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F:\01LEADER\03 BAHAN MEETING\03 LAPORAN TAHUNAN\FORMAT LAPORAN AUDIT DIGINET\FORM AUDIT\"/>
    </mc:Choice>
  </mc:AlternateContent>
  <xr:revisionPtr revIDLastSave="0" documentId="8_{60DF60C6-C302-40C5-ABB3-3252F62F6ADF}" xr6:coauthVersionLast="47" xr6:coauthVersionMax="47" xr10:uidLastSave="{00000000-0000-0000-0000-000000000000}"/>
  <bookViews>
    <workbookView xWindow="-120" yWindow="-120" windowWidth="20730" windowHeight="11160" tabRatio="989" firstSheet="16" activeTab="22" xr2:uid="{00000000-000D-0000-FFFF-FFFF00000000}"/>
  </bookViews>
  <sheets>
    <sheet name="COVER" sheetId="1" r:id="rId1"/>
    <sheet name="DAFTAR ISI" sheetId="2" r:id="rId2"/>
    <sheet name="FORM CEK LHI DAN TTB" sheetId="3" state="hidden" r:id="rId3"/>
    <sheet name="Data Inv. Kantor" sheetId="4" state="hidden" r:id="rId4"/>
    <sheet name="FORM REKAP SAMPLING" sheetId="5" state="hidden" r:id="rId5"/>
    <sheet name="No KKA" sheetId="6" r:id="rId6"/>
    <sheet name="Kesesuaian Data Karyawan" sheetId="7" r:id="rId7"/>
    <sheet name="LBT" sheetId="8" r:id="rId8"/>
    <sheet name="Price List" sheetId="9" r:id="rId9"/>
    <sheet name="Kesesuaian LHK" sheetId="10" r:id="rId10"/>
    <sheet name="Rekap Pending" sheetId="11" r:id="rId11"/>
    <sheet name="FORM CHECK KK" sheetId="12" state="hidden" r:id="rId12"/>
    <sheet name="BOP" sheetId="13" r:id="rId13"/>
    <sheet name="CEK FISIK TTB " sheetId="14" state="hidden" r:id="rId14"/>
    <sheet name="Pemeriksan RMK dan TB Retur" sheetId="15" r:id="rId15"/>
    <sheet name="SKEMA PEMERIKSAAN" sheetId="16" state="hidden" r:id="rId16"/>
    <sheet name="VERIFIKASI PENDING" sheetId="17" r:id="rId17"/>
    <sheet name="Rekap Setor" sheetId="18" r:id="rId18"/>
    <sheet name="PIUTANG JDWL " sheetId="19" state="hidden" r:id="rId19"/>
    <sheet name="FORM REKAP SAMPLING " sheetId="20" state="hidden" r:id="rId20"/>
    <sheet name="Data Inv. Kantor " sheetId="21" r:id="rId21"/>
    <sheet name="FORM CEK KK" sheetId="22" r:id="rId22"/>
    <sheet name="Form Checklist ADM" sheetId="23" r:id="rId23"/>
    <sheet name="Form Checklist OPS" sheetId="24" r:id="rId24"/>
    <sheet name="Form Check List Kendaraan" sheetId="25" r:id="rId25"/>
    <sheet name="Kondisi Kendaraan" sheetId="26" r:id="rId26"/>
  </sheets>
  <externalReferences>
    <externalReference r:id="rId27"/>
    <externalReference r:id="rId28"/>
  </externalReferences>
  <definedNames>
    <definedName name="__xlnm.Print_Area_1">#REF!</definedName>
    <definedName name="__xlnm.Print_Area_10">#REF!</definedName>
    <definedName name="__xlnm.Print_Area_14">#REF!</definedName>
    <definedName name="__xlnm.Print_Area_15">#REF!</definedName>
    <definedName name="__xlnm.Print_Area_19">#REF!</definedName>
    <definedName name="__xlnm.Print_Area_6" localSheetId="16">#REF!</definedName>
    <definedName name="__xlnm.Print_Area_6">#REF!</definedName>
    <definedName name="__xlnm.Print_Area_8">#REF!</definedName>
    <definedName name="__xlnm.Print_Area_9" localSheetId="16">#REF!</definedName>
    <definedName name="__xlnm.Print_Area_9">#REF!</definedName>
    <definedName name="A" localSheetId="16">#REF!</definedName>
    <definedName name="A">[1]VALUE!#REF!</definedName>
    <definedName name="ABSEN">[1]VALUE!#REF!</definedName>
    <definedName name="ADM">[1]VALUE!#REF!</definedName>
    <definedName name="AGUSTUS">[1]VALUE!#REF!</definedName>
    <definedName name="AKTU" localSheetId="16">[1]VALUE!#REF!</definedName>
    <definedName name="AKTU">#REF!</definedName>
    <definedName name="AKTU_1">#REF!</definedName>
    <definedName name="AKTU_10">#REF!</definedName>
    <definedName name="AKTU_3">#REF!</definedName>
    <definedName name="AKTU_7">#REF!</definedName>
    <definedName name="AKTU_9">#REF!</definedName>
    <definedName name="aktual" localSheetId="16">[1]VALUE!#REF!</definedName>
    <definedName name="aktual">#REF!</definedName>
    <definedName name="aktual_1">#REF!</definedName>
    <definedName name="aktual_10">#REF!</definedName>
    <definedName name="aktual_3">#REF!</definedName>
    <definedName name="aktual_7">#REF!</definedName>
    <definedName name="aktual_9">#REF!</definedName>
    <definedName name="angs">[2]Input!#REF!</definedName>
    <definedName name="Angsuran">[2]Input!#REF!</definedName>
    <definedName name="ANTON">#REF!</definedName>
    <definedName name="AR">[1]VALUE!#REF!</definedName>
    <definedName name="as">[1]VALUE!#REF!</definedName>
    <definedName name="BP">[1]VALUE!#REF!</definedName>
    <definedName name="dbp">[1]VALUE!#REF!</definedName>
    <definedName name="DOKUMENT">#REF!</definedName>
    <definedName name="EWGHRT">[1]VALUE!#REF!</definedName>
    <definedName name="Excel_BuiltIn__FilterDatabase_2" localSheetId="16">[1]VALUE!#REF!</definedName>
    <definedName name="Excel_BuiltIn__FilterDatabase_2">#REF!</definedName>
    <definedName name="Excel_BuiltIn__FilterDatabase_2_1">#REF!</definedName>
    <definedName name="Excel_BuiltIn__FilterDatabase_2_10">#REF!</definedName>
    <definedName name="Excel_BuiltIn__FilterDatabase_2_3">#REF!</definedName>
    <definedName name="Excel_BuiltIn__FilterDatabase_2_7">#REF!</definedName>
    <definedName name="Excel_BuiltIn__FilterDatabase_2_9">#REF!</definedName>
    <definedName name="FERLY">[1]VALUE!#REF!</definedName>
    <definedName name="FERLYYY">[1]VALUE!#REF!</definedName>
    <definedName name="FGF">[1]VALUE!#REF!</definedName>
    <definedName name="fgfghfjhgh">[1]VALUE!#REF!</definedName>
    <definedName name="FLYYWGS">#REF!</definedName>
    <definedName name="GBYHGBYH">[1]VALUE!#REF!</definedName>
    <definedName name="GFHBGF">[1]VALUE!#REF!</definedName>
    <definedName name="GK">#REF!</definedName>
    <definedName name="JADWA">#REF!</definedName>
    <definedName name="jadwal">[1]VALUE!#REF!</definedName>
    <definedName name="JB">[2]Input!$L$16:$L$53</definedName>
    <definedName name="JDKKSK">[1]VALUE!#REF!</definedName>
    <definedName name="JDWL">[1]VALUE!#REF!</definedName>
    <definedName name="Jumlah_Barang">[2]Input!$L$16:$L$53</definedName>
    <definedName name="K">[1]VALUE!#REF!</definedName>
    <definedName name="KB">[2]Input!$G$16:$G$53</definedName>
    <definedName name="KO">[1]VALUE!#REF!</definedName>
    <definedName name="KOL.2">#REF!</definedName>
    <definedName name="KOL.3">[1]VALUE!#REF!</definedName>
    <definedName name="KREDITMARET">[1]VALUE!#REF!</definedName>
    <definedName name="List_Barang">[2]Input!$H$16:$H$53</definedName>
    <definedName name="LK">[1]VALUE!#REF!</definedName>
    <definedName name="mm">[1]VALUE!#REF!</definedName>
    <definedName name="nhvbhjvb">[1]VALUE!#REF!</definedName>
    <definedName name="NIP">[2]Input!$J$16:$J$53</definedName>
    <definedName name="Nom">[2]Input!$M$16:$M$53</definedName>
    <definedName name="Nominal_Tagihan">[2]Input!$M$16:$M$53</definedName>
    <definedName name="OK">[1]VALUE!#REF!</definedName>
    <definedName name="PENDINGAN">[1]VALUE!#REF!</definedName>
    <definedName name="QWW">[1]VALUE!#REF!</definedName>
    <definedName name="REIMBURST">[1]VALUE!#REF!</definedName>
    <definedName name="RETUR_LIST">[2]Input!$T$16:$T$53</definedName>
    <definedName name="SDGFDSG">[1]VALUE!#REF!</definedName>
    <definedName name="SET">[1]VALUE!#REF!</definedName>
    <definedName name="SETT">[1]VALUE!#REF!</definedName>
    <definedName name="ss">[1]VALUE!#REF!</definedName>
    <definedName name="T">[1]VALUE!#REF!</definedName>
    <definedName name="TAGIHAN">[1]VALUE!#REF!</definedName>
    <definedName name="tbk">[1]VALUE!#REF!</definedName>
    <definedName name="XXX">[1]VALUE!#REF!</definedName>
    <definedName name="XXXX">[1]VALUE!#REF!</definedName>
    <definedName name="XXXXXXXX">[1]VALUE!#REF!</definedName>
  </definedNames>
  <calcPr calcId="181029"/>
  <fileRecoveryPr repairLoad="1"/>
  <extLst>
    <ext uri="GoogleSheetsCustomDataVersion2">
      <go:sheetsCustomData xmlns:go="http://customooxmlschemas.google.com/" r:id="rId32" roundtripDataChecksum="Ohb8BH0nfKVj3WWyX5Jc9jmKyRtHmFcZGe+fiupudAs="/>
    </ext>
  </extLst>
</workbook>
</file>

<file path=xl/calcChain.xml><?xml version="1.0" encoding="utf-8"?>
<calcChain xmlns="http://schemas.openxmlformats.org/spreadsheetml/2006/main">
  <c r="X182" i="24" l="1"/>
  <c r="X180" i="24"/>
  <c r="X178" i="24"/>
  <c r="X176" i="24"/>
  <c r="X174" i="24"/>
  <c r="X172" i="24"/>
  <c r="X158" i="24"/>
  <c r="X156" i="24"/>
  <c r="X154" i="24"/>
  <c r="X150" i="24"/>
  <c r="X148" i="24"/>
  <c r="X146" i="24"/>
  <c r="X144" i="24"/>
  <c r="X140" i="24"/>
  <c r="X136" i="24"/>
  <c r="X134" i="24"/>
  <c r="X132" i="24"/>
  <c r="X130" i="24"/>
  <c r="X126" i="24"/>
  <c r="X124" i="24"/>
  <c r="X122" i="24"/>
  <c r="X120" i="24"/>
  <c r="X116" i="24"/>
  <c r="X114" i="24"/>
  <c r="X112" i="24"/>
  <c r="X110" i="24"/>
  <c r="X108" i="24"/>
  <c r="X104" i="24"/>
  <c r="X102" i="24"/>
  <c r="X100" i="24"/>
  <c r="X98" i="24"/>
  <c r="X96" i="24"/>
  <c r="X94" i="24"/>
  <c r="X92" i="24"/>
  <c r="X90" i="24"/>
  <c r="X86" i="24"/>
  <c r="X82" i="24"/>
  <c r="X75" i="24"/>
  <c r="X72" i="24"/>
  <c r="X70" i="24"/>
  <c r="X68" i="24"/>
  <c r="X66" i="24"/>
  <c r="X63" i="24"/>
  <c r="X58" i="24"/>
  <c r="X55" i="24"/>
  <c r="X53" i="24"/>
  <c r="X51" i="24"/>
  <c r="X49" i="24"/>
  <c r="X47" i="24"/>
  <c r="X45" i="24"/>
  <c r="X39" i="24"/>
  <c r="X37" i="24"/>
  <c r="X33" i="24"/>
  <c r="X29" i="24"/>
  <c r="X27" i="24"/>
  <c r="X25" i="24"/>
  <c r="X23" i="24"/>
  <c r="X19" i="24"/>
  <c r="X17" i="24"/>
  <c r="X15" i="24"/>
  <c r="X13" i="24"/>
  <c r="X10" i="24"/>
  <c r="Z117" i="23"/>
  <c r="Z115" i="23"/>
  <c r="Z113" i="23"/>
  <c r="Z111" i="23"/>
  <c r="Z107" i="23"/>
  <c r="Z105" i="23"/>
  <c r="Z103" i="23"/>
  <c r="Z101" i="23"/>
  <c r="Z99" i="23"/>
  <c r="Z97" i="23"/>
  <c r="Z93" i="23"/>
  <c r="Z91" i="23"/>
  <c r="Z89" i="23"/>
  <c r="Z87" i="23"/>
  <c r="Z85" i="23"/>
  <c r="Z82" i="23"/>
  <c r="Z81" i="23"/>
  <c r="Z80" i="23"/>
  <c r="Z79" i="23"/>
  <c r="Z77" i="23"/>
  <c r="Z75" i="23"/>
  <c r="Z73" i="23"/>
  <c r="Z69" i="23"/>
  <c r="Z68" i="23"/>
  <c r="Z67" i="23"/>
  <c r="Z66" i="23"/>
  <c r="Z65" i="23"/>
  <c r="Z64" i="23"/>
  <c r="Z63" i="23"/>
  <c r="Z62" i="23"/>
  <c r="Z60" i="23"/>
  <c r="Z58" i="23"/>
  <c r="Z57" i="23"/>
  <c r="Z55" i="23"/>
  <c r="Z53" i="23"/>
  <c r="Z51" i="23"/>
  <c r="Z49" i="23"/>
  <c r="Z47" i="23"/>
  <c r="Z42" i="23"/>
  <c r="Z40" i="23"/>
  <c r="Z38" i="23"/>
  <c r="Z36" i="23"/>
  <c r="Z34" i="23"/>
  <c r="Z32" i="23"/>
  <c r="Z30" i="23"/>
  <c r="Z26" i="23"/>
  <c r="Z24" i="23"/>
  <c r="Z22" i="23"/>
  <c r="Z20" i="23"/>
  <c r="Z18" i="23"/>
  <c r="Z16" i="23"/>
  <c r="Z14" i="23"/>
  <c r="Z12" i="23"/>
  <c r="H89" i="22"/>
  <c r="H71" i="22"/>
  <c r="F24" i="22"/>
  <c r="F23" i="22"/>
  <c r="F22" i="22"/>
  <c r="F21" i="22"/>
  <c r="F20" i="22"/>
  <c r="F18" i="22"/>
  <c r="F17" i="22"/>
  <c r="F16" i="22"/>
  <c r="F15" i="22"/>
  <c r="F14" i="22"/>
  <c r="F13" i="22"/>
  <c r="F12" i="22"/>
  <c r="H25" i="22" s="1"/>
  <c r="H72" i="22" s="1"/>
  <c r="D36" i="20"/>
  <c r="F34" i="20"/>
  <c r="F36" i="20" s="1"/>
  <c r="G30" i="20"/>
  <c r="E35" i="20" s="1"/>
  <c r="Z45" i="19"/>
  <c r="T45" i="19"/>
  <c r="N45" i="19"/>
  <c r="H45" i="19"/>
  <c r="B45" i="19"/>
  <c r="I53" i="19" s="1"/>
  <c r="AB44" i="19"/>
  <c r="Y44" i="19"/>
  <c r="V44" i="19"/>
  <c r="W44" i="19" s="1"/>
  <c r="P44" i="19"/>
  <c r="Q44" i="19" s="1"/>
  <c r="M44" i="19"/>
  <c r="J44" i="19"/>
  <c r="K44" i="19" s="1"/>
  <c r="G44" i="19"/>
  <c r="S44" i="19" s="1"/>
  <c r="E44" i="19"/>
  <c r="D44" i="19"/>
  <c r="AB43" i="19"/>
  <c r="W43" i="19"/>
  <c r="V43" i="19"/>
  <c r="P43" i="19"/>
  <c r="Q43" i="19" s="1"/>
  <c r="J43" i="19"/>
  <c r="K43" i="19" s="1"/>
  <c r="D43" i="19"/>
  <c r="E43" i="19" s="1"/>
  <c r="AB42" i="19"/>
  <c r="V42" i="19"/>
  <c r="W42" i="19" s="1"/>
  <c r="P42" i="19"/>
  <c r="Q42" i="19" s="1"/>
  <c r="K42" i="19"/>
  <c r="J42" i="19"/>
  <c r="E42" i="19"/>
  <c r="D42" i="19"/>
  <c r="AB41" i="19"/>
  <c r="W41" i="19"/>
  <c r="V41" i="19"/>
  <c r="Q41" i="19"/>
  <c r="P41" i="19"/>
  <c r="J41" i="19"/>
  <c r="K41" i="19" s="1"/>
  <c r="D41" i="19"/>
  <c r="E41" i="19" s="1"/>
  <c r="AB40" i="19"/>
  <c r="V40" i="19"/>
  <c r="W40" i="19" s="1"/>
  <c r="J40" i="19"/>
  <c r="K40" i="19" s="1"/>
  <c r="E40" i="19"/>
  <c r="D40" i="19"/>
  <c r="AB39" i="19"/>
  <c r="V39" i="19"/>
  <c r="W39" i="19" s="1"/>
  <c r="Q39" i="19"/>
  <c r="P39" i="19"/>
  <c r="K39" i="19"/>
  <c r="J39" i="19"/>
  <c r="D39" i="19"/>
  <c r="E39" i="19" s="1"/>
  <c r="AB38" i="19"/>
  <c r="W38" i="19"/>
  <c r="V38" i="19"/>
  <c r="P38" i="19"/>
  <c r="Q38" i="19" s="1"/>
  <c r="J38" i="19"/>
  <c r="K38" i="19" s="1"/>
  <c r="E38" i="19"/>
  <c r="D38" i="19"/>
  <c r="AB37" i="19"/>
  <c r="V37" i="19"/>
  <c r="W37" i="19" s="1"/>
  <c r="Q37" i="19"/>
  <c r="P37" i="19"/>
  <c r="K37" i="19"/>
  <c r="J37" i="19"/>
  <c r="D37" i="19"/>
  <c r="E37" i="19" s="1"/>
  <c r="AB36" i="19"/>
  <c r="W36" i="19"/>
  <c r="V36" i="19"/>
  <c r="P36" i="19"/>
  <c r="Q36" i="19" s="1"/>
  <c r="J36" i="19"/>
  <c r="K36" i="19" s="1"/>
  <c r="E36" i="19"/>
  <c r="D36" i="19"/>
  <c r="AB35" i="19"/>
  <c r="V35" i="19"/>
  <c r="W35" i="19" s="1"/>
  <c r="Q35" i="19"/>
  <c r="P35" i="19"/>
  <c r="K35" i="19"/>
  <c r="J35" i="19"/>
  <c r="D35" i="19"/>
  <c r="E35" i="19" s="1"/>
  <c r="AB34" i="19"/>
  <c r="W34" i="19"/>
  <c r="V34" i="19"/>
  <c r="P34" i="19"/>
  <c r="Q34" i="19" s="1"/>
  <c r="J34" i="19"/>
  <c r="K34" i="19" s="1"/>
  <c r="E34" i="19"/>
  <c r="D34" i="19"/>
  <c r="AB33" i="19"/>
  <c r="V33" i="19"/>
  <c r="W33" i="19" s="1"/>
  <c r="K33" i="19"/>
  <c r="J33" i="19"/>
  <c r="E33" i="19"/>
  <c r="D33" i="19"/>
  <c r="AB32" i="19"/>
  <c r="W32" i="19"/>
  <c r="V32" i="19"/>
  <c r="Q32" i="19"/>
  <c r="P32" i="19"/>
  <c r="J32" i="19"/>
  <c r="K32" i="19" s="1"/>
  <c r="D32" i="19"/>
  <c r="E32" i="19" s="1"/>
  <c r="AB31" i="19"/>
  <c r="V31" i="19"/>
  <c r="W31" i="19" s="1"/>
  <c r="P31" i="19"/>
  <c r="Q31" i="19" s="1"/>
  <c r="K31" i="19"/>
  <c r="J31" i="19"/>
  <c r="E31" i="19"/>
  <c r="D31" i="19"/>
  <c r="AB30" i="19"/>
  <c r="W30" i="19"/>
  <c r="V30" i="19"/>
  <c r="Q30" i="19"/>
  <c r="P30" i="19"/>
  <c r="J30" i="19"/>
  <c r="K30" i="19" s="1"/>
  <c r="D30" i="19"/>
  <c r="E30" i="19" s="1"/>
  <c r="AB29" i="19"/>
  <c r="V29" i="19"/>
  <c r="W29" i="19" s="1"/>
  <c r="P29" i="19"/>
  <c r="Q29" i="19" s="1"/>
  <c r="K29" i="19"/>
  <c r="J29" i="19"/>
  <c r="E29" i="19"/>
  <c r="D29" i="19"/>
  <c r="AB28" i="19"/>
  <c r="W28" i="19"/>
  <c r="V28" i="19"/>
  <c r="Q28" i="19"/>
  <c r="P28" i="19"/>
  <c r="J28" i="19"/>
  <c r="K28" i="19" s="1"/>
  <c r="D28" i="19"/>
  <c r="E28" i="19" s="1"/>
  <c r="AB27" i="19"/>
  <c r="V27" i="19"/>
  <c r="W27" i="19" s="1"/>
  <c r="P27" i="19"/>
  <c r="Q27" i="19" s="1"/>
  <c r="K27" i="19"/>
  <c r="J27" i="19"/>
  <c r="E27" i="19"/>
  <c r="D27" i="19"/>
  <c r="AB26" i="19"/>
  <c r="W26" i="19"/>
  <c r="V26" i="19"/>
  <c r="K26" i="19"/>
  <c r="J26" i="19"/>
  <c r="D26" i="19"/>
  <c r="E26" i="19" s="1"/>
  <c r="AB25" i="19"/>
  <c r="W25" i="19"/>
  <c r="V25" i="19"/>
  <c r="P25" i="19"/>
  <c r="Q25" i="19" s="1"/>
  <c r="J25" i="19"/>
  <c r="K25" i="19" s="1"/>
  <c r="E25" i="19"/>
  <c r="D25" i="19"/>
  <c r="AB24" i="19"/>
  <c r="V24" i="19"/>
  <c r="W24" i="19" s="1"/>
  <c r="Q24" i="19"/>
  <c r="P24" i="19"/>
  <c r="K24" i="19"/>
  <c r="J24" i="19"/>
  <c r="D24" i="19"/>
  <c r="E24" i="19" s="1"/>
  <c r="AB23" i="19"/>
  <c r="W23" i="19"/>
  <c r="V23" i="19"/>
  <c r="P23" i="19"/>
  <c r="Q23" i="19" s="1"/>
  <c r="J23" i="19"/>
  <c r="K23" i="19" s="1"/>
  <c r="E23" i="19"/>
  <c r="D23" i="19"/>
  <c r="AB22" i="19"/>
  <c r="V22" i="19"/>
  <c r="W22" i="19" s="1"/>
  <c r="Q22" i="19"/>
  <c r="P22" i="19"/>
  <c r="K22" i="19"/>
  <c r="J22" i="19"/>
  <c r="D22" i="19"/>
  <c r="E22" i="19" s="1"/>
  <c r="AB21" i="19"/>
  <c r="W21" i="19"/>
  <c r="V21" i="19"/>
  <c r="P21" i="19"/>
  <c r="Q21" i="19" s="1"/>
  <c r="J21" i="19"/>
  <c r="K21" i="19" s="1"/>
  <c r="E21" i="19"/>
  <c r="D21" i="19"/>
  <c r="AB20" i="19"/>
  <c r="V20" i="19"/>
  <c r="W20" i="19" s="1"/>
  <c r="Q20" i="19"/>
  <c r="P20" i="19"/>
  <c r="K20" i="19"/>
  <c r="J20" i="19"/>
  <c r="D20" i="19"/>
  <c r="E20" i="19" s="1"/>
  <c r="AB19" i="19"/>
  <c r="W19" i="19"/>
  <c r="V19" i="19"/>
  <c r="P19" i="19"/>
  <c r="Q19" i="19" s="1"/>
  <c r="J19" i="19"/>
  <c r="K19" i="19" s="1"/>
  <c r="E19" i="19"/>
  <c r="D19" i="19"/>
  <c r="AB18" i="19"/>
  <c r="V18" i="19"/>
  <c r="W18" i="19" s="1"/>
  <c r="Q18" i="19"/>
  <c r="P18" i="19"/>
  <c r="K18" i="19"/>
  <c r="J18" i="19"/>
  <c r="D18" i="19"/>
  <c r="E18" i="19" s="1"/>
  <c r="AB17" i="19"/>
  <c r="W17" i="19"/>
  <c r="V17" i="19"/>
  <c r="P17" i="19"/>
  <c r="Q17" i="19" s="1"/>
  <c r="J17" i="19"/>
  <c r="K17" i="19" s="1"/>
  <c r="E17" i="19"/>
  <c r="D17" i="19"/>
  <c r="AB16" i="19"/>
  <c r="V16" i="19"/>
  <c r="W16" i="19" s="1"/>
  <c r="Q16" i="19"/>
  <c r="P16" i="19"/>
  <c r="K16" i="19"/>
  <c r="J16" i="19"/>
  <c r="D16" i="19"/>
  <c r="E16" i="19" s="1"/>
  <c r="AB15" i="19"/>
  <c r="W15" i="19"/>
  <c r="V15" i="19"/>
  <c r="P15" i="19"/>
  <c r="Q15" i="19" s="1"/>
  <c r="J15" i="19"/>
  <c r="K15" i="19" s="1"/>
  <c r="G15" i="19"/>
  <c r="S15" i="19" s="1"/>
  <c r="E15" i="19"/>
  <c r="D15" i="19"/>
  <c r="A15" i="19"/>
  <c r="A16" i="19" s="1"/>
  <c r="AB14" i="19"/>
  <c r="Y14" i="19"/>
  <c r="V14" i="19"/>
  <c r="W14" i="19" s="1"/>
  <c r="S14" i="19"/>
  <c r="Q14" i="19"/>
  <c r="P14" i="19"/>
  <c r="M14" i="19"/>
  <c r="K14" i="19"/>
  <c r="J14" i="19"/>
  <c r="G14" i="19"/>
  <c r="D14" i="19"/>
  <c r="E14" i="19" s="1"/>
  <c r="AB13" i="19"/>
  <c r="AB45" i="19" s="1"/>
  <c r="Y13" i="19"/>
  <c r="V13" i="19"/>
  <c r="W13" i="19" s="1"/>
  <c r="P13" i="19"/>
  <c r="Q13" i="19" s="1"/>
  <c r="M13" i="19"/>
  <c r="K13" i="19"/>
  <c r="K45" i="19" s="1"/>
  <c r="J13" i="19"/>
  <c r="G13" i="19"/>
  <c r="S13" i="19" s="1"/>
  <c r="E13" i="19"/>
  <c r="D13" i="19"/>
  <c r="D8" i="19"/>
  <c r="D7" i="19"/>
  <c r="Y6" i="19"/>
  <c r="D6" i="19"/>
  <c r="Y5" i="19"/>
  <c r="D5" i="19"/>
  <c r="D4" i="19"/>
  <c r="I46" i="18"/>
  <c r="F46" i="18"/>
  <c r="E46" i="18"/>
  <c r="D46" i="18"/>
  <c r="G45" i="18"/>
  <c r="J45" i="18" s="1"/>
  <c r="G44" i="18"/>
  <c r="J44" i="18" s="1"/>
  <c r="G43" i="18"/>
  <c r="J43" i="18" s="1"/>
  <c r="J42" i="18"/>
  <c r="G42" i="18"/>
  <c r="G41" i="18"/>
  <c r="J41" i="18" s="1"/>
  <c r="G40" i="18"/>
  <c r="J40" i="18" s="1"/>
  <c r="J39" i="18"/>
  <c r="G39" i="18"/>
  <c r="J38" i="18"/>
  <c r="G38" i="18"/>
  <c r="G37" i="18"/>
  <c r="J37" i="18" s="1"/>
  <c r="G36" i="18"/>
  <c r="J36" i="18" s="1"/>
  <c r="J35" i="18"/>
  <c r="G35" i="18"/>
  <c r="J34" i="18"/>
  <c r="G34" i="18"/>
  <c r="G33" i="18"/>
  <c r="J33" i="18" s="1"/>
  <c r="G32" i="18"/>
  <c r="J32" i="18" s="1"/>
  <c r="J31" i="18"/>
  <c r="G31" i="18"/>
  <c r="J30" i="18"/>
  <c r="G30" i="18"/>
  <c r="G29" i="18"/>
  <c r="J29" i="18" s="1"/>
  <c r="G28" i="18"/>
  <c r="J28" i="18" s="1"/>
  <c r="J27" i="18"/>
  <c r="G27" i="18"/>
  <c r="J26" i="18"/>
  <c r="G26" i="18"/>
  <c r="G25" i="18"/>
  <c r="J25" i="18" s="1"/>
  <c r="G24" i="18"/>
  <c r="J24" i="18" s="1"/>
  <c r="J23" i="18"/>
  <c r="G23" i="18"/>
  <c r="J22" i="18"/>
  <c r="G22" i="18"/>
  <c r="G21" i="18"/>
  <c r="J21" i="18" s="1"/>
  <c r="G20" i="18"/>
  <c r="J20" i="18" s="1"/>
  <c r="J19" i="18"/>
  <c r="G19" i="18"/>
  <c r="G18" i="18"/>
  <c r="J18" i="18" s="1"/>
  <c r="J17" i="18"/>
  <c r="G17" i="18"/>
  <c r="C17" i="18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G16" i="18"/>
  <c r="J16" i="18" s="1"/>
  <c r="C16" i="18"/>
  <c r="J15" i="18"/>
  <c r="G15" i="18"/>
  <c r="Z384" i="17"/>
  <c r="Y384" i="17"/>
  <c r="U384" i="17"/>
  <c r="C363" i="17"/>
  <c r="C364" i="17" s="1"/>
  <c r="B362" i="17"/>
  <c r="R360" i="17"/>
  <c r="F359" i="17"/>
  <c r="C359" i="17"/>
  <c r="X361" i="17" s="1"/>
  <c r="Z356" i="17"/>
  <c r="Z386" i="17" s="1"/>
  <c r="Y356" i="17"/>
  <c r="Y386" i="17" s="1"/>
  <c r="V356" i="17"/>
  <c r="U356" i="17"/>
  <c r="B355" i="17"/>
  <c r="B354" i="17"/>
  <c r="B353" i="17"/>
  <c r="B352" i="17"/>
  <c r="B351" i="17"/>
  <c r="C347" i="17"/>
  <c r="R345" i="17"/>
  <c r="C344" i="17"/>
  <c r="X346" i="17" s="1"/>
  <c r="Z341" i="17"/>
  <c r="Y341" i="17"/>
  <c r="C332" i="17"/>
  <c r="C331" i="17"/>
  <c r="B331" i="17" s="1"/>
  <c r="R329" i="17"/>
  <c r="F328" i="17"/>
  <c r="C328" i="17"/>
  <c r="X330" i="17" s="1"/>
  <c r="D327" i="17"/>
  <c r="Z325" i="17"/>
  <c r="Y325" i="17"/>
  <c r="C307" i="17"/>
  <c r="C306" i="17"/>
  <c r="B306" i="17"/>
  <c r="X305" i="17"/>
  <c r="R304" i="17"/>
  <c r="F303" i="17"/>
  <c r="C303" i="17"/>
  <c r="Z300" i="17"/>
  <c r="Y300" i="17"/>
  <c r="B291" i="17"/>
  <c r="C290" i="17"/>
  <c r="C291" i="17" s="1"/>
  <c r="C292" i="17" s="1"/>
  <c r="R288" i="17"/>
  <c r="C287" i="17"/>
  <c r="Z284" i="17"/>
  <c r="Y284" i="17"/>
  <c r="C265" i="17"/>
  <c r="C264" i="17"/>
  <c r="B264" i="17"/>
  <c r="R262" i="17"/>
  <c r="F261" i="17"/>
  <c r="C261" i="17"/>
  <c r="X263" i="17" s="1"/>
  <c r="Z258" i="17"/>
  <c r="Y258" i="17"/>
  <c r="C248" i="17"/>
  <c r="R246" i="17"/>
  <c r="C245" i="17"/>
  <c r="F245" i="17" s="1"/>
  <c r="Z242" i="17"/>
  <c r="Y242" i="17"/>
  <c r="C198" i="17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B198" i="17"/>
  <c r="B197" i="17"/>
  <c r="R195" i="17"/>
  <c r="C194" i="17"/>
  <c r="F194" i="17" s="1"/>
  <c r="Z191" i="17"/>
  <c r="Y191" i="17"/>
  <c r="C182" i="17"/>
  <c r="C183" i="17" s="1"/>
  <c r="B181" i="17"/>
  <c r="R179" i="17"/>
  <c r="F178" i="17"/>
  <c r="C178" i="17"/>
  <c r="X180" i="17" s="1"/>
  <c r="Z175" i="17"/>
  <c r="Y175" i="17"/>
  <c r="C163" i="17"/>
  <c r="C162" i="17"/>
  <c r="B162" i="17"/>
  <c r="B161" i="17"/>
  <c r="R159" i="17"/>
  <c r="F158" i="17"/>
  <c r="C158" i="17"/>
  <c r="X160" i="17" s="1"/>
  <c r="Z155" i="17"/>
  <c r="Y155" i="17"/>
  <c r="U155" i="17"/>
  <c r="U386" i="17" s="1"/>
  <c r="C147" i="17"/>
  <c r="C148" i="17" s="1"/>
  <c r="C146" i="17"/>
  <c r="B146" i="17"/>
  <c r="B145" i="17"/>
  <c r="R143" i="17"/>
  <c r="C142" i="17"/>
  <c r="F142" i="17" s="1"/>
  <c r="Z139" i="17"/>
  <c r="Y139" i="17"/>
  <c r="C130" i="17"/>
  <c r="C131" i="17" s="1"/>
  <c r="B129" i="17"/>
  <c r="R127" i="17"/>
  <c r="C126" i="17"/>
  <c r="F126" i="17" s="1"/>
  <c r="Z123" i="17"/>
  <c r="Y123" i="17"/>
  <c r="C109" i="17"/>
  <c r="C110" i="17" s="1"/>
  <c r="B108" i="17"/>
  <c r="R106" i="17"/>
  <c r="C105" i="17"/>
  <c r="F105" i="17" s="1"/>
  <c r="C104" i="17"/>
  <c r="CN81" i="17"/>
  <c r="CL81" i="17"/>
  <c r="AV81" i="17"/>
  <c r="AP81" i="17"/>
  <c r="X385" i="17" s="1"/>
  <c r="AO81" i="17"/>
  <c r="X357" i="17" s="1"/>
  <c r="AN81" i="17"/>
  <c r="X342" i="17" s="1"/>
  <c r="AM81" i="17"/>
  <c r="X326" i="17" s="1"/>
  <c r="AL81" i="17"/>
  <c r="X301" i="17" s="1"/>
  <c r="AK81" i="17"/>
  <c r="X285" i="17" s="1"/>
  <c r="AJ81" i="17"/>
  <c r="X259" i="17" s="1"/>
  <c r="AI81" i="17"/>
  <c r="X243" i="17" s="1"/>
  <c r="AH81" i="17"/>
  <c r="X192" i="17" s="1"/>
  <c r="AG81" i="17"/>
  <c r="X176" i="17" s="1"/>
  <c r="AF81" i="17"/>
  <c r="X156" i="17" s="1"/>
  <c r="AE81" i="17"/>
  <c r="X140" i="17" s="1"/>
  <c r="AD81" i="17"/>
  <c r="X124" i="17" s="1"/>
  <c r="Z81" i="17"/>
  <c r="Y81" i="17"/>
  <c r="S81" i="17"/>
  <c r="Q81" i="17"/>
  <c r="M81" i="17"/>
  <c r="K81" i="17"/>
  <c r="I81" i="17"/>
  <c r="CY80" i="17"/>
  <c r="CU80" i="17"/>
  <c r="CQ80" i="17"/>
  <c r="CN80" i="17"/>
  <c r="CM80" i="17"/>
  <c r="CI80" i="17"/>
  <c r="CJ80" i="17" s="1"/>
  <c r="CK80" i="17" s="1"/>
  <c r="CG80" i="17"/>
  <c r="DB80" i="17" s="1"/>
  <c r="CH80" i="17" s="1"/>
  <c r="CF80" i="17"/>
  <c r="CD80" i="17"/>
  <c r="CC80" i="17"/>
  <c r="CA80" i="17"/>
  <c r="CZ80" i="17" s="1"/>
  <c r="BZ80" i="17"/>
  <c r="BY80" i="17"/>
  <c r="BX80" i="17"/>
  <c r="BW80" i="17"/>
  <c r="BU80" i="17"/>
  <c r="BT80" i="17"/>
  <c r="BR80" i="17"/>
  <c r="BQ80" i="17"/>
  <c r="BO80" i="17"/>
  <c r="CV80" i="17" s="1"/>
  <c r="BN80" i="17"/>
  <c r="BM80" i="17"/>
  <c r="BL80" i="17"/>
  <c r="BK80" i="17"/>
  <c r="BI80" i="17"/>
  <c r="BH80" i="17"/>
  <c r="BF80" i="17"/>
  <c r="BE80" i="17"/>
  <c r="BC80" i="17"/>
  <c r="CR80" i="17" s="1"/>
  <c r="BB80" i="17"/>
  <c r="BA80" i="17"/>
  <c r="AZ80" i="17"/>
  <c r="AY80" i="17"/>
  <c r="AW80" i="17"/>
  <c r="AV80" i="17"/>
  <c r="AQ80" i="17"/>
  <c r="AR80" i="17" s="1"/>
  <c r="AC80" i="17"/>
  <c r="T80" i="17"/>
  <c r="AT80" i="17" s="1"/>
  <c r="CY79" i="17"/>
  <c r="CU79" i="17"/>
  <c r="CQ79" i="17"/>
  <c r="CN79" i="17"/>
  <c r="CM79" i="17"/>
  <c r="CI79" i="17"/>
  <c r="CJ79" i="17" s="1"/>
  <c r="CK79" i="17" s="1"/>
  <c r="CG79" i="17"/>
  <c r="CF79" i="17"/>
  <c r="CD79" i="17"/>
  <c r="CC79" i="17"/>
  <c r="CA79" i="17"/>
  <c r="CZ79" i="17" s="1"/>
  <c r="BZ79" i="17"/>
  <c r="BY79" i="17"/>
  <c r="BX79" i="17"/>
  <c r="BW79" i="17"/>
  <c r="BU79" i="17"/>
  <c r="BT79" i="17"/>
  <c r="BR79" i="17"/>
  <c r="BQ79" i="17"/>
  <c r="BO79" i="17"/>
  <c r="CV79" i="17" s="1"/>
  <c r="BN79" i="17"/>
  <c r="BM79" i="17"/>
  <c r="BL79" i="17"/>
  <c r="BK79" i="17"/>
  <c r="BI79" i="17"/>
  <c r="BH79" i="17"/>
  <c r="BF79" i="17"/>
  <c r="BE79" i="17"/>
  <c r="BC79" i="17"/>
  <c r="CR79" i="17" s="1"/>
  <c r="BB79" i="17"/>
  <c r="BA79" i="17"/>
  <c r="AZ79" i="17"/>
  <c r="AY79" i="17"/>
  <c r="AW79" i="17"/>
  <c r="AV79" i="17"/>
  <c r="AQ79" i="17"/>
  <c r="AR79" i="17" s="1"/>
  <c r="AC79" i="17"/>
  <c r="T79" i="17"/>
  <c r="AT79" i="17" s="1"/>
  <c r="CY78" i="17"/>
  <c r="CU78" i="17"/>
  <c r="CQ78" i="17"/>
  <c r="CN78" i="17"/>
  <c r="CM78" i="17"/>
  <c r="CI78" i="17"/>
  <c r="CJ78" i="17" s="1"/>
  <c r="CK78" i="17" s="1"/>
  <c r="CG78" i="17"/>
  <c r="CF78" i="17"/>
  <c r="CD78" i="17"/>
  <c r="CC78" i="17"/>
  <c r="CA78" i="17"/>
  <c r="CZ78" i="17" s="1"/>
  <c r="BZ78" i="17"/>
  <c r="BY78" i="17"/>
  <c r="BX78" i="17"/>
  <c r="BW78" i="17"/>
  <c r="BU78" i="17"/>
  <c r="BT78" i="17"/>
  <c r="BR78" i="17"/>
  <c r="BQ78" i="17"/>
  <c r="BO78" i="17"/>
  <c r="CV78" i="17" s="1"/>
  <c r="BN78" i="17"/>
  <c r="BM78" i="17"/>
  <c r="BL78" i="17"/>
  <c r="BK78" i="17"/>
  <c r="BI78" i="17"/>
  <c r="BH78" i="17"/>
  <c r="BF78" i="17"/>
  <c r="BE78" i="17"/>
  <c r="BC78" i="17"/>
  <c r="CR78" i="17" s="1"/>
  <c r="BB78" i="17"/>
  <c r="BA78" i="17"/>
  <c r="AZ78" i="17"/>
  <c r="AY78" i="17"/>
  <c r="AW78" i="17"/>
  <c r="AV78" i="17"/>
  <c r="AQ78" i="17"/>
  <c r="AR78" i="17" s="1"/>
  <c r="AC78" i="17"/>
  <c r="T78" i="17"/>
  <c r="AT78" i="17" s="1"/>
  <c r="CY77" i="17"/>
  <c r="CU77" i="17"/>
  <c r="CQ77" i="17"/>
  <c r="CN77" i="17"/>
  <c r="CM77" i="17"/>
  <c r="CI77" i="17"/>
  <c r="CJ77" i="17" s="1"/>
  <c r="CK77" i="17" s="1"/>
  <c r="CG77" i="17"/>
  <c r="CF77" i="17"/>
  <c r="CD77" i="17"/>
  <c r="CC77" i="17"/>
  <c r="CA77" i="17"/>
  <c r="CZ77" i="17" s="1"/>
  <c r="BZ77" i="17"/>
  <c r="BY77" i="17"/>
  <c r="BX77" i="17"/>
  <c r="BW77" i="17"/>
  <c r="BU77" i="17"/>
  <c r="BT77" i="17"/>
  <c r="BR77" i="17"/>
  <c r="BQ77" i="17"/>
  <c r="BO77" i="17"/>
  <c r="CV77" i="17" s="1"/>
  <c r="BN77" i="17"/>
  <c r="BM77" i="17"/>
  <c r="BL77" i="17"/>
  <c r="BK77" i="17"/>
  <c r="BI77" i="17"/>
  <c r="BH77" i="17"/>
  <c r="BF77" i="17"/>
  <c r="BE77" i="17"/>
  <c r="BC77" i="17"/>
  <c r="CR77" i="17" s="1"/>
  <c r="BB77" i="17"/>
  <c r="BA77" i="17"/>
  <c r="AZ77" i="17"/>
  <c r="AY77" i="17"/>
  <c r="AW77" i="17"/>
  <c r="AV77" i="17"/>
  <c r="AQ77" i="17"/>
  <c r="AR77" i="17" s="1"/>
  <c r="AC77" i="17"/>
  <c r="T77" i="17"/>
  <c r="AT77" i="17" s="1"/>
  <c r="CY76" i="17"/>
  <c r="CU76" i="17"/>
  <c r="CQ76" i="17"/>
  <c r="CN76" i="17"/>
  <c r="CM76" i="17"/>
  <c r="CI76" i="17"/>
  <c r="CG76" i="17"/>
  <c r="CF76" i="17"/>
  <c r="CD76" i="17"/>
  <c r="CC76" i="17"/>
  <c r="CA76" i="17"/>
  <c r="CZ76" i="17" s="1"/>
  <c r="BZ76" i="17"/>
  <c r="BY76" i="17"/>
  <c r="BX76" i="17"/>
  <c r="BW76" i="17"/>
  <c r="BU76" i="17"/>
  <c r="BT76" i="17"/>
  <c r="BR76" i="17"/>
  <c r="BQ76" i="17"/>
  <c r="BO76" i="17"/>
  <c r="CV76" i="17" s="1"/>
  <c r="BN76" i="17"/>
  <c r="BM76" i="17"/>
  <c r="BL76" i="17"/>
  <c r="BK76" i="17"/>
  <c r="BI76" i="17"/>
  <c r="BH76" i="17"/>
  <c r="BF76" i="17"/>
  <c r="BE76" i="17"/>
  <c r="BC76" i="17"/>
  <c r="CR76" i="17" s="1"/>
  <c r="BB76" i="17"/>
  <c r="BA76" i="17"/>
  <c r="AZ76" i="17"/>
  <c r="AY76" i="17"/>
  <c r="AW76" i="17"/>
  <c r="AV76" i="17"/>
  <c r="AQ76" i="17"/>
  <c r="AR76" i="17" s="1"/>
  <c r="AC76" i="17"/>
  <c r="T76" i="17"/>
  <c r="AT76" i="17" s="1"/>
  <c r="DB75" i="17"/>
  <c r="CY75" i="17"/>
  <c r="CX75" i="17"/>
  <c r="CU75" i="17"/>
  <c r="CT75" i="17"/>
  <c r="CQ75" i="17"/>
  <c r="CP75" i="17"/>
  <c r="CN75" i="17"/>
  <c r="CM75" i="17"/>
  <c r="CI75" i="17"/>
  <c r="CG75" i="17"/>
  <c r="CF75" i="17"/>
  <c r="CD75" i="17"/>
  <c r="CC75" i="17"/>
  <c r="CA75" i="17"/>
  <c r="CZ75" i="17" s="1"/>
  <c r="BZ75" i="17"/>
  <c r="BY75" i="17"/>
  <c r="BX75" i="17"/>
  <c r="BW75" i="17"/>
  <c r="BU75" i="17"/>
  <c r="BT75" i="17"/>
  <c r="BR75" i="17"/>
  <c r="BQ75" i="17"/>
  <c r="BO75" i="17"/>
  <c r="CV75" i="17" s="1"/>
  <c r="BN75" i="17"/>
  <c r="BM75" i="17"/>
  <c r="BL75" i="17"/>
  <c r="BK75" i="17"/>
  <c r="BI75" i="17"/>
  <c r="BH75" i="17"/>
  <c r="BF75" i="17"/>
  <c r="BE75" i="17"/>
  <c r="BC75" i="17"/>
  <c r="CR75" i="17" s="1"/>
  <c r="BB75" i="17"/>
  <c r="BA75" i="17"/>
  <c r="AZ75" i="17"/>
  <c r="AY75" i="17"/>
  <c r="AW75" i="17"/>
  <c r="AV75" i="17"/>
  <c r="AQ75" i="17"/>
  <c r="AR75" i="17" s="1"/>
  <c r="AC75" i="17"/>
  <c r="T75" i="17"/>
  <c r="AT75" i="17" s="1"/>
  <c r="CY74" i="17"/>
  <c r="CT74" i="17"/>
  <c r="CQ74" i="17"/>
  <c r="CP74" i="17"/>
  <c r="CN74" i="17"/>
  <c r="CM74" i="17"/>
  <c r="CI74" i="17"/>
  <c r="CG74" i="17"/>
  <c r="DB74" i="17" s="1"/>
  <c r="CF74" i="17"/>
  <c r="CD74" i="17"/>
  <c r="CC74" i="17"/>
  <c r="CA74" i="17"/>
  <c r="CZ74" i="17" s="1"/>
  <c r="BZ74" i="17"/>
  <c r="BY74" i="17"/>
  <c r="BX74" i="17"/>
  <c r="BW74" i="17"/>
  <c r="BU74" i="17"/>
  <c r="BT74" i="17"/>
  <c r="BR74" i="17"/>
  <c r="BQ74" i="17"/>
  <c r="BO74" i="17"/>
  <c r="CV74" i="17" s="1"/>
  <c r="BN74" i="17"/>
  <c r="BL74" i="17"/>
  <c r="BK74" i="17"/>
  <c r="BI74" i="17"/>
  <c r="BH74" i="17"/>
  <c r="BF74" i="17"/>
  <c r="BE74" i="17"/>
  <c r="BC74" i="17"/>
  <c r="CR74" i="17" s="1"/>
  <c r="BD74" i="17" s="1"/>
  <c r="BB74" i="17"/>
  <c r="BA74" i="17"/>
  <c r="AZ74" i="17"/>
  <c r="AY74" i="17"/>
  <c r="AX74" i="17"/>
  <c r="AW74" i="17"/>
  <c r="CO74" i="17" s="1"/>
  <c r="AV74" i="17"/>
  <c r="AQ74" i="17"/>
  <c r="AR74" i="17" s="1"/>
  <c r="AC74" i="17"/>
  <c r="T74" i="17"/>
  <c r="AT74" i="17" s="1"/>
  <c r="CY73" i="17"/>
  <c r="CX73" i="17"/>
  <c r="CQ73" i="17"/>
  <c r="CN73" i="17"/>
  <c r="CM73" i="17"/>
  <c r="CI73" i="17"/>
  <c r="CJ73" i="17" s="1"/>
  <c r="CK73" i="17" s="1"/>
  <c r="CG73" i="17"/>
  <c r="CF73" i="17"/>
  <c r="CD73" i="17"/>
  <c r="CC73" i="17"/>
  <c r="CA73" i="17"/>
  <c r="CZ73" i="17" s="1"/>
  <c r="BZ73" i="17"/>
  <c r="BY73" i="17"/>
  <c r="BX73" i="17"/>
  <c r="BW73" i="17"/>
  <c r="BU73" i="17"/>
  <c r="BT73" i="17"/>
  <c r="BR73" i="17"/>
  <c r="BQ73" i="17"/>
  <c r="BO73" i="17"/>
  <c r="CV73" i="17" s="1"/>
  <c r="BN73" i="17"/>
  <c r="BL73" i="17"/>
  <c r="BK73" i="17"/>
  <c r="BI73" i="17"/>
  <c r="BH73" i="17"/>
  <c r="BF73" i="17"/>
  <c r="BE73" i="17"/>
  <c r="BC73" i="17"/>
  <c r="CR73" i="17" s="1"/>
  <c r="BB73" i="17"/>
  <c r="BA73" i="17"/>
  <c r="AZ73" i="17"/>
  <c r="AY73" i="17"/>
  <c r="AW73" i="17"/>
  <c r="CP73" i="17" s="1"/>
  <c r="AV73" i="17"/>
  <c r="AR73" i="17"/>
  <c r="AQ73" i="17"/>
  <c r="AC73" i="17"/>
  <c r="T73" i="17"/>
  <c r="AT73" i="17" s="1"/>
  <c r="CY72" i="17"/>
  <c r="BY72" i="17" s="1"/>
  <c r="CU72" i="17"/>
  <c r="BM72" i="17" s="1"/>
  <c r="CQ72" i="17"/>
  <c r="BA72" i="17" s="1"/>
  <c r="CN72" i="17"/>
  <c r="CM72" i="17"/>
  <c r="CI72" i="17"/>
  <c r="CG72" i="17"/>
  <c r="DB72" i="17" s="1"/>
  <c r="CH72" i="17" s="1"/>
  <c r="CF72" i="17"/>
  <c r="CD72" i="17"/>
  <c r="CC72" i="17"/>
  <c r="CA72" i="17"/>
  <c r="CZ72" i="17" s="1"/>
  <c r="BZ72" i="17"/>
  <c r="BX72" i="17"/>
  <c r="BW72" i="17"/>
  <c r="BV72" i="17"/>
  <c r="BU72" i="17"/>
  <c r="CX72" i="17" s="1"/>
  <c r="BT72" i="17"/>
  <c r="BR72" i="17"/>
  <c r="BQ72" i="17"/>
  <c r="BO72" i="17"/>
  <c r="CV72" i="17" s="1"/>
  <c r="BN72" i="17"/>
  <c r="BL72" i="17"/>
  <c r="BK72" i="17"/>
  <c r="BI72" i="17"/>
  <c r="CT72" i="17" s="1"/>
  <c r="BJ72" i="17" s="1"/>
  <c r="BH72" i="17"/>
  <c r="BF72" i="17"/>
  <c r="BE72" i="17"/>
  <c r="BC72" i="17"/>
  <c r="CR72" i="17" s="1"/>
  <c r="BB72" i="17"/>
  <c r="AZ72" i="17"/>
  <c r="AY72" i="17"/>
  <c r="AW72" i="17"/>
  <c r="CO72" i="17" s="1"/>
  <c r="AV72" i="17"/>
  <c r="AQ72" i="17"/>
  <c r="AR72" i="17" s="1"/>
  <c r="AC72" i="17"/>
  <c r="T72" i="17"/>
  <c r="AT72" i="17" s="1"/>
  <c r="CY71" i="17"/>
  <c r="CU71" i="17"/>
  <c r="CT71" i="17"/>
  <c r="CQ71" i="17"/>
  <c r="CN71" i="17"/>
  <c r="CM71" i="17"/>
  <c r="CI71" i="17"/>
  <c r="CJ71" i="17" s="1"/>
  <c r="CK71" i="17" s="1"/>
  <c r="CG71" i="17"/>
  <c r="CF71" i="17"/>
  <c r="CD71" i="17"/>
  <c r="CC71" i="17"/>
  <c r="CA71" i="17"/>
  <c r="CZ71" i="17" s="1"/>
  <c r="BZ71" i="17"/>
  <c r="BY71" i="17"/>
  <c r="BX71" i="17"/>
  <c r="BW71" i="17"/>
  <c r="BU71" i="17"/>
  <c r="BT71" i="17"/>
  <c r="BR71" i="17"/>
  <c r="BQ71" i="17"/>
  <c r="BO71" i="17"/>
  <c r="CV71" i="17" s="1"/>
  <c r="BN71" i="17"/>
  <c r="BM71" i="17"/>
  <c r="BL71" i="17"/>
  <c r="BK71" i="17"/>
  <c r="BI71" i="17"/>
  <c r="BH71" i="17"/>
  <c r="BF71" i="17"/>
  <c r="BE71" i="17"/>
  <c r="BC71" i="17"/>
  <c r="CR71" i="17" s="1"/>
  <c r="BB71" i="17"/>
  <c r="BA71" i="17"/>
  <c r="AZ71" i="17"/>
  <c r="AY71" i="17"/>
  <c r="AW71" i="17"/>
  <c r="CO71" i="17" s="1"/>
  <c r="AV71" i="17"/>
  <c r="AR71" i="17"/>
  <c r="AQ71" i="17"/>
  <c r="AC71" i="17"/>
  <c r="T71" i="17"/>
  <c r="AT71" i="17" s="1"/>
  <c r="CY70" i="17"/>
  <c r="BY70" i="17" s="1"/>
  <c r="CU70" i="17"/>
  <c r="BM70" i="17" s="1"/>
  <c r="CQ70" i="17"/>
  <c r="BA70" i="17" s="1"/>
  <c r="CN70" i="17"/>
  <c r="CM70" i="17"/>
  <c r="CI70" i="17"/>
  <c r="CH70" i="17"/>
  <c r="CG70" i="17"/>
  <c r="DB70" i="17" s="1"/>
  <c r="CF70" i="17"/>
  <c r="CD70" i="17"/>
  <c r="CC70" i="17"/>
  <c r="CA70" i="17"/>
  <c r="CZ70" i="17" s="1"/>
  <c r="BZ70" i="17"/>
  <c r="BX70" i="17"/>
  <c r="BW70" i="17"/>
  <c r="BU70" i="17"/>
  <c r="CX70" i="17" s="1"/>
  <c r="BV70" i="17" s="1"/>
  <c r="BT70" i="17"/>
  <c r="BR70" i="17"/>
  <c r="BQ70" i="17"/>
  <c r="BO70" i="17"/>
  <c r="CV70" i="17" s="1"/>
  <c r="BN70" i="17"/>
  <c r="BL70" i="17"/>
  <c r="BK70" i="17"/>
  <c r="BJ70" i="17"/>
  <c r="BI70" i="17"/>
  <c r="CT70" i="17" s="1"/>
  <c r="BH70" i="17"/>
  <c r="BF70" i="17"/>
  <c r="BE70" i="17"/>
  <c r="BC70" i="17"/>
  <c r="CR70" i="17" s="1"/>
  <c r="BB70" i="17"/>
  <c r="AZ70" i="17"/>
  <c r="AY70" i="17"/>
  <c r="AW70" i="17"/>
  <c r="CO70" i="17" s="1"/>
  <c r="AV70" i="17"/>
  <c r="AQ70" i="17"/>
  <c r="AR70" i="17" s="1"/>
  <c r="AC70" i="17"/>
  <c r="T70" i="17"/>
  <c r="AT70" i="17" s="1"/>
  <c r="CY69" i="17"/>
  <c r="CU69" i="17"/>
  <c r="CQ69" i="17"/>
  <c r="CP69" i="17"/>
  <c r="CN69" i="17"/>
  <c r="CM69" i="17"/>
  <c r="CI69" i="17"/>
  <c r="CJ69" i="17" s="1"/>
  <c r="CK69" i="17" s="1"/>
  <c r="CG69" i="17"/>
  <c r="CF69" i="17"/>
  <c r="CD69" i="17"/>
  <c r="CC69" i="17"/>
  <c r="CA69" i="17"/>
  <c r="CZ69" i="17" s="1"/>
  <c r="BZ69" i="17"/>
  <c r="BY69" i="17"/>
  <c r="BX69" i="17"/>
  <c r="BW69" i="17"/>
  <c r="BU69" i="17"/>
  <c r="BT69" i="17"/>
  <c r="BR69" i="17"/>
  <c r="BQ69" i="17"/>
  <c r="BO69" i="17"/>
  <c r="CV69" i="17" s="1"/>
  <c r="BN69" i="17"/>
  <c r="BM69" i="17"/>
  <c r="BL69" i="17"/>
  <c r="BK69" i="17"/>
  <c r="BI69" i="17"/>
  <c r="BH69" i="17"/>
  <c r="BF69" i="17"/>
  <c r="BE69" i="17"/>
  <c r="BC69" i="17"/>
  <c r="CR69" i="17" s="1"/>
  <c r="BB69" i="17"/>
  <c r="BA69" i="17"/>
  <c r="AZ69" i="17"/>
  <c r="AY69" i="17"/>
  <c r="AW69" i="17"/>
  <c r="AV69" i="17"/>
  <c r="AR69" i="17"/>
  <c r="AQ69" i="17"/>
  <c r="AC69" i="17"/>
  <c r="T69" i="17"/>
  <c r="AT69" i="17" s="1"/>
  <c r="CY68" i="17"/>
  <c r="BY68" i="17" s="1"/>
  <c r="CQ68" i="17"/>
  <c r="BA68" i="17" s="1"/>
  <c r="CN68" i="17"/>
  <c r="CI68" i="17"/>
  <c r="CG68" i="17"/>
  <c r="DB68" i="17" s="1"/>
  <c r="CH68" i="17" s="1"/>
  <c r="CF68" i="17"/>
  <c r="CD68" i="17"/>
  <c r="CC68" i="17"/>
  <c r="CA68" i="17"/>
  <c r="CZ68" i="17" s="1"/>
  <c r="BZ68" i="17"/>
  <c r="BX68" i="17"/>
  <c r="BW68" i="17"/>
  <c r="BV68" i="17"/>
  <c r="BU68" i="17"/>
  <c r="CX68" i="17" s="1"/>
  <c r="BT68" i="17"/>
  <c r="BR68" i="17"/>
  <c r="BQ68" i="17"/>
  <c r="BO68" i="17"/>
  <c r="BN68" i="17"/>
  <c r="BL68" i="17"/>
  <c r="BK68" i="17"/>
  <c r="BI68" i="17"/>
  <c r="CT68" i="17" s="1"/>
  <c r="BJ68" i="17" s="1"/>
  <c r="BH68" i="17"/>
  <c r="BF68" i="17"/>
  <c r="CS68" i="17" s="1"/>
  <c r="BE68" i="17"/>
  <c r="BC68" i="17"/>
  <c r="BB68" i="17"/>
  <c r="AZ68" i="17"/>
  <c r="AY68" i="17"/>
  <c r="AW68" i="17"/>
  <c r="CO68" i="17" s="1"/>
  <c r="AV68" i="17"/>
  <c r="AT68" i="17"/>
  <c r="AQ68" i="17"/>
  <c r="AC68" i="17"/>
  <c r="T68" i="17"/>
  <c r="CY67" i="17"/>
  <c r="CU67" i="17"/>
  <c r="CQ67" i="17"/>
  <c r="CN67" i="17"/>
  <c r="CI67" i="17"/>
  <c r="CG67" i="17"/>
  <c r="CF67" i="17"/>
  <c r="CD67" i="17"/>
  <c r="DA67" i="17" s="1"/>
  <c r="CE67" i="17" s="1"/>
  <c r="CC67" i="17"/>
  <c r="CA67" i="17"/>
  <c r="BZ67" i="17"/>
  <c r="BY67" i="17"/>
  <c r="BX67" i="17"/>
  <c r="BW67" i="17"/>
  <c r="BU67" i="17"/>
  <c r="BT67" i="17"/>
  <c r="BR67" i="17"/>
  <c r="BQ67" i="17"/>
  <c r="BO67" i="17"/>
  <c r="CV67" i="17" s="1"/>
  <c r="BN67" i="17"/>
  <c r="BM67" i="17"/>
  <c r="BL67" i="17"/>
  <c r="BK67" i="17"/>
  <c r="BI67" i="17"/>
  <c r="BH67" i="17"/>
  <c r="BF67" i="17"/>
  <c r="CS67" i="17" s="1"/>
  <c r="BG67" i="17" s="1"/>
  <c r="BE67" i="17"/>
  <c r="BC67" i="17"/>
  <c r="BB67" i="17"/>
  <c r="BA67" i="17"/>
  <c r="AZ67" i="17"/>
  <c r="AY67" i="17"/>
  <c r="AW67" i="17"/>
  <c r="CO67" i="17" s="1"/>
  <c r="AV67" i="17"/>
  <c r="AT67" i="17"/>
  <c r="AQ67" i="17"/>
  <c r="AC67" i="17"/>
  <c r="T67" i="17"/>
  <c r="CY66" i="17"/>
  <c r="CQ66" i="17"/>
  <c r="CN66" i="17"/>
  <c r="CI66" i="17"/>
  <c r="CG66" i="17"/>
  <c r="CF66" i="17"/>
  <c r="CE66" i="17"/>
  <c r="CD66" i="17"/>
  <c r="DA66" i="17" s="1"/>
  <c r="CC66" i="17"/>
  <c r="CA66" i="17"/>
  <c r="BZ66" i="17"/>
  <c r="BY66" i="17"/>
  <c r="BX66" i="17"/>
  <c r="BW66" i="17"/>
  <c r="BU66" i="17"/>
  <c r="BT66" i="17"/>
  <c r="BR66" i="17"/>
  <c r="BQ66" i="17"/>
  <c r="BO66" i="17"/>
  <c r="BN66" i="17"/>
  <c r="BL66" i="17"/>
  <c r="BK66" i="17"/>
  <c r="BI66" i="17"/>
  <c r="BH66" i="17"/>
  <c r="BF66" i="17"/>
  <c r="CS66" i="17" s="1"/>
  <c r="BG66" i="17" s="1"/>
  <c r="BE66" i="17"/>
  <c r="BC66" i="17"/>
  <c r="BB66" i="17"/>
  <c r="BA66" i="17"/>
  <c r="AZ66" i="17"/>
  <c r="AY66" i="17"/>
  <c r="AW66" i="17"/>
  <c r="CO66" i="17" s="1"/>
  <c r="AV66" i="17"/>
  <c r="AQ66" i="17"/>
  <c r="AC66" i="17"/>
  <c r="T66" i="17"/>
  <c r="AT66" i="17" s="1"/>
  <c r="CY65" i="17"/>
  <c r="CU65" i="17"/>
  <c r="CQ65" i="17"/>
  <c r="CN65" i="17"/>
  <c r="CI65" i="17"/>
  <c r="CG65" i="17"/>
  <c r="CF65" i="17"/>
  <c r="CD65" i="17"/>
  <c r="DA65" i="17" s="1"/>
  <c r="CE65" i="17" s="1"/>
  <c r="CC65" i="17"/>
  <c r="CA65" i="17"/>
  <c r="CZ65" i="17" s="1"/>
  <c r="BZ65" i="17"/>
  <c r="BY65" i="17"/>
  <c r="BX65" i="17"/>
  <c r="BW65" i="17"/>
  <c r="BU65" i="17"/>
  <c r="BT65" i="17"/>
  <c r="BR65" i="17"/>
  <c r="BQ65" i="17"/>
  <c r="BO65" i="17"/>
  <c r="BN65" i="17"/>
  <c r="BM65" i="17"/>
  <c r="BL65" i="17"/>
  <c r="BK65" i="17"/>
  <c r="BI65" i="17"/>
  <c r="BH65" i="17"/>
  <c r="BF65" i="17"/>
  <c r="CS65" i="17" s="1"/>
  <c r="BG65" i="17" s="1"/>
  <c r="BE65" i="17"/>
  <c r="BC65" i="17"/>
  <c r="CR65" i="17" s="1"/>
  <c r="BB65" i="17"/>
  <c r="BA65" i="17"/>
  <c r="AZ65" i="17"/>
  <c r="AY65" i="17"/>
  <c r="AW65" i="17"/>
  <c r="CO65" i="17" s="1"/>
  <c r="AV65" i="17"/>
  <c r="AQ65" i="17"/>
  <c r="AC65" i="17"/>
  <c r="T65" i="17"/>
  <c r="AT65" i="17" s="1"/>
  <c r="CY64" i="17"/>
  <c r="CQ64" i="17"/>
  <c r="CN64" i="17"/>
  <c r="CI64" i="17"/>
  <c r="CG64" i="17"/>
  <c r="CF64" i="17"/>
  <c r="CD64" i="17"/>
  <c r="DA64" i="17" s="1"/>
  <c r="CE64" i="17" s="1"/>
  <c r="CC64" i="17"/>
  <c r="CA64" i="17"/>
  <c r="BZ64" i="17"/>
  <c r="BY64" i="17"/>
  <c r="BX64" i="17"/>
  <c r="BW64" i="17"/>
  <c r="BU64" i="17"/>
  <c r="BT64" i="17"/>
  <c r="BS64" i="17"/>
  <c r="BR64" i="17"/>
  <c r="CW64" i="17" s="1"/>
  <c r="BQ64" i="17"/>
  <c r="BO64" i="17"/>
  <c r="BN64" i="17"/>
  <c r="BL64" i="17"/>
  <c r="BK64" i="17"/>
  <c r="BI64" i="17"/>
  <c r="BH64" i="17"/>
  <c r="BF64" i="17"/>
  <c r="CS64" i="17" s="1"/>
  <c r="BG64" i="17" s="1"/>
  <c r="BE64" i="17"/>
  <c r="BC64" i="17"/>
  <c r="BB64" i="17"/>
  <c r="BA64" i="17"/>
  <c r="AZ64" i="17"/>
  <c r="AY64" i="17"/>
  <c r="AW64" i="17"/>
  <c r="CO64" i="17" s="1"/>
  <c r="AV64" i="17"/>
  <c r="AT64" i="17"/>
  <c r="AQ64" i="17"/>
  <c r="AC64" i="17"/>
  <c r="T64" i="17"/>
  <c r="CY63" i="17"/>
  <c r="CU63" i="17"/>
  <c r="CQ63" i="17"/>
  <c r="CN63" i="17"/>
  <c r="CI63" i="17"/>
  <c r="CG63" i="17"/>
  <c r="CF63" i="17"/>
  <c r="CD63" i="17"/>
  <c r="CC63" i="17"/>
  <c r="CA63" i="17"/>
  <c r="BZ63" i="17"/>
  <c r="BY63" i="17"/>
  <c r="BX63" i="17"/>
  <c r="BW63" i="17"/>
  <c r="BU63" i="17"/>
  <c r="BT63" i="17"/>
  <c r="BR63" i="17"/>
  <c r="CW63" i="17" s="1"/>
  <c r="BS63" i="17" s="1"/>
  <c r="BQ63" i="17"/>
  <c r="BO63" i="17"/>
  <c r="CV63" i="17" s="1"/>
  <c r="BN63" i="17"/>
  <c r="BM63" i="17"/>
  <c r="BL63" i="17"/>
  <c r="BK63" i="17"/>
  <c r="BI63" i="17"/>
  <c r="BH63" i="17"/>
  <c r="BF63" i="17"/>
  <c r="CS63" i="17" s="1"/>
  <c r="BG63" i="17" s="1"/>
  <c r="BE63" i="17"/>
  <c r="BC63" i="17"/>
  <c r="BB63" i="17"/>
  <c r="BA63" i="17"/>
  <c r="AZ63" i="17"/>
  <c r="AY63" i="17"/>
  <c r="AW63" i="17"/>
  <c r="CO63" i="17" s="1"/>
  <c r="AV63" i="17"/>
  <c r="AQ63" i="17"/>
  <c r="AC63" i="17"/>
  <c r="T63" i="17"/>
  <c r="AT63" i="17" s="1"/>
  <c r="CY62" i="17"/>
  <c r="CU62" i="17"/>
  <c r="CQ62" i="17"/>
  <c r="CN62" i="17"/>
  <c r="CI62" i="17"/>
  <c r="CG62" i="17"/>
  <c r="CF62" i="17"/>
  <c r="CD62" i="17"/>
  <c r="DA62" i="17" s="1"/>
  <c r="CE62" i="17" s="1"/>
  <c r="CC62" i="17"/>
  <c r="CA62" i="17"/>
  <c r="BZ62" i="17"/>
  <c r="BY62" i="17"/>
  <c r="BX62" i="17"/>
  <c r="BW62" i="17"/>
  <c r="BU62" i="17"/>
  <c r="BT62" i="17"/>
  <c r="BR62" i="17"/>
  <c r="CW62" i="17" s="1"/>
  <c r="BS62" i="17" s="1"/>
  <c r="BQ62" i="17"/>
  <c r="BO62" i="17"/>
  <c r="CV62" i="17" s="1"/>
  <c r="BN62" i="17"/>
  <c r="BM62" i="17"/>
  <c r="BL62" i="17"/>
  <c r="BK62" i="17"/>
  <c r="BI62" i="17"/>
  <c r="BH62" i="17"/>
  <c r="BF62" i="17"/>
  <c r="CS62" i="17" s="1"/>
  <c r="BG62" i="17" s="1"/>
  <c r="BE62" i="17"/>
  <c r="BC62" i="17"/>
  <c r="BB62" i="17"/>
  <c r="BA62" i="17"/>
  <c r="AZ62" i="17"/>
  <c r="AY62" i="17"/>
  <c r="AW62" i="17"/>
  <c r="CO62" i="17" s="1"/>
  <c r="AV62" i="17"/>
  <c r="AQ62" i="17"/>
  <c r="AC62" i="17"/>
  <c r="T62" i="17"/>
  <c r="AT62" i="17" s="1"/>
  <c r="CU61" i="17"/>
  <c r="CQ61" i="17"/>
  <c r="CN61" i="17"/>
  <c r="CI61" i="17"/>
  <c r="CG61" i="17"/>
  <c r="CF61" i="17"/>
  <c r="CE61" i="17"/>
  <c r="CD61" i="17"/>
  <c r="DA61" i="17" s="1"/>
  <c r="CC61" i="17"/>
  <c r="CA61" i="17"/>
  <c r="BZ61" i="17"/>
  <c r="BX61" i="17"/>
  <c r="BW61" i="17"/>
  <c r="BU61" i="17"/>
  <c r="BT61" i="17"/>
  <c r="BR61" i="17"/>
  <c r="CW61" i="17" s="1"/>
  <c r="BS61" i="17" s="1"/>
  <c r="BQ61" i="17"/>
  <c r="BO61" i="17"/>
  <c r="BN61" i="17"/>
  <c r="BM61" i="17"/>
  <c r="BL61" i="17"/>
  <c r="BK61" i="17"/>
  <c r="BI61" i="17"/>
  <c r="BH61" i="17"/>
  <c r="BF61" i="17"/>
  <c r="CS61" i="17" s="1"/>
  <c r="BG61" i="17" s="1"/>
  <c r="BE61" i="17"/>
  <c r="BC61" i="17"/>
  <c r="BB61" i="17"/>
  <c r="BA61" i="17"/>
  <c r="AZ61" i="17"/>
  <c r="AY61" i="17"/>
  <c r="AW61" i="17"/>
  <c r="CO61" i="17" s="1"/>
  <c r="AV61" i="17"/>
  <c r="AQ61" i="17"/>
  <c r="AC61" i="17"/>
  <c r="T61" i="17"/>
  <c r="AT61" i="17" s="1"/>
  <c r="CY60" i="17"/>
  <c r="CU60" i="17"/>
  <c r="CQ60" i="17"/>
  <c r="CN60" i="17"/>
  <c r="CI60" i="17"/>
  <c r="CG60" i="17"/>
  <c r="CF60" i="17"/>
  <c r="CD60" i="17"/>
  <c r="DA60" i="17" s="1"/>
  <c r="CE60" i="17" s="1"/>
  <c r="CC60" i="17"/>
  <c r="CA60" i="17"/>
  <c r="CZ60" i="17" s="1"/>
  <c r="BZ60" i="17"/>
  <c r="BY60" i="17"/>
  <c r="BX60" i="17"/>
  <c r="BW60" i="17"/>
  <c r="BU60" i="17"/>
  <c r="BT60" i="17"/>
  <c r="BR60" i="17"/>
  <c r="CW60" i="17" s="1"/>
  <c r="BS60" i="17" s="1"/>
  <c r="BQ60" i="17"/>
  <c r="BO60" i="17"/>
  <c r="BN60" i="17"/>
  <c r="BM60" i="17"/>
  <c r="BL60" i="17"/>
  <c r="BK60" i="17"/>
  <c r="BI60" i="17"/>
  <c r="BH60" i="17"/>
  <c r="BF60" i="17"/>
  <c r="CS60" i="17" s="1"/>
  <c r="BG60" i="17" s="1"/>
  <c r="BE60" i="17"/>
  <c r="BC60" i="17"/>
  <c r="CR60" i="17" s="1"/>
  <c r="BB60" i="17"/>
  <c r="BA60" i="17"/>
  <c r="AZ60" i="17"/>
  <c r="AY60" i="17"/>
  <c r="AW60" i="17"/>
  <c r="CO60" i="17" s="1"/>
  <c r="AV60" i="17"/>
  <c r="AQ60" i="17"/>
  <c r="AC60" i="17"/>
  <c r="T60" i="17"/>
  <c r="AT60" i="17" s="1"/>
  <c r="CY59" i="17"/>
  <c r="CQ59" i="17"/>
  <c r="CN59" i="17"/>
  <c r="CI59" i="17"/>
  <c r="CG59" i="17"/>
  <c r="CF59" i="17"/>
  <c r="CE59" i="17"/>
  <c r="CD59" i="17"/>
  <c r="DA59" i="17" s="1"/>
  <c r="CC59" i="17"/>
  <c r="CA59" i="17"/>
  <c r="BZ59" i="17"/>
  <c r="BY59" i="17"/>
  <c r="BX59" i="17"/>
  <c r="BW59" i="17"/>
  <c r="BU59" i="17"/>
  <c r="BT59" i="17"/>
  <c r="BS59" i="17"/>
  <c r="BR59" i="17"/>
  <c r="CW59" i="17" s="1"/>
  <c r="BQ59" i="17"/>
  <c r="BO59" i="17"/>
  <c r="BN59" i="17"/>
  <c r="BL59" i="17"/>
  <c r="BK59" i="17"/>
  <c r="BI59" i="17"/>
  <c r="BH59" i="17"/>
  <c r="BF59" i="17"/>
  <c r="CS59" i="17" s="1"/>
  <c r="BG59" i="17" s="1"/>
  <c r="BE59" i="17"/>
  <c r="BC59" i="17"/>
  <c r="BB59" i="17"/>
  <c r="BA59" i="17"/>
  <c r="AZ59" i="17"/>
  <c r="AY59" i="17"/>
  <c r="AW59" i="17"/>
  <c r="CO59" i="17" s="1"/>
  <c r="AV59" i="17"/>
  <c r="AQ59" i="17"/>
  <c r="AC59" i="17"/>
  <c r="T59" i="17"/>
  <c r="AT59" i="17" s="1"/>
  <c r="CY58" i="17"/>
  <c r="CU58" i="17"/>
  <c r="CQ58" i="17"/>
  <c r="CN58" i="17"/>
  <c r="CI58" i="17"/>
  <c r="CG58" i="17"/>
  <c r="CF58" i="17"/>
  <c r="CD58" i="17"/>
  <c r="DA58" i="17" s="1"/>
  <c r="CE58" i="17" s="1"/>
  <c r="CC58" i="17"/>
  <c r="CA58" i="17"/>
  <c r="BZ58" i="17"/>
  <c r="BY58" i="17"/>
  <c r="BX58" i="17"/>
  <c r="BW58" i="17"/>
  <c r="BU58" i="17"/>
  <c r="BT58" i="17"/>
  <c r="BR58" i="17"/>
  <c r="CW58" i="17" s="1"/>
  <c r="BS58" i="17" s="1"/>
  <c r="BQ58" i="17"/>
  <c r="BO58" i="17"/>
  <c r="CV58" i="17" s="1"/>
  <c r="BN58" i="17"/>
  <c r="BM58" i="17"/>
  <c r="BL58" i="17"/>
  <c r="BK58" i="17"/>
  <c r="BI58" i="17"/>
  <c r="BH58" i="17"/>
  <c r="BF58" i="17"/>
  <c r="CS58" i="17" s="1"/>
  <c r="BG58" i="17" s="1"/>
  <c r="BE58" i="17"/>
  <c r="BC58" i="17"/>
  <c r="BB58" i="17"/>
  <c r="BA58" i="17"/>
  <c r="AZ58" i="17"/>
  <c r="AY58" i="17"/>
  <c r="AW58" i="17"/>
  <c r="CO58" i="17" s="1"/>
  <c r="AV58" i="17"/>
  <c r="AQ58" i="17"/>
  <c r="AC58" i="17"/>
  <c r="T58" i="17"/>
  <c r="AT58" i="17" s="1"/>
  <c r="CY57" i="17"/>
  <c r="CU57" i="17"/>
  <c r="CQ57" i="17"/>
  <c r="CN57" i="17"/>
  <c r="CI57" i="17"/>
  <c r="CG57" i="17"/>
  <c r="CF57" i="17"/>
  <c r="CD57" i="17"/>
  <c r="DA57" i="17" s="1"/>
  <c r="CE57" i="17" s="1"/>
  <c r="CC57" i="17"/>
  <c r="CA57" i="17"/>
  <c r="BZ57" i="17"/>
  <c r="BY57" i="17"/>
  <c r="BX57" i="17"/>
  <c r="BW57" i="17"/>
  <c r="BU57" i="17"/>
  <c r="BT57" i="17"/>
  <c r="BR57" i="17"/>
  <c r="CW57" i="17" s="1"/>
  <c r="BS57" i="17" s="1"/>
  <c r="BQ57" i="17"/>
  <c r="BO57" i="17"/>
  <c r="CV57" i="17" s="1"/>
  <c r="BN57" i="17"/>
  <c r="BM57" i="17"/>
  <c r="BL57" i="17"/>
  <c r="BK57" i="17"/>
  <c r="BI57" i="17"/>
  <c r="BH57" i="17"/>
  <c r="BF57" i="17"/>
  <c r="CS57" i="17" s="1"/>
  <c r="BG57" i="17" s="1"/>
  <c r="BE57" i="17"/>
  <c r="BC57" i="17"/>
  <c r="BB57" i="17"/>
  <c r="BA57" i="17"/>
  <c r="AZ57" i="17"/>
  <c r="AY57" i="17"/>
  <c r="AW57" i="17"/>
  <c r="CO57" i="17" s="1"/>
  <c r="AV57" i="17"/>
  <c r="AQ57" i="17"/>
  <c r="AC57" i="17"/>
  <c r="T57" i="17"/>
  <c r="AT57" i="17" s="1"/>
  <c r="CY56" i="17"/>
  <c r="CR56" i="17"/>
  <c r="CQ56" i="17"/>
  <c r="CN56" i="17"/>
  <c r="CI56" i="17"/>
  <c r="CG56" i="17"/>
  <c r="CF56" i="17"/>
  <c r="CE56" i="17"/>
  <c r="CD56" i="17"/>
  <c r="DA56" i="17" s="1"/>
  <c r="CC56" i="17"/>
  <c r="CA56" i="17"/>
  <c r="BZ56" i="17"/>
  <c r="BY56" i="17"/>
  <c r="BX56" i="17"/>
  <c r="BW56" i="17"/>
  <c r="BU56" i="17"/>
  <c r="BT56" i="17"/>
  <c r="BS56" i="17"/>
  <c r="BR56" i="17"/>
  <c r="CW56" i="17" s="1"/>
  <c r="BQ56" i="17"/>
  <c r="BO56" i="17"/>
  <c r="BN56" i="17"/>
  <c r="BL56" i="17"/>
  <c r="BK56" i="17"/>
  <c r="BI56" i="17"/>
  <c r="BH56" i="17"/>
  <c r="BG56" i="17"/>
  <c r="BF56" i="17"/>
  <c r="CS56" i="17" s="1"/>
  <c r="BE56" i="17"/>
  <c r="BC56" i="17"/>
  <c r="BB56" i="17"/>
  <c r="BA56" i="17"/>
  <c r="AZ56" i="17"/>
  <c r="AY56" i="17"/>
  <c r="AW56" i="17"/>
  <c r="AV56" i="17"/>
  <c r="AT56" i="17"/>
  <c r="AQ56" i="17"/>
  <c r="AC56" i="17"/>
  <c r="T56" i="17"/>
  <c r="DB55" i="17"/>
  <c r="CY55" i="17"/>
  <c r="CU55" i="17"/>
  <c r="CT55" i="17"/>
  <c r="CQ55" i="17"/>
  <c r="CP55" i="17"/>
  <c r="CN55" i="17"/>
  <c r="CI55" i="17"/>
  <c r="CG55" i="17"/>
  <c r="CF55" i="17"/>
  <c r="CD55" i="17"/>
  <c r="DA55" i="17" s="1"/>
  <c r="CE55" i="17" s="1"/>
  <c r="CC55" i="17"/>
  <c r="CA55" i="17"/>
  <c r="BZ55" i="17"/>
  <c r="BY55" i="17"/>
  <c r="BX55" i="17"/>
  <c r="BW55" i="17"/>
  <c r="BU55" i="17"/>
  <c r="BT55" i="17"/>
  <c r="BR55" i="17"/>
  <c r="CW55" i="17" s="1"/>
  <c r="BS55" i="17" s="1"/>
  <c r="BQ55" i="17"/>
  <c r="BO55" i="17"/>
  <c r="BN55" i="17"/>
  <c r="BM55" i="17"/>
  <c r="BL55" i="17"/>
  <c r="BK55" i="17"/>
  <c r="BI55" i="17"/>
  <c r="BH55" i="17"/>
  <c r="BF55" i="17"/>
  <c r="CS55" i="17" s="1"/>
  <c r="BG55" i="17" s="1"/>
  <c r="BE55" i="17"/>
  <c r="BC55" i="17"/>
  <c r="CR55" i="17" s="1"/>
  <c r="BB55" i="17"/>
  <c r="BA55" i="17"/>
  <c r="AZ55" i="17"/>
  <c r="AY55" i="17"/>
  <c r="AW55" i="17"/>
  <c r="AV55" i="17"/>
  <c r="AQ55" i="17"/>
  <c r="AC55" i="17"/>
  <c r="T55" i="17"/>
  <c r="AT55" i="17" s="1"/>
  <c r="CY54" i="17"/>
  <c r="CX54" i="17"/>
  <c r="CT54" i="17"/>
  <c r="CQ54" i="17"/>
  <c r="CP54" i="17"/>
  <c r="CN54" i="17"/>
  <c r="CI54" i="17"/>
  <c r="CG54" i="17"/>
  <c r="CF54" i="17"/>
  <c r="CD54" i="17"/>
  <c r="DA54" i="17" s="1"/>
  <c r="CE54" i="17" s="1"/>
  <c r="CC54" i="17"/>
  <c r="CA54" i="17"/>
  <c r="BZ54" i="17"/>
  <c r="BY54" i="17"/>
  <c r="BX54" i="17"/>
  <c r="BW54" i="17"/>
  <c r="BU54" i="17"/>
  <c r="BT54" i="17"/>
  <c r="BR54" i="17"/>
  <c r="CW54" i="17" s="1"/>
  <c r="BS54" i="17" s="1"/>
  <c r="BQ54" i="17"/>
  <c r="BO54" i="17"/>
  <c r="CV54" i="17" s="1"/>
  <c r="BN54" i="17"/>
  <c r="BL54" i="17"/>
  <c r="BK54" i="17"/>
  <c r="BI54" i="17"/>
  <c r="BH54" i="17"/>
  <c r="BF54" i="17"/>
  <c r="CS54" i="17" s="1"/>
  <c r="BG54" i="17" s="1"/>
  <c r="BE54" i="17"/>
  <c r="BC54" i="17"/>
  <c r="CR54" i="17" s="1"/>
  <c r="BB54" i="17"/>
  <c r="BA54" i="17"/>
  <c r="AZ54" i="17"/>
  <c r="AY54" i="17"/>
  <c r="AW54" i="17"/>
  <c r="AV54" i="17"/>
  <c r="AQ54" i="17"/>
  <c r="AC54" i="17"/>
  <c r="T54" i="17"/>
  <c r="AT54" i="17" s="1"/>
  <c r="CY53" i="17"/>
  <c r="CX53" i="17"/>
  <c r="CT53" i="17"/>
  <c r="CQ53" i="17"/>
  <c r="CP53" i="17"/>
  <c r="CN53" i="17"/>
  <c r="CI53" i="17"/>
  <c r="CG53" i="17"/>
  <c r="CF53" i="17"/>
  <c r="CD53" i="17"/>
  <c r="DA53" i="17" s="1"/>
  <c r="CE53" i="17" s="1"/>
  <c r="CC53" i="17"/>
  <c r="CA53" i="17"/>
  <c r="BZ53" i="17"/>
  <c r="BY53" i="17"/>
  <c r="BX53" i="17"/>
  <c r="BW53" i="17"/>
  <c r="BU53" i="17"/>
  <c r="BT53" i="17"/>
  <c r="BR53" i="17"/>
  <c r="CW53" i="17" s="1"/>
  <c r="BS53" i="17" s="1"/>
  <c r="BQ53" i="17"/>
  <c r="BO53" i="17"/>
  <c r="CV53" i="17" s="1"/>
  <c r="BN53" i="17"/>
  <c r="BL53" i="17"/>
  <c r="BK53" i="17"/>
  <c r="BI53" i="17"/>
  <c r="BH53" i="17"/>
  <c r="BF53" i="17"/>
  <c r="CS53" i="17" s="1"/>
  <c r="BG53" i="17" s="1"/>
  <c r="BE53" i="17"/>
  <c r="BC53" i="17"/>
  <c r="CR53" i="17" s="1"/>
  <c r="BB53" i="17"/>
  <c r="BA53" i="17"/>
  <c r="AZ53" i="17"/>
  <c r="AY53" i="17"/>
  <c r="AW53" i="17"/>
  <c r="AV53" i="17"/>
  <c r="AQ53" i="17"/>
  <c r="AC53" i="17"/>
  <c r="T53" i="17"/>
  <c r="AT53" i="17" s="1"/>
  <c r="CY52" i="17"/>
  <c r="CX52" i="17"/>
  <c r="CT52" i="17"/>
  <c r="CQ52" i="17"/>
  <c r="CP52" i="17"/>
  <c r="CN52" i="17"/>
  <c r="CI52" i="17"/>
  <c r="CG52" i="17"/>
  <c r="CF52" i="17"/>
  <c r="CD52" i="17"/>
  <c r="DA52" i="17" s="1"/>
  <c r="CE52" i="17" s="1"/>
  <c r="CC52" i="17"/>
  <c r="CA52" i="17"/>
  <c r="BZ52" i="17"/>
  <c r="BY52" i="17"/>
  <c r="BX52" i="17"/>
  <c r="BW52" i="17"/>
  <c r="BU52" i="17"/>
  <c r="BT52" i="17"/>
  <c r="BR52" i="17"/>
  <c r="CW52" i="17" s="1"/>
  <c r="BS52" i="17" s="1"/>
  <c r="BQ52" i="17"/>
  <c r="BO52" i="17"/>
  <c r="CV52" i="17" s="1"/>
  <c r="BN52" i="17"/>
  <c r="BL52" i="17"/>
  <c r="BK52" i="17"/>
  <c r="BI52" i="17"/>
  <c r="BH52" i="17"/>
  <c r="BF52" i="17"/>
  <c r="CS52" i="17" s="1"/>
  <c r="BG52" i="17" s="1"/>
  <c r="BE52" i="17"/>
  <c r="BC52" i="17"/>
  <c r="CR52" i="17" s="1"/>
  <c r="BB52" i="17"/>
  <c r="BA52" i="17"/>
  <c r="AZ52" i="17"/>
  <c r="AY52" i="17"/>
  <c r="AW52" i="17"/>
  <c r="AV52" i="17"/>
  <c r="AQ52" i="17"/>
  <c r="AC52" i="17"/>
  <c r="T52" i="17"/>
  <c r="AT52" i="17" s="1"/>
  <c r="CY51" i="17"/>
  <c r="CX51" i="17"/>
  <c r="CT51" i="17"/>
  <c r="CQ51" i="17"/>
  <c r="CP51" i="17"/>
  <c r="CN51" i="17"/>
  <c r="CI51" i="17"/>
  <c r="CG51" i="17"/>
  <c r="CF51" i="17"/>
  <c r="CD51" i="17"/>
  <c r="DA51" i="17" s="1"/>
  <c r="CE51" i="17" s="1"/>
  <c r="CC51" i="17"/>
  <c r="CA51" i="17"/>
  <c r="BZ51" i="17"/>
  <c r="BY51" i="17"/>
  <c r="BX51" i="17"/>
  <c r="BW51" i="17"/>
  <c r="BU51" i="17"/>
  <c r="BT51" i="17"/>
  <c r="BR51" i="17"/>
  <c r="CW51" i="17" s="1"/>
  <c r="BS51" i="17" s="1"/>
  <c r="BQ51" i="17"/>
  <c r="BO51" i="17"/>
  <c r="CV51" i="17" s="1"/>
  <c r="BN51" i="17"/>
  <c r="BL51" i="17"/>
  <c r="BK51" i="17"/>
  <c r="BI51" i="17"/>
  <c r="BH51" i="17"/>
  <c r="BF51" i="17"/>
  <c r="CS51" i="17" s="1"/>
  <c r="BG51" i="17" s="1"/>
  <c r="BE51" i="17"/>
  <c r="BC51" i="17"/>
  <c r="CR51" i="17" s="1"/>
  <c r="BB51" i="17"/>
  <c r="BA51" i="17"/>
  <c r="AZ51" i="17"/>
  <c r="AY51" i="17"/>
  <c r="AW51" i="17"/>
  <c r="AV51" i="17"/>
  <c r="AQ51" i="17"/>
  <c r="AC51" i="17"/>
  <c r="T51" i="17"/>
  <c r="AT51" i="17" s="1"/>
  <c r="CY50" i="17"/>
  <c r="CX50" i="17"/>
  <c r="CT50" i="17"/>
  <c r="CQ50" i="17"/>
  <c r="CP50" i="17"/>
  <c r="CN50" i="17"/>
  <c r="CI50" i="17"/>
  <c r="CG50" i="17"/>
  <c r="CF50" i="17"/>
  <c r="CD50" i="17"/>
  <c r="DA50" i="17" s="1"/>
  <c r="CE50" i="17" s="1"/>
  <c r="CC50" i="17"/>
  <c r="CA50" i="17"/>
  <c r="BZ50" i="17"/>
  <c r="BY50" i="17"/>
  <c r="BX50" i="17"/>
  <c r="BW50" i="17"/>
  <c r="BU50" i="17"/>
  <c r="BT50" i="17"/>
  <c r="BR50" i="17"/>
  <c r="CW50" i="17" s="1"/>
  <c r="BS50" i="17" s="1"/>
  <c r="BQ50" i="17"/>
  <c r="BO50" i="17"/>
  <c r="CV50" i="17" s="1"/>
  <c r="BN50" i="17"/>
  <c r="BL50" i="17"/>
  <c r="BK50" i="17"/>
  <c r="BI50" i="17"/>
  <c r="BH50" i="17"/>
  <c r="BF50" i="17"/>
  <c r="CS50" i="17" s="1"/>
  <c r="BG50" i="17" s="1"/>
  <c r="BE50" i="17"/>
  <c r="BC50" i="17"/>
  <c r="CR50" i="17" s="1"/>
  <c r="BB50" i="17"/>
  <c r="BA50" i="17"/>
  <c r="AZ50" i="17"/>
  <c r="AY50" i="17"/>
  <c r="AW50" i="17"/>
  <c r="AV50" i="17"/>
  <c r="AQ50" i="17"/>
  <c r="AC50" i="17"/>
  <c r="T50" i="17"/>
  <c r="AT50" i="17" s="1"/>
  <c r="CY49" i="17"/>
  <c r="CX49" i="17"/>
  <c r="CT49" i="17"/>
  <c r="CQ49" i="17"/>
  <c r="CP49" i="17"/>
  <c r="CN49" i="17"/>
  <c r="CI49" i="17"/>
  <c r="CG49" i="17"/>
  <c r="CF49" i="17"/>
  <c r="CD49" i="17"/>
  <c r="DA49" i="17" s="1"/>
  <c r="CE49" i="17" s="1"/>
  <c r="CC49" i="17"/>
  <c r="CA49" i="17"/>
  <c r="BZ49" i="17"/>
  <c r="BY49" i="17"/>
  <c r="BX49" i="17"/>
  <c r="BW49" i="17"/>
  <c r="BU49" i="17"/>
  <c r="BT49" i="17"/>
  <c r="BR49" i="17"/>
  <c r="CW49" i="17" s="1"/>
  <c r="BS49" i="17" s="1"/>
  <c r="BQ49" i="17"/>
  <c r="BO49" i="17"/>
  <c r="CV49" i="17" s="1"/>
  <c r="BN49" i="17"/>
  <c r="BL49" i="17"/>
  <c r="BK49" i="17"/>
  <c r="BI49" i="17"/>
  <c r="BH49" i="17"/>
  <c r="BF49" i="17"/>
  <c r="CS49" i="17" s="1"/>
  <c r="BG49" i="17" s="1"/>
  <c r="BE49" i="17"/>
  <c r="BC49" i="17"/>
  <c r="CR49" i="17" s="1"/>
  <c r="BB49" i="17"/>
  <c r="BA49" i="17"/>
  <c r="AZ49" i="17"/>
  <c r="AY49" i="17"/>
  <c r="AW49" i="17"/>
  <c r="AV49" i="17"/>
  <c r="AQ49" i="17"/>
  <c r="AC49" i="17"/>
  <c r="T49" i="17"/>
  <c r="AT49" i="17" s="1"/>
  <c r="CY48" i="17"/>
  <c r="CX48" i="17"/>
  <c r="CT48" i="17"/>
  <c r="CQ48" i="17"/>
  <c r="CP48" i="17"/>
  <c r="CN48" i="17"/>
  <c r="CI48" i="17"/>
  <c r="CG48" i="17"/>
  <c r="CF48" i="17"/>
  <c r="CD48" i="17"/>
  <c r="DA48" i="17" s="1"/>
  <c r="CE48" i="17" s="1"/>
  <c r="CC48" i="17"/>
  <c r="CA48" i="17"/>
  <c r="BZ48" i="17"/>
  <c r="BY48" i="17"/>
  <c r="BX48" i="17"/>
  <c r="BW48" i="17"/>
  <c r="BU48" i="17"/>
  <c r="BT48" i="17"/>
  <c r="BR48" i="17"/>
  <c r="CW48" i="17" s="1"/>
  <c r="BS48" i="17" s="1"/>
  <c r="BQ48" i="17"/>
  <c r="BO48" i="17"/>
  <c r="CV48" i="17" s="1"/>
  <c r="BN48" i="17"/>
  <c r="BL48" i="17"/>
  <c r="BK48" i="17"/>
  <c r="BI48" i="17"/>
  <c r="BH48" i="17"/>
  <c r="BF48" i="17"/>
  <c r="CS48" i="17" s="1"/>
  <c r="BG48" i="17" s="1"/>
  <c r="BE48" i="17"/>
  <c r="BC48" i="17"/>
  <c r="CR48" i="17" s="1"/>
  <c r="BB48" i="17"/>
  <c r="BA48" i="17"/>
  <c r="AZ48" i="17"/>
  <c r="AY48" i="17"/>
  <c r="AW48" i="17"/>
  <c r="AV48" i="17"/>
  <c r="AQ48" i="17"/>
  <c r="AC48" i="17"/>
  <c r="T48" i="17"/>
  <c r="AT48" i="17" s="1"/>
  <c r="CY47" i="17"/>
  <c r="CX47" i="17"/>
  <c r="CT47" i="17"/>
  <c r="CQ47" i="17"/>
  <c r="CP47" i="17"/>
  <c r="CN47" i="17"/>
  <c r="CI47" i="17"/>
  <c r="CG47" i="17"/>
  <c r="CF47" i="17"/>
  <c r="CD47" i="17"/>
  <c r="DA47" i="17" s="1"/>
  <c r="CE47" i="17" s="1"/>
  <c r="CC47" i="17"/>
  <c r="CA47" i="17"/>
  <c r="BZ47" i="17"/>
  <c r="BY47" i="17"/>
  <c r="BX47" i="17"/>
  <c r="BW47" i="17"/>
  <c r="BU47" i="17"/>
  <c r="BT47" i="17"/>
  <c r="BR47" i="17"/>
  <c r="CW47" i="17" s="1"/>
  <c r="BS47" i="17" s="1"/>
  <c r="BQ47" i="17"/>
  <c r="BO47" i="17"/>
  <c r="CV47" i="17" s="1"/>
  <c r="BN47" i="17"/>
  <c r="BL47" i="17"/>
  <c r="BK47" i="17"/>
  <c r="BI47" i="17"/>
  <c r="BH47" i="17"/>
  <c r="BF47" i="17"/>
  <c r="CS47" i="17" s="1"/>
  <c r="BG47" i="17" s="1"/>
  <c r="BE47" i="17"/>
  <c r="BC47" i="17"/>
  <c r="CR47" i="17" s="1"/>
  <c r="BB47" i="17"/>
  <c r="BA47" i="17"/>
  <c r="AZ47" i="17"/>
  <c r="AY47" i="17"/>
  <c r="AW47" i="17"/>
  <c r="AV47" i="17"/>
  <c r="AQ47" i="17"/>
  <c r="AC47" i="17"/>
  <c r="T47" i="17"/>
  <c r="AT47" i="17" s="1"/>
  <c r="CY46" i="17"/>
  <c r="CX46" i="17"/>
  <c r="CT46" i="17"/>
  <c r="CQ46" i="17"/>
  <c r="CP46" i="17"/>
  <c r="CN46" i="17"/>
  <c r="CI46" i="17"/>
  <c r="CG46" i="17"/>
  <c r="CF46" i="17"/>
  <c r="CD46" i="17"/>
  <c r="DA46" i="17" s="1"/>
  <c r="CE46" i="17" s="1"/>
  <c r="CC46" i="17"/>
  <c r="CA46" i="17"/>
  <c r="BZ46" i="17"/>
  <c r="BY46" i="17"/>
  <c r="BX46" i="17"/>
  <c r="BW46" i="17"/>
  <c r="BU46" i="17"/>
  <c r="BT46" i="17"/>
  <c r="BR46" i="17"/>
  <c r="CW46" i="17" s="1"/>
  <c r="BS46" i="17" s="1"/>
  <c r="BQ46" i="17"/>
  <c r="BO46" i="17"/>
  <c r="CV46" i="17" s="1"/>
  <c r="BN46" i="17"/>
  <c r="BL46" i="17"/>
  <c r="BK46" i="17"/>
  <c r="BI46" i="17"/>
  <c r="BH46" i="17"/>
  <c r="BF46" i="17"/>
  <c r="CS46" i="17" s="1"/>
  <c r="BG46" i="17" s="1"/>
  <c r="BE46" i="17"/>
  <c r="BC46" i="17"/>
  <c r="CR46" i="17" s="1"/>
  <c r="BB46" i="17"/>
  <c r="BA46" i="17"/>
  <c r="AZ46" i="17"/>
  <c r="AY46" i="17"/>
  <c r="AW46" i="17"/>
  <c r="AV46" i="17"/>
  <c r="AQ46" i="17"/>
  <c r="AC46" i="17"/>
  <c r="T46" i="17"/>
  <c r="AT46" i="17" s="1"/>
  <c r="CY45" i="17"/>
  <c r="CX45" i="17"/>
  <c r="CT45" i="17"/>
  <c r="CQ45" i="17"/>
  <c r="CP45" i="17"/>
  <c r="CN45" i="17"/>
  <c r="CI45" i="17"/>
  <c r="CG45" i="17"/>
  <c r="CF45" i="17"/>
  <c r="CD45" i="17"/>
  <c r="DA45" i="17" s="1"/>
  <c r="CE45" i="17" s="1"/>
  <c r="CC45" i="17"/>
  <c r="CA45" i="17"/>
  <c r="BZ45" i="17"/>
  <c r="BY45" i="17"/>
  <c r="BX45" i="17"/>
  <c r="BW45" i="17"/>
  <c r="BU45" i="17"/>
  <c r="BT45" i="17"/>
  <c r="BR45" i="17"/>
  <c r="CW45" i="17" s="1"/>
  <c r="BS45" i="17" s="1"/>
  <c r="BQ45" i="17"/>
  <c r="BO45" i="17"/>
  <c r="CV45" i="17" s="1"/>
  <c r="BN45" i="17"/>
  <c r="BL45" i="17"/>
  <c r="BK45" i="17"/>
  <c r="BI45" i="17"/>
  <c r="BH45" i="17"/>
  <c r="BF45" i="17"/>
  <c r="CS45" i="17" s="1"/>
  <c r="BG45" i="17" s="1"/>
  <c r="BE45" i="17"/>
  <c r="BC45" i="17"/>
  <c r="CR45" i="17" s="1"/>
  <c r="BB45" i="17"/>
  <c r="BA45" i="17"/>
  <c r="AZ45" i="17"/>
  <c r="AY45" i="17"/>
  <c r="AW45" i="17"/>
  <c r="AV45" i="17"/>
  <c r="AQ45" i="17"/>
  <c r="AC45" i="17"/>
  <c r="T45" i="17"/>
  <c r="AT45" i="17" s="1"/>
  <c r="CY44" i="17"/>
  <c r="CX44" i="17"/>
  <c r="CT44" i="17"/>
  <c r="CQ44" i="17"/>
  <c r="CP44" i="17"/>
  <c r="CN44" i="17"/>
  <c r="CI44" i="17"/>
  <c r="CG44" i="17"/>
  <c r="CF44" i="17"/>
  <c r="CD44" i="17"/>
  <c r="DA44" i="17" s="1"/>
  <c r="CE44" i="17" s="1"/>
  <c r="CC44" i="17"/>
  <c r="CA44" i="17"/>
  <c r="BZ44" i="17"/>
  <c r="BY44" i="17"/>
  <c r="BX44" i="17"/>
  <c r="BW44" i="17"/>
  <c r="BU44" i="17"/>
  <c r="BT44" i="17"/>
  <c r="BR44" i="17"/>
  <c r="CW44" i="17" s="1"/>
  <c r="BS44" i="17" s="1"/>
  <c r="BQ44" i="17"/>
  <c r="BO44" i="17"/>
  <c r="CV44" i="17" s="1"/>
  <c r="BN44" i="17"/>
  <c r="BL44" i="17"/>
  <c r="BK44" i="17"/>
  <c r="BI44" i="17"/>
  <c r="BH44" i="17"/>
  <c r="BF44" i="17"/>
  <c r="CS44" i="17" s="1"/>
  <c r="BG44" i="17" s="1"/>
  <c r="BE44" i="17"/>
  <c r="BC44" i="17"/>
  <c r="CR44" i="17" s="1"/>
  <c r="BB44" i="17"/>
  <c r="BA44" i="17"/>
  <c r="AZ44" i="17"/>
  <c r="AY44" i="17"/>
  <c r="AW44" i="17"/>
  <c r="AV44" i="17"/>
  <c r="AQ44" i="17"/>
  <c r="AC44" i="17"/>
  <c r="T44" i="17"/>
  <c r="AT44" i="17" s="1"/>
  <c r="CY43" i="17"/>
  <c r="CX43" i="17"/>
  <c r="CT43" i="17"/>
  <c r="CQ43" i="17"/>
  <c r="CP43" i="17"/>
  <c r="CN43" i="17"/>
  <c r="CI43" i="17"/>
  <c r="CG43" i="17"/>
  <c r="CF43" i="17"/>
  <c r="CD43" i="17"/>
  <c r="DA43" i="17" s="1"/>
  <c r="CE43" i="17" s="1"/>
  <c r="CC43" i="17"/>
  <c r="CA43" i="17"/>
  <c r="BZ43" i="17"/>
  <c r="BY43" i="17"/>
  <c r="BX43" i="17"/>
  <c r="BW43" i="17"/>
  <c r="BU43" i="17"/>
  <c r="BT43" i="17"/>
  <c r="BR43" i="17"/>
  <c r="CW43" i="17" s="1"/>
  <c r="BS43" i="17" s="1"/>
  <c r="BQ43" i="17"/>
  <c r="BO43" i="17"/>
  <c r="CV43" i="17" s="1"/>
  <c r="BN43" i="17"/>
  <c r="BL43" i="17"/>
  <c r="BK43" i="17"/>
  <c r="BI43" i="17"/>
  <c r="BH43" i="17"/>
  <c r="BF43" i="17"/>
  <c r="CS43" i="17" s="1"/>
  <c r="BG43" i="17" s="1"/>
  <c r="BE43" i="17"/>
  <c r="BC43" i="17"/>
  <c r="CR43" i="17" s="1"/>
  <c r="BB43" i="17"/>
  <c r="BA43" i="17"/>
  <c r="AZ43" i="17"/>
  <c r="AY43" i="17"/>
  <c r="AW43" i="17"/>
  <c r="AV43" i="17"/>
  <c r="AQ43" i="17"/>
  <c r="AC43" i="17"/>
  <c r="T43" i="17"/>
  <c r="AT43" i="17" s="1"/>
  <c r="CY42" i="17"/>
  <c r="CX42" i="17"/>
  <c r="CT42" i="17"/>
  <c r="CQ42" i="17"/>
  <c r="CP42" i="17"/>
  <c r="CN42" i="17"/>
  <c r="CI42" i="17"/>
  <c r="CG42" i="17"/>
  <c r="CF42" i="17"/>
  <c r="CD42" i="17"/>
  <c r="DA42" i="17" s="1"/>
  <c r="CE42" i="17" s="1"/>
  <c r="CC42" i="17"/>
  <c r="CA42" i="17"/>
  <c r="BZ42" i="17"/>
  <c r="BY42" i="17"/>
  <c r="BX42" i="17"/>
  <c r="BW42" i="17"/>
  <c r="BU42" i="17"/>
  <c r="BT42" i="17"/>
  <c r="BR42" i="17"/>
  <c r="CW42" i="17" s="1"/>
  <c r="BS42" i="17" s="1"/>
  <c r="BQ42" i="17"/>
  <c r="BO42" i="17"/>
  <c r="CV42" i="17" s="1"/>
  <c r="BN42" i="17"/>
  <c r="BL42" i="17"/>
  <c r="BK42" i="17"/>
  <c r="BI42" i="17"/>
  <c r="BH42" i="17"/>
  <c r="BF42" i="17"/>
  <c r="CS42" i="17" s="1"/>
  <c r="BG42" i="17" s="1"/>
  <c r="BE42" i="17"/>
  <c r="BC42" i="17"/>
  <c r="CR42" i="17" s="1"/>
  <c r="BB42" i="17"/>
  <c r="BA42" i="17"/>
  <c r="AZ42" i="17"/>
  <c r="AY42" i="17"/>
  <c r="AW42" i="17"/>
  <c r="AV42" i="17"/>
  <c r="AQ42" i="17"/>
  <c r="AC42" i="17"/>
  <c r="T42" i="17"/>
  <c r="AT42" i="17" s="1"/>
  <c r="CZ41" i="17"/>
  <c r="CY41" i="17"/>
  <c r="CU41" i="17"/>
  <c r="CR41" i="17"/>
  <c r="CQ41" i="17"/>
  <c r="CP41" i="17"/>
  <c r="CN41" i="17"/>
  <c r="CI41" i="17"/>
  <c r="CG41" i="17"/>
  <c r="CF41" i="17"/>
  <c r="CE41" i="17"/>
  <c r="CD41" i="17"/>
  <c r="DA41" i="17" s="1"/>
  <c r="CC41" i="17"/>
  <c r="CA41" i="17"/>
  <c r="BZ41" i="17"/>
  <c r="BY41" i="17"/>
  <c r="BX41" i="17"/>
  <c r="BW41" i="17"/>
  <c r="BU41" i="17"/>
  <c r="BT41" i="17"/>
  <c r="BS41" i="17"/>
  <c r="BR41" i="17"/>
  <c r="CW41" i="17" s="1"/>
  <c r="BQ41" i="17"/>
  <c r="BO41" i="17"/>
  <c r="BN41" i="17"/>
  <c r="BM41" i="17"/>
  <c r="BL41" i="17"/>
  <c r="BK41" i="17"/>
  <c r="BI41" i="17"/>
  <c r="CT41" i="17" s="1"/>
  <c r="BH41" i="17"/>
  <c r="BG41" i="17"/>
  <c r="BF41" i="17"/>
  <c r="CS41" i="17" s="1"/>
  <c r="BE41" i="17"/>
  <c r="BC41" i="17"/>
  <c r="BB41" i="17"/>
  <c r="BA41" i="17"/>
  <c r="AZ41" i="17"/>
  <c r="AY41" i="17"/>
  <c r="AW41" i="17"/>
  <c r="AV41" i="17"/>
  <c r="AT41" i="17"/>
  <c r="AQ41" i="17"/>
  <c r="AC41" i="17"/>
  <c r="T41" i="17"/>
  <c r="DB40" i="17"/>
  <c r="CY40" i="17"/>
  <c r="CU40" i="17"/>
  <c r="CT40" i="17"/>
  <c r="CQ40" i="17"/>
  <c r="CN40" i="17"/>
  <c r="CI40" i="17"/>
  <c r="CG40" i="17"/>
  <c r="CF40" i="17"/>
  <c r="CD40" i="17"/>
  <c r="DA40" i="17" s="1"/>
  <c r="CE40" i="17" s="1"/>
  <c r="CC40" i="17"/>
  <c r="CA40" i="17"/>
  <c r="CZ40" i="17" s="1"/>
  <c r="BZ40" i="17"/>
  <c r="BY40" i="17"/>
  <c r="BX40" i="17"/>
  <c r="BW40" i="17"/>
  <c r="BU40" i="17"/>
  <c r="BT40" i="17"/>
  <c r="BR40" i="17"/>
  <c r="CW40" i="17" s="1"/>
  <c r="BS40" i="17" s="1"/>
  <c r="BQ40" i="17"/>
  <c r="BO40" i="17"/>
  <c r="BN40" i="17"/>
  <c r="BM40" i="17"/>
  <c r="BL40" i="17"/>
  <c r="BK40" i="17"/>
  <c r="BI40" i="17"/>
  <c r="BH40" i="17"/>
  <c r="BF40" i="17"/>
  <c r="CS40" i="17" s="1"/>
  <c r="BG40" i="17" s="1"/>
  <c r="BE40" i="17"/>
  <c r="BC40" i="17"/>
  <c r="CR40" i="17" s="1"/>
  <c r="BB40" i="17"/>
  <c r="BA40" i="17"/>
  <c r="AZ40" i="17"/>
  <c r="AY40" i="17"/>
  <c r="AW40" i="17"/>
  <c r="CP40" i="17" s="1"/>
  <c r="AV40" i="17"/>
  <c r="AQ40" i="17"/>
  <c r="AC40" i="17"/>
  <c r="T40" i="17"/>
  <c r="AT40" i="17" s="1"/>
  <c r="CZ39" i="17"/>
  <c r="CY39" i="17"/>
  <c r="CU39" i="17"/>
  <c r="CR39" i="17"/>
  <c r="CQ39" i="17"/>
  <c r="CN39" i="17"/>
  <c r="CI39" i="17"/>
  <c r="CG39" i="17"/>
  <c r="DB39" i="17" s="1"/>
  <c r="CF39" i="17"/>
  <c r="CE39" i="17"/>
  <c r="CD39" i="17"/>
  <c r="DA39" i="17" s="1"/>
  <c r="CC39" i="17"/>
  <c r="CA39" i="17"/>
  <c r="BZ39" i="17"/>
  <c r="BY39" i="17"/>
  <c r="BX39" i="17"/>
  <c r="BW39" i="17"/>
  <c r="BU39" i="17"/>
  <c r="BT39" i="17"/>
  <c r="BS39" i="17"/>
  <c r="BR39" i="17"/>
  <c r="CW39" i="17" s="1"/>
  <c r="BQ39" i="17"/>
  <c r="BO39" i="17"/>
  <c r="BN39" i="17"/>
  <c r="BM39" i="17"/>
  <c r="BL39" i="17"/>
  <c r="BK39" i="17"/>
  <c r="BI39" i="17"/>
  <c r="CT39" i="17" s="1"/>
  <c r="BH39" i="17"/>
  <c r="BG39" i="17"/>
  <c r="BF39" i="17"/>
  <c r="CS39" i="17" s="1"/>
  <c r="BE39" i="17"/>
  <c r="BC39" i="17"/>
  <c r="BB39" i="17"/>
  <c r="BA39" i="17"/>
  <c r="AZ39" i="17"/>
  <c r="AY39" i="17"/>
  <c r="AW39" i="17"/>
  <c r="AV39" i="17"/>
  <c r="AT39" i="17"/>
  <c r="AQ39" i="17"/>
  <c r="AC39" i="17"/>
  <c r="T39" i="17"/>
  <c r="CY38" i="17"/>
  <c r="CV38" i="17"/>
  <c r="CR38" i="17"/>
  <c r="CQ38" i="17"/>
  <c r="CN38" i="17"/>
  <c r="CI38" i="17"/>
  <c r="CG38" i="17"/>
  <c r="CF38" i="17"/>
  <c r="CE38" i="17"/>
  <c r="CD38" i="17"/>
  <c r="DA38" i="17" s="1"/>
  <c r="CC38" i="17"/>
  <c r="CA38" i="17"/>
  <c r="BZ38" i="17"/>
  <c r="BY38" i="17"/>
  <c r="BX38" i="17"/>
  <c r="BW38" i="17"/>
  <c r="BU38" i="17"/>
  <c r="CX38" i="17" s="1"/>
  <c r="BT38" i="17"/>
  <c r="BS38" i="17"/>
  <c r="BR38" i="17"/>
  <c r="CW38" i="17" s="1"/>
  <c r="BQ38" i="17"/>
  <c r="BO38" i="17"/>
  <c r="BN38" i="17"/>
  <c r="BL38" i="17"/>
  <c r="BK38" i="17"/>
  <c r="BI38" i="17"/>
  <c r="CT38" i="17" s="1"/>
  <c r="BH38" i="17"/>
  <c r="BG38" i="17"/>
  <c r="BF38" i="17"/>
  <c r="CS38" i="17" s="1"/>
  <c r="BE38" i="17"/>
  <c r="BC38" i="17"/>
  <c r="BB38" i="17"/>
  <c r="BA38" i="17"/>
  <c r="AZ38" i="17"/>
  <c r="AY38" i="17"/>
  <c r="AW38" i="17"/>
  <c r="AV38" i="17"/>
  <c r="AT38" i="17"/>
  <c r="AQ38" i="17"/>
  <c r="AC38" i="17"/>
  <c r="T38" i="17"/>
  <c r="O38" i="17"/>
  <c r="DA37" i="17"/>
  <c r="CU37" i="17"/>
  <c r="CO37" i="17"/>
  <c r="CN37" i="17"/>
  <c r="CM37" i="17"/>
  <c r="CI37" i="17"/>
  <c r="CG37" i="17"/>
  <c r="DB37" i="17" s="1"/>
  <c r="CH37" i="17" s="1"/>
  <c r="CF37" i="17"/>
  <c r="CJ37" i="17" s="1"/>
  <c r="CD37" i="17"/>
  <c r="CC37" i="17"/>
  <c r="CB37" i="17"/>
  <c r="CA37" i="17"/>
  <c r="CZ37" i="17" s="1"/>
  <c r="BZ37" i="17"/>
  <c r="BX37" i="17"/>
  <c r="CY37" i="17" s="1"/>
  <c r="BW37" i="17"/>
  <c r="BU37" i="17"/>
  <c r="CX37" i="17" s="1"/>
  <c r="BV37" i="17" s="1"/>
  <c r="BT37" i="17"/>
  <c r="BR37" i="17"/>
  <c r="BQ37" i="17"/>
  <c r="BP37" i="17"/>
  <c r="BO37" i="17"/>
  <c r="CV37" i="17" s="1"/>
  <c r="BN37" i="17"/>
  <c r="BL37" i="17"/>
  <c r="BK37" i="17"/>
  <c r="BI37" i="17"/>
  <c r="CT37" i="17" s="1"/>
  <c r="BJ37" i="17" s="1"/>
  <c r="BH37" i="17"/>
  <c r="BF37" i="17"/>
  <c r="BE37" i="17"/>
  <c r="BD37" i="17"/>
  <c r="BC37" i="17"/>
  <c r="CR37" i="17" s="1"/>
  <c r="BB37" i="17"/>
  <c r="AZ37" i="17"/>
  <c r="CQ37" i="17" s="1"/>
  <c r="AY37" i="17"/>
  <c r="AW37" i="17"/>
  <c r="CP37" i="17" s="1"/>
  <c r="AV37" i="17"/>
  <c r="AR37" i="17"/>
  <c r="AQ37" i="17"/>
  <c r="AC37" i="17"/>
  <c r="O37" i="17"/>
  <c r="T37" i="17" s="1"/>
  <c r="DB36" i="17"/>
  <c r="DA36" i="17"/>
  <c r="CW36" i="17"/>
  <c r="CT36" i="17"/>
  <c r="CS36" i="17"/>
  <c r="CR36" i="17"/>
  <c r="CN36" i="17"/>
  <c r="CI36" i="17"/>
  <c r="CG36" i="17"/>
  <c r="CF36" i="17"/>
  <c r="CE36" i="17"/>
  <c r="CD36" i="17"/>
  <c r="CC36" i="17"/>
  <c r="CA36" i="17"/>
  <c r="BZ36" i="17"/>
  <c r="BY36" i="17"/>
  <c r="BX36" i="17"/>
  <c r="CY36" i="17" s="1"/>
  <c r="BW36" i="17"/>
  <c r="BU36" i="17"/>
  <c r="BT36" i="17"/>
  <c r="BS36" i="17"/>
  <c r="BR36" i="17"/>
  <c r="BQ36" i="17"/>
  <c r="BO36" i="17"/>
  <c r="CV36" i="17" s="1"/>
  <c r="BN36" i="17"/>
  <c r="BL36" i="17"/>
  <c r="BK36" i="17"/>
  <c r="BI36" i="17"/>
  <c r="BH36" i="17"/>
  <c r="BG36" i="17"/>
  <c r="BF36" i="17"/>
  <c r="BE36" i="17"/>
  <c r="BC36" i="17"/>
  <c r="BB36" i="17"/>
  <c r="BA36" i="17"/>
  <c r="AZ36" i="17"/>
  <c r="CQ36" i="17" s="1"/>
  <c r="AY36" i="17"/>
  <c r="AW36" i="17"/>
  <c r="CP36" i="17" s="1"/>
  <c r="AV36" i="17"/>
  <c r="AQ36" i="17"/>
  <c r="AC36" i="17"/>
  <c r="T36" i="17"/>
  <c r="AT36" i="17" s="1"/>
  <c r="DA35" i="17"/>
  <c r="CW35" i="17"/>
  <c r="CV35" i="17"/>
  <c r="CS35" i="17"/>
  <c r="CN35" i="17"/>
  <c r="CI35" i="17"/>
  <c r="CG35" i="17"/>
  <c r="DB35" i="17" s="1"/>
  <c r="CF35" i="17"/>
  <c r="CE35" i="17"/>
  <c r="CD35" i="17"/>
  <c r="CC35" i="17"/>
  <c r="CA35" i="17"/>
  <c r="BZ35" i="17"/>
  <c r="BX35" i="17"/>
  <c r="BW35" i="17"/>
  <c r="BU35" i="17"/>
  <c r="BT35" i="17"/>
  <c r="BS35" i="17"/>
  <c r="BR35" i="17"/>
  <c r="BQ35" i="17"/>
  <c r="BO35" i="17"/>
  <c r="BN35" i="17"/>
  <c r="BL35" i="17"/>
  <c r="CU35" i="17" s="1"/>
  <c r="BM35" i="17" s="1"/>
  <c r="BK35" i="17"/>
  <c r="BI35" i="17"/>
  <c r="CT35" i="17" s="1"/>
  <c r="BH35" i="17"/>
  <c r="BG35" i="17"/>
  <c r="BF35" i="17"/>
  <c r="BE35" i="17"/>
  <c r="BC35" i="17"/>
  <c r="CR35" i="17" s="1"/>
  <c r="BB35" i="17"/>
  <c r="AZ35" i="17"/>
  <c r="CQ35" i="17" s="1"/>
  <c r="BA35" i="17" s="1"/>
  <c r="AY35" i="17"/>
  <c r="AW35" i="17"/>
  <c r="AV35" i="17"/>
  <c r="AT35" i="17"/>
  <c r="AQ35" i="17"/>
  <c r="AC35" i="17"/>
  <c r="T35" i="17"/>
  <c r="DB34" i="17"/>
  <c r="DA34" i="17"/>
  <c r="CW34" i="17"/>
  <c r="CT34" i="17"/>
  <c r="CS34" i="17"/>
  <c r="CP34" i="17"/>
  <c r="CN34" i="17"/>
  <c r="CI34" i="17"/>
  <c r="CG34" i="17"/>
  <c r="CF34" i="17"/>
  <c r="CE34" i="17"/>
  <c r="CD34" i="17"/>
  <c r="CC34" i="17"/>
  <c r="CA34" i="17"/>
  <c r="BZ34" i="17"/>
  <c r="BY34" i="17"/>
  <c r="BX34" i="17"/>
  <c r="CY34" i="17" s="1"/>
  <c r="BW34" i="17"/>
  <c r="BU34" i="17"/>
  <c r="BT34" i="17"/>
  <c r="BS34" i="17"/>
  <c r="BR34" i="17"/>
  <c r="BQ34" i="17"/>
  <c r="BO34" i="17"/>
  <c r="CV34" i="17" s="1"/>
  <c r="BN34" i="17"/>
  <c r="BL34" i="17"/>
  <c r="BK34" i="17"/>
  <c r="BI34" i="17"/>
  <c r="BH34" i="17"/>
  <c r="BG34" i="17"/>
  <c r="BF34" i="17"/>
  <c r="BE34" i="17"/>
  <c r="BC34" i="17"/>
  <c r="BB34" i="17"/>
  <c r="BA34" i="17"/>
  <c r="AZ34" i="17"/>
  <c r="CQ34" i="17" s="1"/>
  <c r="AY34" i="17"/>
  <c r="AW34" i="17"/>
  <c r="AV34" i="17"/>
  <c r="AQ34" i="17"/>
  <c r="AC34" i="17"/>
  <c r="T34" i="17"/>
  <c r="AT34" i="17" s="1"/>
  <c r="DA33" i="17"/>
  <c r="CW33" i="17"/>
  <c r="CV33" i="17"/>
  <c r="CS33" i="17"/>
  <c r="CR33" i="17"/>
  <c r="CP33" i="17"/>
  <c r="CN33" i="17"/>
  <c r="CI33" i="17"/>
  <c r="CG33" i="17"/>
  <c r="CF33" i="17"/>
  <c r="CE33" i="17"/>
  <c r="CD33" i="17"/>
  <c r="CC33" i="17"/>
  <c r="CA33" i="17"/>
  <c r="BZ33" i="17"/>
  <c r="BX33" i="17"/>
  <c r="CY33" i="17" s="1"/>
  <c r="BY33" i="17" s="1"/>
  <c r="BW33" i="17"/>
  <c r="BU33" i="17"/>
  <c r="BT33" i="17"/>
  <c r="BS33" i="17"/>
  <c r="BR33" i="17"/>
  <c r="BQ33" i="17"/>
  <c r="BO33" i="17"/>
  <c r="BN33" i="17"/>
  <c r="BL33" i="17"/>
  <c r="BK33" i="17"/>
  <c r="BI33" i="17"/>
  <c r="CT33" i="17" s="1"/>
  <c r="BH33" i="17"/>
  <c r="BG33" i="17"/>
  <c r="BF33" i="17"/>
  <c r="BE33" i="17"/>
  <c r="BC33" i="17"/>
  <c r="BB33" i="17"/>
  <c r="AZ33" i="17"/>
  <c r="CQ33" i="17" s="1"/>
  <c r="BA33" i="17" s="1"/>
  <c r="AY33" i="17"/>
  <c r="AW33" i="17"/>
  <c r="AV33" i="17"/>
  <c r="AT33" i="17"/>
  <c r="AQ33" i="17"/>
  <c r="AC33" i="17"/>
  <c r="T33" i="17"/>
  <c r="DB32" i="17"/>
  <c r="DA32" i="17"/>
  <c r="CW32" i="17"/>
  <c r="CT32" i="17"/>
  <c r="CS32" i="17"/>
  <c r="CR32" i="17"/>
  <c r="CN32" i="17"/>
  <c r="CI32" i="17"/>
  <c r="CG32" i="17"/>
  <c r="CF32" i="17"/>
  <c r="CE32" i="17"/>
  <c r="CD32" i="17"/>
  <c r="CC32" i="17"/>
  <c r="CA32" i="17"/>
  <c r="BZ32" i="17"/>
  <c r="BY32" i="17"/>
  <c r="BX32" i="17"/>
  <c r="CY32" i="17" s="1"/>
  <c r="BW32" i="17"/>
  <c r="BU32" i="17"/>
  <c r="BT32" i="17"/>
  <c r="BS32" i="17"/>
  <c r="BR32" i="17"/>
  <c r="BQ32" i="17"/>
  <c r="BO32" i="17"/>
  <c r="CV32" i="17" s="1"/>
  <c r="BN32" i="17"/>
  <c r="BM32" i="17"/>
  <c r="BL32" i="17"/>
  <c r="CU32" i="17" s="1"/>
  <c r="BK32" i="17"/>
  <c r="BI32" i="17"/>
  <c r="BH32" i="17"/>
  <c r="BG32" i="17"/>
  <c r="BF32" i="17"/>
  <c r="BE32" i="17"/>
  <c r="BC32" i="17"/>
  <c r="BB32" i="17"/>
  <c r="BA32" i="17"/>
  <c r="AZ32" i="17"/>
  <c r="CQ32" i="17" s="1"/>
  <c r="AY32" i="17"/>
  <c r="AW32" i="17"/>
  <c r="CP32" i="17" s="1"/>
  <c r="AV32" i="17"/>
  <c r="AQ32" i="17"/>
  <c r="AC32" i="17"/>
  <c r="T32" i="17"/>
  <c r="AT32" i="17" s="1"/>
  <c r="DA31" i="17"/>
  <c r="CW31" i="17"/>
  <c r="CV31" i="17"/>
  <c r="CS31" i="17"/>
  <c r="CN31" i="17"/>
  <c r="CI31" i="17"/>
  <c r="CG31" i="17"/>
  <c r="DB31" i="17" s="1"/>
  <c r="CF31" i="17"/>
  <c r="CE31" i="17"/>
  <c r="CD31" i="17"/>
  <c r="CC31" i="17"/>
  <c r="CA31" i="17"/>
  <c r="BZ31" i="17"/>
  <c r="BX31" i="17"/>
  <c r="CY31" i="17" s="1"/>
  <c r="BY31" i="17" s="1"/>
  <c r="BW31" i="17"/>
  <c r="BU31" i="17"/>
  <c r="BT31" i="17"/>
  <c r="BS31" i="17"/>
  <c r="BR31" i="17"/>
  <c r="BQ31" i="17"/>
  <c r="BO31" i="17"/>
  <c r="BN31" i="17"/>
  <c r="BL31" i="17"/>
  <c r="CU31" i="17" s="1"/>
  <c r="BM31" i="17" s="1"/>
  <c r="BK31" i="17"/>
  <c r="BI31" i="17"/>
  <c r="CT31" i="17" s="1"/>
  <c r="BH31" i="17"/>
  <c r="BG31" i="17"/>
  <c r="BF31" i="17"/>
  <c r="BE31" i="17"/>
  <c r="BC31" i="17"/>
  <c r="CR31" i="17" s="1"/>
  <c r="BB31" i="17"/>
  <c r="AZ31" i="17"/>
  <c r="CQ31" i="17" s="1"/>
  <c r="BA31" i="17" s="1"/>
  <c r="AY31" i="17"/>
  <c r="AW31" i="17"/>
  <c r="AV31" i="17"/>
  <c r="AT31" i="17"/>
  <c r="AQ31" i="17"/>
  <c r="AC31" i="17"/>
  <c r="T31" i="17"/>
  <c r="DB30" i="17"/>
  <c r="DA30" i="17"/>
  <c r="CW30" i="17"/>
  <c r="CT30" i="17"/>
  <c r="CS30" i="17"/>
  <c r="CN30" i="17"/>
  <c r="CI30" i="17"/>
  <c r="CG30" i="17"/>
  <c r="CF30" i="17"/>
  <c r="CE30" i="17"/>
  <c r="CD30" i="17"/>
  <c r="CC30" i="17"/>
  <c r="CA30" i="17"/>
  <c r="BZ30" i="17"/>
  <c r="BX30" i="17"/>
  <c r="BW30" i="17"/>
  <c r="BU30" i="17"/>
  <c r="BT30" i="17"/>
  <c r="BS30" i="17"/>
  <c r="BR30" i="17"/>
  <c r="BQ30" i="17"/>
  <c r="BO30" i="17"/>
  <c r="CV30" i="17" s="1"/>
  <c r="BN30" i="17"/>
  <c r="BM30" i="17"/>
  <c r="BL30" i="17"/>
  <c r="CU30" i="17" s="1"/>
  <c r="BK30" i="17"/>
  <c r="BI30" i="17"/>
  <c r="BH30" i="17"/>
  <c r="BG30" i="17"/>
  <c r="BF30" i="17"/>
  <c r="BE30" i="17"/>
  <c r="BC30" i="17"/>
  <c r="BB30" i="17"/>
  <c r="BA30" i="17"/>
  <c r="AZ30" i="17"/>
  <c r="CQ30" i="17" s="1"/>
  <c r="AY30" i="17"/>
  <c r="AW30" i="17"/>
  <c r="AV30" i="17"/>
  <c r="AQ30" i="17"/>
  <c r="AC30" i="17"/>
  <c r="T30" i="17"/>
  <c r="AT30" i="17" s="1"/>
  <c r="DA29" i="17"/>
  <c r="CW29" i="17"/>
  <c r="CV29" i="17"/>
  <c r="CS29" i="17"/>
  <c r="CR29" i="17"/>
  <c r="CP29" i="17"/>
  <c r="CN29" i="17"/>
  <c r="CI29" i="17"/>
  <c r="CG29" i="17"/>
  <c r="CF29" i="17"/>
  <c r="CE29" i="17"/>
  <c r="CD29" i="17"/>
  <c r="CC29" i="17"/>
  <c r="CA29" i="17"/>
  <c r="BZ29" i="17"/>
  <c r="BX29" i="17"/>
  <c r="BW29" i="17"/>
  <c r="BU29" i="17"/>
  <c r="BT29" i="17"/>
  <c r="BS29" i="17"/>
  <c r="BR29" i="17"/>
  <c r="BQ29" i="17"/>
  <c r="BO29" i="17"/>
  <c r="BN29" i="17"/>
  <c r="BL29" i="17"/>
  <c r="CU29" i="17" s="1"/>
  <c r="BM29" i="17" s="1"/>
  <c r="BK29" i="17"/>
  <c r="BI29" i="17"/>
  <c r="CT29" i="17" s="1"/>
  <c r="BH29" i="17"/>
  <c r="BG29" i="17"/>
  <c r="BF29" i="17"/>
  <c r="BE29" i="17"/>
  <c r="BC29" i="17"/>
  <c r="BB29" i="17"/>
  <c r="AZ29" i="17"/>
  <c r="CQ29" i="17" s="1"/>
  <c r="BA29" i="17" s="1"/>
  <c r="AY29" i="17"/>
  <c r="AW29" i="17"/>
  <c r="AV29" i="17"/>
  <c r="AT29" i="17"/>
  <c r="AQ29" i="17"/>
  <c r="AC29" i="17"/>
  <c r="T29" i="17"/>
  <c r="DB28" i="17"/>
  <c r="DA28" i="17"/>
  <c r="CW28" i="17"/>
  <c r="CT28" i="17"/>
  <c r="CS28" i="17"/>
  <c r="CR28" i="17"/>
  <c r="CN28" i="17"/>
  <c r="CI28" i="17"/>
  <c r="CG28" i="17"/>
  <c r="CF28" i="17"/>
  <c r="CE28" i="17"/>
  <c r="CD28" i="17"/>
  <c r="CC28" i="17"/>
  <c r="CA28" i="17"/>
  <c r="BZ28" i="17"/>
  <c r="BX28" i="17"/>
  <c r="BW28" i="17"/>
  <c r="BU28" i="17"/>
  <c r="BT28" i="17"/>
  <c r="BS28" i="17"/>
  <c r="BR28" i="17"/>
  <c r="BQ28" i="17"/>
  <c r="BO28" i="17"/>
  <c r="CV28" i="17" s="1"/>
  <c r="BN28" i="17"/>
  <c r="BL28" i="17"/>
  <c r="BK28" i="17"/>
  <c r="BI28" i="17"/>
  <c r="BH28" i="17"/>
  <c r="BG28" i="17"/>
  <c r="BF28" i="17"/>
  <c r="BE28" i="17"/>
  <c r="BC28" i="17"/>
  <c r="BB28" i="17"/>
  <c r="BA28" i="17"/>
  <c r="AZ28" i="17"/>
  <c r="CQ28" i="17" s="1"/>
  <c r="AY28" i="17"/>
  <c r="AW28" i="17"/>
  <c r="CP28" i="17" s="1"/>
  <c r="AV28" i="17"/>
  <c r="AQ28" i="17"/>
  <c r="AC28" i="17"/>
  <c r="T28" i="17"/>
  <c r="AT28" i="17" s="1"/>
  <c r="DA27" i="17"/>
  <c r="CX27" i="17"/>
  <c r="CW27" i="17"/>
  <c r="CT27" i="17"/>
  <c r="CR27" i="17"/>
  <c r="CN27" i="17"/>
  <c r="CI27" i="17"/>
  <c r="CG27" i="17"/>
  <c r="CF27" i="17"/>
  <c r="CE27" i="17"/>
  <c r="CD27" i="17"/>
  <c r="CC27" i="17"/>
  <c r="CA27" i="17"/>
  <c r="CZ27" i="17" s="1"/>
  <c r="BZ27" i="17"/>
  <c r="BY27" i="17"/>
  <c r="BX27" i="17"/>
  <c r="CY27" i="17" s="1"/>
  <c r="BW27" i="17"/>
  <c r="BU27" i="17"/>
  <c r="BT27" i="17"/>
  <c r="BS27" i="17"/>
  <c r="BR27" i="17"/>
  <c r="BQ27" i="17"/>
  <c r="BO27" i="17"/>
  <c r="BN27" i="17"/>
  <c r="BL27" i="17"/>
  <c r="BK27" i="17"/>
  <c r="BI27" i="17"/>
  <c r="BH27" i="17"/>
  <c r="BF27" i="17"/>
  <c r="BE27" i="17"/>
  <c r="BC27" i="17"/>
  <c r="BB27" i="17"/>
  <c r="BA27" i="17"/>
  <c r="AZ27" i="17"/>
  <c r="CQ27" i="17" s="1"/>
  <c r="AY27" i="17"/>
  <c r="AW27" i="17"/>
  <c r="CP27" i="17" s="1"/>
  <c r="AV27" i="17"/>
  <c r="AQ27" i="17"/>
  <c r="AC27" i="17"/>
  <c r="T27" i="17"/>
  <c r="AT27" i="17" s="1"/>
  <c r="CW26" i="17"/>
  <c r="CQ26" i="17"/>
  <c r="CN26" i="17"/>
  <c r="CM26" i="17"/>
  <c r="CI26" i="17"/>
  <c r="CG26" i="17"/>
  <c r="DB26" i="17" s="1"/>
  <c r="CH26" i="17" s="1"/>
  <c r="CF26" i="17"/>
  <c r="CJ26" i="17" s="1"/>
  <c r="CK26" i="17" s="1"/>
  <c r="CD26" i="17"/>
  <c r="CC26" i="17"/>
  <c r="CB26" i="17"/>
  <c r="CA26" i="17"/>
  <c r="CZ26" i="17" s="1"/>
  <c r="BZ26" i="17"/>
  <c r="BX26" i="17"/>
  <c r="BW26" i="17"/>
  <c r="BU26" i="17"/>
  <c r="CX26" i="17" s="1"/>
  <c r="BV26" i="17" s="1"/>
  <c r="BT26" i="17"/>
  <c r="BR26" i="17"/>
  <c r="BQ26" i="17"/>
  <c r="BP26" i="17"/>
  <c r="BO26" i="17"/>
  <c r="CV26" i="17" s="1"/>
  <c r="BN26" i="17"/>
  <c r="BL26" i="17"/>
  <c r="CU26" i="17" s="1"/>
  <c r="BK26" i="17"/>
  <c r="BI26" i="17"/>
  <c r="CT26" i="17" s="1"/>
  <c r="BJ26" i="17" s="1"/>
  <c r="BH26" i="17"/>
  <c r="BF26" i="17"/>
  <c r="BE26" i="17"/>
  <c r="BD26" i="17"/>
  <c r="BC26" i="17"/>
  <c r="CR26" i="17" s="1"/>
  <c r="BB26" i="17"/>
  <c r="AZ26" i="17"/>
  <c r="AY26" i="17"/>
  <c r="AW26" i="17"/>
  <c r="CP26" i="17" s="1"/>
  <c r="AV26" i="17"/>
  <c r="AR26" i="17"/>
  <c r="AQ26" i="17"/>
  <c r="AC26" i="17"/>
  <c r="T26" i="17"/>
  <c r="AT26" i="17" s="1"/>
  <c r="DB25" i="17"/>
  <c r="CH25" i="17" s="1"/>
  <c r="CY25" i="17"/>
  <c r="CV25" i="17"/>
  <c r="CU25" i="17"/>
  <c r="CT25" i="17"/>
  <c r="CQ25" i="17"/>
  <c r="CN25" i="17"/>
  <c r="CI25" i="17"/>
  <c r="CG25" i="17"/>
  <c r="CF25" i="17"/>
  <c r="CD25" i="17"/>
  <c r="DA25" i="17" s="1"/>
  <c r="CC25" i="17"/>
  <c r="CA25" i="17"/>
  <c r="CZ25" i="17" s="1"/>
  <c r="BZ25" i="17"/>
  <c r="BY25" i="17"/>
  <c r="BX25" i="17"/>
  <c r="BW25" i="17"/>
  <c r="BU25" i="17"/>
  <c r="CX25" i="17" s="1"/>
  <c r="BT25" i="17"/>
  <c r="BS25" i="17"/>
  <c r="BR25" i="17"/>
  <c r="CW25" i="17" s="1"/>
  <c r="BQ25" i="17"/>
  <c r="BO25" i="17"/>
  <c r="BN25" i="17"/>
  <c r="BM25" i="17"/>
  <c r="BL25" i="17"/>
  <c r="BK25" i="17"/>
  <c r="BJ25" i="17"/>
  <c r="BI25" i="17"/>
  <c r="BH25" i="17"/>
  <c r="BF25" i="17"/>
  <c r="CS25" i="17" s="1"/>
  <c r="BE25" i="17"/>
  <c r="BC25" i="17"/>
  <c r="CR25" i="17" s="1"/>
  <c r="BB25" i="17"/>
  <c r="BA25" i="17"/>
  <c r="AZ25" i="17"/>
  <c r="AY25" i="17"/>
  <c r="AW25" i="17"/>
  <c r="CP25" i="17" s="1"/>
  <c r="DC25" i="17" s="1"/>
  <c r="AV25" i="17"/>
  <c r="AQ25" i="17"/>
  <c r="AC25" i="17"/>
  <c r="T25" i="17"/>
  <c r="AT25" i="17" s="1"/>
  <c r="O25" i="17"/>
  <c r="DA24" i="17"/>
  <c r="CX24" i="17"/>
  <c r="CW24" i="17"/>
  <c r="CV24" i="17"/>
  <c r="CS24" i="17"/>
  <c r="CP24" i="17"/>
  <c r="CO24" i="17"/>
  <c r="CN24" i="17"/>
  <c r="CI24" i="17"/>
  <c r="CG24" i="17"/>
  <c r="DB24" i="17" s="1"/>
  <c r="CF24" i="17"/>
  <c r="CE24" i="17"/>
  <c r="CD24" i="17"/>
  <c r="CC24" i="17"/>
  <c r="CJ24" i="17" s="1"/>
  <c r="CA24" i="17"/>
  <c r="CZ24" i="17" s="1"/>
  <c r="BZ24" i="17"/>
  <c r="BY24" i="17"/>
  <c r="BX24" i="17"/>
  <c r="CY24" i="17" s="1"/>
  <c r="BW24" i="17"/>
  <c r="BU24" i="17"/>
  <c r="BT24" i="17"/>
  <c r="BS24" i="17"/>
  <c r="BR24" i="17"/>
  <c r="BQ24" i="17"/>
  <c r="BP24" i="17"/>
  <c r="BO24" i="17"/>
  <c r="BN24" i="17"/>
  <c r="BL24" i="17"/>
  <c r="BK24" i="17"/>
  <c r="BI24" i="17"/>
  <c r="CT24" i="17" s="1"/>
  <c r="BH24" i="17"/>
  <c r="BG24" i="17"/>
  <c r="BF24" i="17"/>
  <c r="BE24" i="17"/>
  <c r="BC24" i="17"/>
  <c r="BB24" i="17"/>
  <c r="BA24" i="17"/>
  <c r="AZ24" i="17"/>
  <c r="CQ24" i="17" s="1"/>
  <c r="AY24" i="17"/>
  <c r="AW24" i="17"/>
  <c r="AV24" i="17"/>
  <c r="AQ24" i="17"/>
  <c r="AC24" i="17"/>
  <c r="T24" i="17"/>
  <c r="AT24" i="17" s="1"/>
  <c r="O24" i="17"/>
  <c r="DB23" i="17"/>
  <c r="CY23" i="17"/>
  <c r="CV23" i="17"/>
  <c r="CT23" i="17"/>
  <c r="BJ23" i="17" s="1"/>
  <c r="CQ23" i="17"/>
  <c r="CN23" i="17"/>
  <c r="CI23" i="17"/>
  <c r="CH23" i="17"/>
  <c r="CG23" i="17"/>
  <c r="CF23" i="17"/>
  <c r="CD23" i="17"/>
  <c r="DA23" i="17" s="1"/>
  <c r="CC23" i="17"/>
  <c r="CA23" i="17"/>
  <c r="CZ23" i="17" s="1"/>
  <c r="BZ23" i="17"/>
  <c r="BY23" i="17"/>
  <c r="BX23" i="17"/>
  <c r="BW23" i="17"/>
  <c r="BU23" i="17"/>
  <c r="BT23" i="17"/>
  <c r="BS23" i="17"/>
  <c r="BR23" i="17"/>
  <c r="CW23" i="17" s="1"/>
  <c r="BQ23" i="17"/>
  <c r="BO23" i="17"/>
  <c r="BN23" i="17"/>
  <c r="BL23" i="17"/>
  <c r="BK23" i="17"/>
  <c r="BI23" i="17"/>
  <c r="BH23" i="17"/>
  <c r="BF23" i="17"/>
  <c r="CS23" i="17" s="1"/>
  <c r="BE23" i="17"/>
  <c r="BC23" i="17"/>
  <c r="CR23" i="17" s="1"/>
  <c r="BB23" i="17"/>
  <c r="BA23" i="17"/>
  <c r="AZ23" i="17"/>
  <c r="AY23" i="17"/>
  <c r="AW23" i="17"/>
  <c r="CO23" i="17" s="1"/>
  <c r="AV23" i="17"/>
  <c r="AQ23" i="17"/>
  <c r="AC23" i="17"/>
  <c r="T23" i="17"/>
  <c r="DA22" i="17"/>
  <c r="CU22" i="17"/>
  <c r="CO22" i="17"/>
  <c r="CN22" i="17"/>
  <c r="CI22" i="17"/>
  <c r="CJ22" i="17" s="1"/>
  <c r="CG22" i="17"/>
  <c r="DB22" i="17" s="1"/>
  <c r="CH22" i="17" s="1"/>
  <c r="CF22" i="17"/>
  <c r="CE22" i="17"/>
  <c r="CD22" i="17"/>
  <c r="CC22" i="17"/>
  <c r="CA22" i="17"/>
  <c r="BZ22" i="17"/>
  <c r="BX22" i="17"/>
  <c r="CY22" i="17" s="1"/>
  <c r="BW22" i="17"/>
  <c r="BV22" i="17"/>
  <c r="BU22" i="17"/>
  <c r="CX22" i="17" s="1"/>
  <c r="BT22" i="17"/>
  <c r="BR22" i="17"/>
  <c r="CW22" i="17" s="1"/>
  <c r="BQ22" i="17"/>
  <c r="BO22" i="17"/>
  <c r="CV22" i="17" s="1"/>
  <c r="BP22" i="17" s="1"/>
  <c r="BN22" i="17"/>
  <c r="BL22" i="17"/>
  <c r="BK22" i="17"/>
  <c r="BI22" i="17"/>
  <c r="CT22" i="17" s="1"/>
  <c r="BJ22" i="17" s="1"/>
  <c r="BH22" i="17"/>
  <c r="BF22" i="17"/>
  <c r="CS22" i="17" s="1"/>
  <c r="BG22" i="17" s="1"/>
  <c r="BE22" i="17"/>
  <c r="BC22" i="17"/>
  <c r="CR22" i="17" s="1"/>
  <c r="BB22" i="17"/>
  <c r="AZ22" i="17"/>
  <c r="AY22" i="17"/>
  <c r="AX22" i="17"/>
  <c r="AW22" i="17"/>
  <c r="CP22" i="17" s="1"/>
  <c r="AV22" i="17"/>
  <c r="AQ22" i="17"/>
  <c r="AC22" i="17"/>
  <c r="O22" i="17"/>
  <c r="O81" i="17" s="1"/>
  <c r="DB21" i="17"/>
  <c r="CY21" i="17"/>
  <c r="CW21" i="17"/>
  <c r="CT21" i="17"/>
  <c r="CS21" i="17"/>
  <c r="CQ21" i="17"/>
  <c r="BA21" i="17" s="1"/>
  <c r="CN21" i="17"/>
  <c r="CM21" i="17"/>
  <c r="CI21" i="17"/>
  <c r="CH21" i="17"/>
  <c r="CG21" i="17"/>
  <c r="CF21" i="17"/>
  <c r="CJ21" i="17" s="1"/>
  <c r="CK21" i="17" s="1"/>
  <c r="CD21" i="17"/>
  <c r="DA21" i="17" s="1"/>
  <c r="CC21" i="17"/>
  <c r="CA21" i="17"/>
  <c r="CZ21" i="17" s="1"/>
  <c r="CB21" i="17" s="1"/>
  <c r="BZ21" i="17"/>
  <c r="BY21" i="17"/>
  <c r="BX21" i="17"/>
  <c r="BW21" i="17"/>
  <c r="BU21" i="17"/>
  <c r="CX21" i="17" s="1"/>
  <c r="BT21" i="17"/>
  <c r="BR21" i="17"/>
  <c r="BQ21" i="17"/>
  <c r="BP21" i="17"/>
  <c r="BO21" i="17"/>
  <c r="CV21" i="17" s="1"/>
  <c r="BN21" i="17"/>
  <c r="BL21" i="17"/>
  <c r="BK21" i="17"/>
  <c r="BJ21" i="17"/>
  <c r="BI21" i="17"/>
  <c r="BH21" i="17"/>
  <c r="BF21" i="17"/>
  <c r="BE21" i="17"/>
  <c r="BC21" i="17"/>
  <c r="CR21" i="17" s="1"/>
  <c r="BD21" i="17" s="1"/>
  <c r="BB21" i="17"/>
  <c r="AZ21" i="17"/>
  <c r="AY21" i="17"/>
  <c r="AW21" i="17"/>
  <c r="CO21" i="17" s="1"/>
  <c r="AV21" i="17"/>
  <c r="AR21" i="17"/>
  <c r="AQ21" i="17"/>
  <c r="AC21" i="17"/>
  <c r="T21" i="17"/>
  <c r="AT21" i="17" s="1"/>
  <c r="DB20" i="17"/>
  <c r="CY20" i="17"/>
  <c r="CU20" i="17"/>
  <c r="CQ20" i="17"/>
  <c r="CN20" i="17"/>
  <c r="CI20" i="17"/>
  <c r="CH20" i="17"/>
  <c r="CG20" i="17"/>
  <c r="CF20" i="17"/>
  <c r="CD20" i="17"/>
  <c r="DA20" i="17" s="1"/>
  <c r="CC20" i="17"/>
  <c r="CA20" i="17"/>
  <c r="CZ20" i="17" s="1"/>
  <c r="BZ20" i="17"/>
  <c r="BY20" i="17"/>
  <c r="BX20" i="17"/>
  <c r="BW20" i="17"/>
  <c r="BU20" i="17"/>
  <c r="BT20" i="17"/>
  <c r="BS20" i="17"/>
  <c r="BR20" i="17"/>
  <c r="CW20" i="17" s="1"/>
  <c r="BQ20" i="17"/>
  <c r="BO20" i="17"/>
  <c r="CV20" i="17" s="1"/>
  <c r="BN20" i="17"/>
  <c r="BM20" i="17"/>
  <c r="BL20" i="17"/>
  <c r="BK20" i="17"/>
  <c r="BI20" i="17"/>
  <c r="BH20" i="17"/>
  <c r="BG20" i="17"/>
  <c r="BF20" i="17"/>
  <c r="CS20" i="17" s="1"/>
  <c r="BE20" i="17"/>
  <c r="BC20" i="17"/>
  <c r="CR20" i="17" s="1"/>
  <c r="BB20" i="17"/>
  <c r="BA20" i="17"/>
  <c r="AZ20" i="17"/>
  <c r="AY20" i="17"/>
  <c r="AW20" i="17"/>
  <c r="CO20" i="17" s="1"/>
  <c r="AV20" i="17"/>
  <c r="AQ20" i="17"/>
  <c r="AC20" i="17"/>
  <c r="T20" i="17"/>
  <c r="CY19" i="17"/>
  <c r="CQ19" i="17"/>
  <c r="CO19" i="17"/>
  <c r="CN19" i="17"/>
  <c r="CM19" i="17"/>
  <c r="CI19" i="17"/>
  <c r="CG19" i="17"/>
  <c r="DB19" i="17" s="1"/>
  <c r="CH19" i="17" s="1"/>
  <c r="CF19" i="17"/>
  <c r="CJ19" i="17" s="1"/>
  <c r="CD19" i="17"/>
  <c r="DA19" i="17" s="1"/>
  <c r="CC19" i="17"/>
  <c r="CA19" i="17"/>
  <c r="CZ19" i="17" s="1"/>
  <c r="CB19" i="17" s="1"/>
  <c r="BZ19" i="17"/>
  <c r="BX19" i="17"/>
  <c r="BY19" i="17" s="1"/>
  <c r="BW19" i="17"/>
  <c r="BU19" i="17"/>
  <c r="CX19" i="17" s="1"/>
  <c r="BV19" i="17" s="1"/>
  <c r="BT19" i="17"/>
  <c r="BR19" i="17"/>
  <c r="CW19" i="17" s="1"/>
  <c r="BQ19" i="17"/>
  <c r="BO19" i="17"/>
  <c r="CV19" i="17" s="1"/>
  <c r="BP19" i="17" s="1"/>
  <c r="BN19" i="17"/>
  <c r="BL19" i="17"/>
  <c r="BK19" i="17"/>
  <c r="BI19" i="17"/>
  <c r="CT19" i="17" s="1"/>
  <c r="BJ19" i="17" s="1"/>
  <c r="BH19" i="17"/>
  <c r="BF19" i="17"/>
  <c r="CS19" i="17" s="1"/>
  <c r="BE19" i="17"/>
  <c r="BC19" i="17"/>
  <c r="CR19" i="17" s="1"/>
  <c r="BD19" i="17" s="1"/>
  <c r="BB19" i="17"/>
  <c r="AZ19" i="17"/>
  <c r="BA19" i="17" s="1"/>
  <c r="AY19" i="17"/>
  <c r="AW19" i="17"/>
  <c r="CP19" i="17" s="1"/>
  <c r="AV19" i="17"/>
  <c r="AR19" i="17"/>
  <c r="AQ19" i="17"/>
  <c r="AC19" i="17"/>
  <c r="T19" i="17"/>
  <c r="AT19" i="17" s="1"/>
  <c r="DA18" i="17"/>
  <c r="CW18" i="17"/>
  <c r="CS18" i="17"/>
  <c r="CN18" i="17"/>
  <c r="CI18" i="17"/>
  <c r="CJ18" i="17" s="1"/>
  <c r="CG18" i="17"/>
  <c r="DB18" i="17" s="1"/>
  <c r="CF18" i="17"/>
  <c r="CE18" i="17"/>
  <c r="CD18" i="17"/>
  <c r="CC18" i="17"/>
  <c r="CA18" i="17"/>
  <c r="BZ18" i="17"/>
  <c r="BX18" i="17"/>
  <c r="CY18" i="17" s="1"/>
  <c r="BY18" i="17" s="1"/>
  <c r="BW18" i="17"/>
  <c r="BU18" i="17"/>
  <c r="CX18" i="17" s="1"/>
  <c r="BT18" i="17"/>
  <c r="BS18" i="17"/>
  <c r="BR18" i="17"/>
  <c r="BQ18" i="17"/>
  <c r="BO18" i="17"/>
  <c r="BN18" i="17"/>
  <c r="BL18" i="17"/>
  <c r="CU18" i="17" s="1"/>
  <c r="BM18" i="17" s="1"/>
  <c r="BK18" i="17"/>
  <c r="BI18" i="17"/>
  <c r="CT18" i="17" s="1"/>
  <c r="BH18" i="17"/>
  <c r="BG18" i="17"/>
  <c r="BF18" i="17"/>
  <c r="BE18" i="17"/>
  <c r="BC18" i="17"/>
  <c r="BB18" i="17"/>
  <c r="AZ18" i="17"/>
  <c r="CQ18" i="17" s="1"/>
  <c r="BA18" i="17" s="1"/>
  <c r="AY18" i="17"/>
  <c r="AW18" i="17"/>
  <c r="CP18" i="17" s="1"/>
  <c r="AV18" i="17"/>
  <c r="AQ18" i="17"/>
  <c r="AC18" i="17"/>
  <c r="T18" i="17"/>
  <c r="CK18" i="17" s="1"/>
  <c r="DA17" i="17"/>
  <c r="CW17" i="17"/>
  <c r="CS17" i="17"/>
  <c r="CO17" i="17"/>
  <c r="CN17" i="17"/>
  <c r="CM17" i="17"/>
  <c r="CI17" i="17"/>
  <c r="CG17" i="17"/>
  <c r="DB17" i="17" s="1"/>
  <c r="CH17" i="17" s="1"/>
  <c r="CF17" i="17"/>
  <c r="CJ17" i="17" s="1"/>
  <c r="CK17" i="17" s="1"/>
  <c r="CD17" i="17"/>
  <c r="CE17" i="17" s="1"/>
  <c r="CC17" i="17"/>
  <c r="CA17" i="17"/>
  <c r="CZ17" i="17" s="1"/>
  <c r="CB17" i="17" s="1"/>
  <c r="BZ17" i="17"/>
  <c r="BX17" i="17"/>
  <c r="CY17" i="17" s="1"/>
  <c r="BW17" i="17"/>
  <c r="BU17" i="17"/>
  <c r="CX17" i="17" s="1"/>
  <c r="BV17" i="17" s="1"/>
  <c r="BT17" i="17"/>
  <c r="BR17" i="17"/>
  <c r="BS17" i="17" s="1"/>
  <c r="BQ17" i="17"/>
  <c r="BO17" i="17"/>
  <c r="CV17" i="17" s="1"/>
  <c r="BP17" i="17" s="1"/>
  <c r="BN17" i="17"/>
  <c r="BL17" i="17"/>
  <c r="CU17" i="17" s="1"/>
  <c r="BK17" i="17"/>
  <c r="BI17" i="17"/>
  <c r="CT17" i="17" s="1"/>
  <c r="BJ17" i="17" s="1"/>
  <c r="BH17" i="17"/>
  <c r="BF17" i="17"/>
  <c r="BG17" i="17" s="1"/>
  <c r="BE17" i="17"/>
  <c r="BC17" i="17"/>
  <c r="CR17" i="17" s="1"/>
  <c r="BD17" i="17" s="1"/>
  <c r="BB17" i="17"/>
  <c r="AZ17" i="17"/>
  <c r="CQ17" i="17" s="1"/>
  <c r="AY17" i="17"/>
  <c r="AW17" i="17"/>
  <c r="CP17" i="17" s="1"/>
  <c r="AV17" i="17"/>
  <c r="AR17" i="17"/>
  <c r="AQ17" i="17"/>
  <c r="AC17" i="17"/>
  <c r="T17" i="17"/>
  <c r="AT17" i="17" s="1"/>
  <c r="CY16" i="17"/>
  <c r="CQ16" i="17"/>
  <c r="CN16" i="17"/>
  <c r="CI16" i="17"/>
  <c r="CJ16" i="17" s="1"/>
  <c r="CK16" i="17" s="1"/>
  <c r="CG16" i="17"/>
  <c r="CF16" i="17"/>
  <c r="CD16" i="17"/>
  <c r="DA16" i="17" s="1"/>
  <c r="CE16" i="17" s="1"/>
  <c r="CC16" i="17"/>
  <c r="CA16" i="17"/>
  <c r="CZ16" i="17" s="1"/>
  <c r="BZ16" i="17"/>
  <c r="BY16" i="17"/>
  <c r="BX16" i="17"/>
  <c r="BW16" i="17"/>
  <c r="BU16" i="17"/>
  <c r="BT16" i="17"/>
  <c r="BR16" i="17"/>
  <c r="CW16" i="17" s="1"/>
  <c r="BS16" i="17" s="1"/>
  <c r="BQ16" i="17"/>
  <c r="BO16" i="17"/>
  <c r="CV16" i="17" s="1"/>
  <c r="BN16" i="17"/>
  <c r="BL16" i="17"/>
  <c r="BK16" i="17"/>
  <c r="BI16" i="17"/>
  <c r="BH16" i="17"/>
  <c r="BF16" i="17"/>
  <c r="CS16" i="17" s="1"/>
  <c r="BG16" i="17" s="1"/>
  <c r="BE16" i="17"/>
  <c r="BC16" i="17"/>
  <c r="CR16" i="17" s="1"/>
  <c r="BB16" i="17"/>
  <c r="BA16" i="17"/>
  <c r="AZ16" i="17"/>
  <c r="AY16" i="17"/>
  <c r="AW16" i="17"/>
  <c r="AV16" i="17"/>
  <c r="AQ16" i="17"/>
  <c r="AC16" i="17"/>
  <c r="T16" i="17"/>
  <c r="AT16" i="17" s="1"/>
  <c r="CY15" i="17"/>
  <c r="CQ15" i="17"/>
  <c r="CO15" i="17"/>
  <c r="CN15" i="17"/>
  <c r="CM15" i="17"/>
  <c r="CI15" i="17"/>
  <c r="CG15" i="17"/>
  <c r="DB15" i="17" s="1"/>
  <c r="CH15" i="17" s="1"/>
  <c r="CF15" i="17"/>
  <c r="CJ15" i="17" s="1"/>
  <c r="CD15" i="17"/>
  <c r="DA15" i="17" s="1"/>
  <c r="CC15" i="17"/>
  <c r="CA15" i="17"/>
  <c r="CZ15" i="17" s="1"/>
  <c r="CB15" i="17" s="1"/>
  <c r="BZ15" i="17"/>
  <c r="BX15" i="17"/>
  <c r="BY15" i="17" s="1"/>
  <c r="BW15" i="17"/>
  <c r="BU15" i="17"/>
  <c r="CX15" i="17" s="1"/>
  <c r="BV15" i="17" s="1"/>
  <c r="BT15" i="17"/>
  <c r="BR15" i="17"/>
  <c r="CW15" i="17" s="1"/>
  <c r="BQ15" i="17"/>
  <c r="BO15" i="17"/>
  <c r="CV15" i="17" s="1"/>
  <c r="BP15" i="17" s="1"/>
  <c r="BN15" i="17"/>
  <c r="BL15" i="17"/>
  <c r="BK15" i="17"/>
  <c r="BI15" i="17"/>
  <c r="CT15" i="17" s="1"/>
  <c r="BJ15" i="17" s="1"/>
  <c r="BH15" i="17"/>
  <c r="BF15" i="17"/>
  <c r="CS15" i="17" s="1"/>
  <c r="BE15" i="17"/>
  <c r="BC15" i="17"/>
  <c r="CR15" i="17" s="1"/>
  <c r="BD15" i="17" s="1"/>
  <c r="BB15" i="17"/>
  <c r="AZ15" i="17"/>
  <c r="BA15" i="17" s="1"/>
  <c r="AY15" i="17"/>
  <c r="AW15" i="17"/>
  <c r="CP15" i="17" s="1"/>
  <c r="AV15" i="17"/>
  <c r="AR15" i="17"/>
  <c r="AQ15" i="17"/>
  <c r="AC15" i="17"/>
  <c r="T15" i="17"/>
  <c r="AT15" i="17" s="1"/>
  <c r="DA14" i="17"/>
  <c r="CW14" i="17"/>
  <c r="CS14" i="17"/>
  <c r="CN14" i="17"/>
  <c r="CI14" i="17"/>
  <c r="CJ14" i="17" s="1"/>
  <c r="CG14" i="17"/>
  <c r="DB14" i="17" s="1"/>
  <c r="CF14" i="17"/>
  <c r="CE14" i="17"/>
  <c r="CD14" i="17"/>
  <c r="CC14" i="17"/>
  <c r="CA14" i="17"/>
  <c r="BZ14" i="17"/>
  <c r="BX14" i="17"/>
  <c r="CY14" i="17" s="1"/>
  <c r="BY14" i="17" s="1"/>
  <c r="BW14" i="17"/>
  <c r="BU14" i="17"/>
  <c r="CX14" i="17" s="1"/>
  <c r="BT14" i="17"/>
  <c r="BS14" i="17"/>
  <c r="BR14" i="17"/>
  <c r="BQ14" i="17"/>
  <c r="BO14" i="17"/>
  <c r="BN14" i="17"/>
  <c r="BL14" i="17"/>
  <c r="CU14" i="17" s="1"/>
  <c r="BM14" i="17" s="1"/>
  <c r="BK14" i="17"/>
  <c r="BI14" i="17"/>
  <c r="CT14" i="17" s="1"/>
  <c r="BH14" i="17"/>
  <c r="BG14" i="17"/>
  <c r="BF14" i="17"/>
  <c r="BE14" i="17"/>
  <c r="BC14" i="17"/>
  <c r="BB14" i="17"/>
  <c r="AZ14" i="17"/>
  <c r="CQ14" i="17" s="1"/>
  <c r="BA14" i="17" s="1"/>
  <c r="AY14" i="17"/>
  <c r="AW14" i="17"/>
  <c r="CP14" i="17" s="1"/>
  <c r="AV14" i="17"/>
  <c r="AQ14" i="17"/>
  <c r="AC14" i="17"/>
  <c r="T14" i="17"/>
  <c r="CK14" i="17" s="1"/>
  <c r="DA13" i="17"/>
  <c r="CW13" i="17"/>
  <c r="CS13" i="17"/>
  <c r="CN13" i="17"/>
  <c r="CI13" i="17"/>
  <c r="CG13" i="17"/>
  <c r="CG81" i="17" s="1"/>
  <c r="CF13" i="17"/>
  <c r="CF81" i="17" s="1"/>
  <c r="CD13" i="17"/>
  <c r="CE13" i="17" s="1"/>
  <c r="CC13" i="17"/>
  <c r="CC81" i="17" s="1"/>
  <c r="CA13" i="17"/>
  <c r="CA81" i="17" s="1"/>
  <c r="BZ13" i="17"/>
  <c r="BX13" i="17"/>
  <c r="DH22" i="17" s="1"/>
  <c r="BW13" i="17"/>
  <c r="BW81" i="17" s="1"/>
  <c r="BU13" i="17"/>
  <c r="BT13" i="17"/>
  <c r="BT81" i="17" s="1"/>
  <c r="BS13" i="17"/>
  <c r="BR13" i="17"/>
  <c r="BQ13" i="17"/>
  <c r="BQ81" i="17" s="1"/>
  <c r="BO13" i="17"/>
  <c r="BO81" i="17" s="1"/>
  <c r="BN13" i="17"/>
  <c r="BL13" i="17"/>
  <c r="BK13" i="17"/>
  <c r="BK81" i="17" s="1"/>
  <c r="BI13" i="17"/>
  <c r="BI81" i="17" s="1"/>
  <c r="BH13" i="17"/>
  <c r="BH81" i="17" s="1"/>
  <c r="BG13" i="17"/>
  <c r="BF13" i="17"/>
  <c r="CS37" i="17" s="1"/>
  <c r="BE13" i="17"/>
  <c r="BE81" i="17" s="1"/>
  <c r="BC13" i="17"/>
  <c r="BC81" i="17" s="1"/>
  <c r="BB13" i="17"/>
  <c r="AZ13" i="17"/>
  <c r="AZ81" i="17" s="1"/>
  <c r="AY13" i="17"/>
  <c r="AY81" i="17" s="1"/>
  <c r="AW13" i="17"/>
  <c r="AW81" i="17" s="1"/>
  <c r="AV13" i="17"/>
  <c r="AQ13" i="17"/>
  <c r="AQ81" i="17" s="1"/>
  <c r="AC13" i="17"/>
  <c r="T13" i="17"/>
  <c r="P11" i="17"/>
  <c r="N11" i="17"/>
  <c r="L11" i="17"/>
  <c r="J11" i="17"/>
  <c r="N10" i="17"/>
  <c r="AD9" i="17"/>
  <c r="AE9" i="17" s="1"/>
  <c r="AF9" i="17" s="1"/>
  <c r="AG9" i="17" s="1"/>
  <c r="AH9" i="17" s="1"/>
  <c r="AI9" i="17" s="1"/>
  <c r="AJ9" i="17" s="1"/>
  <c r="AK9" i="17" s="1"/>
  <c r="AL9" i="17" s="1"/>
  <c r="AM9" i="17" s="1"/>
  <c r="AN9" i="17" s="1"/>
  <c r="AO9" i="17" s="1"/>
  <c r="AP9" i="17" s="1"/>
  <c r="R9" i="17"/>
  <c r="P9" i="17"/>
  <c r="N9" i="17"/>
  <c r="L9" i="17"/>
  <c r="G7" i="17"/>
  <c r="L10" i="17" s="1"/>
  <c r="BD133" i="15"/>
  <c r="BC133" i="15"/>
  <c r="BD132" i="15"/>
  <c r="BC132" i="15"/>
  <c r="BD131" i="15"/>
  <c r="BC131" i="15"/>
  <c r="BD130" i="15"/>
  <c r="BD134" i="15" s="1"/>
  <c r="BC130" i="15"/>
  <c r="BC134" i="15" s="1"/>
  <c r="BL125" i="15"/>
  <c r="BI125" i="15"/>
  <c r="BH125" i="15"/>
  <c r="BK112" i="15"/>
  <c r="BA112" i="15"/>
  <c r="BK111" i="15"/>
  <c r="BA111" i="15"/>
  <c r="BK110" i="15"/>
  <c r="BA110" i="15"/>
  <c r="BK109" i="15"/>
  <c r="BA109" i="15"/>
  <c r="BK108" i="15"/>
  <c r="BA108" i="15"/>
  <c r="BK107" i="15"/>
  <c r="BA107" i="15"/>
  <c r="BK106" i="15"/>
  <c r="BA106" i="15"/>
  <c r="BK105" i="15"/>
  <c r="BA105" i="15"/>
  <c r="BK104" i="15"/>
  <c r="BA104" i="15"/>
  <c r="BK103" i="15"/>
  <c r="BA103" i="15"/>
  <c r="BK102" i="15"/>
  <c r="BA102" i="15"/>
  <c r="BK101" i="15"/>
  <c r="BA101" i="15"/>
  <c r="BK100" i="15"/>
  <c r="BA100" i="15"/>
  <c r="BK99" i="15"/>
  <c r="BA99" i="15"/>
  <c r="BK98" i="15"/>
  <c r="BA98" i="15"/>
  <c r="BK97" i="15"/>
  <c r="BA97" i="15"/>
  <c r="BK96" i="15"/>
  <c r="BA96" i="15"/>
  <c r="BK95" i="15"/>
  <c r="BA95" i="15"/>
  <c r="BK94" i="15"/>
  <c r="BA94" i="15"/>
  <c r="BK93" i="15"/>
  <c r="BA93" i="15"/>
  <c r="BK92" i="15"/>
  <c r="BA92" i="15"/>
  <c r="BK91" i="15"/>
  <c r="BA91" i="15"/>
  <c r="BK90" i="15"/>
  <c r="BA90" i="15"/>
  <c r="BK89" i="15"/>
  <c r="BA89" i="15"/>
  <c r="BK88" i="15"/>
  <c r="BA88" i="15"/>
  <c r="BK87" i="15"/>
  <c r="BA87" i="15"/>
  <c r="BK86" i="15"/>
  <c r="BA86" i="15"/>
  <c r="BK85" i="15"/>
  <c r="BA85" i="15"/>
  <c r="BK84" i="15"/>
  <c r="BA84" i="15"/>
  <c r="BK83" i="15"/>
  <c r="BA83" i="15"/>
  <c r="BK82" i="15"/>
  <c r="BA82" i="15"/>
  <c r="BK81" i="15"/>
  <c r="BA81" i="15"/>
  <c r="BK80" i="15"/>
  <c r="BA80" i="15"/>
  <c r="BK79" i="15"/>
  <c r="BA79" i="15"/>
  <c r="BK78" i="15"/>
  <c r="BA78" i="15"/>
  <c r="BK77" i="15"/>
  <c r="BA77" i="15"/>
  <c r="BK76" i="15"/>
  <c r="BA76" i="15"/>
  <c r="BK75" i="15"/>
  <c r="BA75" i="15"/>
  <c r="BK74" i="15"/>
  <c r="BA74" i="15"/>
  <c r="BK73" i="15"/>
  <c r="BA73" i="15"/>
  <c r="BK72" i="15"/>
  <c r="BA72" i="15"/>
  <c r="BK71" i="15"/>
  <c r="BA71" i="15"/>
  <c r="BK70" i="15"/>
  <c r="BA70" i="15"/>
  <c r="BK69" i="15"/>
  <c r="BA69" i="15"/>
  <c r="BK68" i="15"/>
  <c r="BA68" i="15"/>
  <c r="BK67" i="15"/>
  <c r="BA67" i="15"/>
  <c r="BK66" i="15"/>
  <c r="BA66" i="15"/>
  <c r="BK65" i="15"/>
  <c r="BA65" i="15"/>
  <c r="BK64" i="15"/>
  <c r="BA64" i="15"/>
  <c r="BK63" i="15"/>
  <c r="BA63" i="15"/>
  <c r="BK62" i="15"/>
  <c r="BA62" i="15"/>
  <c r="AN62" i="15"/>
  <c r="S62" i="15"/>
  <c r="BK61" i="15"/>
  <c r="BA61" i="15"/>
  <c r="AV61" i="15"/>
  <c r="AQ61" i="15"/>
  <c r="AQ62" i="15" s="1"/>
  <c r="AO61" i="15"/>
  <c r="AO62" i="15" s="1"/>
  <c r="AN61" i="15"/>
  <c r="AJ61" i="15"/>
  <c r="AE61" i="15"/>
  <c r="AE62" i="15" s="1"/>
  <c r="AC61" i="15"/>
  <c r="AB61" i="15"/>
  <c r="X61" i="15"/>
  <c r="S61" i="15"/>
  <c r="Q61" i="15"/>
  <c r="P61" i="15"/>
  <c r="L61" i="15"/>
  <c r="G61" i="15"/>
  <c r="G62" i="15" s="1"/>
  <c r="E61" i="15"/>
  <c r="D61" i="15"/>
  <c r="BK60" i="15"/>
  <c r="BA60" i="15"/>
  <c r="BK59" i="15"/>
  <c r="BA59" i="15"/>
  <c r="BK58" i="15"/>
  <c r="BA58" i="15"/>
  <c r="BK57" i="15"/>
  <c r="BA57" i="15"/>
  <c r="BK56" i="15"/>
  <c r="BA56" i="15"/>
  <c r="BK55" i="15"/>
  <c r="BA55" i="15"/>
  <c r="BK54" i="15"/>
  <c r="BA54" i="15"/>
  <c r="BK53" i="15"/>
  <c r="BA53" i="15"/>
  <c r="BK52" i="15"/>
  <c r="BA52" i="15"/>
  <c r="BK51" i="15"/>
  <c r="BA51" i="15"/>
  <c r="BK50" i="15"/>
  <c r="BA50" i="15"/>
  <c r="BK49" i="15"/>
  <c r="BA49" i="15"/>
  <c r="BK48" i="15"/>
  <c r="BA48" i="15"/>
  <c r="BK47" i="15"/>
  <c r="BA47" i="15"/>
  <c r="BK46" i="15"/>
  <c r="BA46" i="15"/>
  <c r="BK45" i="15"/>
  <c r="BA45" i="15"/>
  <c r="BK44" i="15"/>
  <c r="BA44" i="15"/>
  <c r="BK43" i="15"/>
  <c r="BA43" i="15"/>
  <c r="BK42" i="15"/>
  <c r="BA42" i="15"/>
  <c r="AS42" i="15"/>
  <c r="AR42" i="15"/>
  <c r="AQ42" i="15"/>
  <c r="AO42" i="15"/>
  <c r="AN42" i="15"/>
  <c r="AE42" i="15"/>
  <c r="S42" i="15"/>
  <c r="BK41" i="15"/>
  <c r="BA41" i="15"/>
  <c r="F41" i="15"/>
  <c r="BK40" i="15"/>
  <c r="BA40" i="15"/>
  <c r="BK39" i="15"/>
  <c r="BA39" i="15"/>
  <c r="BK38" i="15"/>
  <c r="BA38" i="15"/>
  <c r="BK37" i="15"/>
  <c r="BA37" i="15"/>
  <c r="F37" i="15"/>
  <c r="BK36" i="15"/>
  <c r="BA36" i="15"/>
  <c r="BK35" i="15"/>
  <c r="BA35" i="15"/>
  <c r="BK34" i="15"/>
  <c r="BA34" i="15"/>
  <c r="F34" i="15"/>
  <c r="BK33" i="15"/>
  <c r="BA33" i="15"/>
  <c r="BK32" i="15"/>
  <c r="BA32" i="15"/>
  <c r="BK31" i="15"/>
  <c r="BA31" i="15"/>
  <c r="BK30" i="15"/>
  <c r="BA30" i="15"/>
  <c r="F30" i="15"/>
  <c r="BK29" i="15"/>
  <c r="BA29" i="15"/>
  <c r="BK28" i="15"/>
  <c r="BA28" i="15"/>
  <c r="BK27" i="15"/>
  <c r="BA27" i="15"/>
  <c r="AV13" i="15" s="1"/>
  <c r="F27" i="15"/>
  <c r="BK26" i="15"/>
  <c r="BA26" i="15"/>
  <c r="AV26" i="15"/>
  <c r="BK25" i="15"/>
  <c r="BA25" i="15"/>
  <c r="BK24" i="15"/>
  <c r="BA24" i="15"/>
  <c r="AJ24" i="15"/>
  <c r="AB24" i="15" s="1"/>
  <c r="BK23" i="15"/>
  <c r="BA23" i="15"/>
  <c r="F23" i="15"/>
  <c r="BK22" i="15"/>
  <c r="BA22" i="15"/>
  <c r="AW22" i="15"/>
  <c r="BK21" i="15"/>
  <c r="BA21" i="15"/>
  <c r="BK20" i="15"/>
  <c r="BA20" i="15"/>
  <c r="Y20" i="15"/>
  <c r="Q20" i="15" s="1"/>
  <c r="F20" i="15"/>
  <c r="BK19" i="15"/>
  <c r="BA19" i="15"/>
  <c r="BK18" i="15"/>
  <c r="BA18" i="15"/>
  <c r="AJ18" i="15"/>
  <c r="AB18" i="15" s="1"/>
  <c r="BK17" i="15"/>
  <c r="BA17" i="15"/>
  <c r="BK16" i="15"/>
  <c r="BA16" i="15"/>
  <c r="F16" i="15"/>
  <c r="BK15" i="15"/>
  <c r="BA15" i="15"/>
  <c r="X30" i="15" s="1"/>
  <c r="P30" i="15" s="1"/>
  <c r="BK14" i="15"/>
  <c r="BA14" i="15"/>
  <c r="Y14" i="15"/>
  <c r="Q14" i="15" s="1"/>
  <c r="C14" i="15"/>
  <c r="BK13" i="15"/>
  <c r="BA13" i="15"/>
  <c r="BK12" i="15"/>
  <c r="BA12" i="15"/>
  <c r="C12" i="15"/>
  <c r="C13" i="15" s="1"/>
  <c r="AV11" i="15"/>
  <c r="BL10" i="15"/>
  <c r="AD6" i="15"/>
  <c r="AD5" i="15"/>
  <c r="AD4" i="15"/>
  <c r="AH3" i="15"/>
  <c r="AD3" i="15"/>
  <c r="J3" i="15"/>
  <c r="G84" i="14"/>
  <c r="E84" i="14"/>
  <c r="J83" i="14"/>
  <c r="I83" i="14"/>
  <c r="H83" i="14"/>
  <c r="K82" i="14"/>
  <c r="I82" i="14"/>
  <c r="H82" i="14"/>
  <c r="J82" i="14" s="1"/>
  <c r="I81" i="14"/>
  <c r="K81" i="14" s="1"/>
  <c r="H81" i="14"/>
  <c r="J81" i="14" s="1"/>
  <c r="J80" i="14"/>
  <c r="I80" i="14"/>
  <c r="K80" i="14" s="1"/>
  <c r="H80" i="14"/>
  <c r="K79" i="14"/>
  <c r="J79" i="14"/>
  <c r="I79" i="14"/>
  <c r="H79" i="14"/>
  <c r="K78" i="14"/>
  <c r="I78" i="14"/>
  <c r="H78" i="14"/>
  <c r="J78" i="14" s="1"/>
  <c r="I77" i="14"/>
  <c r="K77" i="14" s="1"/>
  <c r="H77" i="14"/>
  <c r="J77" i="14" s="1"/>
  <c r="J76" i="14"/>
  <c r="I76" i="14"/>
  <c r="K76" i="14" s="1"/>
  <c r="H76" i="14"/>
  <c r="K75" i="14"/>
  <c r="J75" i="14"/>
  <c r="I75" i="14"/>
  <c r="H75" i="14"/>
  <c r="K74" i="14"/>
  <c r="I74" i="14"/>
  <c r="H74" i="14"/>
  <c r="J74" i="14" s="1"/>
  <c r="I73" i="14"/>
  <c r="K73" i="14" s="1"/>
  <c r="H73" i="14"/>
  <c r="J73" i="14" s="1"/>
  <c r="J72" i="14"/>
  <c r="I72" i="14"/>
  <c r="K72" i="14" s="1"/>
  <c r="H72" i="14"/>
  <c r="K71" i="14"/>
  <c r="J71" i="14"/>
  <c r="I71" i="14"/>
  <c r="H71" i="14"/>
  <c r="I70" i="14"/>
  <c r="H70" i="14"/>
  <c r="I69" i="14"/>
  <c r="H69" i="14"/>
  <c r="I68" i="14"/>
  <c r="H68" i="14"/>
  <c r="I67" i="14"/>
  <c r="H67" i="14"/>
  <c r="I66" i="14"/>
  <c r="H66" i="14"/>
  <c r="I65" i="14"/>
  <c r="H65" i="14"/>
  <c r="I64" i="14"/>
  <c r="H64" i="14"/>
  <c r="I63" i="14"/>
  <c r="H63" i="14"/>
  <c r="I62" i="14"/>
  <c r="H62" i="14"/>
  <c r="I61" i="14"/>
  <c r="H61" i="14"/>
  <c r="I60" i="14"/>
  <c r="H60" i="14"/>
  <c r="I59" i="14"/>
  <c r="K59" i="14" s="1"/>
  <c r="H59" i="14"/>
  <c r="J59" i="14" s="1"/>
  <c r="J58" i="14"/>
  <c r="I58" i="14"/>
  <c r="K58" i="14" s="1"/>
  <c r="H58" i="14"/>
  <c r="K57" i="14"/>
  <c r="J57" i="14"/>
  <c r="I57" i="14"/>
  <c r="H57" i="14"/>
  <c r="K56" i="14"/>
  <c r="I56" i="14"/>
  <c r="H56" i="14"/>
  <c r="J56" i="14" s="1"/>
  <c r="I55" i="14"/>
  <c r="K55" i="14" s="1"/>
  <c r="H55" i="14"/>
  <c r="J55" i="14" s="1"/>
  <c r="J54" i="14"/>
  <c r="I54" i="14"/>
  <c r="K54" i="14" s="1"/>
  <c r="H54" i="14"/>
  <c r="K53" i="14"/>
  <c r="J53" i="14"/>
  <c r="I53" i="14"/>
  <c r="H53" i="14"/>
  <c r="K52" i="14"/>
  <c r="I52" i="14"/>
  <c r="H52" i="14"/>
  <c r="J52" i="14" s="1"/>
  <c r="I51" i="14"/>
  <c r="K51" i="14" s="1"/>
  <c r="H51" i="14"/>
  <c r="J51" i="14" s="1"/>
  <c r="J50" i="14"/>
  <c r="I50" i="14"/>
  <c r="K50" i="14" s="1"/>
  <c r="H50" i="14"/>
  <c r="K49" i="14"/>
  <c r="J49" i="14"/>
  <c r="I49" i="14"/>
  <c r="H49" i="14"/>
  <c r="K48" i="14"/>
  <c r="I48" i="14"/>
  <c r="H48" i="14"/>
  <c r="J48" i="14" s="1"/>
  <c r="I47" i="14"/>
  <c r="K47" i="14" s="1"/>
  <c r="H47" i="14"/>
  <c r="J47" i="14" s="1"/>
  <c r="J46" i="14"/>
  <c r="I46" i="14"/>
  <c r="K46" i="14" s="1"/>
  <c r="H46" i="14"/>
  <c r="K45" i="14"/>
  <c r="J45" i="14"/>
  <c r="I45" i="14"/>
  <c r="H45" i="14"/>
  <c r="K44" i="14"/>
  <c r="I44" i="14"/>
  <c r="H44" i="14"/>
  <c r="J44" i="14" s="1"/>
  <c r="I43" i="14"/>
  <c r="K43" i="14" s="1"/>
  <c r="H43" i="14"/>
  <c r="J43" i="14" s="1"/>
  <c r="J42" i="14"/>
  <c r="I42" i="14"/>
  <c r="K42" i="14" s="1"/>
  <c r="H42" i="14"/>
  <c r="K41" i="14"/>
  <c r="J41" i="14"/>
  <c r="I41" i="14"/>
  <c r="H41" i="14"/>
  <c r="K40" i="14"/>
  <c r="I40" i="14"/>
  <c r="H40" i="14"/>
  <c r="J40" i="14" s="1"/>
  <c r="I39" i="14"/>
  <c r="K39" i="14" s="1"/>
  <c r="H39" i="14"/>
  <c r="J39" i="14" s="1"/>
  <c r="J38" i="14"/>
  <c r="I38" i="14"/>
  <c r="K38" i="14" s="1"/>
  <c r="H38" i="14"/>
  <c r="K36" i="14"/>
  <c r="I36" i="14"/>
  <c r="H36" i="14"/>
  <c r="J36" i="14" s="1"/>
  <c r="I35" i="14"/>
  <c r="K35" i="14" s="1"/>
  <c r="H35" i="14"/>
  <c r="J35" i="14" s="1"/>
  <c r="J34" i="14"/>
  <c r="I34" i="14"/>
  <c r="K34" i="14" s="1"/>
  <c r="H34" i="14"/>
  <c r="K33" i="14"/>
  <c r="J33" i="14"/>
  <c r="I33" i="14"/>
  <c r="H33" i="14"/>
  <c r="K32" i="14"/>
  <c r="I32" i="14"/>
  <c r="H32" i="14"/>
  <c r="J32" i="14" s="1"/>
  <c r="I31" i="14"/>
  <c r="K31" i="14" s="1"/>
  <c r="H31" i="14"/>
  <c r="J31" i="14" s="1"/>
  <c r="J30" i="14"/>
  <c r="I30" i="14"/>
  <c r="K30" i="14" s="1"/>
  <c r="H30" i="14"/>
  <c r="K29" i="14"/>
  <c r="J29" i="14"/>
  <c r="I29" i="14"/>
  <c r="H29" i="14"/>
  <c r="K28" i="14"/>
  <c r="I28" i="14"/>
  <c r="H28" i="14"/>
  <c r="J28" i="14" s="1"/>
  <c r="I27" i="14"/>
  <c r="K27" i="14" s="1"/>
  <c r="H27" i="14"/>
  <c r="J27" i="14" s="1"/>
  <c r="J26" i="14"/>
  <c r="I26" i="14"/>
  <c r="K26" i="14" s="1"/>
  <c r="H26" i="14"/>
  <c r="K25" i="14"/>
  <c r="J25" i="14"/>
  <c r="I25" i="14"/>
  <c r="H25" i="14"/>
  <c r="K24" i="14"/>
  <c r="I24" i="14"/>
  <c r="H24" i="14"/>
  <c r="J24" i="14" s="1"/>
  <c r="I23" i="14"/>
  <c r="K23" i="14" s="1"/>
  <c r="H23" i="14"/>
  <c r="J23" i="14" s="1"/>
  <c r="J22" i="14"/>
  <c r="I22" i="14"/>
  <c r="K22" i="14" s="1"/>
  <c r="H22" i="14"/>
  <c r="K21" i="14"/>
  <c r="J21" i="14"/>
  <c r="I21" i="14"/>
  <c r="H21" i="14"/>
  <c r="K20" i="14"/>
  <c r="I20" i="14"/>
  <c r="H20" i="14"/>
  <c r="J20" i="14" s="1"/>
  <c r="A20" i="14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I19" i="14"/>
  <c r="K19" i="14" s="1"/>
  <c r="H19" i="14"/>
  <c r="J19" i="14" s="1"/>
  <c r="J18" i="14"/>
  <c r="I18" i="14"/>
  <c r="K18" i="14" s="1"/>
  <c r="H18" i="14"/>
  <c r="K17" i="14"/>
  <c r="J17" i="14"/>
  <c r="I17" i="14"/>
  <c r="H17" i="14"/>
  <c r="K16" i="14"/>
  <c r="I16" i="14"/>
  <c r="H16" i="14"/>
  <c r="J16" i="14" s="1"/>
  <c r="A16" i="14"/>
  <c r="A17" i="14" s="1"/>
  <c r="A18" i="14" s="1"/>
  <c r="A19" i="14" s="1"/>
  <c r="I15" i="14"/>
  <c r="K15" i="14" s="1"/>
  <c r="K84" i="14" s="1"/>
  <c r="H15" i="14"/>
  <c r="C9" i="14"/>
  <c r="C8" i="14"/>
  <c r="L7" i="14"/>
  <c r="C7" i="14"/>
  <c r="C6" i="14"/>
  <c r="C5" i="14"/>
  <c r="K63" i="13"/>
  <c r="J63" i="13"/>
  <c r="I63" i="13"/>
  <c r="H63" i="13"/>
  <c r="G63" i="13"/>
  <c r="F63" i="13"/>
  <c r="E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F3" i="13"/>
  <c r="F71" i="12"/>
  <c r="F53" i="12"/>
  <c r="E27" i="12"/>
  <c r="E26" i="12"/>
  <c r="E25" i="12"/>
  <c r="E24" i="12"/>
  <c r="E23" i="12"/>
  <c r="E20" i="12"/>
  <c r="E19" i="12"/>
  <c r="E18" i="12"/>
  <c r="E17" i="12"/>
  <c r="E16" i="12"/>
  <c r="E15" i="12"/>
  <c r="E14" i="12"/>
  <c r="F28" i="12" s="1"/>
  <c r="F55" i="12" s="1"/>
  <c r="C9" i="12"/>
  <c r="C8" i="12"/>
  <c r="C7" i="12"/>
  <c r="E6" i="12"/>
  <c r="C6" i="12"/>
  <c r="C5" i="12"/>
  <c r="L54" i="11"/>
  <c r="L53" i="11"/>
  <c r="L52" i="11"/>
  <c r="L55" i="11" s="1"/>
  <c r="L40" i="11"/>
  <c r="G3" i="11"/>
  <c r="M34" i="10"/>
  <c r="I34" i="10"/>
  <c r="N33" i="10"/>
  <c r="N34" i="10" s="1"/>
  <c r="M33" i="10"/>
  <c r="L33" i="10"/>
  <c r="K33" i="10"/>
  <c r="J33" i="10"/>
  <c r="J34" i="10" s="1"/>
  <c r="I33" i="10"/>
  <c r="H33" i="10"/>
  <c r="G33" i="10"/>
  <c r="F33" i="10"/>
  <c r="F34" i="10" s="1"/>
  <c r="N32" i="10"/>
  <c r="M32" i="10"/>
  <c r="L32" i="10"/>
  <c r="K32" i="10"/>
  <c r="J32" i="10"/>
  <c r="I32" i="10"/>
  <c r="H32" i="10"/>
  <c r="G32" i="10"/>
  <c r="G34" i="10" s="1"/>
  <c r="F32" i="10"/>
  <c r="N31" i="10"/>
  <c r="M31" i="10"/>
  <c r="L31" i="10"/>
  <c r="L34" i="10" s="1"/>
  <c r="J31" i="10"/>
  <c r="I31" i="10"/>
  <c r="H31" i="10"/>
  <c r="H34" i="10" s="1"/>
  <c r="G31" i="10"/>
  <c r="F31" i="10"/>
  <c r="O25" i="10"/>
  <c r="L41" i="11" s="1"/>
  <c r="L43" i="11" s="1"/>
  <c r="K43" i="11" s="1"/>
  <c r="N25" i="10"/>
  <c r="M25" i="10"/>
  <c r="L25" i="10"/>
  <c r="K25" i="10"/>
  <c r="J25" i="10"/>
  <c r="I25" i="10"/>
  <c r="H25" i="10"/>
  <c r="G25" i="10"/>
  <c r="F25" i="10"/>
  <c r="K22" i="10"/>
  <c r="O16" i="10"/>
  <c r="N16" i="10"/>
  <c r="M16" i="10"/>
  <c r="L16" i="10"/>
  <c r="J16" i="10"/>
  <c r="I16" i="10"/>
  <c r="H16" i="10"/>
  <c r="G16" i="10"/>
  <c r="F16" i="10"/>
  <c r="K13" i="10"/>
  <c r="G3" i="10"/>
  <c r="B5" i="9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G116" i="8"/>
  <c r="K115" i="8"/>
  <c r="J115" i="8" s="1"/>
  <c r="K114" i="8"/>
  <c r="J114" i="8"/>
  <c r="K113" i="8"/>
  <c r="J113" i="8"/>
  <c r="K112" i="8"/>
  <c r="J112" i="8"/>
  <c r="K111" i="8"/>
  <c r="J111" i="8" s="1"/>
  <c r="K110" i="8"/>
  <c r="J110" i="8"/>
  <c r="K109" i="8"/>
  <c r="J109" i="8"/>
  <c r="I109" i="8"/>
  <c r="I110" i="8" s="1"/>
  <c r="I111" i="8" s="1"/>
  <c r="I112" i="8" s="1"/>
  <c r="I113" i="8" s="1"/>
  <c r="I114" i="8" s="1"/>
  <c r="I115" i="8" s="1"/>
  <c r="K108" i="8"/>
  <c r="J108" i="8"/>
  <c r="I108" i="8"/>
  <c r="K107" i="8"/>
  <c r="I107" i="8"/>
  <c r="G104" i="8"/>
  <c r="K103" i="8"/>
  <c r="J103" i="8"/>
  <c r="K102" i="8"/>
  <c r="J102" i="8"/>
  <c r="K101" i="8"/>
  <c r="J101" i="8" s="1"/>
  <c r="K100" i="8"/>
  <c r="J100" i="8"/>
  <c r="K99" i="8"/>
  <c r="J99" i="8"/>
  <c r="K98" i="8"/>
  <c r="J98" i="8"/>
  <c r="K97" i="8"/>
  <c r="J97" i="8" s="1"/>
  <c r="K96" i="8"/>
  <c r="J96" i="8"/>
  <c r="K95" i="8"/>
  <c r="J95" i="8"/>
  <c r="I95" i="8"/>
  <c r="I96" i="8" s="1"/>
  <c r="I97" i="8" s="1"/>
  <c r="I98" i="8" s="1"/>
  <c r="I99" i="8" s="1"/>
  <c r="I100" i="8" s="1"/>
  <c r="I101" i="8" s="1"/>
  <c r="I102" i="8" s="1"/>
  <c r="I103" i="8" s="1"/>
  <c r="K94" i="8"/>
  <c r="J94" i="8"/>
  <c r="I94" i="8"/>
  <c r="K93" i="8"/>
  <c r="I93" i="8"/>
  <c r="G90" i="8"/>
  <c r="K89" i="8"/>
  <c r="J89" i="8"/>
  <c r="K88" i="8"/>
  <c r="J88" i="8"/>
  <c r="K87" i="8"/>
  <c r="J87" i="8" s="1"/>
  <c r="K86" i="8"/>
  <c r="J86" i="8"/>
  <c r="K85" i="8"/>
  <c r="J85" i="8"/>
  <c r="K84" i="8"/>
  <c r="J84" i="8"/>
  <c r="K83" i="8"/>
  <c r="J83" i="8" s="1"/>
  <c r="K82" i="8"/>
  <c r="J82" i="8"/>
  <c r="K81" i="8"/>
  <c r="J81" i="8"/>
  <c r="I81" i="8"/>
  <c r="I82" i="8" s="1"/>
  <c r="I83" i="8" s="1"/>
  <c r="I84" i="8" s="1"/>
  <c r="I85" i="8" s="1"/>
  <c r="I86" i="8" s="1"/>
  <c r="I87" i="8" s="1"/>
  <c r="I88" i="8" s="1"/>
  <c r="I89" i="8" s="1"/>
  <c r="K80" i="8"/>
  <c r="J80" i="8"/>
  <c r="I80" i="8"/>
  <c r="K79" i="8"/>
  <c r="I79" i="8"/>
  <c r="G76" i="8"/>
  <c r="K75" i="8"/>
  <c r="J75" i="8"/>
  <c r="K74" i="8"/>
  <c r="J74" i="8"/>
  <c r="K73" i="8"/>
  <c r="J73" i="8" s="1"/>
  <c r="K72" i="8"/>
  <c r="J72" i="8"/>
  <c r="K71" i="8"/>
  <c r="J71" i="8"/>
  <c r="K70" i="8"/>
  <c r="J70" i="8"/>
  <c r="K69" i="8"/>
  <c r="J69" i="8" s="1"/>
  <c r="K68" i="8"/>
  <c r="J68" i="8"/>
  <c r="J76" i="8" s="1"/>
  <c r="K67" i="8"/>
  <c r="J67" i="8"/>
  <c r="I67" i="8"/>
  <c r="I68" i="8" s="1"/>
  <c r="I69" i="8" s="1"/>
  <c r="I70" i="8" s="1"/>
  <c r="I71" i="8" s="1"/>
  <c r="I72" i="8" s="1"/>
  <c r="I73" i="8" s="1"/>
  <c r="I74" i="8" s="1"/>
  <c r="I75" i="8" s="1"/>
  <c r="K66" i="8"/>
  <c r="J66" i="8"/>
  <c r="I66" i="8"/>
  <c r="G63" i="8"/>
  <c r="K62" i="8"/>
  <c r="J62" i="8"/>
  <c r="K61" i="8"/>
  <c r="J61" i="8"/>
  <c r="K60" i="8"/>
  <c r="J60" i="8"/>
  <c r="K59" i="8"/>
  <c r="J59" i="8" s="1"/>
  <c r="K58" i="8"/>
  <c r="J58" i="8"/>
  <c r="K57" i="8"/>
  <c r="J57" i="8"/>
  <c r="K56" i="8"/>
  <c r="J56" i="8"/>
  <c r="K55" i="8"/>
  <c r="J55" i="8" s="1"/>
  <c r="K54" i="8"/>
  <c r="J54" i="8"/>
  <c r="K53" i="8"/>
  <c r="J53" i="8"/>
  <c r="I53" i="8"/>
  <c r="I54" i="8" s="1"/>
  <c r="I55" i="8" s="1"/>
  <c r="I56" i="8" s="1"/>
  <c r="I57" i="8" s="1"/>
  <c r="I58" i="8" s="1"/>
  <c r="I59" i="8" s="1"/>
  <c r="I60" i="8" s="1"/>
  <c r="I61" i="8" s="1"/>
  <c r="I62" i="8" s="1"/>
  <c r="K52" i="8"/>
  <c r="J52" i="8"/>
  <c r="I52" i="8"/>
  <c r="K51" i="8"/>
  <c r="J51" i="8" s="1"/>
  <c r="I51" i="8"/>
  <c r="G48" i="8"/>
  <c r="K47" i="8"/>
  <c r="J47" i="8"/>
  <c r="K46" i="8"/>
  <c r="J46" i="8"/>
  <c r="K45" i="8"/>
  <c r="J45" i="8" s="1"/>
  <c r="K44" i="8"/>
  <c r="J44" i="8"/>
  <c r="K43" i="8"/>
  <c r="J43" i="8"/>
  <c r="K42" i="8"/>
  <c r="J42" i="8"/>
  <c r="K41" i="8"/>
  <c r="J41" i="8" s="1"/>
  <c r="K40" i="8"/>
  <c r="J40" i="8"/>
  <c r="J48" i="8" s="1"/>
  <c r="K39" i="8"/>
  <c r="J39" i="8"/>
  <c r="K38" i="8"/>
  <c r="J38" i="8"/>
  <c r="K37" i="8"/>
  <c r="J37" i="8"/>
  <c r="I37" i="8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G34" i="8"/>
  <c r="K33" i="8"/>
  <c r="J33" i="8"/>
  <c r="K32" i="8"/>
  <c r="J32" i="8"/>
  <c r="K31" i="8"/>
  <c r="J31" i="8"/>
  <c r="K30" i="8"/>
  <c r="J30" i="8"/>
  <c r="K29" i="8"/>
  <c r="J29" i="8"/>
  <c r="K28" i="8"/>
  <c r="J28" i="8"/>
  <c r="K27" i="8"/>
  <c r="J27" i="8"/>
  <c r="K26" i="8"/>
  <c r="J26" i="8"/>
  <c r="K25" i="8"/>
  <c r="J25" i="8"/>
  <c r="K24" i="8"/>
  <c r="J24" i="8"/>
  <c r="K23" i="8"/>
  <c r="K34" i="8" s="1"/>
  <c r="J23" i="8"/>
  <c r="J34" i="8" s="1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G20" i="8"/>
  <c r="K19" i="8"/>
  <c r="J19" i="8"/>
  <c r="K18" i="8"/>
  <c r="J18" i="8"/>
  <c r="K17" i="8"/>
  <c r="J17" i="8"/>
  <c r="K16" i="8"/>
  <c r="J16" i="8"/>
  <c r="K15" i="8"/>
  <c r="J15" i="8"/>
  <c r="K14" i="8"/>
  <c r="J14" i="8"/>
  <c r="K13" i="8"/>
  <c r="J13" i="8"/>
  <c r="K12" i="8"/>
  <c r="J12" i="8"/>
  <c r="K11" i="8"/>
  <c r="J11" i="8"/>
  <c r="K10" i="8"/>
  <c r="J10" i="8" s="1"/>
  <c r="K9" i="8"/>
  <c r="J9" i="8"/>
  <c r="K8" i="8"/>
  <c r="J8" i="8"/>
  <c r="J20" i="8" s="1"/>
  <c r="I8" i="8"/>
  <c r="R4" i="8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E2" i="8"/>
  <c r="F3" i="7"/>
  <c r="C11" i="6"/>
  <c r="F5" i="21" s="1"/>
  <c r="C10" i="6"/>
  <c r="G3" i="22" s="1"/>
  <c r="C9" i="6"/>
  <c r="C8" i="6"/>
  <c r="L5" i="15" s="1"/>
  <c r="AJ5" i="15" s="1"/>
  <c r="C7" i="6"/>
  <c r="G5" i="13" s="1"/>
  <c r="C6" i="6"/>
  <c r="H5" i="11" s="1"/>
  <c r="C5" i="6"/>
  <c r="I5" i="10" s="1"/>
  <c r="C4" i="6"/>
  <c r="F4" i="8" s="1"/>
  <c r="C3" i="6"/>
  <c r="G5" i="7" s="1"/>
  <c r="D34" i="5"/>
  <c r="E33" i="5"/>
  <c r="G28" i="5"/>
  <c r="F32" i="5" s="1"/>
  <c r="F34" i="5" s="1"/>
  <c r="E42" i="3"/>
  <c r="D42" i="3"/>
  <c r="B42" i="3"/>
  <c r="H41" i="3"/>
  <c r="I41" i="3" s="1"/>
  <c r="F41" i="3"/>
  <c r="I40" i="3"/>
  <c r="H40" i="3"/>
  <c r="F40" i="3"/>
  <c r="H39" i="3"/>
  <c r="I39" i="3" s="1"/>
  <c r="F39" i="3"/>
  <c r="H38" i="3"/>
  <c r="I38" i="3" s="1"/>
  <c r="F38" i="3"/>
  <c r="H37" i="3"/>
  <c r="I37" i="3" s="1"/>
  <c r="F37" i="3"/>
  <c r="H36" i="3"/>
  <c r="I36" i="3" s="1"/>
  <c r="F36" i="3"/>
  <c r="H35" i="3"/>
  <c r="I35" i="3" s="1"/>
  <c r="F35" i="3"/>
  <c r="H34" i="3"/>
  <c r="I34" i="3" s="1"/>
  <c r="F34" i="3"/>
  <c r="H33" i="3"/>
  <c r="I33" i="3" s="1"/>
  <c r="F33" i="3"/>
  <c r="H32" i="3"/>
  <c r="I32" i="3" s="1"/>
  <c r="F32" i="3"/>
  <c r="H31" i="3"/>
  <c r="I31" i="3" s="1"/>
  <c r="F31" i="3"/>
  <c r="H30" i="3"/>
  <c r="I30" i="3" s="1"/>
  <c r="F30" i="3"/>
  <c r="H29" i="3"/>
  <c r="I29" i="3" s="1"/>
  <c r="F29" i="3"/>
  <c r="H28" i="3"/>
  <c r="I28" i="3" s="1"/>
  <c r="F28" i="3"/>
  <c r="H27" i="3"/>
  <c r="I27" i="3" s="1"/>
  <c r="F27" i="3"/>
  <c r="H26" i="3"/>
  <c r="I26" i="3" s="1"/>
  <c r="F26" i="3"/>
  <c r="H25" i="3"/>
  <c r="I25" i="3" s="1"/>
  <c r="F25" i="3"/>
  <c r="H24" i="3"/>
  <c r="I24" i="3" s="1"/>
  <c r="F24" i="3"/>
  <c r="H23" i="3"/>
  <c r="I23" i="3" s="1"/>
  <c r="F23" i="3"/>
  <c r="H22" i="3"/>
  <c r="I22" i="3" s="1"/>
  <c r="F22" i="3"/>
  <c r="H21" i="3"/>
  <c r="I21" i="3" s="1"/>
  <c r="F21" i="3"/>
  <c r="H20" i="3"/>
  <c r="I20" i="3" s="1"/>
  <c r="F20" i="3"/>
  <c r="H19" i="3"/>
  <c r="I19" i="3" s="1"/>
  <c r="F19" i="3"/>
  <c r="H18" i="3"/>
  <c r="I18" i="3" s="1"/>
  <c r="F18" i="3"/>
  <c r="H17" i="3"/>
  <c r="I17" i="3" s="1"/>
  <c r="F17" i="3"/>
  <c r="H16" i="3"/>
  <c r="I16" i="3" s="1"/>
  <c r="F16" i="3"/>
  <c r="H15" i="3"/>
  <c r="I15" i="3" s="1"/>
  <c r="F15" i="3"/>
  <c r="H14" i="3"/>
  <c r="I14" i="3" s="1"/>
  <c r="F14" i="3"/>
  <c r="H13" i="3"/>
  <c r="I13" i="3" s="1"/>
  <c r="F13" i="3"/>
  <c r="H12" i="3"/>
  <c r="I12" i="3" s="1"/>
  <c r="F12" i="3"/>
  <c r="A12" i="3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H11" i="3"/>
  <c r="I11" i="3" s="1"/>
  <c r="F11" i="3"/>
  <c r="F42" i="3" s="1"/>
  <c r="D18" i="2"/>
  <c r="D17" i="2"/>
  <c r="D16" i="2"/>
  <c r="D15" i="2"/>
  <c r="D14" i="2"/>
  <c r="D13" i="2"/>
  <c r="D12" i="2"/>
  <c r="D11" i="2"/>
  <c r="D10" i="2"/>
  <c r="C10" i="2"/>
  <c r="C11" i="2" s="1"/>
  <c r="C12" i="2" s="1"/>
  <c r="C13" i="2" s="1"/>
  <c r="C14" i="2" s="1"/>
  <c r="C15" i="2" s="1"/>
  <c r="C16" i="2" s="1"/>
  <c r="C17" i="2" s="1"/>
  <c r="C18" i="2" s="1"/>
  <c r="C19" i="2" s="1"/>
  <c r="D9" i="2"/>
  <c r="D8" i="2"/>
  <c r="C8" i="2"/>
  <c r="C9" i="2" s="1"/>
  <c r="D7" i="2"/>
  <c r="L63" i="13" l="1"/>
  <c r="CB18" i="17"/>
  <c r="AX19" i="17"/>
  <c r="H42" i="3"/>
  <c r="K20" i="8"/>
  <c r="K48" i="8"/>
  <c r="K63" i="8"/>
  <c r="K76" i="8"/>
  <c r="J93" i="8"/>
  <c r="J104" i="8" s="1"/>
  <c r="K104" i="8"/>
  <c r="I84" i="14"/>
  <c r="M13" i="15"/>
  <c r="E13" i="15" s="1"/>
  <c r="L13" i="15"/>
  <c r="D13" i="15" s="1"/>
  <c r="AW12" i="15"/>
  <c r="AK14" i="15"/>
  <c r="AC14" i="15" s="1"/>
  <c r="X15" i="15"/>
  <c r="P15" i="15" s="1"/>
  <c r="AV16" i="15"/>
  <c r="AK20" i="15"/>
  <c r="AC20" i="15" s="1"/>
  <c r="X21" i="15"/>
  <c r="P21" i="15" s="1"/>
  <c r="AW28" i="15"/>
  <c r="BD14" i="17"/>
  <c r="K31" i="10"/>
  <c r="K34" i="10" s="1"/>
  <c r="K16" i="10"/>
  <c r="AW31" i="15"/>
  <c r="AK41" i="15"/>
  <c r="AC41" i="15" s="1"/>
  <c r="L14" i="15"/>
  <c r="D14" i="15" s="1"/>
  <c r="C15" i="15"/>
  <c r="AJ15" i="15"/>
  <c r="AB15" i="15" s="1"/>
  <c r="Y17" i="15"/>
  <c r="Q17" i="15" s="1"/>
  <c r="AW19" i="15"/>
  <c r="AJ21" i="15"/>
  <c r="AB21" i="15" s="1"/>
  <c r="Y23" i="15"/>
  <c r="Q23" i="15" s="1"/>
  <c r="AW25" i="15"/>
  <c r="X27" i="15"/>
  <c r="P27" i="15" s="1"/>
  <c r="AJ30" i="15"/>
  <c r="AB30" i="15" s="1"/>
  <c r="AV32" i="15"/>
  <c r="DC17" i="17"/>
  <c r="AX17" i="17"/>
  <c r="DC18" i="17"/>
  <c r="BD24" i="17"/>
  <c r="I42" i="3"/>
  <c r="E34" i="5"/>
  <c r="F33" i="5"/>
  <c r="I9" i="8"/>
  <c r="J63" i="8"/>
  <c r="J79" i="8"/>
  <c r="J90" i="8" s="1"/>
  <c r="K90" i="8"/>
  <c r="K116" i="8"/>
  <c r="J107" i="8"/>
  <c r="J116" i="8" s="1"/>
  <c r="H84" i="14"/>
  <c r="J15" i="14"/>
  <c r="J84" i="14" s="1"/>
  <c r="M14" i="15"/>
  <c r="E14" i="15" s="1"/>
  <c r="X12" i="15"/>
  <c r="P12" i="15" s="1"/>
  <c r="AW11" i="15"/>
  <c r="Y39" i="15"/>
  <c r="Q39" i="15" s="1"/>
  <c r="Y36" i="15"/>
  <c r="Q36" i="15" s="1"/>
  <c r="AK33" i="15"/>
  <c r="AC33" i="15" s="1"/>
  <c r="L12" i="15"/>
  <c r="D12" i="15" s="1"/>
  <c r="AV41" i="15"/>
  <c r="AJ40" i="15"/>
  <c r="AK39" i="15"/>
  <c r="AC39" i="15" s="1"/>
  <c r="AV38" i="15"/>
  <c r="AW37" i="15"/>
  <c r="AK36" i="15"/>
  <c r="AC36" i="15" s="1"/>
  <c r="AV35" i="15"/>
  <c r="AW34" i="15"/>
  <c r="Y33" i="15"/>
  <c r="Q33" i="15" s="1"/>
  <c r="AK17" i="15"/>
  <c r="AC17" i="15" s="1"/>
  <c r="X18" i="15"/>
  <c r="P18" i="15" s="1"/>
  <c r="AK23" i="15"/>
  <c r="AC23" i="15" s="1"/>
  <c r="X24" i="15"/>
  <c r="P24" i="15" s="1"/>
  <c r="AJ27" i="15"/>
  <c r="AB27" i="15" s="1"/>
  <c r="AV29" i="15"/>
  <c r="CB14" i="17"/>
  <c r="AX15" i="17"/>
  <c r="BV16" i="17"/>
  <c r="DC40" i="17"/>
  <c r="CI81" i="17"/>
  <c r="CR13" i="17"/>
  <c r="CV13" i="17"/>
  <c r="CZ13" i="17"/>
  <c r="DH13" i="17"/>
  <c r="AR14" i="17"/>
  <c r="AX14" i="17"/>
  <c r="BJ14" i="17"/>
  <c r="BV14" i="17"/>
  <c r="CH14" i="17"/>
  <c r="CM14" i="17"/>
  <c r="CK15" i="17"/>
  <c r="BD16" i="17"/>
  <c r="BP16" i="17"/>
  <c r="CB16" i="17"/>
  <c r="CO16" i="17"/>
  <c r="DH17" i="17"/>
  <c r="AR18" i="17"/>
  <c r="AX18" i="17"/>
  <c r="BJ18" i="17"/>
  <c r="BV18" i="17"/>
  <c r="CH18" i="17"/>
  <c r="CM18" i="17"/>
  <c r="CK19" i="17"/>
  <c r="BD20" i="17"/>
  <c r="BP20" i="17"/>
  <c r="CM20" i="17"/>
  <c r="CX20" i="17"/>
  <c r="BV20" i="17" s="1"/>
  <c r="BG21" i="17"/>
  <c r="CP21" i="17"/>
  <c r="DC21" i="17" s="1"/>
  <c r="CU21" i="17"/>
  <c r="BM21" i="17" s="1"/>
  <c r="T22" i="17"/>
  <c r="BD22" i="17"/>
  <c r="BM22" i="17"/>
  <c r="AR23" i="17"/>
  <c r="BG23" i="17"/>
  <c r="BP23" i="17"/>
  <c r="CM23" i="17"/>
  <c r="CX23" i="17"/>
  <c r="BV23" i="17" s="1"/>
  <c r="AX24" i="17"/>
  <c r="CB24" i="17"/>
  <c r="CK24" i="17"/>
  <c r="CR24" i="17"/>
  <c r="BV25" i="17"/>
  <c r="CE25" i="17"/>
  <c r="CJ25" i="17"/>
  <c r="CK25" i="17" s="1"/>
  <c r="BA26" i="17"/>
  <c r="BJ27" i="17"/>
  <c r="DB27" i="17"/>
  <c r="CH27" i="17" s="1"/>
  <c r="BJ28" i="17"/>
  <c r="CY28" i="17"/>
  <c r="BY28" i="17" s="1"/>
  <c r="CH28" i="17"/>
  <c r="BD29" i="17"/>
  <c r="CZ29" i="17"/>
  <c r="CB29" i="17" s="1"/>
  <c r="CK30" i="17"/>
  <c r="CX30" i="17"/>
  <c r="BV30" i="17" s="1"/>
  <c r="CM31" i="17"/>
  <c r="AR31" i="17"/>
  <c r="BP31" i="17"/>
  <c r="CJ31" i="17"/>
  <c r="CK31" i="17" s="1"/>
  <c r="BJ32" i="17"/>
  <c r="CH32" i="17"/>
  <c r="BD33" i="17"/>
  <c r="CZ33" i="17"/>
  <c r="CB33" i="17" s="1"/>
  <c r="AX34" i="17"/>
  <c r="CO34" i="17"/>
  <c r="CU34" i="17"/>
  <c r="BM34" i="17" s="1"/>
  <c r="CX34" i="17"/>
  <c r="BV34" i="17" s="1"/>
  <c r="CM35" i="17"/>
  <c r="AR35" i="17"/>
  <c r="BP35" i="17"/>
  <c r="CJ35" i="17"/>
  <c r="CK35" i="17" s="1"/>
  <c r="BJ36" i="17"/>
  <c r="CH36" i="17"/>
  <c r="AX37" i="17"/>
  <c r="BM37" i="17"/>
  <c r="CM38" i="17"/>
  <c r="AR38" i="17"/>
  <c r="BP38" i="17"/>
  <c r="CJ38" i="17"/>
  <c r="CK38" i="17" s="1"/>
  <c r="CM39" i="17"/>
  <c r="AR39" i="17"/>
  <c r="CJ39" i="17"/>
  <c r="CK39" i="17" s="1"/>
  <c r="CV39" i="17"/>
  <c r="BP39" i="17" s="1"/>
  <c r="BJ40" i="17"/>
  <c r="CH40" i="17"/>
  <c r="BD41" i="17"/>
  <c r="CB41" i="17"/>
  <c r="CO42" i="17"/>
  <c r="AX42" i="17"/>
  <c r="BV42" i="17"/>
  <c r="CO43" i="17"/>
  <c r="AX43" i="17"/>
  <c r="BV43" i="17"/>
  <c r="CO44" i="17"/>
  <c r="AX44" i="17"/>
  <c r="BV44" i="17"/>
  <c r="CO45" i="17"/>
  <c r="AX45" i="17"/>
  <c r="BV45" i="17"/>
  <c r="CO46" i="17"/>
  <c r="AX46" i="17"/>
  <c r="BV46" i="17"/>
  <c r="CO47" i="17"/>
  <c r="AX47" i="17"/>
  <c r="BV47" i="17"/>
  <c r="CO48" i="17"/>
  <c r="AX48" i="17"/>
  <c r="BV48" i="17"/>
  <c r="CO49" i="17"/>
  <c r="AX49" i="17"/>
  <c r="BV49" i="17"/>
  <c r="CO50" i="17"/>
  <c r="AX50" i="17"/>
  <c r="BV50" i="17"/>
  <c r="CO51" i="17"/>
  <c r="AX51" i="17"/>
  <c r="BV51" i="17"/>
  <c r="CO52" i="17"/>
  <c r="AX52" i="17"/>
  <c r="BV52" i="17"/>
  <c r="CO53" i="17"/>
  <c r="AX53" i="17"/>
  <c r="BV53" i="17"/>
  <c r="CO54" i="17"/>
  <c r="AX54" i="17"/>
  <c r="BV54" i="17"/>
  <c r="CO55" i="17"/>
  <c r="AX55" i="17"/>
  <c r="BV55" i="17"/>
  <c r="CX55" i="17"/>
  <c r="CM56" i="17"/>
  <c r="AR56" i="17"/>
  <c r="CK56" i="17"/>
  <c r="CJ56" i="17"/>
  <c r="CV56" i="17"/>
  <c r="BP56" i="17" s="1"/>
  <c r="CZ59" i="17"/>
  <c r="CB59" i="17" s="1"/>
  <c r="CJ61" i="17"/>
  <c r="CK61" i="17" s="1"/>
  <c r="CZ64" i="17"/>
  <c r="CB64" i="17" s="1"/>
  <c r="BP66" i="17"/>
  <c r="CJ66" i="17"/>
  <c r="CV66" i="17"/>
  <c r="CR68" i="17"/>
  <c r="BD68" i="17" s="1"/>
  <c r="CO69" i="17"/>
  <c r="AX69" i="17"/>
  <c r="BJ71" i="17"/>
  <c r="X31" i="15"/>
  <c r="P31" i="15" s="1"/>
  <c r="AJ31" i="15"/>
  <c r="AB31" i="15" s="1"/>
  <c r="AW32" i="15"/>
  <c r="AV33" i="15"/>
  <c r="X34" i="15"/>
  <c r="P34" i="15" s="1"/>
  <c r="AJ34" i="15"/>
  <c r="AB34" i="15" s="1"/>
  <c r="AW35" i="15"/>
  <c r="AV36" i="15"/>
  <c r="X37" i="15"/>
  <c r="P37" i="15" s="1"/>
  <c r="AJ37" i="15"/>
  <c r="AB37" i="15" s="1"/>
  <c r="AW38" i="15"/>
  <c r="AV39" i="15"/>
  <c r="AK40" i="15"/>
  <c r="AW41" i="15"/>
  <c r="P10" i="17"/>
  <c r="L360" i="17"/>
  <c r="L345" i="17"/>
  <c r="L329" i="17"/>
  <c r="L288" i="17"/>
  <c r="L262" i="17"/>
  <c r="L304" i="17"/>
  <c r="L246" i="17"/>
  <c r="L179" i="17"/>
  <c r="L159" i="17"/>
  <c r="L195" i="17"/>
  <c r="L143" i="17"/>
  <c r="L127" i="17"/>
  <c r="L106" i="17"/>
  <c r="BD13" i="17"/>
  <c r="CU74" i="17"/>
  <c r="BM74" i="17" s="1"/>
  <c r="BL81" i="17"/>
  <c r="CU73" i="17"/>
  <c r="BM73" i="17" s="1"/>
  <c r="CU66" i="17"/>
  <c r="BM66" i="17" s="1"/>
  <c r="CU64" i="17"/>
  <c r="BM64" i="17" s="1"/>
  <c r="CU59" i="17"/>
  <c r="BM59" i="17" s="1"/>
  <c r="CU56" i="17"/>
  <c r="BM56" i="17" s="1"/>
  <c r="CU54" i="17"/>
  <c r="BM54" i="17" s="1"/>
  <c r="CU53" i="17"/>
  <c r="BM53" i="17" s="1"/>
  <c r="CU52" i="17"/>
  <c r="BM52" i="17" s="1"/>
  <c r="CU51" i="17"/>
  <c r="BM51" i="17" s="1"/>
  <c r="CU50" i="17"/>
  <c r="BM50" i="17" s="1"/>
  <c r="CU49" i="17"/>
  <c r="BM49" i="17" s="1"/>
  <c r="CU48" i="17"/>
  <c r="BM48" i="17" s="1"/>
  <c r="CU47" i="17"/>
  <c r="BM47" i="17" s="1"/>
  <c r="CU46" i="17"/>
  <c r="BM46" i="17" s="1"/>
  <c r="CU45" i="17"/>
  <c r="BM45" i="17" s="1"/>
  <c r="CU44" i="17"/>
  <c r="BM44" i="17" s="1"/>
  <c r="CU43" i="17"/>
  <c r="BM43" i="17" s="1"/>
  <c r="CU42" i="17"/>
  <c r="BM42" i="17" s="1"/>
  <c r="CU38" i="17"/>
  <c r="BM38" i="17" s="1"/>
  <c r="CU68" i="17"/>
  <c r="BM68" i="17" s="1"/>
  <c r="BX81" i="17"/>
  <c r="CY61" i="17"/>
  <c r="BY61" i="17" s="1"/>
  <c r="CJ13" i="17"/>
  <c r="CO13" i="17"/>
  <c r="AT14" i="17"/>
  <c r="CR14" i="17"/>
  <c r="DC14" i="17" s="1"/>
  <c r="CV14" i="17"/>
  <c r="BP14" i="17" s="1"/>
  <c r="CZ14" i="17"/>
  <c r="DH14" i="17"/>
  <c r="CU15" i="17"/>
  <c r="BM15" i="17" s="1"/>
  <c r="CP16" i="17"/>
  <c r="DC16" i="17" s="1"/>
  <c r="CT16" i="17"/>
  <c r="BJ16" i="17" s="1"/>
  <c r="CX16" i="17"/>
  <c r="DB16" i="17"/>
  <c r="CH16" i="17" s="1"/>
  <c r="AT18" i="17"/>
  <c r="CR18" i="17"/>
  <c r="BD18" i="17" s="1"/>
  <c r="D145" i="17" s="1"/>
  <c r="CV18" i="17"/>
  <c r="BP18" i="17" s="1"/>
  <c r="CZ18" i="17"/>
  <c r="DH18" i="17"/>
  <c r="CU19" i="17"/>
  <c r="DC19" i="17" s="1"/>
  <c r="CT20" i="17"/>
  <c r="BJ20" i="17" s="1"/>
  <c r="DH20" i="17"/>
  <c r="CZ22" i="17"/>
  <c r="CB22" i="17" s="1"/>
  <c r="AT23" i="17"/>
  <c r="BD23" i="17"/>
  <c r="DH23" i="17"/>
  <c r="CU24" i="17"/>
  <c r="CH24" i="17"/>
  <c r="DH24" i="17"/>
  <c r="CO25" i="17"/>
  <c r="CB25" i="17"/>
  <c r="CO26" i="17"/>
  <c r="CM27" i="17"/>
  <c r="AR27" i="17"/>
  <c r="CJ27" i="17"/>
  <c r="CK27" i="17" s="1"/>
  <c r="CM28" i="17"/>
  <c r="AR28" i="17"/>
  <c r="BP28" i="17"/>
  <c r="CJ28" i="17"/>
  <c r="BJ29" i="17"/>
  <c r="CY29" i="17"/>
  <c r="BY29" i="17" s="1"/>
  <c r="CB30" i="17"/>
  <c r="CZ30" i="17"/>
  <c r="AX31" i="17"/>
  <c r="CO31" i="17"/>
  <c r="BV31" i="17"/>
  <c r="CX31" i="17"/>
  <c r="CM32" i="17"/>
  <c r="AR32" i="17"/>
  <c r="BP32" i="17"/>
  <c r="CJ32" i="17"/>
  <c r="BJ33" i="17"/>
  <c r="CB34" i="17"/>
  <c r="CZ34" i="17"/>
  <c r="CO35" i="17"/>
  <c r="BV35" i="17"/>
  <c r="CX35" i="17"/>
  <c r="CM36" i="17"/>
  <c r="AR36" i="17"/>
  <c r="BP36" i="17"/>
  <c r="CJ36" i="17"/>
  <c r="CO38" i="17"/>
  <c r="AX38" i="17"/>
  <c r="BV38" i="17"/>
  <c r="BV39" i="17"/>
  <c r="CX39" i="17"/>
  <c r="CM40" i="17"/>
  <c r="AR40" i="17"/>
  <c r="BP40" i="17"/>
  <c r="CJ40" i="17"/>
  <c r="CV40" i="17"/>
  <c r="BJ41" i="17"/>
  <c r="CH41" i="17"/>
  <c r="BD42" i="17"/>
  <c r="CZ42" i="17"/>
  <c r="CB42" i="17" s="1"/>
  <c r="BD43" i="17"/>
  <c r="CB43" i="17"/>
  <c r="CZ43" i="17"/>
  <c r="BD44" i="17"/>
  <c r="CZ44" i="17"/>
  <c r="CB44" i="17" s="1"/>
  <c r="BD45" i="17"/>
  <c r="CB45" i="17"/>
  <c r="CZ45" i="17"/>
  <c r="BD46" i="17"/>
  <c r="CZ46" i="17"/>
  <c r="CB46" i="17" s="1"/>
  <c r="BD47" i="17"/>
  <c r="CB47" i="17"/>
  <c r="CZ47" i="17"/>
  <c r="BD48" i="17"/>
  <c r="CZ48" i="17"/>
  <c r="CB48" i="17" s="1"/>
  <c r="BD49" i="17"/>
  <c r="CB49" i="17"/>
  <c r="CZ49" i="17"/>
  <c r="BD50" i="17"/>
  <c r="CZ50" i="17"/>
  <c r="CB50" i="17" s="1"/>
  <c r="BD51" i="17"/>
  <c r="CB51" i="17"/>
  <c r="CZ51" i="17"/>
  <c r="BD52" i="17"/>
  <c r="CZ52" i="17"/>
  <c r="CB52" i="17" s="1"/>
  <c r="BD53" i="17"/>
  <c r="CB53" i="17"/>
  <c r="CZ53" i="17"/>
  <c r="BD54" i="17"/>
  <c r="CZ54" i="17"/>
  <c r="CB54" i="17" s="1"/>
  <c r="BD55" i="17"/>
  <c r="CO56" i="17"/>
  <c r="AX56" i="17"/>
  <c r="CP56" i="17"/>
  <c r="BV56" i="17"/>
  <c r="CX56" i="17"/>
  <c r="BD57" i="17"/>
  <c r="BD59" i="17"/>
  <c r="CR59" i="17"/>
  <c r="CM60" i="17"/>
  <c r="AR60" i="17"/>
  <c r="CJ60" i="17"/>
  <c r="CK60" i="17" s="1"/>
  <c r="CM61" i="17"/>
  <c r="AR61" i="17"/>
  <c r="CV61" i="17"/>
  <c r="BP61" i="17" s="1"/>
  <c r="CB63" i="17"/>
  <c r="CR64" i="17"/>
  <c r="BD64" i="17" s="1"/>
  <c r="CM65" i="17"/>
  <c r="AR65" i="17"/>
  <c r="CJ65" i="17"/>
  <c r="CK65" i="17" s="1"/>
  <c r="CM66" i="17"/>
  <c r="AR66" i="17"/>
  <c r="CK66" i="17"/>
  <c r="BV66" i="17"/>
  <c r="CW67" i="17"/>
  <c r="BS67" i="17" s="1"/>
  <c r="BJ69" i="17"/>
  <c r="DA69" i="17"/>
  <c r="CE69" i="17" s="1"/>
  <c r="BG73" i="17"/>
  <c r="CS73" i="17"/>
  <c r="DC73" i="17" s="1"/>
  <c r="J360" i="17"/>
  <c r="J329" i="17"/>
  <c r="J304" i="17"/>
  <c r="J345" i="17"/>
  <c r="J288" i="17"/>
  <c r="J262" i="17"/>
  <c r="J246" i="17"/>
  <c r="J195" i="17"/>
  <c r="J179" i="17"/>
  <c r="J159" i="17"/>
  <c r="J127" i="17"/>
  <c r="J106" i="17"/>
  <c r="J143" i="17"/>
  <c r="T81" i="17"/>
  <c r="AT13" i="17"/>
  <c r="AJ12" i="15"/>
  <c r="AB12" i="15" s="1"/>
  <c r="AW13" i="15"/>
  <c r="Y15" i="15"/>
  <c r="Q15" i="15" s="1"/>
  <c r="AV17" i="15"/>
  <c r="AK18" i="15"/>
  <c r="AC18" i="15" s="1"/>
  <c r="X19" i="15"/>
  <c r="P19" i="15" s="1"/>
  <c r="Y21" i="15"/>
  <c r="Q21" i="15" s="1"/>
  <c r="AJ22" i="15"/>
  <c r="AB22" i="15" s="1"/>
  <c r="Y24" i="15"/>
  <c r="Q24" i="15" s="1"/>
  <c r="X25" i="15"/>
  <c r="P25" i="15" s="1"/>
  <c r="AW26" i="15"/>
  <c r="Y27" i="15"/>
  <c r="Q27" i="15" s="1"/>
  <c r="X28" i="15"/>
  <c r="P28" i="15" s="1"/>
  <c r="AJ28" i="15"/>
  <c r="AB28" i="15" s="1"/>
  <c r="AW29" i="15"/>
  <c r="AK30" i="15"/>
  <c r="AC30" i="15" s="1"/>
  <c r="L11" i="15"/>
  <c r="X11" i="15"/>
  <c r="AJ11" i="15"/>
  <c r="M12" i="15"/>
  <c r="E12" i="15" s="1"/>
  <c r="Y12" i="15"/>
  <c r="Q12" i="15" s="1"/>
  <c r="AK12" i="15"/>
  <c r="AC12" i="15" s="1"/>
  <c r="X13" i="15"/>
  <c r="P13" i="15" s="1"/>
  <c r="AJ13" i="15"/>
  <c r="AB13" i="15" s="1"/>
  <c r="AW14" i="15"/>
  <c r="AV15" i="15"/>
  <c r="X16" i="15"/>
  <c r="P16" i="15" s="1"/>
  <c r="AJ16" i="15"/>
  <c r="AB16" i="15" s="1"/>
  <c r="AW17" i="15"/>
  <c r="AV18" i="15"/>
  <c r="Y19" i="15"/>
  <c r="Q19" i="15" s="1"/>
  <c r="AK19" i="15"/>
  <c r="AC19" i="15" s="1"/>
  <c r="AW20" i="15"/>
  <c r="AV21" i="15"/>
  <c r="Y22" i="15"/>
  <c r="Q22" i="15" s="1"/>
  <c r="AK22" i="15"/>
  <c r="AC22" i="15" s="1"/>
  <c r="AW23" i="15"/>
  <c r="AV24" i="15"/>
  <c r="Y25" i="15"/>
  <c r="Q25" i="15" s="1"/>
  <c r="AK25" i="15"/>
  <c r="AC25" i="15" s="1"/>
  <c r="X26" i="15"/>
  <c r="P26" i="15" s="1"/>
  <c r="AJ26" i="15"/>
  <c r="AB26" i="15" s="1"/>
  <c r="AV27" i="15"/>
  <c r="Y28" i="15"/>
  <c r="Q28" i="15" s="1"/>
  <c r="AK28" i="15"/>
  <c r="AC28" i="15" s="1"/>
  <c r="X29" i="15"/>
  <c r="P29" i="15" s="1"/>
  <c r="AJ29" i="15"/>
  <c r="AB29" i="15" s="1"/>
  <c r="AV30" i="15"/>
  <c r="Y31" i="15"/>
  <c r="Q31" i="15" s="1"/>
  <c r="AK31" i="15"/>
  <c r="AC31" i="15" s="1"/>
  <c r="X32" i="15"/>
  <c r="P32" i="15" s="1"/>
  <c r="AJ32" i="15"/>
  <c r="AB32" i="15" s="1"/>
  <c r="AW33" i="15"/>
  <c r="Y34" i="15"/>
  <c r="Q34" i="15" s="1"/>
  <c r="AK34" i="15"/>
  <c r="AC34" i="15" s="1"/>
  <c r="X35" i="15"/>
  <c r="P35" i="15" s="1"/>
  <c r="AJ35" i="15"/>
  <c r="AB35" i="15" s="1"/>
  <c r="AW36" i="15"/>
  <c r="Y37" i="15"/>
  <c r="Q37" i="15" s="1"/>
  <c r="AK37" i="15"/>
  <c r="AC37" i="15" s="1"/>
  <c r="X38" i="15"/>
  <c r="P38" i="15" s="1"/>
  <c r="AJ38" i="15"/>
  <c r="AB38" i="15" s="1"/>
  <c r="AW39" i="15"/>
  <c r="X40" i="15"/>
  <c r="P40" i="15" s="1"/>
  <c r="AV40" i="15"/>
  <c r="X41" i="15"/>
  <c r="P41" i="15" s="1"/>
  <c r="AJ41" i="15"/>
  <c r="AB41" i="15" s="1"/>
  <c r="J10" i="17"/>
  <c r="R10" i="17"/>
  <c r="N360" i="17"/>
  <c r="N345" i="17"/>
  <c r="N329" i="17"/>
  <c r="N288" i="17"/>
  <c r="N304" i="17"/>
  <c r="N246" i="17"/>
  <c r="N262" i="17"/>
  <c r="N159" i="17"/>
  <c r="N195" i="17"/>
  <c r="N179" i="17"/>
  <c r="N143" i="17"/>
  <c r="N127" i="17"/>
  <c r="N106" i="17"/>
  <c r="BU81" i="17"/>
  <c r="DH21" i="17"/>
  <c r="CK13" i="17"/>
  <c r="CP13" i="17"/>
  <c r="CT13" i="17"/>
  <c r="CX13" i="17"/>
  <c r="DB13" i="17"/>
  <c r="CO14" i="17"/>
  <c r="BG15" i="17"/>
  <c r="BS15" i="17"/>
  <c r="CE15" i="17"/>
  <c r="DH15" i="17"/>
  <c r="AR16" i="17"/>
  <c r="CM16" i="17"/>
  <c r="CU16" i="17"/>
  <c r="BM16" i="17" s="1"/>
  <c r="BA17" i="17"/>
  <c r="BM17" i="17"/>
  <c r="BY17" i="17"/>
  <c r="CO18" i="17"/>
  <c r="BG19" i="17"/>
  <c r="BS19" i="17"/>
  <c r="CE19" i="17"/>
  <c r="DH19" i="17"/>
  <c r="AR20" i="17"/>
  <c r="CE20" i="17"/>
  <c r="CJ20" i="17"/>
  <c r="CK20" i="17" s="1"/>
  <c r="CP20" i="17"/>
  <c r="DC20" i="17" s="1"/>
  <c r="BV21" i="17"/>
  <c r="CE21" i="17"/>
  <c r="BS22" i="17"/>
  <c r="CQ22" i="17"/>
  <c r="DC22" i="17" s="1"/>
  <c r="CE23" i="17"/>
  <c r="CJ23" i="17"/>
  <c r="CK23" i="17" s="1"/>
  <c r="CP23" i="17"/>
  <c r="CU23" i="17"/>
  <c r="BM23" i="17" s="1"/>
  <c r="BM24" i="17"/>
  <c r="BV24" i="17"/>
  <c r="AR25" i="17"/>
  <c r="AX25" i="17"/>
  <c r="BG25" i="17"/>
  <c r="BP25" i="17"/>
  <c r="CM25" i="17"/>
  <c r="AX26" i="17"/>
  <c r="BM26" i="17"/>
  <c r="CY26" i="17"/>
  <c r="BY26" i="17" s="1"/>
  <c r="AX27" i="17"/>
  <c r="CO27" i="17"/>
  <c r="CU27" i="17"/>
  <c r="BM27" i="17" s="1"/>
  <c r="BV27" i="17"/>
  <c r="AX28" i="17"/>
  <c r="CO28" i="17"/>
  <c r="CU28" i="17"/>
  <c r="BM28" i="17" s="1"/>
  <c r="BV28" i="17"/>
  <c r="CK28" i="17"/>
  <c r="CX28" i="17"/>
  <c r="CM29" i="17"/>
  <c r="AR29" i="17"/>
  <c r="BP29" i="17"/>
  <c r="CJ29" i="17"/>
  <c r="CK29" i="17" s="1"/>
  <c r="DB29" i="17"/>
  <c r="CH29" i="17" s="1"/>
  <c r="BJ30" i="17"/>
  <c r="CY30" i="17"/>
  <c r="BY30" i="17" s="1"/>
  <c r="CH30" i="17"/>
  <c r="CP30" i="17"/>
  <c r="BD31" i="17"/>
  <c r="CB31" i="17"/>
  <c r="CZ31" i="17"/>
  <c r="AX32" i="17"/>
  <c r="CO32" i="17"/>
  <c r="BV32" i="17"/>
  <c r="CK32" i="17"/>
  <c r="CX32" i="17"/>
  <c r="DC32" i="17" s="1"/>
  <c r="CM33" i="17"/>
  <c r="AR33" i="17"/>
  <c r="BP33" i="17"/>
  <c r="CJ33" i="17"/>
  <c r="CK33" i="17" s="1"/>
  <c r="DB33" i="17"/>
  <c r="CH33" i="17" s="1"/>
  <c r="BJ34" i="17"/>
  <c r="CH34" i="17"/>
  <c r="BD35" i="17"/>
  <c r="CB35" i="17"/>
  <c r="CZ35" i="17"/>
  <c r="AX36" i="17"/>
  <c r="CO36" i="17"/>
  <c r="CU36" i="17"/>
  <c r="BM36" i="17" s="1"/>
  <c r="CK36" i="17"/>
  <c r="CX36" i="17"/>
  <c r="BV36" i="17" s="1"/>
  <c r="CK37" i="17"/>
  <c r="AT37" i="17"/>
  <c r="BA37" i="17"/>
  <c r="BY37" i="17"/>
  <c r="BD38" i="17"/>
  <c r="CZ38" i="17"/>
  <c r="CB38" i="17" s="1"/>
  <c r="BD39" i="17"/>
  <c r="CB39" i="17"/>
  <c r="CO40" i="17"/>
  <c r="AX40" i="17"/>
  <c r="BV40" i="17"/>
  <c r="CK40" i="17"/>
  <c r="CX40" i="17"/>
  <c r="CM41" i="17"/>
  <c r="AR41" i="17"/>
  <c r="BP41" i="17"/>
  <c r="CJ41" i="17"/>
  <c r="CK41" i="17" s="1"/>
  <c r="CV41" i="17"/>
  <c r="DC41" i="17" s="1"/>
  <c r="DB41" i="17"/>
  <c r="BJ42" i="17"/>
  <c r="DC42" i="17"/>
  <c r="DB42" i="17"/>
  <c r="CH42" i="17" s="1"/>
  <c r="BJ43" i="17"/>
  <c r="DC43" i="17"/>
  <c r="DB43" i="17"/>
  <c r="CH43" i="17" s="1"/>
  <c r="BJ44" i="17"/>
  <c r="DC44" i="17"/>
  <c r="DB44" i="17"/>
  <c r="CH44" i="17" s="1"/>
  <c r="BJ45" i="17"/>
  <c r="DC45" i="17"/>
  <c r="DB45" i="17"/>
  <c r="CH45" i="17" s="1"/>
  <c r="BJ46" i="17"/>
  <c r="DC46" i="17"/>
  <c r="DB46" i="17"/>
  <c r="CH46" i="17" s="1"/>
  <c r="BJ47" i="17"/>
  <c r="DC47" i="17"/>
  <c r="DB47" i="17"/>
  <c r="CH47" i="17" s="1"/>
  <c r="BJ48" i="17"/>
  <c r="DC48" i="17"/>
  <c r="DB48" i="17"/>
  <c r="CH48" i="17" s="1"/>
  <c r="BJ49" i="17"/>
  <c r="DC49" i="17"/>
  <c r="DB49" i="17"/>
  <c r="CH49" i="17" s="1"/>
  <c r="BJ50" i="17"/>
  <c r="DC50" i="17"/>
  <c r="DB50" i="17"/>
  <c r="CH50" i="17" s="1"/>
  <c r="BJ51" i="17"/>
  <c r="DC51" i="17"/>
  <c r="DB51" i="17"/>
  <c r="CH51" i="17" s="1"/>
  <c r="BJ52" i="17"/>
  <c r="DC52" i="17"/>
  <c r="DB52" i="17"/>
  <c r="CH52" i="17" s="1"/>
  <c r="BJ53" i="17"/>
  <c r="DC53" i="17"/>
  <c r="DB53" i="17"/>
  <c r="CH53" i="17" s="1"/>
  <c r="BJ54" i="17"/>
  <c r="DC54" i="17"/>
  <c r="DB54" i="17"/>
  <c r="CH54" i="17" s="1"/>
  <c r="BJ55" i="17"/>
  <c r="CH55" i="17"/>
  <c r="CZ55" i="17"/>
  <c r="CB55" i="17" s="1"/>
  <c r="BD56" i="17"/>
  <c r="CZ56" i="17"/>
  <c r="CB56" i="17" s="1"/>
  <c r="CR57" i="17"/>
  <c r="CZ57" i="17"/>
  <c r="CB57" i="17" s="1"/>
  <c r="CR58" i="17"/>
  <c r="BD58" i="17" s="1"/>
  <c r="CZ58" i="17"/>
  <c r="CB58" i="17" s="1"/>
  <c r="BP59" i="17"/>
  <c r="CJ59" i="17"/>
  <c r="CV59" i="17"/>
  <c r="CV60" i="17"/>
  <c r="BP60" i="17" s="1"/>
  <c r="CB61" i="17"/>
  <c r="CZ61" i="17"/>
  <c r="CR62" i="17"/>
  <c r="BD62" i="17" s="1"/>
  <c r="CZ62" i="17"/>
  <c r="CB62" i="17" s="1"/>
  <c r="CR63" i="17"/>
  <c r="BD63" i="17" s="1"/>
  <c r="CZ63" i="17"/>
  <c r="CJ64" i="17"/>
  <c r="CV64" i="17"/>
  <c r="BP64" i="17" s="1"/>
  <c r="BV65" i="17"/>
  <c r="CV65" i="17"/>
  <c r="BP65" i="17" s="1"/>
  <c r="CW66" i="17"/>
  <c r="BS66" i="17" s="1"/>
  <c r="CZ66" i="17"/>
  <c r="CB66" i="17" s="1"/>
  <c r="CR67" i="17"/>
  <c r="BD67" i="17" s="1"/>
  <c r="CZ67" i="17"/>
  <c r="CB67" i="17" s="1"/>
  <c r="CX69" i="17"/>
  <c r="BV69" i="17" s="1"/>
  <c r="DB71" i="17"/>
  <c r="CH71" i="17" s="1"/>
  <c r="CO73" i="17"/>
  <c r="AX73" i="17"/>
  <c r="DA73" i="17"/>
  <c r="CE73" i="17" s="1"/>
  <c r="CX74" i="17"/>
  <c r="BV74" i="17" s="1"/>
  <c r="BJ76" i="17"/>
  <c r="CT76" i="17"/>
  <c r="C111" i="17"/>
  <c r="B110" i="17"/>
  <c r="AV14" i="15"/>
  <c r="AK15" i="15"/>
  <c r="AC15" i="15" s="1"/>
  <c r="AW16" i="15"/>
  <c r="Y18" i="15"/>
  <c r="Q18" i="15" s="1"/>
  <c r="AJ19" i="15"/>
  <c r="AB19" i="15" s="1"/>
  <c r="AV20" i="15"/>
  <c r="AK21" i="15"/>
  <c r="AC21" i="15" s="1"/>
  <c r="X22" i="15"/>
  <c r="P22" i="15" s="1"/>
  <c r="AV23" i="15"/>
  <c r="AK24" i="15"/>
  <c r="AC24" i="15" s="1"/>
  <c r="AJ25" i="15"/>
  <c r="AB25" i="15" s="1"/>
  <c r="AK27" i="15"/>
  <c r="AC27" i="15" s="1"/>
  <c r="Y30" i="15"/>
  <c r="Q30" i="15" s="1"/>
  <c r="M11" i="15"/>
  <c r="Y11" i="15"/>
  <c r="AK11" i="15"/>
  <c r="AV12" i="15"/>
  <c r="AV42" i="15" s="1"/>
  <c r="AV62" i="15" s="1"/>
  <c r="Y13" i="15"/>
  <c r="Q13" i="15" s="1"/>
  <c r="AK13" i="15"/>
  <c r="AC13" i="15" s="1"/>
  <c r="X14" i="15"/>
  <c r="P14" i="15" s="1"/>
  <c r="AJ14" i="15"/>
  <c r="AB14" i="15" s="1"/>
  <c r="AW15" i="15"/>
  <c r="Y16" i="15"/>
  <c r="Q16" i="15" s="1"/>
  <c r="AK16" i="15"/>
  <c r="AC16" i="15" s="1"/>
  <c r="X17" i="15"/>
  <c r="P17" i="15" s="1"/>
  <c r="AJ17" i="15"/>
  <c r="AB17" i="15" s="1"/>
  <c r="AW18" i="15"/>
  <c r="AV19" i="15"/>
  <c r="X20" i="15"/>
  <c r="P20" i="15" s="1"/>
  <c r="AJ20" i="15"/>
  <c r="AB20" i="15" s="1"/>
  <c r="AW21" i="15"/>
  <c r="AV22" i="15"/>
  <c r="X23" i="15"/>
  <c r="P23" i="15" s="1"/>
  <c r="AJ23" i="15"/>
  <c r="AB23" i="15" s="1"/>
  <c r="AW24" i="15"/>
  <c r="AV25" i="15"/>
  <c r="Y26" i="15"/>
  <c r="Q26" i="15" s="1"/>
  <c r="AK26" i="15"/>
  <c r="AC26" i="15" s="1"/>
  <c r="AW27" i="15"/>
  <c r="AV28" i="15"/>
  <c r="Y29" i="15"/>
  <c r="Q29" i="15" s="1"/>
  <c r="AK29" i="15"/>
  <c r="AC29" i="15" s="1"/>
  <c r="AW30" i="15"/>
  <c r="AV31" i="15"/>
  <c r="Y32" i="15"/>
  <c r="Q32" i="15" s="1"/>
  <c r="AK32" i="15"/>
  <c r="AC32" i="15" s="1"/>
  <c r="X33" i="15"/>
  <c r="P33" i="15" s="1"/>
  <c r="AJ33" i="15"/>
  <c r="AB33" i="15" s="1"/>
  <c r="AV34" i="15"/>
  <c r="Y35" i="15"/>
  <c r="Q35" i="15" s="1"/>
  <c r="AK35" i="15"/>
  <c r="AC35" i="15" s="1"/>
  <c r="X36" i="15"/>
  <c r="P36" i="15" s="1"/>
  <c r="AJ36" i="15"/>
  <c r="AB36" i="15" s="1"/>
  <c r="AV37" i="15"/>
  <c r="Y38" i="15"/>
  <c r="Q38" i="15" s="1"/>
  <c r="AK38" i="15"/>
  <c r="AC38" i="15" s="1"/>
  <c r="X39" i="15"/>
  <c r="P39" i="15" s="1"/>
  <c r="AJ39" i="15"/>
  <c r="AB39" i="15" s="1"/>
  <c r="Y40" i="15"/>
  <c r="Q40" i="15" s="1"/>
  <c r="AW40" i="15"/>
  <c r="Y41" i="15"/>
  <c r="Q41" i="15" s="1"/>
  <c r="J9" i="17"/>
  <c r="H11" i="17"/>
  <c r="P360" i="17"/>
  <c r="P345" i="17"/>
  <c r="P304" i="17"/>
  <c r="P329" i="17"/>
  <c r="P288" i="17"/>
  <c r="P262" i="17"/>
  <c r="P246" i="17"/>
  <c r="P159" i="17"/>
  <c r="P195" i="17"/>
  <c r="P179" i="17"/>
  <c r="P143" i="17"/>
  <c r="P127" i="17"/>
  <c r="P106" i="17"/>
  <c r="AR13" i="17"/>
  <c r="BB81" i="17"/>
  <c r="BF81" i="17"/>
  <c r="CS27" i="17"/>
  <c r="BG27" i="17" s="1"/>
  <c r="BJ13" i="17"/>
  <c r="BN81" i="17"/>
  <c r="BR81" i="17"/>
  <c r="BV13" i="17"/>
  <c r="BZ81" i="17"/>
  <c r="CD81" i="17"/>
  <c r="CM13" i="17"/>
  <c r="CQ13" i="17"/>
  <c r="CQ81" i="17" s="1"/>
  <c r="CU13" i="17"/>
  <c r="CY13" i="17"/>
  <c r="DH16" i="17"/>
  <c r="AT20" i="17"/>
  <c r="CB20" i="17"/>
  <c r="BS21" i="17"/>
  <c r="BY22" i="17"/>
  <c r="CB23" i="17"/>
  <c r="CM24" i="17"/>
  <c r="AR24" i="17"/>
  <c r="BJ24" i="17"/>
  <c r="DC24" i="17"/>
  <c r="BD25" i="17"/>
  <c r="DH25" i="17"/>
  <c r="BS26" i="17"/>
  <c r="CS26" i="17"/>
  <c r="BG26" i="17" s="1"/>
  <c r="DA26" i="17"/>
  <c r="DA81" i="17" s="1"/>
  <c r="BD27" i="17"/>
  <c r="CB27" i="17"/>
  <c r="CV27" i="17"/>
  <c r="BP27" i="17" s="1"/>
  <c r="BD28" i="17"/>
  <c r="CB28" i="17"/>
  <c r="CZ28" i="17"/>
  <c r="AX29" i="17"/>
  <c r="CO29" i="17"/>
  <c r="BV29" i="17"/>
  <c r="CX29" i="17"/>
  <c r="CM30" i="17"/>
  <c r="AR30" i="17"/>
  <c r="BP30" i="17"/>
  <c r="CJ30" i="17"/>
  <c r="CR30" i="17"/>
  <c r="BD30" i="17" s="1"/>
  <c r="BJ31" i="17"/>
  <c r="CH31" i="17"/>
  <c r="CP31" i="17"/>
  <c r="DC31" i="17" s="1"/>
  <c r="BD32" i="17"/>
  <c r="CZ32" i="17"/>
  <c r="CB32" i="17" s="1"/>
  <c r="AX33" i="17"/>
  <c r="CO33" i="17"/>
  <c r="CU33" i="17"/>
  <c r="BM33" i="17" s="1"/>
  <c r="BV33" i="17"/>
  <c r="CX33" i="17"/>
  <c r="CM34" i="17"/>
  <c r="AR34" i="17"/>
  <c r="BP34" i="17"/>
  <c r="CJ34" i="17"/>
  <c r="CK34" i="17" s="1"/>
  <c r="CR34" i="17"/>
  <c r="DC34" i="17" s="1"/>
  <c r="BJ35" i="17"/>
  <c r="CY35" i="17"/>
  <c r="BY35" i="17" s="1"/>
  <c r="CH35" i="17"/>
  <c r="CP35" i="17"/>
  <c r="DC35" i="17" s="1"/>
  <c r="BD36" i="17"/>
  <c r="CB36" i="17"/>
  <c r="CZ36" i="17"/>
  <c r="BG37" i="17"/>
  <c r="CE37" i="17"/>
  <c r="CW37" i="17"/>
  <c r="BS37" i="17" s="1"/>
  <c r="D264" i="17" s="1"/>
  <c r="BJ38" i="17"/>
  <c r="CH38" i="17"/>
  <c r="CP38" i="17"/>
  <c r="DB38" i="17"/>
  <c r="BJ39" i="17"/>
  <c r="CH39" i="17"/>
  <c r="CP39" i="17"/>
  <c r="DC39" i="17" s="1"/>
  <c r="CO39" i="17" s="1"/>
  <c r="BD40" i="17"/>
  <c r="CB40" i="17"/>
  <c r="CO41" i="17"/>
  <c r="AX41" i="17"/>
  <c r="BV41" i="17"/>
  <c r="CX41" i="17"/>
  <c r="CM42" i="17"/>
  <c r="AR42" i="17"/>
  <c r="BP42" i="17"/>
  <c r="CJ42" i="17"/>
  <c r="CK42" i="17" s="1"/>
  <c r="CM43" i="17"/>
  <c r="AR43" i="17"/>
  <c r="BP43" i="17"/>
  <c r="CJ43" i="17"/>
  <c r="CK43" i="17" s="1"/>
  <c r="CM44" i="17"/>
  <c r="AR44" i="17"/>
  <c r="BP44" i="17"/>
  <c r="CJ44" i="17"/>
  <c r="CK44" i="17" s="1"/>
  <c r="CM45" i="17"/>
  <c r="AR45" i="17"/>
  <c r="BP45" i="17"/>
  <c r="CJ45" i="17"/>
  <c r="CK45" i="17" s="1"/>
  <c r="CM46" i="17"/>
  <c r="AR46" i="17"/>
  <c r="BP46" i="17"/>
  <c r="CJ46" i="17"/>
  <c r="CK46" i="17" s="1"/>
  <c r="CM47" i="17"/>
  <c r="AR47" i="17"/>
  <c r="BP47" i="17"/>
  <c r="CJ47" i="17"/>
  <c r="CK47" i="17" s="1"/>
  <c r="CM48" i="17"/>
  <c r="AR48" i="17"/>
  <c r="BP48" i="17"/>
  <c r="CJ48" i="17"/>
  <c r="CK48" i="17" s="1"/>
  <c r="CM49" i="17"/>
  <c r="AR49" i="17"/>
  <c r="BP49" i="17"/>
  <c r="CJ49" i="17"/>
  <c r="CK49" i="17" s="1"/>
  <c r="CM50" i="17"/>
  <c r="AR50" i="17"/>
  <c r="BP50" i="17"/>
  <c r="CJ50" i="17"/>
  <c r="CK50" i="17" s="1"/>
  <c r="CM51" i="17"/>
  <c r="AR51" i="17"/>
  <c r="BP51" i="17"/>
  <c r="CJ51" i="17"/>
  <c r="CK51" i="17" s="1"/>
  <c r="CM52" i="17"/>
  <c r="AR52" i="17"/>
  <c r="BP52" i="17"/>
  <c r="CJ52" i="17"/>
  <c r="CK52" i="17" s="1"/>
  <c r="CM53" i="17"/>
  <c r="AR53" i="17"/>
  <c r="BP53" i="17"/>
  <c r="CJ53" i="17"/>
  <c r="CK53" i="17" s="1"/>
  <c r="CM54" i="17"/>
  <c r="AR54" i="17"/>
  <c r="BP54" i="17"/>
  <c r="CJ54" i="17"/>
  <c r="CK54" i="17" s="1"/>
  <c r="CM55" i="17"/>
  <c r="AR55" i="17"/>
  <c r="CJ55" i="17"/>
  <c r="CK55" i="17" s="1"/>
  <c r="CV55" i="17"/>
  <c r="DC55" i="17" s="1"/>
  <c r="CT56" i="17"/>
  <c r="BJ56" i="17" s="1"/>
  <c r="CM57" i="17"/>
  <c r="AR57" i="17"/>
  <c r="BP57" i="17"/>
  <c r="CJ57" i="17"/>
  <c r="CK57" i="17" s="1"/>
  <c r="CM58" i="17"/>
  <c r="AR58" i="17"/>
  <c r="CK58" i="17"/>
  <c r="BP58" i="17"/>
  <c r="CJ58" i="17"/>
  <c r="CM59" i="17"/>
  <c r="AR59" i="17"/>
  <c r="CK59" i="17"/>
  <c r="BD60" i="17"/>
  <c r="CB60" i="17"/>
  <c r="BD61" i="17"/>
  <c r="CR61" i="17"/>
  <c r="CM62" i="17"/>
  <c r="AR62" i="17"/>
  <c r="BP62" i="17"/>
  <c r="CJ62" i="17"/>
  <c r="CK62" i="17" s="1"/>
  <c r="CM63" i="17"/>
  <c r="AR63" i="17"/>
  <c r="CK63" i="17"/>
  <c r="BP63" i="17"/>
  <c r="DA63" i="17"/>
  <c r="CE63" i="17" s="1"/>
  <c r="CJ63" i="17"/>
  <c r="CM64" i="17"/>
  <c r="AR64" i="17"/>
  <c r="CK64" i="17"/>
  <c r="BD65" i="17"/>
  <c r="CW65" i="17"/>
  <c r="BS65" i="17" s="1"/>
  <c r="CB65" i="17"/>
  <c r="CR66" i="17"/>
  <c r="BD66" i="17" s="1"/>
  <c r="CM67" i="17"/>
  <c r="AR67" i="17"/>
  <c r="BP67" i="17"/>
  <c r="CJ67" i="17"/>
  <c r="CK67" i="17" s="1"/>
  <c r="CM68" i="17"/>
  <c r="AR68" i="17"/>
  <c r="CK68" i="17"/>
  <c r="BG69" i="17"/>
  <c r="CS69" i="17"/>
  <c r="BS71" i="17"/>
  <c r="CW71" i="17"/>
  <c r="BJ73" i="17"/>
  <c r="BV73" i="17"/>
  <c r="AX75" i="17"/>
  <c r="CO75" i="17"/>
  <c r="BS75" i="17"/>
  <c r="CJ75" i="17"/>
  <c r="CK75" i="17" s="1"/>
  <c r="DB56" i="17"/>
  <c r="CH56" i="17" s="1"/>
  <c r="CP57" i="17"/>
  <c r="CT57" i="17"/>
  <c r="BJ57" i="17" s="1"/>
  <c r="CX57" i="17"/>
  <c r="BV57" i="17" s="1"/>
  <c r="DB57" i="17"/>
  <c r="CH57" i="17" s="1"/>
  <c r="CP58" i="17"/>
  <c r="CT58" i="17"/>
  <c r="BJ58" i="17" s="1"/>
  <c r="CX58" i="17"/>
  <c r="BV58" i="17" s="1"/>
  <c r="DB58" i="17"/>
  <c r="CH58" i="17" s="1"/>
  <c r="CP59" i="17"/>
  <c r="CT59" i="17"/>
  <c r="BJ59" i="17" s="1"/>
  <c r="CX59" i="17"/>
  <c r="BV59" i="17" s="1"/>
  <c r="DB59" i="17"/>
  <c r="CH59" i="17" s="1"/>
  <c r="CP60" i="17"/>
  <c r="CT60" i="17"/>
  <c r="BJ60" i="17" s="1"/>
  <c r="CX60" i="17"/>
  <c r="BV60" i="17" s="1"/>
  <c r="DB60" i="17"/>
  <c r="CH60" i="17" s="1"/>
  <c r="CP61" i="17"/>
  <c r="CT61" i="17"/>
  <c r="BJ61" i="17" s="1"/>
  <c r="CX61" i="17"/>
  <c r="BV61" i="17" s="1"/>
  <c r="DB61" i="17"/>
  <c r="CH61" i="17" s="1"/>
  <c r="CP62" i="17"/>
  <c r="CT62" i="17"/>
  <c r="BJ62" i="17" s="1"/>
  <c r="CX62" i="17"/>
  <c r="BV62" i="17" s="1"/>
  <c r="DB62" i="17"/>
  <c r="CH62" i="17" s="1"/>
  <c r="CP63" i="17"/>
  <c r="CT63" i="17"/>
  <c r="BJ63" i="17" s="1"/>
  <c r="CX63" i="17"/>
  <c r="BV63" i="17" s="1"/>
  <c r="DB63" i="17"/>
  <c r="CH63" i="17" s="1"/>
  <c r="CP64" i="17"/>
  <c r="CT64" i="17"/>
  <c r="BJ64" i="17" s="1"/>
  <c r="CX64" i="17"/>
  <c r="BV64" i="17" s="1"/>
  <c r="DB64" i="17"/>
  <c r="CH64" i="17" s="1"/>
  <c r="CP65" i="17"/>
  <c r="CT65" i="17"/>
  <c r="BJ65" i="17" s="1"/>
  <c r="CX65" i="17"/>
  <c r="DB65" i="17"/>
  <c r="CH65" i="17" s="1"/>
  <c r="CP66" i="17"/>
  <c r="CT66" i="17"/>
  <c r="BJ66" i="17" s="1"/>
  <c r="CX66" i="17"/>
  <c r="DB66" i="17"/>
  <c r="CH66" i="17" s="1"/>
  <c r="CP67" i="17"/>
  <c r="CT67" i="17"/>
  <c r="BJ67" i="17" s="1"/>
  <c r="CX67" i="17"/>
  <c r="BV67" i="17" s="1"/>
  <c r="DB67" i="17"/>
  <c r="CH67" i="17" s="1"/>
  <c r="CW69" i="17"/>
  <c r="BS69" i="17" s="1"/>
  <c r="CT69" i="17"/>
  <c r="DC69" i="17" s="1"/>
  <c r="DB69" i="17"/>
  <c r="CH69" i="17" s="1"/>
  <c r="CS71" i="17"/>
  <c r="BG71" i="17" s="1"/>
  <c r="DA71" i="17"/>
  <c r="CE71" i="17" s="1"/>
  <c r="CP71" i="17"/>
  <c r="CX71" i="17"/>
  <c r="BV71" i="17" s="1"/>
  <c r="CW73" i="17"/>
  <c r="BS73" i="17" s="1"/>
  <c r="CT73" i="17"/>
  <c r="DB73" i="17"/>
  <c r="CH73" i="17" s="1"/>
  <c r="CJ74" i="17"/>
  <c r="CK74" i="17" s="1"/>
  <c r="BV75" i="17"/>
  <c r="CH76" i="17"/>
  <c r="CE77" i="17"/>
  <c r="CH78" i="17"/>
  <c r="CE79" i="17"/>
  <c r="C132" i="17"/>
  <c r="B131" i="17"/>
  <c r="C149" i="17"/>
  <c r="B148" i="17"/>
  <c r="AX57" i="17"/>
  <c r="AX58" i="17"/>
  <c r="AX59" i="17"/>
  <c r="AX60" i="17"/>
  <c r="AX61" i="17"/>
  <c r="AX62" i="17"/>
  <c r="AX63" i="17"/>
  <c r="AX64" i="17"/>
  <c r="AX65" i="17"/>
  <c r="AX66" i="17"/>
  <c r="AX67" i="17"/>
  <c r="BG68" i="17"/>
  <c r="CV68" i="17"/>
  <c r="BP68" i="17"/>
  <c r="DA68" i="17"/>
  <c r="CE68" i="17" s="1"/>
  <c r="CJ68" i="17"/>
  <c r="CP68" i="17"/>
  <c r="AX68" i="17" s="1"/>
  <c r="CW70" i="17"/>
  <c r="BS70" i="17" s="1"/>
  <c r="AX71" i="17"/>
  <c r="BG72" i="17"/>
  <c r="CS72" i="17"/>
  <c r="CE72" i="17"/>
  <c r="DA72" i="17"/>
  <c r="CJ72" i="17"/>
  <c r="CK72" i="17" s="1"/>
  <c r="CP72" i="17"/>
  <c r="BJ74" i="17"/>
  <c r="CH75" i="17"/>
  <c r="AX76" i="17"/>
  <c r="CP76" i="17"/>
  <c r="CO76" i="17"/>
  <c r="CJ76" i="17"/>
  <c r="CK76" i="17" s="1"/>
  <c r="AX78" i="17"/>
  <c r="BS78" i="17"/>
  <c r="BV79" i="17"/>
  <c r="BS80" i="17"/>
  <c r="CW68" i="17"/>
  <c r="BS68" i="17" s="1"/>
  <c r="CS70" i="17"/>
  <c r="BG70" i="17" s="1"/>
  <c r="DA70" i="17"/>
  <c r="CE70" i="17" s="1"/>
  <c r="CJ70" i="17"/>
  <c r="CK70" i="17" s="1"/>
  <c r="CP70" i="17"/>
  <c r="CW72" i="17"/>
  <c r="BS72" i="17" s="1"/>
  <c r="CS74" i="17"/>
  <c r="DC74" i="17" s="1"/>
  <c r="CH74" i="17"/>
  <c r="BJ75" i="17"/>
  <c r="BV76" i="17"/>
  <c r="CX76" i="17"/>
  <c r="AX77" i="17"/>
  <c r="BV78" i="17"/>
  <c r="BV80" i="17"/>
  <c r="CB68" i="17"/>
  <c r="BD69" i="17"/>
  <c r="BP69" i="17"/>
  <c r="CB69" i="17"/>
  <c r="BD70" i="17"/>
  <c r="BP70" i="17"/>
  <c r="CB70" i="17"/>
  <c r="BD71" i="17"/>
  <c r="BP71" i="17"/>
  <c r="CB71" i="17"/>
  <c r="BD72" i="17"/>
  <c r="BP72" i="17"/>
  <c r="CB72" i="17"/>
  <c r="BD73" i="17"/>
  <c r="BP73" i="17"/>
  <c r="CB73" i="17"/>
  <c r="BP74" i="17"/>
  <c r="CB74" i="17"/>
  <c r="CW74" i="17"/>
  <c r="BS74" i="17" s="1"/>
  <c r="DA74" i="17"/>
  <c r="CE74" i="17" s="1"/>
  <c r="BD75" i="17"/>
  <c r="BP75" i="17"/>
  <c r="CB75" i="17"/>
  <c r="CS75" i="17"/>
  <c r="BG75" i="17" s="1"/>
  <c r="CW75" i="17"/>
  <c r="DA75" i="17"/>
  <c r="CE75" i="17" s="1"/>
  <c r="BD76" i="17"/>
  <c r="BP76" i="17"/>
  <c r="CB76" i="17"/>
  <c r="CS76" i="17"/>
  <c r="BG76" i="17" s="1"/>
  <c r="CW76" i="17"/>
  <c r="BS76" i="17" s="1"/>
  <c r="DA76" i="17"/>
  <c r="CE76" i="17" s="1"/>
  <c r="BD77" i="17"/>
  <c r="BP77" i="17"/>
  <c r="CB77" i="17"/>
  <c r="CO77" i="17"/>
  <c r="CS77" i="17"/>
  <c r="BG77" i="17" s="1"/>
  <c r="CW77" i="17"/>
  <c r="BS77" i="17" s="1"/>
  <c r="DA77" i="17"/>
  <c r="BD78" i="17"/>
  <c r="BP78" i="17"/>
  <c r="CB78" i="17"/>
  <c r="CO78" i="17"/>
  <c r="CS78" i="17"/>
  <c r="BG78" i="17" s="1"/>
  <c r="CW78" i="17"/>
  <c r="DA78" i="17"/>
  <c r="CE78" i="17" s="1"/>
  <c r="BD79" i="17"/>
  <c r="BP79" i="17"/>
  <c r="CB79" i="17"/>
  <c r="CO79" i="17"/>
  <c r="CS79" i="17"/>
  <c r="BG79" i="17" s="1"/>
  <c r="CW79" i="17"/>
  <c r="BS79" i="17" s="1"/>
  <c r="DA79" i="17"/>
  <c r="BD80" i="17"/>
  <c r="BP80" i="17"/>
  <c r="CB80" i="17"/>
  <c r="CO80" i="17"/>
  <c r="CS80" i="17"/>
  <c r="BG80" i="17" s="1"/>
  <c r="CW80" i="17"/>
  <c r="DA80" i="17"/>
  <c r="CE80" i="17" s="1"/>
  <c r="X107" i="17"/>
  <c r="X128" i="17"/>
  <c r="C164" i="17"/>
  <c r="B163" i="17"/>
  <c r="C227" i="17"/>
  <c r="B226" i="17"/>
  <c r="B202" i="17"/>
  <c r="B206" i="17"/>
  <c r="B210" i="17"/>
  <c r="B214" i="17"/>
  <c r="B218" i="17"/>
  <c r="B222" i="17"/>
  <c r="DB76" i="17"/>
  <c r="CP77" i="17"/>
  <c r="CT77" i="17"/>
  <c r="BJ77" i="17" s="1"/>
  <c r="CX77" i="17"/>
  <c r="BV77" i="17" s="1"/>
  <c r="DB77" i="17"/>
  <c r="CH77" i="17" s="1"/>
  <c r="CP78" i="17"/>
  <c r="CT78" i="17"/>
  <c r="BJ78" i="17" s="1"/>
  <c r="CX78" i="17"/>
  <c r="DB78" i="17"/>
  <c r="CP79" i="17"/>
  <c r="CT79" i="17"/>
  <c r="BJ79" i="17" s="1"/>
  <c r="CX79" i="17"/>
  <c r="DB79" i="17"/>
  <c r="CH79" i="17" s="1"/>
  <c r="CP80" i="17"/>
  <c r="CT80" i="17"/>
  <c r="BJ80" i="17" s="1"/>
  <c r="CX80" i="17"/>
  <c r="X144" i="17"/>
  <c r="X196" i="17"/>
  <c r="B199" i="17"/>
  <c r="B203" i="17"/>
  <c r="B207" i="17"/>
  <c r="B211" i="17"/>
  <c r="B215" i="17"/>
  <c r="B219" i="17"/>
  <c r="B223" i="17"/>
  <c r="C184" i="17"/>
  <c r="B183" i="17"/>
  <c r="B200" i="17"/>
  <c r="B204" i="17"/>
  <c r="B208" i="17"/>
  <c r="B212" i="17"/>
  <c r="B216" i="17"/>
  <c r="B220" i="17"/>
  <c r="B224" i="17"/>
  <c r="W86" i="17"/>
  <c r="B109" i="17"/>
  <c r="B130" i="17"/>
  <c r="B147" i="17"/>
  <c r="B201" i="17"/>
  <c r="B205" i="17"/>
  <c r="B209" i="17"/>
  <c r="B213" i="17"/>
  <c r="B217" i="17"/>
  <c r="B221" i="17"/>
  <c r="B225" i="17"/>
  <c r="B182" i="17"/>
  <c r="C249" i="17"/>
  <c r="B248" i="17"/>
  <c r="F287" i="17"/>
  <c r="X289" i="17"/>
  <c r="C293" i="17"/>
  <c r="B292" i="17"/>
  <c r="B307" i="17"/>
  <c r="C308" i="17"/>
  <c r="X247" i="17"/>
  <c r="C266" i="17"/>
  <c r="B265" i="17"/>
  <c r="C333" i="17"/>
  <c r="B332" i="17"/>
  <c r="C348" i="17"/>
  <c r="B347" i="17"/>
  <c r="B290" i="17"/>
  <c r="F344" i="17"/>
  <c r="C365" i="17"/>
  <c r="B364" i="17"/>
  <c r="B363" i="17"/>
  <c r="W45" i="19"/>
  <c r="F35" i="20"/>
  <c r="E36" i="20"/>
  <c r="G46" i="18"/>
  <c r="E45" i="19"/>
  <c r="E49" i="19" s="1"/>
  <c r="E53" i="19" s="1"/>
  <c r="Y16" i="19"/>
  <c r="G16" i="19"/>
  <c r="S16" i="19" s="1"/>
  <c r="A17" i="19"/>
  <c r="M16" i="19"/>
  <c r="J46" i="18"/>
  <c r="Q45" i="19"/>
  <c r="Y15" i="19"/>
  <c r="M15" i="19"/>
  <c r="D354" i="17" l="1"/>
  <c r="BS81" i="17"/>
  <c r="R264" i="17"/>
  <c r="N264" i="17"/>
  <c r="J264" i="17"/>
  <c r="F264" i="17"/>
  <c r="X264" i="17"/>
  <c r="Q264" i="17"/>
  <c r="M264" i="17"/>
  <c r="I264" i="17"/>
  <c r="P264" i="17"/>
  <c r="H264" i="17"/>
  <c r="O264" i="17"/>
  <c r="G264" i="17"/>
  <c r="L264" i="17"/>
  <c r="S264" i="17"/>
  <c r="K264" i="17"/>
  <c r="X145" i="17"/>
  <c r="Q145" i="17"/>
  <c r="M145" i="17"/>
  <c r="I145" i="17"/>
  <c r="P145" i="17"/>
  <c r="L145" i="17"/>
  <c r="H145" i="17"/>
  <c r="S145" i="17"/>
  <c r="O145" i="17"/>
  <c r="K145" i="17"/>
  <c r="G145" i="17"/>
  <c r="R145" i="17"/>
  <c r="N145" i="17"/>
  <c r="J145" i="17"/>
  <c r="F145" i="17"/>
  <c r="D181" i="17"/>
  <c r="D351" i="17"/>
  <c r="D161" i="17"/>
  <c r="D146" i="17"/>
  <c r="DC29" i="17"/>
  <c r="BA22" i="17"/>
  <c r="CV81" i="17"/>
  <c r="AW42" i="15"/>
  <c r="AW62" i="15" s="1"/>
  <c r="I10" i="8"/>
  <c r="DC37" i="17"/>
  <c r="DC26" i="17"/>
  <c r="D355" i="17"/>
  <c r="D307" i="17"/>
  <c r="C250" i="17"/>
  <c r="B249" i="17"/>
  <c r="C133" i="17"/>
  <c r="B132" i="17"/>
  <c r="BV81" i="17"/>
  <c r="CP81" i="17"/>
  <c r="DC13" i="17"/>
  <c r="BA13" i="17"/>
  <c r="CW81" i="17"/>
  <c r="D352" i="17"/>
  <c r="D290" i="17"/>
  <c r="C267" i="17"/>
  <c r="B266" i="17"/>
  <c r="D266" i="17" s="1"/>
  <c r="D291" i="17"/>
  <c r="D182" i="17"/>
  <c r="D183" i="17"/>
  <c r="DC80" i="17"/>
  <c r="DC79" i="17"/>
  <c r="DC78" i="17"/>
  <c r="DC77" i="17"/>
  <c r="BG74" i="17"/>
  <c r="DC72" i="17"/>
  <c r="AX72" i="17"/>
  <c r="D148" i="17"/>
  <c r="AC11" i="15"/>
  <c r="AC42" i="15" s="1"/>
  <c r="AC62" i="15" s="1"/>
  <c r="AK42" i="15"/>
  <c r="AK62" i="15" s="1"/>
  <c r="C112" i="17"/>
  <c r="B111" i="17"/>
  <c r="DC75" i="17"/>
  <c r="DC23" i="17"/>
  <c r="DB81" i="17"/>
  <c r="CH13" i="17"/>
  <c r="AJ42" i="15"/>
  <c r="AJ62" i="15" s="1"/>
  <c r="AB11" i="15"/>
  <c r="AB42" i="15" s="1"/>
  <c r="AB62" i="15" s="1"/>
  <c r="G100" i="17"/>
  <c r="W85" i="17"/>
  <c r="F6" i="17"/>
  <c r="AX39" i="17"/>
  <c r="BD34" i="17"/>
  <c r="CE26" i="17"/>
  <c r="D353" i="17" s="1"/>
  <c r="CS81" i="17"/>
  <c r="BD81" i="17"/>
  <c r="CR81" i="17"/>
  <c r="M15" i="15"/>
  <c r="E15" i="15" s="1"/>
  <c r="C16" i="15"/>
  <c r="L15" i="15"/>
  <c r="D15" i="15" s="1"/>
  <c r="C366" i="17"/>
  <c r="B365" i="17"/>
  <c r="D365" i="17" s="1"/>
  <c r="X42" i="15"/>
  <c r="X62" i="15" s="1"/>
  <c r="P11" i="15"/>
  <c r="P42" i="15" s="1"/>
  <c r="P62" i="15" s="1"/>
  <c r="AX35" i="17"/>
  <c r="DC33" i="17"/>
  <c r="BP13" i="17"/>
  <c r="AX23" i="17"/>
  <c r="CK22" i="17"/>
  <c r="CK81" i="17" s="1"/>
  <c r="CM22" i="17"/>
  <c r="CM81" i="17" s="1"/>
  <c r="AR22" i="17"/>
  <c r="AR81" i="17" s="1"/>
  <c r="I100" i="17" s="1"/>
  <c r="AT22" i="17"/>
  <c r="AT81" i="17" s="1"/>
  <c r="AX21" i="17"/>
  <c r="D110" i="17" s="1"/>
  <c r="DH26" i="17"/>
  <c r="DC28" i="17"/>
  <c r="BM19" i="17"/>
  <c r="CE81" i="17"/>
  <c r="D265" i="17"/>
  <c r="C165" i="17"/>
  <c r="B164" i="17"/>
  <c r="D164" i="17" s="1"/>
  <c r="AX70" i="17"/>
  <c r="DC70" i="17"/>
  <c r="A18" i="19"/>
  <c r="M17" i="19"/>
  <c r="Y17" i="19"/>
  <c r="G17" i="19"/>
  <c r="S17" i="19" s="1"/>
  <c r="D363" i="17"/>
  <c r="D347" i="17"/>
  <c r="C334" i="17"/>
  <c r="B333" i="17"/>
  <c r="D333" i="17" s="1"/>
  <c r="D292" i="17"/>
  <c r="D147" i="17"/>
  <c r="C185" i="17"/>
  <c r="B184" i="17"/>
  <c r="D184" i="17" s="1"/>
  <c r="C228" i="17"/>
  <c r="B227" i="17"/>
  <c r="DC68" i="17"/>
  <c r="C150" i="17"/>
  <c r="B149" i="17"/>
  <c r="D149" i="17" s="1"/>
  <c r="BP55" i="17"/>
  <c r="CY81" i="17"/>
  <c r="BY13" i="17"/>
  <c r="H360" i="17"/>
  <c r="H329" i="17"/>
  <c r="H304" i="17"/>
  <c r="H345" i="17"/>
  <c r="H288" i="17"/>
  <c r="H262" i="17"/>
  <c r="H246" i="17"/>
  <c r="H159" i="17"/>
  <c r="H195" i="17"/>
  <c r="H179" i="17"/>
  <c r="H143" i="17"/>
  <c r="H127" i="17"/>
  <c r="H106" i="17"/>
  <c r="H9" i="17"/>
  <c r="H10" i="17" s="1"/>
  <c r="Q11" i="15"/>
  <c r="Q42" i="15" s="1"/>
  <c r="Q62" i="15" s="1"/>
  <c r="Y42" i="15"/>
  <c r="Y62" i="15" s="1"/>
  <c r="BG81" i="17"/>
  <c r="DC30" i="17"/>
  <c r="CO30" i="17" s="1"/>
  <c r="CX81" i="17"/>
  <c r="D364" i="17"/>
  <c r="C349" i="17"/>
  <c r="B348" i="17"/>
  <c r="D348" i="17" s="1"/>
  <c r="C309" i="17"/>
  <c r="B308" i="17"/>
  <c r="D308" i="17" s="1"/>
  <c r="C294" i="17"/>
  <c r="B293" i="17"/>
  <c r="D293" i="17" s="1"/>
  <c r="D248" i="17"/>
  <c r="D162" i="17"/>
  <c r="D163" i="17"/>
  <c r="AX79" i="17"/>
  <c r="AX80" i="17"/>
  <c r="DC76" i="17"/>
  <c r="DC71" i="17"/>
  <c r="DC67" i="17"/>
  <c r="DC66" i="17"/>
  <c r="DC65" i="17"/>
  <c r="DC64" i="17"/>
  <c r="DC63" i="17"/>
  <c r="DC62" i="17"/>
  <c r="DC61" i="17"/>
  <c r="DC60" i="17"/>
  <c r="DC59" i="17"/>
  <c r="DC58" i="17"/>
  <c r="DC57" i="17"/>
  <c r="DC38" i="17"/>
  <c r="CU81" i="17"/>
  <c r="BM13" i="17"/>
  <c r="D202" i="17" s="1"/>
  <c r="BJ81" i="17"/>
  <c r="AX13" i="17"/>
  <c r="E11" i="15"/>
  <c r="AX20" i="17"/>
  <c r="CT81" i="17"/>
  <c r="D11" i="15"/>
  <c r="DC56" i="17"/>
  <c r="CJ81" i="17"/>
  <c r="X389" i="17" s="1"/>
  <c r="AX30" i="17"/>
  <c r="CZ81" i="17"/>
  <c r="CB13" i="17"/>
  <c r="DC15" i="17"/>
  <c r="DC27" i="17"/>
  <c r="AX16" i="17"/>
  <c r="DC36" i="17"/>
  <c r="R202" i="17" l="1"/>
  <c r="N202" i="17"/>
  <c r="J202" i="17"/>
  <c r="F202" i="17"/>
  <c r="X202" i="17"/>
  <c r="Q202" i="17"/>
  <c r="M202" i="17"/>
  <c r="I202" i="17"/>
  <c r="P202" i="17"/>
  <c r="L202" i="17"/>
  <c r="H202" i="17"/>
  <c r="O202" i="17"/>
  <c r="K202" i="17"/>
  <c r="G202" i="17"/>
  <c r="S202" i="17"/>
  <c r="P110" i="17"/>
  <c r="L110" i="17"/>
  <c r="H110" i="17"/>
  <c r="S110" i="17"/>
  <c r="O110" i="17"/>
  <c r="K110" i="17"/>
  <c r="G110" i="17"/>
  <c r="R110" i="17"/>
  <c r="N110" i="17"/>
  <c r="J110" i="17"/>
  <c r="F110" i="17"/>
  <c r="X110" i="17"/>
  <c r="Q110" i="17"/>
  <c r="M110" i="17"/>
  <c r="I110" i="17"/>
  <c r="R162" i="17"/>
  <c r="N162" i="17"/>
  <c r="J162" i="17"/>
  <c r="F162" i="17"/>
  <c r="X162" i="17"/>
  <c r="Q162" i="17"/>
  <c r="M162" i="17"/>
  <c r="I162" i="17"/>
  <c r="P162" i="17"/>
  <c r="L162" i="17"/>
  <c r="H162" i="17"/>
  <c r="S162" i="17"/>
  <c r="O162" i="17"/>
  <c r="K162" i="17"/>
  <c r="G162" i="17"/>
  <c r="C295" i="17"/>
  <c r="B294" i="17"/>
  <c r="D294" i="17" s="1"/>
  <c r="S149" i="17"/>
  <c r="O149" i="17"/>
  <c r="K149" i="17"/>
  <c r="G149" i="17"/>
  <c r="X149" i="17"/>
  <c r="Q149" i="17"/>
  <c r="M149" i="17"/>
  <c r="I149" i="17"/>
  <c r="T149" i="17" s="1"/>
  <c r="L149" i="17"/>
  <c r="R149" i="17"/>
  <c r="J149" i="17"/>
  <c r="P149" i="17"/>
  <c r="H149" i="17"/>
  <c r="N149" i="17"/>
  <c r="F149" i="17"/>
  <c r="C229" i="17"/>
  <c r="B228" i="17"/>
  <c r="D228" i="17" s="1"/>
  <c r="R184" i="17"/>
  <c r="N184" i="17"/>
  <c r="J184" i="17"/>
  <c r="F184" i="17"/>
  <c r="X184" i="17"/>
  <c r="Q184" i="17"/>
  <c r="M184" i="17"/>
  <c r="I184" i="17"/>
  <c r="P184" i="17"/>
  <c r="L184" i="17"/>
  <c r="H184" i="17"/>
  <c r="O184" i="17"/>
  <c r="K184" i="17"/>
  <c r="G184" i="17"/>
  <c r="S184" i="17"/>
  <c r="S147" i="17"/>
  <c r="O147" i="17"/>
  <c r="K147" i="17"/>
  <c r="G147" i="17"/>
  <c r="R147" i="17"/>
  <c r="N147" i="17"/>
  <c r="J147" i="17"/>
  <c r="F147" i="17"/>
  <c r="X147" i="17"/>
  <c r="Q147" i="17"/>
  <c r="M147" i="17"/>
  <c r="I147" i="17"/>
  <c r="T147" i="17" s="1"/>
  <c r="P147" i="17"/>
  <c r="L147" i="17"/>
  <c r="H147" i="17"/>
  <c r="D218" i="17"/>
  <c r="C113" i="17"/>
  <c r="B112" i="17"/>
  <c r="D112" i="17" s="1"/>
  <c r="R148" i="17"/>
  <c r="N148" i="17"/>
  <c r="J148" i="17"/>
  <c r="P148" i="17"/>
  <c r="L148" i="17"/>
  <c r="O148" i="17"/>
  <c r="H148" i="17"/>
  <c r="X148" i="17"/>
  <c r="M148" i="17"/>
  <c r="G148" i="17"/>
  <c r="S148" i="17"/>
  <c r="K148" i="17"/>
  <c r="F148" i="17"/>
  <c r="Q148" i="17"/>
  <c r="I148" i="17"/>
  <c r="D226" i="17"/>
  <c r="D208" i="17"/>
  <c r="X291" i="17"/>
  <c r="Q291" i="17"/>
  <c r="M291" i="17"/>
  <c r="I291" i="17"/>
  <c r="T291" i="17" s="1"/>
  <c r="P291" i="17"/>
  <c r="L291" i="17"/>
  <c r="H291" i="17"/>
  <c r="R291" i="17"/>
  <c r="J291" i="17"/>
  <c r="O291" i="17"/>
  <c r="G291" i="17"/>
  <c r="N291" i="17"/>
  <c r="F291" i="17"/>
  <c r="S291" i="17"/>
  <c r="K291" i="17"/>
  <c r="P290" i="17"/>
  <c r="L290" i="17"/>
  <c r="H290" i="17"/>
  <c r="S290" i="17"/>
  <c r="O290" i="17"/>
  <c r="K290" i="17"/>
  <c r="G290" i="17"/>
  <c r="X290" i="17"/>
  <c r="M290" i="17"/>
  <c r="R290" i="17"/>
  <c r="J290" i="17"/>
  <c r="Q290" i="17"/>
  <c r="I290" i="17"/>
  <c r="N290" i="17"/>
  <c r="F290" i="17"/>
  <c r="BA81" i="17"/>
  <c r="D129" i="17"/>
  <c r="D199" i="17"/>
  <c r="T264" i="17"/>
  <c r="S308" i="17"/>
  <c r="O308" i="17"/>
  <c r="K308" i="17"/>
  <c r="G308" i="17"/>
  <c r="R308" i="17"/>
  <c r="N308" i="17"/>
  <c r="J308" i="17"/>
  <c r="F308" i="17"/>
  <c r="P308" i="17"/>
  <c r="H308" i="17"/>
  <c r="X308" i="17"/>
  <c r="M308" i="17"/>
  <c r="L308" i="17"/>
  <c r="Q308" i="17"/>
  <c r="I308" i="17"/>
  <c r="BY81" i="17"/>
  <c r="D306" i="17"/>
  <c r="D209" i="17"/>
  <c r="C367" i="17"/>
  <c r="B366" i="17"/>
  <c r="D366" i="17" s="1"/>
  <c r="P266" i="17"/>
  <c r="L266" i="17"/>
  <c r="H266" i="17"/>
  <c r="S266" i="17"/>
  <c r="O266" i="17"/>
  <c r="K266" i="17"/>
  <c r="G266" i="17"/>
  <c r="R266" i="17"/>
  <c r="J266" i="17"/>
  <c r="Q266" i="17"/>
  <c r="I266" i="17"/>
  <c r="N266" i="17"/>
  <c r="F266" i="17"/>
  <c r="X266" i="17"/>
  <c r="M266" i="17"/>
  <c r="P355" i="17"/>
  <c r="L355" i="17"/>
  <c r="H355" i="17"/>
  <c r="S355" i="17"/>
  <c r="O355" i="17"/>
  <c r="K355" i="17"/>
  <c r="G355" i="17"/>
  <c r="X355" i="17"/>
  <c r="M355" i="17"/>
  <c r="R355" i="17"/>
  <c r="J355" i="17"/>
  <c r="N355" i="17"/>
  <c r="F355" i="17"/>
  <c r="Q355" i="17"/>
  <c r="I355" i="17"/>
  <c r="D215" i="17"/>
  <c r="T145" i="17"/>
  <c r="D203" i="17"/>
  <c r="S248" i="17"/>
  <c r="O248" i="17"/>
  <c r="K248" i="17"/>
  <c r="G248" i="17"/>
  <c r="R248" i="17"/>
  <c r="N248" i="17"/>
  <c r="J248" i="17"/>
  <c r="F248" i="17"/>
  <c r="X248" i="17"/>
  <c r="Q248" i="17"/>
  <c r="M248" i="17"/>
  <c r="I248" i="17"/>
  <c r="L248" i="17"/>
  <c r="H248" i="17"/>
  <c r="P248" i="17"/>
  <c r="C310" i="17"/>
  <c r="B309" i="17"/>
  <c r="D309" i="17" s="1"/>
  <c r="D207" i="17"/>
  <c r="D204" i="17"/>
  <c r="D225" i="17"/>
  <c r="R347" i="17"/>
  <c r="N347" i="17"/>
  <c r="J347" i="17"/>
  <c r="F347" i="17"/>
  <c r="S347" i="17"/>
  <c r="O347" i="17"/>
  <c r="K347" i="17"/>
  <c r="G347" i="17"/>
  <c r="P347" i="17"/>
  <c r="H347" i="17"/>
  <c r="X347" i="17"/>
  <c r="M347" i="17"/>
  <c r="L347" i="17"/>
  <c r="Q347" i="17"/>
  <c r="I347" i="17"/>
  <c r="P164" i="17"/>
  <c r="L164" i="17"/>
  <c r="H164" i="17"/>
  <c r="S164" i="17"/>
  <c r="O164" i="17"/>
  <c r="K164" i="17"/>
  <c r="G164" i="17"/>
  <c r="R164" i="17"/>
  <c r="N164" i="17"/>
  <c r="J164" i="17"/>
  <c r="F164" i="17"/>
  <c r="M164" i="17"/>
  <c r="I164" i="17"/>
  <c r="X164" i="17"/>
  <c r="Q164" i="17"/>
  <c r="D217" i="17"/>
  <c r="BP81" i="17"/>
  <c r="S353" i="17"/>
  <c r="O353" i="17"/>
  <c r="K353" i="17"/>
  <c r="G353" i="17"/>
  <c r="N353" i="17"/>
  <c r="I353" i="17"/>
  <c r="R353" i="17"/>
  <c r="M353" i="17"/>
  <c r="H353" i="17"/>
  <c r="X353" i="17"/>
  <c r="P353" i="17"/>
  <c r="J353" i="17"/>
  <c r="Q353" i="17"/>
  <c r="L353" i="17"/>
  <c r="F353" i="17"/>
  <c r="W87" i="17"/>
  <c r="D211" i="17"/>
  <c r="D213" i="17"/>
  <c r="C268" i="17"/>
  <c r="B267" i="17"/>
  <c r="D267" i="17" s="1"/>
  <c r="C134" i="17"/>
  <c r="B133" i="17"/>
  <c r="D133" i="17" s="1"/>
  <c r="D249" i="17"/>
  <c r="R146" i="17"/>
  <c r="N146" i="17"/>
  <c r="J146" i="17"/>
  <c r="F146" i="17"/>
  <c r="X146" i="17"/>
  <c r="Q146" i="17"/>
  <c r="M146" i="17"/>
  <c r="I146" i="17"/>
  <c r="P146" i="17"/>
  <c r="L146" i="17"/>
  <c r="H146" i="17"/>
  <c r="S146" i="17"/>
  <c r="O146" i="17"/>
  <c r="K146" i="17"/>
  <c r="G146" i="17"/>
  <c r="R307" i="17"/>
  <c r="N307" i="17"/>
  <c r="J307" i="17"/>
  <c r="F307" i="17"/>
  <c r="X307" i="17"/>
  <c r="Q307" i="17"/>
  <c r="M307" i="17"/>
  <c r="I307" i="17"/>
  <c r="S307" i="17"/>
  <c r="K307" i="17"/>
  <c r="P307" i="17"/>
  <c r="H307" i="17"/>
  <c r="O307" i="17"/>
  <c r="G307" i="17"/>
  <c r="L307" i="17"/>
  <c r="S351" i="17"/>
  <c r="O351" i="17"/>
  <c r="K351" i="17"/>
  <c r="G351" i="17"/>
  <c r="R351" i="17"/>
  <c r="M351" i="17"/>
  <c r="H351" i="17"/>
  <c r="N351" i="17"/>
  <c r="I351" i="17"/>
  <c r="L351" i="17"/>
  <c r="X351" i="17"/>
  <c r="J351" i="17"/>
  <c r="Q351" i="17"/>
  <c r="F351" i="17"/>
  <c r="P351" i="17"/>
  <c r="D222" i="17"/>
  <c r="D200" i="17"/>
  <c r="D221" i="17"/>
  <c r="X364" i="17"/>
  <c r="Q364" i="17"/>
  <c r="M364" i="17"/>
  <c r="I364" i="17"/>
  <c r="P364" i="17"/>
  <c r="L364" i="17"/>
  <c r="H364" i="17"/>
  <c r="S364" i="17"/>
  <c r="O364" i="17"/>
  <c r="K364" i="17"/>
  <c r="G364" i="17"/>
  <c r="R364" i="17"/>
  <c r="N364" i="17"/>
  <c r="J364" i="17"/>
  <c r="F364" i="17"/>
  <c r="C151" i="17"/>
  <c r="B150" i="17"/>
  <c r="D150" i="17" s="1"/>
  <c r="D210" i="17"/>
  <c r="C186" i="17"/>
  <c r="B185" i="17"/>
  <c r="D185" i="17" s="1"/>
  <c r="B334" i="17"/>
  <c r="D334" i="17" s="1"/>
  <c r="C335" i="17"/>
  <c r="D212" i="17"/>
  <c r="D214" i="17"/>
  <c r="D224" i="17"/>
  <c r="X352" i="17"/>
  <c r="Q352" i="17"/>
  <c r="M352" i="17"/>
  <c r="I352" i="17"/>
  <c r="P352" i="17"/>
  <c r="K352" i="17"/>
  <c r="F352" i="17"/>
  <c r="O352" i="17"/>
  <c r="J352" i="17"/>
  <c r="R352" i="17"/>
  <c r="L352" i="17"/>
  <c r="G352" i="17"/>
  <c r="S352" i="17"/>
  <c r="N352" i="17"/>
  <c r="H352" i="17"/>
  <c r="DC81" i="17"/>
  <c r="CO81" i="17" s="1"/>
  <c r="D132" i="17"/>
  <c r="D201" i="17"/>
  <c r="S181" i="17"/>
  <c r="O181" i="17"/>
  <c r="K181" i="17"/>
  <c r="G181" i="17"/>
  <c r="R181" i="17"/>
  <c r="N181" i="17"/>
  <c r="J181" i="17"/>
  <c r="F181" i="17"/>
  <c r="X181" i="17"/>
  <c r="Q181" i="17"/>
  <c r="M181" i="17"/>
  <c r="I181" i="17"/>
  <c r="L181" i="17"/>
  <c r="H181" i="17"/>
  <c r="P181" i="17"/>
  <c r="AX81" i="17"/>
  <c r="D108" i="17"/>
  <c r="D216" i="17"/>
  <c r="D339" i="17"/>
  <c r="D337" i="17"/>
  <c r="D340" i="17"/>
  <c r="D338" i="17"/>
  <c r="CB81" i="17"/>
  <c r="D331" i="17"/>
  <c r="D131" i="17"/>
  <c r="S163" i="17"/>
  <c r="O163" i="17"/>
  <c r="K163" i="17"/>
  <c r="G163" i="17"/>
  <c r="R163" i="17"/>
  <c r="N163" i="17"/>
  <c r="J163" i="17"/>
  <c r="F163" i="17"/>
  <c r="X163" i="17"/>
  <c r="Q163" i="17"/>
  <c r="M163" i="17"/>
  <c r="I163" i="17"/>
  <c r="P163" i="17"/>
  <c r="L163" i="17"/>
  <c r="H163" i="17"/>
  <c r="D219" i="17"/>
  <c r="D130" i="17"/>
  <c r="S293" i="17"/>
  <c r="O293" i="17"/>
  <c r="K293" i="17"/>
  <c r="G293" i="17"/>
  <c r="R293" i="17"/>
  <c r="N293" i="17"/>
  <c r="J293" i="17"/>
  <c r="F293" i="17"/>
  <c r="L293" i="17"/>
  <c r="Q293" i="17"/>
  <c r="I293" i="17"/>
  <c r="P293" i="17"/>
  <c r="H293" i="17"/>
  <c r="X293" i="17"/>
  <c r="M293" i="17"/>
  <c r="S348" i="17"/>
  <c r="O348" i="17"/>
  <c r="K348" i="17"/>
  <c r="G348" i="17"/>
  <c r="P348" i="17"/>
  <c r="L348" i="17"/>
  <c r="H348" i="17"/>
  <c r="X348" i="17"/>
  <c r="M348" i="17"/>
  <c r="R348" i="17"/>
  <c r="J348" i="17"/>
  <c r="Q348" i="17"/>
  <c r="I348" i="17"/>
  <c r="T348" i="17" s="1"/>
  <c r="N348" i="17"/>
  <c r="F348" i="17"/>
  <c r="D227" i="17"/>
  <c r="D223" i="17"/>
  <c r="D220" i="17"/>
  <c r="R292" i="17"/>
  <c r="N292" i="17"/>
  <c r="J292" i="17"/>
  <c r="F292" i="17"/>
  <c r="X292" i="17"/>
  <c r="Q292" i="17"/>
  <c r="M292" i="17"/>
  <c r="I292" i="17"/>
  <c r="O292" i="17"/>
  <c r="G292" i="17"/>
  <c r="L292" i="17"/>
  <c r="S292" i="17"/>
  <c r="K292" i="17"/>
  <c r="H292" i="17"/>
  <c r="P292" i="17"/>
  <c r="P363" i="17"/>
  <c r="L363" i="17"/>
  <c r="H363" i="17"/>
  <c r="S363" i="17"/>
  <c r="O363" i="17"/>
  <c r="K363" i="17"/>
  <c r="G363" i="17"/>
  <c r="R363" i="17"/>
  <c r="N363" i="17"/>
  <c r="J363" i="17"/>
  <c r="F363" i="17"/>
  <c r="X363" i="17"/>
  <c r="Q363" i="17"/>
  <c r="M363" i="17"/>
  <c r="I363" i="17"/>
  <c r="Y18" i="19"/>
  <c r="G18" i="19"/>
  <c r="S18" i="19" s="1"/>
  <c r="A19" i="19"/>
  <c r="M18" i="19"/>
  <c r="C166" i="17"/>
  <c r="B165" i="17"/>
  <c r="D165" i="17" s="1"/>
  <c r="S265" i="17"/>
  <c r="O265" i="17"/>
  <c r="K265" i="17"/>
  <c r="G265" i="17"/>
  <c r="R265" i="17"/>
  <c r="N265" i="17"/>
  <c r="J265" i="17"/>
  <c r="F265" i="17"/>
  <c r="X265" i="17"/>
  <c r="M265" i="17"/>
  <c r="L265" i="17"/>
  <c r="Q265" i="17"/>
  <c r="I265" i="17"/>
  <c r="P265" i="17"/>
  <c r="H265" i="17"/>
  <c r="D109" i="17"/>
  <c r="M16" i="15"/>
  <c r="E16" i="15" s="1"/>
  <c r="L16" i="15"/>
  <c r="C17" i="15"/>
  <c r="D362" i="17"/>
  <c r="CH81" i="17"/>
  <c r="D111" i="17"/>
  <c r="X183" i="17"/>
  <c r="Q183" i="17"/>
  <c r="M183" i="17"/>
  <c r="I183" i="17"/>
  <c r="P183" i="17"/>
  <c r="L183" i="17"/>
  <c r="H183" i="17"/>
  <c r="S183" i="17"/>
  <c r="O183" i="17"/>
  <c r="K183" i="17"/>
  <c r="G183" i="17"/>
  <c r="R183" i="17"/>
  <c r="N183" i="17"/>
  <c r="J183" i="17"/>
  <c r="F183" i="17"/>
  <c r="P182" i="17"/>
  <c r="L182" i="17"/>
  <c r="H182" i="17"/>
  <c r="S182" i="17"/>
  <c r="O182" i="17"/>
  <c r="K182" i="17"/>
  <c r="G182" i="17"/>
  <c r="R182" i="17"/>
  <c r="N182" i="17"/>
  <c r="J182" i="17"/>
  <c r="F182" i="17"/>
  <c r="X182" i="17"/>
  <c r="Q182" i="17"/>
  <c r="M182" i="17"/>
  <c r="I182" i="17"/>
  <c r="D332" i="17"/>
  <c r="C251" i="17"/>
  <c r="B250" i="17"/>
  <c r="D250" i="17" s="1"/>
  <c r="I11" i="8"/>
  <c r="X161" i="17"/>
  <c r="Q161" i="17"/>
  <c r="M161" i="17"/>
  <c r="I161" i="17"/>
  <c r="P161" i="17"/>
  <c r="L161" i="17"/>
  <c r="H161" i="17"/>
  <c r="S161" i="17"/>
  <c r="O161" i="17"/>
  <c r="K161" i="17"/>
  <c r="G161" i="17"/>
  <c r="J161" i="17"/>
  <c r="F161" i="17"/>
  <c r="R161" i="17"/>
  <c r="N161" i="17"/>
  <c r="BM81" i="17"/>
  <c r="D197" i="17"/>
  <c r="D198" i="17"/>
  <c r="D206" i="17"/>
  <c r="D205" i="17"/>
  <c r="C350" i="17"/>
  <c r="B350" i="17" s="1"/>
  <c r="D350" i="17" s="1"/>
  <c r="B349" i="17"/>
  <c r="D349" i="17" s="1"/>
  <c r="S333" i="17"/>
  <c r="O333" i="17"/>
  <c r="K333" i="17"/>
  <c r="G333" i="17"/>
  <c r="P333" i="17"/>
  <c r="L333" i="17"/>
  <c r="H333" i="17"/>
  <c r="N333" i="17"/>
  <c r="F333" i="17"/>
  <c r="X333" i="17"/>
  <c r="M333" i="17"/>
  <c r="R333" i="17"/>
  <c r="J333" i="17"/>
  <c r="Q333" i="17"/>
  <c r="I333" i="17"/>
  <c r="T333" i="17" s="1"/>
  <c r="R365" i="17"/>
  <c r="N365" i="17"/>
  <c r="J365" i="17"/>
  <c r="F365" i="17"/>
  <c r="X365" i="17"/>
  <c r="Q365" i="17"/>
  <c r="M365" i="17"/>
  <c r="I365" i="17"/>
  <c r="P365" i="17"/>
  <c r="L365" i="17"/>
  <c r="H365" i="17"/>
  <c r="O365" i="17"/>
  <c r="K365" i="17"/>
  <c r="G365" i="17"/>
  <c r="S365" i="17"/>
  <c r="X354" i="17"/>
  <c r="Q354" i="17"/>
  <c r="M354" i="17"/>
  <c r="I354" i="17"/>
  <c r="R354" i="17"/>
  <c r="L354" i="17"/>
  <c r="G354" i="17"/>
  <c r="P354" i="17"/>
  <c r="K354" i="17"/>
  <c r="F354" i="17"/>
  <c r="S354" i="17"/>
  <c r="N354" i="17"/>
  <c r="H354" i="17"/>
  <c r="O354" i="17"/>
  <c r="J354" i="17"/>
  <c r="X250" i="17" l="1"/>
  <c r="Q250" i="17"/>
  <c r="M250" i="17"/>
  <c r="I250" i="17"/>
  <c r="P250" i="17"/>
  <c r="L250" i="17"/>
  <c r="H250" i="17"/>
  <c r="S250" i="17"/>
  <c r="O250" i="17"/>
  <c r="K250" i="17"/>
  <c r="G250" i="17"/>
  <c r="F250" i="17"/>
  <c r="R250" i="17"/>
  <c r="N250" i="17"/>
  <c r="J250" i="17"/>
  <c r="P150" i="17"/>
  <c r="L150" i="17"/>
  <c r="H150" i="17"/>
  <c r="S150" i="17"/>
  <c r="O150" i="17"/>
  <c r="K150" i="17"/>
  <c r="G150" i="17"/>
  <c r="R150" i="17"/>
  <c r="N150" i="17"/>
  <c r="J150" i="17"/>
  <c r="F150" i="17"/>
  <c r="Q150" i="17"/>
  <c r="M150" i="17"/>
  <c r="I150" i="17"/>
  <c r="X150" i="17"/>
  <c r="R197" i="17"/>
  <c r="N197" i="17"/>
  <c r="J197" i="17"/>
  <c r="F197" i="17"/>
  <c r="X197" i="17"/>
  <c r="Q197" i="17"/>
  <c r="M197" i="17"/>
  <c r="I197" i="17"/>
  <c r="P197" i="17"/>
  <c r="L197" i="17"/>
  <c r="H197" i="17"/>
  <c r="G197" i="17"/>
  <c r="S197" i="17"/>
  <c r="O197" i="17"/>
  <c r="K197" i="17"/>
  <c r="L17" i="15"/>
  <c r="D17" i="15" s="1"/>
  <c r="C18" i="15"/>
  <c r="M17" i="15"/>
  <c r="C167" i="17"/>
  <c r="B166" i="17"/>
  <c r="D166" i="17" s="1"/>
  <c r="S130" i="17"/>
  <c r="O130" i="17"/>
  <c r="K130" i="17"/>
  <c r="G130" i="17"/>
  <c r="R130" i="17"/>
  <c r="N130" i="17"/>
  <c r="J130" i="17"/>
  <c r="F130" i="17"/>
  <c r="X130" i="17"/>
  <c r="Q130" i="17"/>
  <c r="M130" i="17"/>
  <c r="I130" i="17"/>
  <c r="T130" i="17" s="1"/>
  <c r="P130" i="17"/>
  <c r="L130" i="17"/>
  <c r="H130" i="17"/>
  <c r="R338" i="17"/>
  <c r="N338" i="17"/>
  <c r="J338" i="17"/>
  <c r="F338" i="17"/>
  <c r="S338" i="17"/>
  <c r="O338" i="17"/>
  <c r="K338" i="17"/>
  <c r="G338" i="17"/>
  <c r="Q338" i="17"/>
  <c r="I338" i="17"/>
  <c r="P338" i="17"/>
  <c r="H338" i="17"/>
  <c r="X338" i="17"/>
  <c r="M338" i="17"/>
  <c r="L338" i="17"/>
  <c r="P334" i="17"/>
  <c r="L334" i="17"/>
  <c r="H334" i="17"/>
  <c r="X334" i="17"/>
  <c r="Q334" i="17"/>
  <c r="M334" i="17"/>
  <c r="I334" i="17"/>
  <c r="S334" i="17"/>
  <c r="K334" i="17"/>
  <c r="R334" i="17"/>
  <c r="J334" i="17"/>
  <c r="O334" i="17"/>
  <c r="G334" i="17"/>
  <c r="N334" i="17"/>
  <c r="F334" i="17"/>
  <c r="R218" i="17"/>
  <c r="N218" i="17"/>
  <c r="J218" i="17"/>
  <c r="F218" i="17"/>
  <c r="X218" i="17"/>
  <c r="Q218" i="17"/>
  <c r="M218" i="17"/>
  <c r="I218" i="17"/>
  <c r="P218" i="17"/>
  <c r="L218" i="17"/>
  <c r="H218" i="17"/>
  <c r="O218" i="17"/>
  <c r="K218" i="17"/>
  <c r="G218" i="17"/>
  <c r="S218" i="17"/>
  <c r="T183" i="17"/>
  <c r="P227" i="17"/>
  <c r="L227" i="17"/>
  <c r="H227" i="17"/>
  <c r="Q227" i="17"/>
  <c r="K227" i="17"/>
  <c r="F227" i="17"/>
  <c r="X227" i="17"/>
  <c r="O227" i="17"/>
  <c r="J227" i="17"/>
  <c r="S227" i="17"/>
  <c r="N227" i="17"/>
  <c r="I227" i="17"/>
  <c r="R227" i="17"/>
  <c r="M227" i="17"/>
  <c r="G227" i="17"/>
  <c r="R219" i="17"/>
  <c r="N219" i="17"/>
  <c r="J219" i="17"/>
  <c r="F219" i="17"/>
  <c r="X219" i="17"/>
  <c r="Q219" i="17"/>
  <c r="M219" i="17"/>
  <c r="I219" i="17"/>
  <c r="P219" i="17"/>
  <c r="L219" i="17"/>
  <c r="H219" i="17"/>
  <c r="K219" i="17"/>
  <c r="G219" i="17"/>
  <c r="S219" i="17"/>
  <c r="O219" i="17"/>
  <c r="R340" i="17"/>
  <c r="N340" i="17"/>
  <c r="J340" i="17"/>
  <c r="F340" i="17"/>
  <c r="S340" i="17"/>
  <c r="O340" i="17"/>
  <c r="K340" i="17"/>
  <c r="G340" i="17"/>
  <c r="X340" i="17"/>
  <c r="M340" i="17"/>
  <c r="L340" i="17"/>
  <c r="Q340" i="17"/>
  <c r="I340" i="17"/>
  <c r="T340" i="17" s="1"/>
  <c r="P340" i="17"/>
  <c r="H340" i="17"/>
  <c r="T146" i="17"/>
  <c r="X350" i="17"/>
  <c r="Q350" i="17"/>
  <c r="M350" i="17"/>
  <c r="I350" i="17"/>
  <c r="O350" i="17"/>
  <c r="J350" i="17"/>
  <c r="P350" i="17"/>
  <c r="K350" i="17"/>
  <c r="F350" i="17"/>
  <c r="L350" i="17"/>
  <c r="S350" i="17"/>
  <c r="H350" i="17"/>
  <c r="R350" i="17"/>
  <c r="G350" i="17"/>
  <c r="N350" i="17"/>
  <c r="R223" i="17"/>
  <c r="N223" i="17"/>
  <c r="J223" i="17"/>
  <c r="F223" i="17"/>
  <c r="X223" i="17"/>
  <c r="Q223" i="17"/>
  <c r="M223" i="17"/>
  <c r="I223" i="17"/>
  <c r="P223" i="17"/>
  <c r="L223" i="17"/>
  <c r="H223" i="17"/>
  <c r="K223" i="17"/>
  <c r="G223" i="17"/>
  <c r="S223" i="17"/>
  <c r="O223" i="17"/>
  <c r="R216" i="17"/>
  <c r="N216" i="17"/>
  <c r="J216" i="17"/>
  <c r="F216" i="17"/>
  <c r="X216" i="17"/>
  <c r="Q216" i="17"/>
  <c r="M216" i="17"/>
  <c r="I216" i="17"/>
  <c r="P216" i="17"/>
  <c r="L216" i="17"/>
  <c r="H216" i="17"/>
  <c r="G216" i="17"/>
  <c r="S216" i="17"/>
  <c r="O216" i="17"/>
  <c r="K216" i="17"/>
  <c r="T352" i="17"/>
  <c r="R199" i="17"/>
  <c r="N199" i="17"/>
  <c r="J199" i="17"/>
  <c r="F199" i="17"/>
  <c r="X199" i="17"/>
  <c r="Q199" i="17"/>
  <c r="M199" i="17"/>
  <c r="I199" i="17"/>
  <c r="P199" i="17"/>
  <c r="L199" i="17"/>
  <c r="H199" i="17"/>
  <c r="K199" i="17"/>
  <c r="G199" i="17"/>
  <c r="S199" i="17"/>
  <c r="O199" i="17"/>
  <c r="P294" i="17"/>
  <c r="L294" i="17"/>
  <c r="H294" i="17"/>
  <c r="S294" i="17"/>
  <c r="O294" i="17"/>
  <c r="K294" i="17"/>
  <c r="G294" i="17"/>
  <c r="Q294" i="17"/>
  <c r="I294" i="17"/>
  <c r="N294" i="17"/>
  <c r="F294" i="17"/>
  <c r="X294" i="17"/>
  <c r="M294" i="17"/>
  <c r="R294" i="17"/>
  <c r="J294" i="17"/>
  <c r="T202" i="17"/>
  <c r="T161" i="17"/>
  <c r="D16" i="15"/>
  <c r="T293" i="17"/>
  <c r="T163" i="17"/>
  <c r="R108" i="17"/>
  <c r="N108" i="17"/>
  <c r="J108" i="17"/>
  <c r="F108" i="17"/>
  <c r="X108" i="17"/>
  <c r="Q108" i="17"/>
  <c r="M108" i="17"/>
  <c r="I108" i="17"/>
  <c r="P108" i="17"/>
  <c r="L108" i="17"/>
  <c r="H108" i="17"/>
  <c r="S108" i="17"/>
  <c r="O108" i="17"/>
  <c r="K108" i="17"/>
  <c r="G108" i="17"/>
  <c r="S185" i="17"/>
  <c r="O185" i="17"/>
  <c r="K185" i="17"/>
  <c r="G185" i="17"/>
  <c r="R185" i="17"/>
  <c r="N185" i="17"/>
  <c r="J185" i="17"/>
  <c r="F185" i="17"/>
  <c r="X185" i="17"/>
  <c r="Q185" i="17"/>
  <c r="M185" i="17"/>
  <c r="I185" i="17"/>
  <c r="T185" i="17" s="1"/>
  <c r="L185" i="17"/>
  <c r="H185" i="17"/>
  <c r="P185" i="17"/>
  <c r="C152" i="17"/>
  <c r="B151" i="17"/>
  <c r="D151" i="17" s="1"/>
  <c r="R221" i="17"/>
  <c r="N221" i="17"/>
  <c r="J221" i="17"/>
  <c r="F221" i="17"/>
  <c r="X221" i="17"/>
  <c r="Q221" i="17"/>
  <c r="M221" i="17"/>
  <c r="I221" i="17"/>
  <c r="P221" i="17"/>
  <c r="L221" i="17"/>
  <c r="H221" i="17"/>
  <c r="S221" i="17"/>
  <c r="O221" i="17"/>
  <c r="K221" i="17"/>
  <c r="G221" i="17"/>
  <c r="T248" i="17"/>
  <c r="R215" i="17"/>
  <c r="N215" i="17"/>
  <c r="J215" i="17"/>
  <c r="F215" i="17"/>
  <c r="X215" i="17"/>
  <c r="Q215" i="17"/>
  <c r="M215" i="17"/>
  <c r="I215" i="17"/>
  <c r="P215" i="17"/>
  <c r="L215" i="17"/>
  <c r="H215" i="17"/>
  <c r="K215" i="17"/>
  <c r="G215" i="17"/>
  <c r="S215" i="17"/>
  <c r="O215" i="17"/>
  <c r="T266" i="17"/>
  <c r="T308" i="17"/>
  <c r="T290" i="17"/>
  <c r="B295" i="17"/>
  <c r="D295" i="17" s="1"/>
  <c r="C296" i="17"/>
  <c r="T162" i="17"/>
  <c r="R206" i="17"/>
  <c r="N206" i="17"/>
  <c r="J206" i="17"/>
  <c r="F206" i="17"/>
  <c r="X206" i="17"/>
  <c r="Q206" i="17"/>
  <c r="M206" i="17"/>
  <c r="I206" i="17"/>
  <c r="P206" i="17"/>
  <c r="L206" i="17"/>
  <c r="H206" i="17"/>
  <c r="O206" i="17"/>
  <c r="K206" i="17"/>
  <c r="G206" i="17"/>
  <c r="S206" i="17"/>
  <c r="R332" i="17"/>
  <c r="N332" i="17"/>
  <c r="J332" i="17"/>
  <c r="F332" i="17"/>
  <c r="S332" i="17"/>
  <c r="O332" i="17"/>
  <c r="K332" i="17"/>
  <c r="G332" i="17"/>
  <c r="Q332" i="17"/>
  <c r="I332" i="17"/>
  <c r="P332" i="17"/>
  <c r="H332" i="17"/>
  <c r="X332" i="17"/>
  <c r="M332" i="17"/>
  <c r="L332" i="17"/>
  <c r="T265" i="17"/>
  <c r="A20" i="19"/>
  <c r="M19" i="19"/>
  <c r="Y19" i="19"/>
  <c r="G19" i="19"/>
  <c r="S19" i="19" s="1"/>
  <c r="X331" i="17"/>
  <c r="Q331" i="17"/>
  <c r="M331" i="17"/>
  <c r="I331" i="17"/>
  <c r="R331" i="17"/>
  <c r="N331" i="17"/>
  <c r="J331" i="17"/>
  <c r="F331" i="17"/>
  <c r="L331" i="17"/>
  <c r="S331" i="17"/>
  <c r="K331" i="17"/>
  <c r="P331" i="17"/>
  <c r="H331" i="17"/>
  <c r="G331" i="17"/>
  <c r="O331" i="17"/>
  <c r="P337" i="17"/>
  <c r="L337" i="17"/>
  <c r="H337" i="17"/>
  <c r="X337" i="17"/>
  <c r="Q337" i="17"/>
  <c r="M337" i="17"/>
  <c r="I337" i="17"/>
  <c r="T337" i="17" s="1"/>
  <c r="S337" i="17"/>
  <c r="K337" i="17"/>
  <c r="R337" i="17"/>
  <c r="J337" i="17"/>
  <c r="O337" i="17"/>
  <c r="G337" i="17"/>
  <c r="N337" i="17"/>
  <c r="F337" i="17"/>
  <c r="T181" i="17"/>
  <c r="R201" i="17"/>
  <c r="N201" i="17"/>
  <c r="J201" i="17"/>
  <c r="F201" i="17"/>
  <c r="X201" i="17"/>
  <c r="Q201" i="17"/>
  <c r="M201" i="17"/>
  <c r="I201" i="17"/>
  <c r="P201" i="17"/>
  <c r="L201" i="17"/>
  <c r="H201" i="17"/>
  <c r="S201" i="17"/>
  <c r="O201" i="17"/>
  <c r="K201" i="17"/>
  <c r="G201" i="17"/>
  <c r="R212" i="17"/>
  <c r="N212" i="17"/>
  <c r="J212" i="17"/>
  <c r="F212" i="17"/>
  <c r="X212" i="17"/>
  <c r="Q212" i="17"/>
  <c r="M212" i="17"/>
  <c r="I212" i="17"/>
  <c r="P212" i="17"/>
  <c r="L212" i="17"/>
  <c r="H212" i="17"/>
  <c r="G212" i="17"/>
  <c r="S212" i="17"/>
  <c r="O212" i="17"/>
  <c r="K212" i="17"/>
  <c r="C187" i="17"/>
  <c r="B186" i="17"/>
  <c r="D186" i="17" s="1"/>
  <c r="R200" i="17"/>
  <c r="N200" i="17"/>
  <c r="J200" i="17"/>
  <c r="F200" i="17"/>
  <c r="X200" i="17"/>
  <c r="Q200" i="17"/>
  <c r="M200" i="17"/>
  <c r="I200" i="17"/>
  <c r="P200" i="17"/>
  <c r="L200" i="17"/>
  <c r="H200" i="17"/>
  <c r="G200" i="17"/>
  <c r="S200" i="17"/>
  <c r="O200" i="17"/>
  <c r="K200" i="17"/>
  <c r="R133" i="17"/>
  <c r="N133" i="17"/>
  <c r="J133" i="17"/>
  <c r="F133" i="17"/>
  <c r="X133" i="17"/>
  <c r="Q133" i="17"/>
  <c r="M133" i="17"/>
  <c r="I133" i="17"/>
  <c r="P133" i="17"/>
  <c r="L133" i="17"/>
  <c r="H133" i="17"/>
  <c r="S133" i="17"/>
  <c r="O133" i="17"/>
  <c r="K133" i="17"/>
  <c r="G133" i="17"/>
  <c r="R213" i="17"/>
  <c r="N213" i="17"/>
  <c r="J213" i="17"/>
  <c r="F213" i="17"/>
  <c r="X213" i="17"/>
  <c r="Q213" i="17"/>
  <c r="M213" i="17"/>
  <c r="I213" i="17"/>
  <c r="P213" i="17"/>
  <c r="L213" i="17"/>
  <c r="H213" i="17"/>
  <c r="S213" i="17"/>
  <c r="O213" i="17"/>
  <c r="K213" i="17"/>
  <c r="G213" i="17"/>
  <c r="R217" i="17"/>
  <c r="N217" i="17"/>
  <c r="J217" i="17"/>
  <c r="F217" i="17"/>
  <c r="X217" i="17"/>
  <c r="Q217" i="17"/>
  <c r="M217" i="17"/>
  <c r="I217" i="17"/>
  <c r="P217" i="17"/>
  <c r="L217" i="17"/>
  <c r="H217" i="17"/>
  <c r="S217" i="17"/>
  <c r="O217" i="17"/>
  <c r="K217" i="17"/>
  <c r="G217" i="17"/>
  <c r="T347" i="17"/>
  <c r="R204" i="17"/>
  <c r="N204" i="17"/>
  <c r="J204" i="17"/>
  <c r="F204" i="17"/>
  <c r="X204" i="17"/>
  <c r="Q204" i="17"/>
  <c r="M204" i="17"/>
  <c r="I204" i="17"/>
  <c r="P204" i="17"/>
  <c r="L204" i="17"/>
  <c r="H204" i="17"/>
  <c r="G204" i="17"/>
  <c r="S204" i="17"/>
  <c r="O204" i="17"/>
  <c r="K204" i="17"/>
  <c r="T355" i="17"/>
  <c r="R209" i="17"/>
  <c r="N209" i="17"/>
  <c r="J209" i="17"/>
  <c r="F209" i="17"/>
  <c r="X209" i="17"/>
  <c r="Q209" i="17"/>
  <c r="M209" i="17"/>
  <c r="I209" i="17"/>
  <c r="P209" i="17"/>
  <c r="L209" i="17"/>
  <c r="H209" i="17"/>
  <c r="S209" i="17"/>
  <c r="O209" i="17"/>
  <c r="K209" i="17"/>
  <c r="G209" i="17"/>
  <c r="P226" i="17"/>
  <c r="L226" i="17"/>
  <c r="H226" i="17"/>
  <c r="X226" i="17"/>
  <c r="O226" i="17"/>
  <c r="J226" i="17"/>
  <c r="S226" i="17"/>
  <c r="N226" i="17"/>
  <c r="I226" i="17"/>
  <c r="R226" i="17"/>
  <c r="M226" i="17"/>
  <c r="G226" i="17"/>
  <c r="Q226" i="17"/>
  <c r="K226" i="17"/>
  <c r="F226" i="17"/>
  <c r="R112" i="17"/>
  <c r="N112" i="17"/>
  <c r="J112" i="17"/>
  <c r="F112" i="17"/>
  <c r="X112" i="17"/>
  <c r="Q112" i="17"/>
  <c r="M112" i="17"/>
  <c r="I112" i="17"/>
  <c r="P112" i="17"/>
  <c r="L112" i="17"/>
  <c r="H112" i="17"/>
  <c r="S112" i="17"/>
  <c r="O112" i="17"/>
  <c r="K112" i="17"/>
  <c r="G112" i="17"/>
  <c r="T110" i="17"/>
  <c r="T365" i="17"/>
  <c r="R224" i="17"/>
  <c r="N224" i="17"/>
  <c r="J224" i="17"/>
  <c r="F224" i="17"/>
  <c r="X224" i="17"/>
  <c r="Q224" i="17"/>
  <c r="M224" i="17"/>
  <c r="I224" i="17"/>
  <c r="P224" i="17"/>
  <c r="L224" i="17"/>
  <c r="H224" i="17"/>
  <c r="G224" i="17"/>
  <c r="S224" i="17"/>
  <c r="O224" i="17"/>
  <c r="K224" i="17"/>
  <c r="X267" i="17"/>
  <c r="Q267" i="17"/>
  <c r="M267" i="17"/>
  <c r="I267" i="17"/>
  <c r="P267" i="17"/>
  <c r="L267" i="17"/>
  <c r="H267" i="17"/>
  <c r="O267" i="17"/>
  <c r="G267" i="17"/>
  <c r="N267" i="17"/>
  <c r="F267" i="17"/>
  <c r="S267" i="17"/>
  <c r="K267" i="17"/>
  <c r="R267" i="17"/>
  <c r="J267" i="17"/>
  <c r="P309" i="17"/>
  <c r="L309" i="17"/>
  <c r="H309" i="17"/>
  <c r="S309" i="17"/>
  <c r="O309" i="17"/>
  <c r="K309" i="17"/>
  <c r="G309" i="17"/>
  <c r="X309" i="17"/>
  <c r="M309" i="17"/>
  <c r="R309" i="17"/>
  <c r="J309" i="17"/>
  <c r="Q309" i="17"/>
  <c r="I309" i="17"/>
  <c r="N309" i="17"/>
  <c r="F309" i="17"/>
  <c r="S366" i="17"/>
  <c r="O366" i="17"/>
  <c r="K366" i="17"/>
  <c r="G366" i="17"/>
  <c r="R366" i="17"/>
  <c r="N366" i="17"/>
  <c r="J366" i="17"/>
  <c r="F366" i="17"/>
  <c r="X366" i="17"/>
  <c r="Q366" i="17"/>
  <c r="M366" i="17"/>
  <c r="I366" i="17"/>
  <c r="L366" i="17"/>
  <c r="H366" i="17"/>
  <c r="P366" i="17"/>
  <c r="C230" i="17"/>
  <c r="B229" i="17"/>
  <c r="D229" i="17" s="1"/>
  <c r="T354" i="17"/>
  <c r="R205" i="17"/>
  <c r="N205" i="17"/>
  <c r="J205" i="17"/>
  <c r="F205" i="17"/>
  <c r="X205" i="17"/>
  <c r="Q205" i="17"/>
  <c r="M205" i="17"/>
  <c r="I205" i="17"/>
  <c r="P205" i="17"/>
  <c r="L205" i="17"/>
  <c r="H205" i="17"/>
  <c r="S205" i="17"/>
  <c r="O205" i="17"/>
  <c r="K205" i="17"/>
  <c r="G205" i="17"/>
  <c r="B251" i="17"/>
  <c r="D251" i="17" s="1"/>
  <c r="C252" i="17"/>
  <c r="X111" i="17"/>
  <c r="Q111" i="17"/>
  <c r="M111" i="17"/>
  <c r="I111" i="17"/>
  <c r="P111" i="17"/>
  <c r="L111" i="17"/>
  <c r="H111" i="17"/>
  <c r="S111" i="17"/>
  <c r="O111" i="17"/>
  <c r="K111" i="17"/>
  <c r="G111" i="17"/>
  <c r="R111" i="17"/>
  <c r="N111" i="17"/>
  <c r="J111" i="17"/>
  <c r="F111" i="17"/>
  <c r="T363" i="17"/>
  <c r="P131" i="17"/>
  <c r="L131" i="17"/>
  <c r="H131" i="17"/>
  <c r="S131" i="17"/>
  <c r="O131" i="17"/>
  <c r="K131" i="17"/>
  <c r="G131" i="17"/>
  <c r="R131" i="17"/>
  <c r="N131" i="17"/>
  <c r="J131" i="17"/>
  <c r="F131" i="17"/>
  <c r="X131" i="17"/>
  <c r="Q131" i="17"/>
  <c r="M131" i="17"/>
  <c r="I131" i="17"/>
  <c r="R214" i="17"/>
  <c r="N214" i="17"/>
  <c r="J214" i="17"/>
  <c r="F214" i="17"/>
  <c r="X214" i="17"/>
  <c r="Q214" i="17"/>
  <c r="M214" i="17"/>
  <c r="I214" i="17"/>
  <c r="P214" i="17"/>
  <c r="L214" i="17"/>
  <c r="H214" i="17"/>
  <c r="O214" i="17"/>
  <c r="K214" i="17"/>
  <c r="G214" i="17"/>
  <c r="S214" i="17"/>
  <c r="T364" i="17"/>
  <c r="P249" i="17"/>
  <c r="L249" i="17"/>
  <c r="H249" i="17"/>
  <c r="S249" i="17"/>
  <c r="O249" i="17"/>
  <c r="K249" i="17"/>
  <c r="G249" i="17"/>
  <c r="R249" i="17"/>
  <c r="N249" i="17"/>
  <c r="J249" i="17"/>
  <c r="F249" i="17"/>
  <c r="I249" i="17"/>
  <c r="X249" i="17"/>
  <c r="Q249" i="17"/>
  <c r="M249" i="17"/>
  <c r="B268" i="17"/>
  <c r="D268" i="17" s="1"/>
  <c r="C269" i="17"/>
  <c r="T164" i="17"/>
  <c r="P225" i="17"/>
  <c r="S225" i="17"/>
  <c r="N225" i="17"/>
  <c r="J225" i="17"/>
  <c r="F225" i="17"/>
  <c r="R225" i="17"/>
  <c r="M225" i="17"/>
  <c r="I225" i="17"/>
  <c r="Q225" i="17"/>
  <c r="L225" i="17"/>
  <c r="H225" i="17"/>
  <c r="X225" i="17"/>
  <c r="O225" i="17"/>
  <c r="K225" i="17"/>
  <c r="G225" i="17"/>
  <c r="C311" i="17"/>
  <c r="B310" i="17"/>
  <c r="D310" i="17" s="1"/>
  <c r="R203" i="17"/>
  <c r="N203" i="17"/>
  <c r="J203" i="17"/>
  <c r="F203" i="17"/>
  <c r="X203" i="17"/>
  <c r="Q203" i="17"/>
  <c r="M203" i="17"/>
  <c r="I203" i="17"/>
  <c r="P203" i="17"/>
  <c r="L203" i="17"/>
  <c r="H203" i="17"/>
  <c r="K203" i="17"/>
  <c r="G203" i="17"/>
  <c r="S203" i="17"/>
  <c r="O203" i="17"/>
  <c r="B367" i="17"/>
  <c r="D367" i="17" s="1"/>
  <c r="C368" i="17"/>
  <c r="R129" i="17"/>
  <c r="N129" i="17"/>
  <c r="J129" i="17"/>
  <c r="F129" i="17"/>
  <c r="X129" i="17"/>
  <c r="Q129" i="17"/>
  <c r="M129" i="17"/>
  <c r="I129" i="17"/>
  <c r="P129" i="17"/>
  <c r="L129" i="17"/>
  <c r="H129" i="17"/>
  <c r="S129" i="17"/>
  <c r="O129" i="17"/>
  <c r="K129" i="17"/>
  <c r="G129" i="17"/>
  <c r="R208" i="17"/>
  <c r="N208" i="17"/>
  <c r="J208" i="17"/>
  <c r="F208" i="17"/>
  <c r="X208" i="17"/>
  <c r="Q208" i="17"/>
  <c r="M208" i="17"/>
  <c r="I208" i="17"/>
  <c r="T208" i="17" s="1"/>
  <c r="P208" i="17"/>
  <c r="L208" i="17"/>
  <c r="H208" i="17"/>
  <c r="G208" i="17"/>
  <c r="S208" i="17"/>
  <c r="O208" i="17"/>
  <c r="K208" i="17"/>
  <c r="P349" i="17"/>
  <c r="L349" i="17"/>
  <c r="R349" i="17"/>
  <c r="M349" i="17"/>
  <c r="M356" i="17" s="1"/>
  <c r="H349" i="17"/>
  <c r="S349" i="17"/>
  <c r="S356" i="17" s="1"/>
  <c r="N349" i="17"/>
  <c r="I349" i="17"/>
  <c r="I356" i="17" s="1"/>
  <c r="X349" i="17"/>
  <c r="X356" i="17" s="1"/>
  <c r="J349" i="17"/>
  <c r="Q349" i="17"/>
  <c r="G349" i="17"/>
  <c r="O349" i="17"/>
  <c r="O356" i="17" s="1"/>
  <c r="F349" i="17"/>
  <c r="K349" i="17"/>
  <c r="K356" i="17" s="1"/>
  <c r="R198" i="17"/>
  <c r="N198" i="17"/>
  <c r="J198" i="17"/>
  <c r="F198" i="17"/>
  <c r="X198" i="17"/>
  <c r="Q198" i="17"/>
  <c r="M198" i="17"/>
  <c r="I198" i="17"/>
  <c r="P198" i="17"/>
  <c r="L198" i="17"/>
  <c r="H198" i="17"/>
  <c r="O198" i="17"/>
  <c r="K198" i="17"/>
  <c r="G198" i="17"/>
  <c r="S198" i="17"/>
  <c r="I12" i="8"/>
  <c r="T182" i="17"/>
  <c r="S362" i="17"/>
  <c r="O362" i="17"/>
  <c r="K362" i="17"/>
  <c r="G362" i="17"/>
  <c r="R362" i="17"/>
  <c r="N362" i="17"/>
  <c r="J362" i="17"/>
  <c r="F362" i="17"/>
  <c r="X362" i="17"/>
  <c r="Q362" i="17"/>
  <c r="M362" i="17"/>
  <c r="L362" i="17"/>
  <c r="I362" i="17"/>
  <c r="P362" i="17"/>
  <c r="H362" i="17"/>
  <c r="S109" i="17"/>
  <c r="O109" i="17"/>
  <c r="K109" i="17"/>
  <c r="G109" i="17"/>
  <c r="R109" i="17"/>
  <c r="N109" i="17"/>
  <c r="J109" i="17"/>
  <c r="F109" i="17"/>
  <c r="X109" i="17"/>
  <c r="Q109" i="17"/>
  <c r="M109" i="17"/>
  <c r="I109" i="17"/>
  <c r="P109" i="17"/>
  <c r="L109" i="17"/>
  <c r="H109" i="17"/>
  <c r="X165" i="17"/>
  <c r="Q165" i="17"/>
  <c r="M165" i="17"/>
  <c r="I165" i="17"/>
  <c r="P165" i="17"/>
  <c r="L165" i="17"/>
  <c r="H165" i="17"/>
  <c r="S165" i="17"/>
  <c r="O165" i="17"/>
  <c r="K165" i="17"/>
  <c r="G165" i="17"/>
  <c r="J165" i="17"/>
  <c r="F165" i="17"/>
  <c r="R165" i="17"/>
  <c r="N165" i="17"/>
  <c r="T292" i="17"/>
  <c r="R220" i="17"/>
  <c r="N220" i="17"/>
  <c r="J220" i="17"/>
  <c r="F220" i="17"/>
  <c r="X220" i="17"/>
  <c r="Q220" i="17"/>
  <c r="M220" i="17"/>
  <c r="I220" i="17"/>
  <c r="P220" i="17"/>
  <c r="L220" i="17"/>
  <c r="H220" i="17"/>
  <c r="G220" i="17"/>
  <c r="S220" i="17"/>
  <c r="O220" i="17"/>
  <c r="K220" i="17"/>
  <c r="P339" i="17"/>
  <c r="L339" i="17"/>
  <c r="H339" i="17"/>
  <c r="X339" i="17"/>
  <c r="Q339" i="17"/>
  <c r="M339" i="17"/>
  <c r="I339" i="17"/>
  <c r="O339" i="17"/>
  <c r="G339" i="17"/>
  <c r="N339" i="17"/>
  <c r="F339" i="17"/>
  <c r="S339" i="17"/>
  <c r="K339" i="17"/>
  <c r="R339" i="17"/>
  <c r="J339" i="17"/>
  <c r="X132" i="17"/>
  <c r="Q132" i="17"/>
  <c r="M132" i="17"/>
  <c r="I132" i="17"/>
  <c r="P132" i="17"/>
  <c r="L132" i="17"/>
  <c r="H132" i="17"/>
  <c r="S132" i="17"/>
  <c r="O132" i="17"/>
  <c r="K132" i="17"/>
  <c r="G132" i="17"/>
  <c r="R132" i="17"/>
  <c r="N132" i="17"/>
  <c r="J132" i="17"/>
  <c r="F132" i="17"/>
  <c r="C336" i="17"/>
  <c r="B335" i="17"/>
  <c r="D335" i="17" s="1"/>
  <c r="R210" i="17"/>
  <c r="N210" i="17"/>
  <c r="J210" i="17"/>
  <c r="F210" i="17"/>
  <c r="X210" i="17"/>
  <c r="Q210" i="17"/>
  <c r="M210" i="17"/>
  <c r="I210" i="17"/>
  <c r="P210" i="17"/>
  <c r="L210" i="17"/>
  <c r="H210" i="17"/>
  <c r="O210" i="17"/>
  <c r="K210" i="17"/>
  <c r="G210" i="17"/>
  <c r="S210" i="17"/>
  <c r="R222" i="17"/>
  <c r="N222" i="17"/>
  <c r="J222" i="17"/>
  <c r="F222" i="17"/>
  <c r="X222" i="17"/>
  <c r="Q222" i="17"/>
  <c r="M222" i="17"/>
  <c r="I222" i="17"/>
  <c r="P222" i="17"/>
  <c r="L222" i="17"/>
  <c r="H222" i="17"/>
  <c r="O222" i="17"/>
  <c r="K222" i="17"/>
  <c r="G222" i="17"/>
  <c r="S222" i="17"/>
  <c r="T351" i="17"/>
  <c r="T307" i="17"/>
  <c r="C135" i="17"/>
  <c r="B134" i="17"/>
  <c r="D134" i="17" s="1"/>
  <c r="R211" i="17"/>
  <c r="N211" i="17"/>
  <c r="J211" i="17"/>
  <c r="F211" i="17"/>
  <c r="X211" i="17"/>
  <c r="Q211" i="17"/>
  <c r="M211" i="17"/>
  <c r="I211" i="17"/>
  <c r="P211" i="17"/>
  <c r="L211" i="17"/>
  <c r="H211" i="17"/>
  <c r="K211" i="17"/>
  <c r="G211" i="17"/>
  <c r="S211" i="17"/>
  <c r="O211" i="17"/>
  <c r="T353" i="17"/>
  <c r="Q356" i="17"/>
  <c r="R207" i="17"/>
  <c r="N207" i="17"/>
  <c r="J207" i="17"/>
  <c r="F207" i="17"/>
  <c r="X207" i="17"/>
  <c r="Q207" i="17"/>
  <c r="M207" i="17"/>
  <c r="I207" i="17"/>
  <c r="P207" i="17"/>
  <c r="L207" i="17"/>
  <c r="H207" i="17"/>
  <c r="K207" i="17"/>
  <c r="G207" i="17"/>
  <c r="S207" i="17"/>
  <c r="O207" i="17"/>
  <c r="X306" i="17"/>
  <c r="Q306" i="17"/>
  <c r="M306" i="17"/>
  <c r="I306" i="17"/>
  <c r="P306" i="17"/>
  <c r="L306" i="17"/>
  <c r="H306" i="17"/>
  <c r="N306" i="17"/>
  <c r="F306" i="17"/>
  <c r="S306" i="17"/>
  <c r="K306" i="17"/>
  <c r="R306" i="17"/>
  <c r="J306" i="17"/>
  <c r="G306" i="17"/>
  <c r="O306" i="17"/>
  <c r="T148" i="17"/>
  <c r="C114" i="17"/>
  <c r="B113" i="17"/>
  <c r="D113" i="17" s="1"/>
  <c r="T184" i="17"/>
  <c r="P228" i="17"/>
  <c r="L228" i="17"/>
  <c r="H228" i="17"/>
  <c r="R228" i="17"/>
  <c r="M228" i="17"/>
  <c r="G228" i="17"/>
  <c r="Q228" i="17"/>
  <c r="K228" i="17"/>
  <c r="F228" i="17"/>
  <c r="X228" i="17"/>
  <c r="O228" i="17"/>
  <c r="J228" i="17"/>
  <c r="S228" i="17"/>
  <c r="N228" i="17"/>
  <c r="I228" i="17"/>
  <c r="AB202" i="17"/>
  <c r="O97" i="17" l="1"/>
  <c r="Q97" i="17" s="1"/>
  <c r="X358" i="17"/>
  <c r="S134" i="17"/>
  <c r="O134" i="17"/>
  <c r="K134" i="17"/>
  <c r="G134" i="17"/>
  <c r="R134" i="17"/>
  <c r="N134" i="17"/>
  <c r="J134" i="17"/>
  <c r="F134" i="17"/>
  <c r="X134" i="17"/>
  <c r="Q134" i="17"/>
  <c r="M134" i="17"/>
  <c r="I134" i="17"/>
  <c r="T134" i="17" s="1"/>
  <c r="P134" i="17"/>
  <c r="L134" i="17"/>
  <c r="H134" i="17"/>
  <c r="T362" i="17"/>
  <c r="I13" i="8"/>
  <c r="T129" i="17"/>
  <c r="C270" i="17"/>
  <c r="B269" i="17"/>
  <c r="D269" i="17" s="1"/>
  <c r="T228" i="17"/>
  <c r="S113" i="17"/>
  <c r="O113" i="17"/>
  <c r="K113" i="17"/>
  <c r="G113" i="17"/>
  <c r="R113" i="17"/>
  <c r="N113" i="17"/>
  <c r="J113" i="17"/>
  <c r="F113" i="17"/>
  <c r="X113" i="17"/>
  <c r="Q113" i="17"/>
  <c r="M113" i="17"/>
  <c r="I113" i="17"/>
  <c r="P113" i="17"/>
  <c r="L113" i="17"/>
  <c r="H113" i="17"/>
  <c r="T207" i="17"/>
  <c r="AB222" i="17"/>
  <c r="T210" i="17"/>
  <c r="X335" i="17"/>
  <c r="Q335" i="17"/>
  <c r="M335" i="17"/>
  <c r="I335" i="17"/>
  <c r="R335" i="17"/>
  <c r="N335" i="17"/>
  <c r="J335" i="17"/>
  <c r="F335" i="17"/>
  <c r="P335" i="17"/>
  <c r="H335" i="17"/>
  <c r="O335" i="17"/>
  <c r="G335" i="17"/>
  <c r="L335" i="17"/>
  <c r="S335" i="17"/>
  <c r="K335" i="17"/>
  <c r="T109" i="17"/>
  <c r="T198" i="17"/>
  <c r="C312" i="17"/>
  <c r="B311" i="17"/>
  <c r="D311" i="17" s="1"/>
  <c r="T225" i="17"/>
  <c r="AB225" i="17" s="1"/>
  <c r="T111" i="17"/>
  <c r="C253" i="17"/>
  <c r="B252" i="17"/>
  <c r="D252" i="17" s="1"/>
  <c r="AB205" i="17"/>
  <c r="T224" i="17"/>
  <c r="T226" i="17"/>
  <c r="T209" i="17"/>
  <c r="T356" i="17"/>
  <c r="T213" i="17"/>
  <c r="T332" i="17"/>
  <c r="X295" i="17"/>
  <c r="Q295" i="17"/>
  <c r="M295" i="17"/>
  <c r="I295" i="17"/>
  <c r="P295" i="17"/>
  <c r="L295" i="17"/>
  <c r="H295" i="17"/>
  <c r="N295" i="17"/>
  <c r="F295" i="17"/>
  <c r="S295" i="17"/>
  <c r="K295" i="17"/>
  <c r="R295" i="17"/>
  <c r="J295" i="17"/>
  <c r="O295" i="17"/>
  <c r="G295" i="17"/>
  <c r="C153" i="17"/>
  <c r="B152" i="17"/>
  <c r="D152" i="17" s="1"/>
  <c r="T219" i="17"/>
  <c r="R166" i="17"/>
  <c r="N166" i="17"/>
  <c r="J166" i="17"/>
  <c r="F166" i="17"/>
  <c r="X166" i="17"/>
  <c r="Q166" i="17"/>
  <c r="M166" i="17"/>
  <c r="I166" i="17"/>
  <c r="P166" i="17"/>
  <c r="L166" i="17"/>
  <c r="H166" i="17"/>
  <c r="G166" i="17"/>
  <c r="S166" i="17"/>
  <c r="O166" i="17"/>
  <c r="K166" i="17"/>
  <c r="AB228" i="17"/>
  <c r="C115" i="17"/>
  <c r="B114" i="17"/>
  <c r="D114" i="17" s="1"/>
  <c r="T222" i="17"/>
  <c r="C337" i="17"/>
  <c r="C338" i="17" s="1"/>
  <c r="C339" i="17" s="1"/>
  <c r="C340" i="17" s="1"/>
  <c r="B336" i="17"/>
  <c r="D336" i="17" s="1"/>
  <c r="T132" i="17"/>
  <c r="T220" i="17"/>
  <c r="AB220" i="17" s="1"/>
  <c r="T165" i="17"/>
  <c r="AB208" i="17"/>
  <c r="T131" i="17"/>
  <c r="R251" i="17"/>
  <c r="N251" i="17"/>
  <c r="J251" i="17"/>
  <c r="F251" i="17"/>
  <c r="X251" i="17"/>
  <c r="Q251" i="17"/>
  <c r="M251" i="17"/>
  <c r="I251" i="17"/>
  <c r="P251" i="17"/>
  <c r="L251" i="17"/>
  <c r="H251" i="17"/>
  <c r="S251" i="17"/>
  <c r="O251" i="17"/>
  <c r="K251" i="17"/>
  <c r="G251" i="17"/>
  <c r="T205" i="17"/>
  <c r="T309" i="17"/>
  <c r="T267" i="17"/>
  <c r="AB226" i="17"/>
  <c r="AB204" i="17"/>
  <c r="T217" i="17"/>
  <c r="AB217" i="17" s="1"/>
  <c r="Y20" i="19"/>
  <c r="G20" i="19"/>
  <c r="S20" i="19" s="1"/>
  <c r="A21" i="19"/>
  <c r="M20" i="19"/>
  <c r="AB206" i="17"/>
  <c r="T294" i="17"/>
  <c r="T350" i="17"/>
  <c r="C168" i="17"/>
  <c r="B167" i="17"/>
  <c r="D167" i="17" s="1"/>
  <c r="T197" i="17"/>
  <c r="AB197" i="17" s="1"/>
  <c r="T204" i="17"/>
  <c r="T200" i="17"/>
  <c r="AB200" i="17" s="1"/>
  <c r="P186" i="17"/>
  <c r="L186" i="17"/>
  <c r="H186" i="17"/>
  <c r="S186" i="17"/>
  <c r="O186" i="17"/>
  <c r="K186" i="17"/>
  <c r="G186" i="17"/>
  <c r="R186" i="17"/>
  <c r="N186" i="17"/>
  <c r="J186" i="17"/>
  <c r="F186" i="17"/>
  <c r="I186" i="17"/>
  <c r="X186" i="17"/>
  <c r="Q186" i="17"/>
  <c r="M186" i="17"/>
  <c r="T201" i="17"/>
  <c r="AB201" i="17" s="1"/>
  <c r="T331" i="17"/>
  <c r="T206" i="17"/>
  <c r="T215" i="17"/>
  <c r="AB215" i="17" s="1"/>
  <c r="T199" i="17"/>
  <c r="AB199" i="17" s="1"/>
  <c r="AB216" i="17"/>
  <c r="T223" i="17"/>
  <c r="AB223" i="17" s="1"/>
  <c r="E17" i="15"/>
  <c r="T150" i="17"/>
  <c r="T306" i="17"/>
  <c r="T211" i="17"/>
  <c r="AB211" i="17" s="1"/>
  <c r="C369" i="17"/>
  <c r="B368" i="17"/>
  <c r="D368" i="17" s="1"/>
  <c r="P229" i="17"/>
  <c r="L229" i="17"/>
  <c r="H229" i="17"/>
  <c r="X229" i="17"/>
  <c r="O229" i="17"/>
  <c r="S229" i="17"/>
  <c r="N229" i="17"/>
  <c r="I229" i="17"/>
  <c r="R229" i="17"/>
  <c r="M229" i="17"/>
  <c r="G229" i="17"/>
  <c r="Q229" i="17"/>
  <c r="K229" i="17"/>
  <c r="F229" i="17"/>
  <c r="J229" i="17"/>
  <c r="T112" i="17"/>
  <c r="AB207" i="17"/>
  <c r="C136" i="17"/>
  <c r="B135" i="17"/>
  <c r="D135" i="17" s="1"/>
  <c r="AB210" i="17"/>
  <c r="T339" i="17"/>
  <c r="AB198" i="17"/>
  <c r="T349" i="17"/>
  <c r="X367" i="17"/>
  <c r="P367" i="17"/>
  <c r="L367" i="17"/>
  <c r="H367" i="17"/>
  <c r="S367" i="17"/>
  <c r="O367" i="17"/>
  <c r="K367" i="17"/>
  <c r="G367" i="17"/>
  <c r="R367" i="17"/>
  <c r="N367" i="17"/>
  <c r="J367" i="17"/>
  <c r="F367" i="17"/>
  <c r="I367" i="17"/>
  <c r="Q367" i="17"/>
  <c r="M367" i="17"/>
  <c r="T203" i="17"/>
  <c r="AB203" i="17" s="1"/>
  <c r="X310" i="17"/>
  <c r="Q310" i="17"/>
  <c r="M310" i="17"/>
  <c r="S310" i="17"/>
  <c r="N310" i="17"/>
  <c r="I310" i="17"/>
  <c r="R310" i="17"/>
  <c r="L310" i="17"/>
  <c r="H310" i="17"/>
  <c r="J310" i="17"/>
  <c r="P310" i="17"/>
  <c r="G310" i="17"/>
  <c r="O310" i="17"/>
  <c r="F310" i="17"/>
  <c r="K310" i="17"/>
  <c r="R268" i="17"/>
  <c r="N268" i="17"/>
  <c r="J268" i="17"/>
  <c r="F268" i="17"/>
  <c r="X268" i="17"/>
  <c r="Q268" i="17"/>
  <c r="M268" i="17"/>
  <c r="I268" i="17"/>
  <c r="T268" i="17" s="1"/>
  <c r="L268" i="17"/>
  <c r="S268" i="17"/>
  <c r="K268" i="17"/>
  <c r="P268" i="17"/>
  <c r="H268" i="17"/>
  <c r="O268" i="17"/>
  <c r="G268" i="17"/>
  <c r="T249" i="17"/>
  <c r="T214" i="17"/>
  <c r="AB214" i="17" s="1"/>
  <c r="C231" i="17"/>
  <c r="B230" i="17"/>
  <c r="D230" i="17" s="1"/>
  <c r="T366" i="17"/>
  <c r="AB224" i="17"/>
  <c r="AB209" i="17"/>
  <c r="AB213" i="17"/>
  <c r="T133" i="17"/>
  <c r="C188" i="17"/>
  <c r="B187" i="17"/>
  <c r="D187" i="17" s="1"/>
  <c r="T212" i="17"/>
  <c r="AB212" i="17" s="1"/>
  <c r="B296" i="17"/>
  <c r="D296" i="17" s="1"/>
  <c r="C297" i="17"/>
  <c r="T221" i="17"/>
  <c r="AB221" i="17" s="1"/>
  <c r="X151" i="17"/>
  <c r="Q151" i="17"/>
  <c r="M151" i="17"/>
  <c r="I151" i="17"/>
  <c r="P151" i="17"/>
  <c r="L151" i="17"/>
  <c r="H151" i="17"/>
  <c r="S151" i="17"/>
  <c r="O151" i="17"/>
  <c r="K151" i="17"/>
  <c r="G151" i="17"/>
  <c r="N151" i="17"/>
  <c r="J151" i="17"/>
  <c r="F151" i="17"/>
  <c r="R151" i="17"/>
  <c r="T108" i="17"/>
  <c r="T216" i="17"/>
  <c r="AB219" i="17"/>
  <c r="T227" i="17"/>
  <c r="AB227" i="17" s="1"/>
  <c r="T218" i="17"/>
  <c r="AB218" i="17" s="1"/>
  <c r="T334" i="17"/>
  <c r="T338" i="17"/>
  <c r="C19" i="15"/>
  <c r="M18" i="15"/>
  <c r="E18" i="15" s="1"/>
  <c r="L18" i="15"/>
  <c r="T250" i="17"/>
  <c r="B188" i="17" l="1"/>
  <c r="D188" i="17" s="1"/>
  <c r="C189" i="17"/>
  <c r="C313" i="17"/>
  <c r="B312" i="17"/>
  <c r="D312" i="17" s="1"/>
  <c r="S269" i="17"/>
  <c r="O269" i="17"/>
  <c r="K269" i="17"/>
  <c r="G269" i="17"/>
  <c r="R269" i="17"/>
  <c r="N269" i="17"/>
  <c r="J269" i="17"/>
  <c r="F269" i="17"/>
  <c r="Q269" i="17"/>
  <c r="I269" i="17"/>
  <c r="P269" i="17"/>
  <c r="H269" i="17"/>
  <c r="X269" i="17"/>
  <c r="M269" i="17"/>
  <c r="L269" i="17"/>
  <c r="C271" i="17"/>
  <c r="B270" i="17"/>
  <c r="D270" i="17" s="1"/>
  <c r="P135" i="17"/>
  <c r="L135" i="17"/>
  <c r="H135" i="17"/>
  <c r="S135" i="17"/>
  <c r="O135" i="17"/>
  <c r="K135" i="17"/>
  <c r="G135" i="17"/>
  <c r="R135" i="17"/>
  <c r="N135" i="17"/>
  <c r="J135" i="17"/>
  <c r="F135" i="17"/>
  <c r="X135" i="17"/>
  <c r="Q135" i="17"/>
  <c r="M135" i="17"/>
  <c r="I135" i="17"/>
  <c r="X368" i="17"/>
  <c r="Q368" i="17"/>
  <c r="M368" i="17"/>
  <c r="I368" i="17"/>
  <c r="R368" i="17"/>
  <c r="N368" i="17"/>
  <c r="J368" i="17"/>
  <c r="F368" i="17"/>
  <c r="P368" i="17"/>
  <c r="H368" i="17"/>
  <c r="O368" i="17"/>
  <c r="G368" i="17"/>
  <c r="L368" i="17"/>
  <c r="K368" i="17"/>
  <c r="S368" i="17"/>
  <c r="R336" i="17"/>
  <c r="N336" i="17"/>
  <c r="J336" i="17"/>
  <c r="F336" i="17"/>
  <c r="S336" i="17"/>
  <c r="S341" i="17" s="1"/>
  <c r="O336" i="17"/>
  <c r="O341" i="17" s="1"/>
  <c r="K336" i="17"/>
  <c r="K341" i="17" s="1"/>
  <c r="G336" i="17"/>
  <c r="X336" i="17"/>
  <c r="X341" i="17" s="1"/>
  <c r="M336" i="17"/>
  <c r="M341" i="17" s="1"/>
  <c r="L336" i="17"/>
  <c r="Q336" i="17"/>
  <c r="Q341" i="17" s="1"/>
  <c r="I336" i="17"/>
  <c r="H336" i="17"/>
  <c r="P336" i="17"/>
  <c r="C298" i="17"/>
  <c r="B297" i="17"/>
  <c r="D297" i="17" s="1"/>
  <c r="C137" i="17"/>
  <c r="B136" i="17"/>
  <c r="D136" i="17" s="1"/>
  <c r="D18" i="15"/>
  <c r="T151" i="17"/>
  <c r="R230" i="17"/>
  <c r="X230" i="17"/>
  <c r="Q230" i="17"/>
  <c r="M230" i="17"/>
  <c r="I230" i="17"/>
  <c r="P230" i="17"/>
  <c r="L230" i="17"/>
  <c r="H230" i="17"/>
  <c r="N230" i="17"/>
  <c r="F230" i="17"/>
  <c r="K230" i="17"/>
  <c r="S230" i="17"/>
  <c r="J230" i="17"/>
  <c r="O230" i="17"/>
  <c r="G230" i="17"/>
  <c r="T310" i="17"/>
  <c r="T229" i="17"/>
  <c r="AB229" i="17"/>
  <c r="T186" i="17"/>
  <c r="A22" i="19"/>
  <c r="M21" i="19"/>
  <c r="Y21" i="19"/>
  <c r="G21" i="19"/>
  <c r="S21" i="19" s="1"/>
  <c r="C116" i="17"/>
  <c r="B115" i="17"/>
  <c r="D115" i="17" s="1"/>
  <c r="R152" i="17"/>
  <c r="N152" i="17"/>
  <c r="J152" i="17"/>
  <c r="F152" i="17"/>
  <c r="X152" i="17"/>
  <c r="Q152" i="17"/>
  <c r="M152" i="17"/>
  <c r="I152" i="17"/>
  <c r="P152" i="17"/>
  <c r="L152" i="17"/>
  <c r="H152" i="17"/>
  <c r="K152" i="17"/>
  <c r="G152" i="17"/>
  <c r="S152" i="17"/>
  <c r="O152" i="17"/>
  <c r="S252" i="17"/>
  <c r="O252" i="17"/>
  <c r="K252" i="17"/>
  <c r="G252" i="17"/>
  <c r="R252" i="17"/>
  <c r="N252" i="17"/>
  <c r="J252" i="17"/>
  <c r="F252" i="17"/>
  <c r="X252" i="17"/>
  <c r="Q252" i="17"/>
  <c r="M252" i="17"/>
  <c r="I252" i="17"/>
  <c r="P252" i="17"/>
  <c r="L252" i="17"/>
  <c r="H252" i="17"/>
  <c r="I14" i="8"/>
  <c r="C20" i="15"/>
  <c r="L19" i="15"/>
  <c r="D19" i="15" s="1"/>
  <c r="M19" i="15"/>
  <c r="C169" i="17"/>
  <c r="B168" i="17"/>
  <c r="D168" i="17" s="1"/>
  <c r="C370" i="17"/>
  <c r="B369" i="17"/>
  <c r="D369" i="17" s="1"/>
  <c r="P114" i="17"/>
  <c r="L114" i="17"/>
  <c r="H114" i="17"/>
  <c r="S114" i="17"/>
  <c r="O114" i="17"/>
  <c r="K114" i="17"/>
  <c r="G114" i="17"/>
  <c r="R114" i="17"/>
  <c r="N114" i="17"/>
  <c r="J114" i="17"/>
  <c r="F114" i="17"/>
  <c r="X114" i="17"/>
  <c r="Q114" i="17"/>
  <c r="M114" i="17"/>
  <c r="I114" i="17"/>
  <c r="R296" i="17"/>
  <c r="N296" i="17"/>
  <c r="J296" i="17"/>
  <c r="F296" i="17"/>
  <c r="X296" i="17"/>
  <c r="Q296" i="17"/>
  <c r="M296" i="17"/>
  <c r="I296" i="17"/>
  <c r="S296" i="17"/>
  <c r="K296" i="17"/>
  <c r="P296" i="17"/>
  <c r="H296" i="17"/>
  <c r="O296" i="17"/>
  <c r="G296" i="17"/>
  <c r="L296" i="17"/>
  <c r="X187" i="17"/>
  <c r="Q187" i="17"/>
  <c r="M187" i="17"/>
  <c r="I187" i="17"/>
  <c r="P187" i="17"/>
  <c r="L187" i="17"/>
  <c r="H187" i="17"/>
  <c r="S187" i="17"/>
  <c r="O187" i="17"/>
  <c r="K187" i="17"/>
  <c r="G187" i="17"/>
  <c r="F187" i="17"/>
  <c r="R187" i="17"/>
  <c r="N187" i="17"/>
  <c r="J187" i="17"/>
  <c r="C232" i="17"/>
  <c r="B231" i="17"/>
  <c r="D231" i="17" s="1"/>
  <c r="T367" i="17"/>
  <c r="S167" i="17"/>
  <c r="O167" i="17"/>
  <c r="K167" i="17"/>
  <c r="G167" i="17"/>
  <c r="R167" i="17"/>
  <c r="N167" i="17"/>
  <c r="J167" i="17"/>
  <c r="F167" i="17"/>
  <c r="X167" i="17"/>
  <c r="Q167" i="17"/>
  <c r="M167" i="17"/>
  <c r="I167" i="17"/>
  <c r="T167" i="17" s="1"/>
  <c r="P167" i="17"/>
  <c r="L167" i="17"/>
  <c r="H167" i="17"/>
  <c r="T251" i="17"/>
  <c r="T166" i="17"/>
  <c r="C154" i="17"/>
  <c r="B154" i="17" s="1"/>
  <c r="D154" i="17" s="1"/>
  <c r="B153" i="17"/>
  <c r="D153" i="17" s="1"/>
  <c r="T295" i="17"/>
  <c r="C254" i="17"/>
  <c r="B253" i="17"/>
  <c r="D253" i="17" s="1"/>
  <c r="R311" i="17"/>
  <c r="N311" i="17"/>
  <c r="J311" i="17"/>
  <c r="F311" i="17"/>
  <c r="X311" i="17"/>
  <c r="P311" i="17"/>
  <c r="K311" i="17"/>
  <c r="O311" i="17"/>
  <c r="I311" i="17"/>
  <c r="L311" i="17"/>
  <c r="S311" i="17"/>
  <c r="H311" i="17"/>
  <c r="Q311" i="17"/>
  <c r="G311" i="17"/>
  <c r="M311" i="17"/>
  <c r="T335" i="17"/>
  <c r="T113" i="17"/>
  <c r="T341" i="17" l="1"/>
  <c r="S153" i="17"/>
  <c r="O153" i="17"/>
  <c r="K153" i="17"/>
  <c r="G153" i="17"/>
  <c r="R153" i="17"/>
  <c r="N153" i="17"/>
  <c r="J153" i="17"/>
  <c r="F153" i="17"/>
  <c r="X153" i="17"/>
  <c r="Q153" i="17"/>
  <c r="M153" i="17"/>
  <c r="I153" i="17"/>
  <c r="H153" i="17"/>
  <c r="P153" i="17"/>
  <c r="L153" i="17"/>
  <c r="C233" i="17"/>
  <c r="B232" i="17"/>
  <c r="D232" i="17" s="1"/>
  <c r="C170" i="17"/>
  <c r="B169" i="17"/>
  <c r="D169" i="17" s="1"/>
  <c r="T252" i="17"/>
  <c r="T152" i="17"/>
  <c r="C138" i="17"/>
  <c r="B138" i="17" s="1"/>
  <c r="D138" i="17" s="1"/>
  <c r="B137" i="17"/>
  <c r="D137" i="17" s="1"/>
  <c r="T269" i="17"/>
  <c r="C255" i="17"/>
  <c r="B254" i="17"/>
  <c r="D254" i="17" s="1"/>
  <c r="P154" i="17"/>
  <c r="L154" i="17"/>
  <c r="H154" i="17"/>
  <c r="S154" i="17"/>
  <c r="S155" i="17" s="1"/>
  <c r="O154" i="17"/>
  <c r="K154" i="17"/>
  <c r="K155" i="17" s="1"/>
  <c r="G154" i="17"/>
  <c r="R154" i="17"/>
  <c r="N154" i="17"/>
  <c r="J154" i="17"/>
  <c r="F154" i="17"/>
  <c r="X154" i="17"/>
  <c r="X155" i="17" s="1"/>
  <c r="O88" i="17" s="1"/>
  <c r="Q88" i="17" s="1"/>
  <c r="Q154" i="17"/>
  <c r="M154" i="17"/>
  <c r="I154" i="17"/>
  <c r="R369" i="17"/>
  <c r="N369" i="17"/>
  <c r="J369" i="17"/>
  <c r="F369" i="17"/>
  <c r="X369" i="17"/>
  <c r="Q369" i="17"/>
  <c r="M369" i="17"/>
  <c r="I369" i="17"/>
  <c r="S369" i="17"/>
  <c r="O369" i="17"/>
  <c r="K369" i="17"/>
  <c r="G369" i="17"/>
  <c r="L369" i="17"/>
  <c r="H369" i="17"/>
  <c r="P369" i="17"/>
  <c r="E19" i="15"/>
  <c r="M155" i="17"/>
  <c r="X115" i="17"/>
  <c r="Q115" i="17"/>
  <c r="M115" i="17"/>
  <c r="I115" i="17"/>
  <c r="P115" i="17"/>
  <c r="L115" i="17"/>
  <c r="H115" i="17"/>
  <c r="S115" i="17"/>
  <c r="O115" i="17"/>
  <c r="K115" i="17"/>
  <c r="G115" i="17"/>
  <c r="R115" i="17"/>
  <c r="N115" i="17"/>
  <c r="J115" i="17"/>
  <c r="F115" i="17"/>
  <c r="S297" i="17"/>
  <c r="O297" i="17"/>
  <c r="K297" i="17"/>
  <c r="G297" i="17"/>
  <c r="R297" i="17"/>
  <c r="N297" i="17"/>
  <c r="J297" i="17"/>
  <c r="F297" i="17"/>
  <c r="P297" i="17"/>
  <c r="H297" i="17"/>
  <c r="X297" i="17"/>
  <c r="M297" i="17"/>
  <c r="L297" i="17"/>
  <c r="I297" i="17"/>
  <c r="Q297" i="17"/>
  <c r="T336" i="17"/>
  <c r="I341" i="17"/>
  <c r="O96" i="17"/>
  <c r="Q96" i="17" s="1"/>
  <c r="X343" i="17"/>
  <c r="C190" i="17"/>
  <c r="B190" i="17" s="1"/>
  <c r="D190" i="17" s="1"/>
  <c r="B189" i="17"/>
  <c r="D189" i="17" s="1"/>
  <c r="P253" i="17"/>
  <c r="L253" i="17"/>
  <c r="H253" i="17"/>
  <c r="S253" i="17"/>
  <c r="O253" i="17"/>
  <c r="K253" i="17"/>
  <c r="G253" i="17"/>
  <c r="R253" i="17"/>
  <c r="N253" i="17"/>
  <c r="J253" i="17"/>
  <c r="F253" i="17"/>
  <c r="M253" i="17"/>
  <c r="I253" i="17"/>
  <c r="X253" i="17"/>
  <c r="Q253" i="17"/>
  <c r="T187" i="17"/>
  <c r="C371" i="17"/>
  <c r="B370" i="17"/>
  <c r="D370" i="17" s="1"/>
  <c r="C117" i="17"/>
  <c r="B116" i="17"/>
  <c r="D116" i="17" s="1"/>
  <c r="Y22" i="19"/>
  <c r="G22" i="19"/>
  <c r="S22" i="19" s="1"/>
  <c r="A23" i="19"/>
  <c r="M22" i="19"/>
  <c r="C299" i="17"/>
  <c r="B299" i="17" s="1"/>
  <c r="D299" i="17" s="1"/>
  <c r="B298" i="17"/>
  <c r="D298" i="17" s="1"/>
  <c r="T368" i="17"/>
  <c r="T135" i="17"/>
  <c r="P270" i="17"/>
  <c r="L270" i="17"/>
  <c r="H270" i="17"/>
  <c r="S270" i="17"/>
  <c r="O270" i="17"/>
  <c r="K270" i="17"/>
  <c r="G270" i="17"/>
  <c r="N270" i="17"/>
  <c r="F270" i="17"/>
  <c r="X270" i="17"/>
  <c r="M270" i="17"/>
  <c r="R270" i="17"/>
  <c r="J270" i="17"/>
  <c r="Q270" i="17"/>
  <c r="I270" i="17"/>
  <c r="T270" i="17" s="1"/>
  <c r="S312" i="17"/>
  <c r="O312" i="17"/>
  <c r="K312" i="17"/>
  <c r="G312" i="17"/>
  <c r="R312" i="17"/>
  <c r="M312" i="17"/>
  <c r="H312" i="17"/>
  <c r="Q312" i="17"/>
  <c r="L312" i="17"/>
  <c r="F312" i="17"/>
  <c r="N312" i="17"/>
  <c r="X312" i="17"/>
  <c r="J312" i="17"/>
  <c r="I312" i="17"/>
  <c r="P312" i="17"/>
  <c r="R188" i="17"/>
  <c r="N188" i="17"/>
  <c r="J188" i="17"/>
  <c r="F188" i="17"/>
  <c r="X188" i="17"/>
  <c r="Q188" i="17"/>
  <c r="M188" i="17"/>
  <c r="I188" i="17"/>
  <c r="P188" i="17"/>
  <c r="L188" i="17"/>
  <c r="H188" i="17"/>
  <c r="S188" i="17"/>
  <c r="O188" i="17"/>
  <c r="K188" i="17"/>
  <c r="G188" i="17"/>
  <c r="T311" i="17"/>
  <c r="R231" i="17"/>
  <c r="N231" i="17"/>
  <c r="J231" i="17"/>
  <c r="F231" i="17"/>
  <c r="X231" i="17"/>
  <c r="Q231" i="17"/>
  <c r="M231" i="17"/>
  <c r="I231" i="17"/>
  <c r="P231" i="17"/>
  <c r="L231" i="17"/>
  <c r="H231" i="17"/>
  <c r="G231" i="17"/>
  <c r="S231" i="17"/>
  <c r="O231" i="17"/>
  <c r="K231" i="17"/>
  <c r="T296" i="17"/>
  <c r="T114" i="17"/>
  <c r="P168" i="17"/>
  <c r="L168" i="17"/>
  <c r="H168" i="17"/>
  <c r="S168" i="17"/>
  <c r="O168" i="17"/>
  <c r="K168" i="17"/>
  <c r="G168" i="17"/>
  <c r="R168" i="17"/>
  <c r="N168" i="17"/>
  <c r="J168" i="17"/>
  <c r="F168" i="17"/>
  <c r="Q168" i="17"/>
  <c r="M168" i="17"/>
  <c r="I168" i="17"/>
  <c r="X168" i="17"/>
  <c r="L20" i="15"/>
  <c r="D20" i="15" s="1"/>
  <c r="C21" i="15"/>
  <c r="M20" i="15"/>
  <c r="E20" i="15" s="1"/>
  <c r="I15" i="8"/>
  <c r="T230" i="17"/>
  <c r="X136" i="17"/>
  <c r="Q136" i="17"/>
  <c r="M136" i="17"/>
  <c r="I136" i="17"/>
  <c r="P136" i="17"/>
  <c r="L136" i="17"/>
  <c r="H136" i="17"/>
  <c r="S136" i="17"/>
  <c r="O136" i="17"/>
  <c r="K136" i="17"/>
  <c r="G136" i="17"/>
  <c r="R136" i="17"/>
  <c r="N136" i="17"/>
  <c r="J136" i="17"/>
  <c r="F136" i="17"/>
  <c r="B271" i="17"/>
  <c r="D271" i="17" s="1"/>
  <c r="C272" i="17"/>
  <c r="B313" i="17"/>
  <c r="D313" i="17" s="1"/>
  <c r="C314" i="17"/>
  <c r="C315" i="17" l="1"/>
  <c r="B314" i="17"/>
  <c r="D314" i="17" s="1"/>
  <c r="M21" i="15"/>
  <c r="E21" i="15" s="1"/>
  <c r="C22" i="15"/>
  <c r="L21" i="15"/>
  <c r="D21" i="15" s="1"/>
  <c r="T188" i="17"/>
  <c r="AB230" i="17"/>
  <c r="A24" i="19"/>
  <c r="M23" i="19"/>
  <c r="Y23" i="19"/>
  <c r="G23" i="19"/>
  <c r="S23" i="19" s="1"/>
  <c r="C118" i="17"/>
  <c r="B117" i="17"/>
  <c r="D117" i="17" s="1"/>
  <c r="T253" i="17"/>
  <c r="T297" i="17"/>
  <c r="T115" i="17"/>
  <c r="T154" i="17"/>
  <c r="T155" i="17" s="1"/>
  <c r="C256" i="17"/>
  <c r="B255" i="17"/>
  <c r="D255" i="17" s="1"/>
  <c r="R137" i="17"/>
  <c r="N137" i="17"/>
  <c r="J137" i="17"/>
  <c r="F137" i="17"/>
  <c r="X137" i="17"/>
  <c r="Q137" i="17"/>
  <c r="M137" i="17"/>
  <c r="I137" i="17"/>
  <c r="P137" i="17"/>
  <c r="L137" i="17"/>
  <c r="H137" i="17"/>
  <c r="S137" i="17"/>
  <c r="O137" i="17"/>
  <c r="K137" i="17"/>
  <c r="K139" i="17" s="1"/>
  <c r="G137" i="17"/>
  <c r="R232" i="17"/>
  <c r="N232" i="17"/>
  <c r="J232" i="17"/>
  <c r="F232" i="17"/>
  <c r="X232" i="17"/>
  <c r="Q232" i="17"/>
  <c r="M232" i="17"/>
  <c r="I232" i="17"/>
  <c r="P232" i="17"/>
  <c r="L232" i="17"/>
  <c r="H232" i="17"/>
  <c r="S232" i="17"/>
  <c r="O232" i="17"/>
  <c r="K232" i="17"/>
  <c r="G232" i="17"/>
  <c r="R116" i="17"/>
  <c r="N116" i="17"/>
  <c r="J116" i="17"/>
  <c r="F116" i="17"/>
  <c r="X116" i="17"/>
  <c r="Q116" i="17"/>
  <c r="M116" i="17"/>
  <c r="I116" i="17"/>
  <c r="P116" i="17"/>
  <c r="L116" i="17"/>
  <c r="H116" i="17"/>
  <c r="S116" i="17"/>
  <c r="O116" i="17"/>
  <c r="K116" i="17"/>
  <c r="G116" i="17"/>
  <c r="X254" i="17"/>
  <c r="Q254" i="17"/>
  <c r="M254" i="17"/>
  <c r="I254" i="17"/>
  <c r="P254" i="17"/>
  <c r="L254" i="17"/>
  <c r="H254" i="17"/>
  <c r="S254" i="17"/>
  <c r="O254" i="17"/>
  <c r="K254" i="17"/>
  <c r="G254" i="17"/>
  <c r="J254" i="17"/>
  <c r="F254" i="17"/>
  <c r="R254" i="17"/>
  <c r="N254" i="17"/>
  <c r="C171" i="17"/>
  <c r="B170" i="17"/>
  <c r="D170" i="17" s="1"/>
  <c r="P313" i="17"/>
  <c r="L313" i="17"/>
  <c r="H313" i="17"/>
  <c r="X313" i="17"/>
  <c r="O313" i="17"/>
  <c r="J313" i="17"/>
  <c r="S313" i="17"/>
  <c r="N313" i="17"/>
  <c r="I313" i="17"/>
  <c r="Q313" i="17"/>
  <c r="F313" i="17"/>
  <c r="M313" i="17"/>
  <c r="K313" i="17"/>
  <c r="R313" i="17"/>
  <c r="G313" i="17"/>
  <c r="T136" i="17"/>
  <c r="I139" i="17"/>
  <c r="C273" i="17"/>
  <c r="B272" i="17"/>
  <c r="D272" i="17" s="1"/>
  <c r="I16" i="8"/>
  <c r="M191" i="17"/>
  <c r="T312" i="17"/>
  <c r="P298" i="17"/>
  <c r="L298" i="17"/>
  <c r="H298" i="17"/>
  <c r="S298" i="17"/>
  <c r="O298" i="17"/>
  <c r="K298" i="17"/>
  <c r="G298" i="17"/>
  <c r="X298" i="17"/>
  <c r="M298" i="17"/>
  <c r="R298" i="17"/>
  <c r="J298" i="17"/>
  <c r="Q298" i="17"/>
  <c r="I298" i="17"/>
  <c r="N298" i="17"/>
  <c r="F298" i="17"/>
  <c r="S370" i="17"/>
  <c r="O370" i="17"/>
  <c r="K370" i="17"/>
  <c r="G370" i="17"/>
  <c r="R370" i="17"/>
  <c r="N370" i="17"/>
  <c r="J370" i="17"/>
  <c r="F370" i="17"/>
  <c r="P370" i="17"/>
  <c r="L370" i="17"/>
  <c r="H370" i="17"/>
  <c r="I370" i="17"/>
  <c r="X370" i="17"/>
  <c r="Q370" i="17"/>
  <c r="M370" i="17"/>
  <c r="S189" i="17"/>
  <c r="O189" i="17"/>
  <c r="K189" i="17"/>
  <c r="G189" i="17"/>
  <c r="R189" i="17"/>
  <c r="N189" i="17"/>
  <c r="J189" i="17"/>
  <c r="F189" i="17"/>
  <c r="X189" i="17"/>
  <c r="Q189" i="17"/>
  <c r="M189" i="17"/>
  <c r="I189" i="17"/>
  <c r="P189" i="17"/>
  <c r="L189" i="17"/>
  <c r="H189" i="17"/>
  <c r="S138" i="17"/>
  <c r="S139" i="17" s="1"/>
  <c r="O138" i="17"/>
  <c r="O139" i="17" s="1"/>
  <c r="K138" i="17"/>
  <c r="G138" i="17"/>
  <c r="R138" i="17"/>
  <c r="N138" i="17"/>
  <c r="J138" i="17"/>
  <c r="F138" i="17"/>
  <c r="X138" i="17"/>
  <c r="X139" i="17" s="1"/>
  <c r="O87" i="17" s="1"/>
  <c r="Q87" i="17" s="1"/>
  <c r="Q138" i="17"/>
  <c r="Q139" i="17" s="1"/>
  <c r="M138" i="17"/>
  <c r="I138" i="17"/>
  <c r="P138" i="17"/>
  <c r="L138" i="17"/>
  <c r="H138" i="17"/>
  <c r="C234" i="17"/>
  <c r="B233" i="17"/>
  <c r="D233" i="17" s="1"/>
  <c r="T153" i="17"/>
  <c r="X271" i="17"/>
  <c r="Q271" i="17"/>
  <c r="M271" i="17"/>
  <c r="I271" i="17"/>
  <c r="P271" i="17"/>
  <c r="L271" i="17"/>
  <c r="H271" i="17"/>
  <c r="S271" i="17"/>
  <c r="K271" i="17"/>
  <c r="R271" i="17"/>
  <c r="J271" i="17"/>
  <c r="O271" i="17"/>
  <c r="G271" i="17"/>
  <c r="N271" i="17"/>
  <c r="F271" i="17"/>
  <c r="T168" i="17"/>
  <c r="T231" i="17"/>
  <c r="X299" i="17"/>
  <c r="X300" i="17" s="1"/>
  <c r="Q299" i="17"/>
  <c r="Q300" i="17" s="1"/>
  <c r="M299" i="17"/>
  <c r="M300" i="17" s="1"/>
  <c r="I299" i="17"/>
  <c r="P299" i="17"/>
  <c r="L299" i="17"/>
  <c r="H299" i="17"/>
  <c r="R299" i="17"/>
  <c r="J299" i="17"/>
  <c r="O299" i="17"/>
  <c r="O300" i="17" s="1"/>
  <c r="G299" i="17"/>
  <c r="N299" i="17"/>
  <c r="F299" i="17"/>
  <c r="S299" i="17"/>
  <c r="S300" i="17" s="1"/>
  <c r="K299" i="17"/>
  <c r="K300" i="17" s="1"/>
  <c r="C372" i="17"/>
  <c r="B371" i="17"/>
  <c r="D371" i="17" s="1"/>
  <c r="P190" i="17"/>
  <c r="L190" i="17"/>
  <c r="H190" i="17"/>
  <c r="S190" i="17"/>
  <c r="O190" i="17"/>
  <c r="O191" i="17" s="1"/>
  <c r="K190" i="17"/>
  <c r="K191" i="17" s="1"/>
  <c r="G190" i="17"/>
  <c r="R190" i="17"/>
  <c r="N190" i="17"/>
  <c r="J190" i="17"/>
  <c r="F190" i="17"/>
  <c r="M190" i="17"/>
  <c r="I190" i="17"/>
  <c r="T190" i="17" s="1"/>
  <c r="X190" i="17"/>
  <c r="X191" i="17" s="1"/>
  <c r="O90" i="17" s="1"/>
  <c r="Q90" i="17" s="1"/>
  <c r="Q190" i="17"/>
  <c r="Q191" i="17" s="1"/>
  <c r="T369" i="17"/>
  <c r="Q155" i="17"/>
  <c r="O155" i="17"/>
  <c r="I155" i="17"/>
  <c r="X169" i="17"/>
  <c r="Q169" i="17"/>
  <c r="M169" i="17"/>
  <c r="I169" i="17"/>
  <c r="P169" i="17"/>
  <c r="L169" i="17"/>
  <c r="H169" i="17"/>
  <c r="S169" i="17"/>
  <c r="O169" i="17"/>
  <c r="K169" i="17"/>
  <c r="G169" i="17"/>
  <c r="N169" i="17"/>
  <c r="J169" i="17"/>
  <c r="F169" i="17"/>
  <c r="R169" i="17"/>
  <c r="O94" i="17" l="1"/>
  <c r="Q94" i="17" s="1"/>
  <c r="X302" i="17"/>
  <c r="R233" i="17"/>
  <c r="N233" i="17"/>
  <c r="J233" i="17"/>
  <c r="F233" i="17"/>
  <c r="X233" i="17"/>
  <c r="Q233" i="17"/>
  <c r="M233" i="17"/>
  <c r="I233" i="17"/>
  <c r="P233" i="17"/>
  <c r="L233" i="17"/>
  <c r="H233" i="17"/>
  <c r="O233" i="17"/>
  <c r="K233" i="17"/>
  <c r="G233" i="17"/>
  <c r="S233" i="17"/>
  <c r="T313" i="17"/>
  <c r="S191" i="17"/>
  <c r="C235" i="17"/>
  <c r="B234" i="17"/>
  <c r="D234" i="17" s="1"/>
  <c r="T138" i="17"/>
  <c r="T189" i="17"/>
  <c r="I17" i="8"/>
  <c r="R170" i="17"/>
  <c r="N170" i="17"/>
  <c r="J170" i="17"/>
  <c r="F170" i="17"/>
  <c r="X170" i="17"/>
  <c r="Q170" i="17"/>
  <c r="M170" i="17"/>
  <c r="I170" i="17"/>
  <c r="P170" i="17"/>
  <c r="L170" i="17"/>
  <c r="H170" i="17"/>
  <c r="K170" i="17"/>
  <c r="G170" i="17"/>
  <c r="S170" i="17"/>
  <c r="O170" i="17"/>
  <c r="T370" i="17"/>
  <c r="C23" i="15"/>
  <c r="M22" i="15"/>
  <c r="E22" i="15" s="1"/>
  <c r="L22" i="15"/>
  <c r="D22" i="15" s="1"/>
  <c r="P371" i="17"/>
  <c r="L371" i="17"/>
  <c r="H371" i="17"/>
  <c r="S371" i="17"/>
  <c r="O371" i="17"/>
  <c r="K371" i="17"/>
  <c r="G371" i="17"/>
  <c r="X371" i="17"/>
  <c r="Q371" i="17"/>
  <c r="M371" i="17"/>
  <c r="I371" i="17"/>
  <c r="F371" i="17"/>
  <c r="R371" i="17"/>
  <c r="N371" i="17"/>
  <c r="J371" i="17"/>
  <c r="T271" i="17"/>
  <c r="I191" i="17"/>
  <c r="T298" i="17"/>
  <c r="AB231" i="17"/>
  <c r="R272" i="17"/>
  <c r="N272" i="17"/>
  <c r="J272" i="17"/>
  <c r="F272" i="17"/>
  <c r="X272" i="17"/>
  <c r="Q272" i="17"/>
  <c r="M272" i="17"/>
  <c r="I272" i="17"/>
  <c r="P272" i="17"/>
  <c r="H272" i="17"/>
  <c r="O272" i="17"/>
  <c r="G272" i="17"/>
  <c r="L272" i="17"/>
  <c r="S272" i="17"/>
  <c r="K272" i="17"/>
  <c r="C172" i="17"/>
  <c r="B171" i="17"/>
  <c r="D171" i="17" s="1"/>
  <c r="T254" i="17"/>
  <c r="T232" i="17"/>
  <c r="AB232" i="17" s="1"/>
  <c r="T137" i="17"/>
  <c r="T139" i="17" s="1"/>
  <c r="R255" i="17"/>
  <c r="N255" i="17"/>
  <c r="J255" i="17"/>
  <c r="F255" i="17"/>
  <c r="X255" i="17"/>
  <c r="Q255" i="17"/>
  <c r="M255" i="17"/>
  <c r="I255" i="17"/>
  <c r="P255" i="17"/>
  <c r="L255" i="17"/>
  <c r="H255" i="17"/>
  <c r="S255" i="17"/>
  <c r="G255" i="17"/>
  <c r="O255" i="17"/>
  <c r="K255" i="17"/>
  <c r="S117" i="17"/>
  <c r="O117" i="17"/>
  <c r="K117" i="17"/>
  <c r="G117" i="17"/>
  <c r="R117" i="17"/>
  <c r="N117" i="17"/>
  <c r="J117" i="17"/>
  <c r="F117" i="17"/>
  <c r="X117" i="17"/>
  <c r="Q117" i="17"/>
  <c r="M117" i="17"/>
  <c r="I117" i="17"/>
  <c r="P117" i="17"/>
  <c r="L117" i="17"/>
  <c r="H117" i="17"/>
  <c r="T191" i="17"/>
  <c r="X314" i="17"/>
  <c r="Q314" i="17"/>
  <c r="M314" i="17"/>
  <c r="I314" i="17"/>
  <c r="R314" i="17"/>
  <c r="L314" i="17"/>
  <c r="G314" i="17"/>
  <c r="P314" i="17"/>
  <c r="K314" i="17"/>
  <c r="F314" i="17"/>
  <c r="S314" i="17"/>
  <c r="H314" i="17"/>
  <c r="O314" i="17"/>
  <c r="N314" i="17"/>
  <c r="J314" i="17"/>
  <c r="T169" i="17"/>
  <c r="B372" i="17"/>
  <c r="D372" i="17" s="1"/>
  <c r="C373" i="17"/>
  <c r="T299" i="17"/>
  <c r="T300" i="17" s="1"/>
  <c r="C274" i="17"/>
  <c r="B273" i="17"/>
  <c r="D273" i="17" s="1"/>
  <c r="T116" i="17"/>
  <c r="M139" i="17"/>
  <c r="C257" i="17"/>
  <c r="B257" i="17" s="1"/>
  <c r="D257" i="17" s="1"/>
  <c r="B256" i="17"/>
  <c r="D256" i="17" s="1"/>
  <c r="I300" i="17"/>
  <c r="C119" i="17"/>
  <c r="B118" i="17"/>
  <c r="D118" i="17" s="1"/>
  <c r="Y24" i="19"/>
  <c r="G24" i="19"/>
  <c r="S24" i="19" s="1"/>
  <c r="A25" i="19"/>
  <c r="M24" i="19"/>
  <c r="B315" i="17"/>
  <c r="D315" i="17" s="1"/>
  <c r="C316" i="17"/>
  <c r="R257" i="17" l="1"/>
  <c r="X257" i="17"/>
  <c r="X258" i="17" s="1"/>
  <c r="Q257" i="17"/>
  <c r="Q258" i="17" s="1"/>
  <c r="M257" i="17"/>
  <c r="I257" i="17"/>
  <c r="O257" i="17"/>
  <c r="J257" i="17"/>
  <c r="N257" i="17"/>
  <c r="H257" i="17"/>
  <c r="S257" i="17"/>
  <c r="S258" i="17" s="1"/>
  <c r="L257" i="17"/>
  <c r="G257" i="17"/>
  <c r="P257" i="17"/>
  <c r="K257" i="17"/>
  <c r="F257" i="17"/>
  <c r="L23" i="15"/>
  <c r="D23" i="15" s="1"/>
  <c r="C24" i="15"/>
  <c r="M23" i="15"/>
  <c r="E23" i="15" s="1"/>
  <c r="R234" i="17"/>
  <c r="N234" i="17"/>
  <c r="J234" i="17"/>
  <c r="F234" i="17"/>
  <c r="X234" i="17"/>
  <c r="Q234" i="17"/>
  <c r="M234" i="17"/>
  <c r="I234" i="17"/>
  <c r="P234" i="17"/>
  <c r="L234" i="17"/>
  <c r="H234" i="17"/>
  <c r="K234" i="17"/>
  <c r="G234" i="17"/>
  <c r="S234" i="17"/>
  <c r="O234" i="17"/>
  <c r="T233" i="17"/>
  <c r="A26" i="19"/>
  <c r="M25" i="19"/>
  <c r="Y25" i="19"/>
  <c r="G25" i="19"/>
  <c r="S25" i="19" s="1"/>
  <c r="C120" i="17"/>
  <c r="B119" i="17"/>
  <c r="D119" i="17" s="1"/>
  <c r="S273" i="17"/>
  <c r="O273" i="17"/>
  <c r="K273" i="17"/>
  <c r="G273" i="17"/>
  <c r="R273" i="17"/>
  <c r="N273" i="17"/>
  <c r="J273" i="17"/>
  <c r="F273" i="17"/>
  <c r="X273" i="17"/>
  <c r="M273" i="17"/>
  <c r="L273" i="17"/>
  <c r="Q273" i="17"/>
  <c r="I273" i="17"/>
  <c r="P273" i="17"/>
  <c r="H273" i="17"/>
  <c r="C374" i="17"/>
  <c r="B373" i="17"/>
  <c r="D373" i="17" s="1"/>
  <c r="I18" i="8"/>
  <c r="I19" i="8" s="1"/>
  <c r="C236" i="17"/>
  <c r="B235" i="17"/>
  <c r="D235" i="17" s="1"/>
  <c r="P118" i="17"/>
  <c r="L118" i="17"/>
  <c r="H118" i="17"/>
  <c r="S118" i="17"/>
  <c r="O118" i="17"/>
  <c r="K118" i="17"/>
  <c r="G118" i="17"/>
  <c r="R118" i="17"/>
  <c r="N118" i="17"/>
  <c r="J118" i="17"/>
  <c r="F118" i="17"/>
  <c r="X118" i="17"/>
  <c r="Q118" i="17"/>
  <c r="M118" i="17"/>
  <c r="I118" i="17"/>
  <c r="T170" i="17"/>
  <c r="C317" i="17"/>
  <c r="B316" i="17"/>
  <c r="D316" i="17" s="1"/>
  <c r="C275" i="17"/>
  <c r="B274" i="17"/>
  <c r="D274" i="17" s="1"/>
  <c r="X372" i="17"/>
  <c r="Q372" i="17"/>
  <c r="M372" i="17"/>
  <c r="I372" i="17"/>
  <c r="P372" i="17"/>
  <c r="L372" i="17"/>
  <c r="H372" i="17"/>
  <c r="R372" i="17"/>
  <c r="N372" i="17"/>
  <c r="J372" i="17"/>
  <c r="F372" i="17"/>
  <c r="S372" i="17"/>
  <c r="O372" i="17"/>
  <c r="K372" i="17"/>
  <c r="G372" i="17"/>
  <c r="T255" i="17"/>
  <c r="S171" i="17"/>
  <c r="O171" i="17"/>
  <c r="K171" i="17"/>
  <c r="G171" i="17"/>
  <c r="R171" i="17"/>
  <c r="N171" i="17"/>
  <c r="J171" i="17"/>
  <c r="F171" i="17"/>
  <c r="X171" i="17"/>
  <c r="Q171" i="17"/>
  <c r="M171" i="17"/>
  <c r="I171" i="17"/>
  <c r="H171" i="17"/>
  <c r="P171" i="17"/>
  <c r="L171" i="17"/>
  <c r="R315" i="17"/>
  <c r="N315" i="17"/>
  <c r="J315" i="17"/>
  <c r="F315" i="17"/>
  <c r="O315" i="17"/>
  <c r="I315" i="17"/>
  <c r="S315" i="17"/>
  <c r="M315" i="17"/>
  <c r="H315" i="17"/>
  <c r="Q315" i="17"/>
  <c r="L315" i="17"/>
  <c r="G315" i="17"/>
  <c r="P315" i="17"/>
  <c r="K315" i="17"/>
  <c r="X315" i="17"/>
  <c r="S256" i="17"/>
  <c r="O256" i="17"/>
  <c r="K256" i="17"/>
  <c r="G256" i="17"/>
  <c r="R256" i="17"/>
  <c r="N256" i="17"/>
  <c r="J256" i="17"/>
  <c r="F256" i="17"/>
  <c r="X256" i="17"/>
  <c r="Q256" i="17"/>
  <c r="M256" i="17"/>
  <c r="I256" i="17"/>
  <c r="P256" i="17"/>
  <c r="L256" i="17"/>
  <c r="H256" i="17"/>
  <c r="T314" i="17"/>
  <c r="T117" i="17"/>
  <c r="C173" i="17"/>
  <c r="B172" i="17"/>
  <c r="D172" i="17" s="1"/>
  <c r="T272" i="17"/>
  <c r="T371" i="17"/>
  <c r="AB233" i="17"/>
  <c r="P172" i="17" l="1"/>
  <c r="L172" i="17"/>
  <c r="H172" i="17"/>
  <c r="S172" i="17"/>
  <c r="O172" i="17"/>
  <c r="K172" i="17"/>
  <c r="G172" i="17"/>
  <c r="R172" i="17"/>
  <c r="N172" i="17"/>
  <c r="J172" i="17"/>
  <c r="F172" i="17"/>
  <c r="X172" i="17"/>
  <c r="Q172" i="17"/>
  <c r="M172" i="17"/>
  <c r="I172" i="17"/>
  <c r="T315" i="17"/>
  <c r="P9" i="8"/>
  <c r="P2" i="8"/>
  <c r="N3" i="8"/>
  <c r="O3" i="8" s="1"/>
  <c r="P5" i="8"/>
  <c r="N9" i="8"/>
  <c r="O9" i="8" s="1"/>
  <c r="P6" i="8"/>
  <c r="N2" i="8"/>
  <c r="P3" i="8"/>
  <c r="N6" i="8"/>
  <c r="O6" i="8" s="1"/>
  <c r="N8" i="8"/>
  <c r="O8" i="8" s="1"/>
  <c r="P4" i="8"/>
  <c r="N4" i="8"/>
  <c r="O4" i="8" s="1"/>
  <c r="P8" i="8"/>
  <c r="P7" i="8"/>
  <c r="N7" i="8"/>
  <c r="O7" i="8" s="1"/>
  <c r="R235" i="17"/>
  <c r="N235" i="17"/>
  <c r="J235" i="17"/>
  <c r="F235" i="17"/>
  <c r="X235" i="17"/>
  <c r="Q235" i="17"/>
  <c r="M235" i="17"/>
  <c r="I235" i="17"/>
  <c r="P235" i="17"/>
  <c r="L235" i="17"/>
  <c r="H235" i="17"/>
  <c r="G235" i="17"/>
  <c r="S235" i="17"/>
  <c r="O235" i="17"/>
  <c r="K235" i="17"/>
  <c r="T273" i="17"/>
  <c r="T234" i="17"/>
  <c r="AB234" i="17" s="1"/>
  <c r="K258" i="17"/>
  <c r="B317" i="17"/>
  <c r="D317" i="17" s="1"/>
  <c r="C318" i="17"/>
  <c r="T171" i="17"/>
  <c r="P274" i="17"/>
  <c r="L274" i="17"/>
  <c r="H274" i="17"/>
  <c r="S274" i="17"/>
  <c r="O274" i="17"/>
  <c r="K274" i="17"/>
  <c r="G274" i="17"/>
  <c r="R274" i="17"/>
  <c r="J274" i="17"/>
  <c r="Q274" i="17"/>
  <c r="I274" i="17"/>
  <c r="N274" i="17"/>
  <c r="F274" i="17"/>
  <c r="X274" i="17"/>
  <c r="M274" i="17"/>
  <c r="R373" i="17"/>
  <c r="N373" i="17"/>
  <c r="J373" i="17"/>
  <c r="F373" i="17"/>
  <c r="X373" i="17"/>
  <c r="Q373" i="17"/>
  <c r="M373" i="17"/>
  <c r="I373" i="17"/>
  <c r="S373" i="17"/>
  <c r="O373" i="17"/>
  <c r="K373" i="17"/>
  <c r="G373" i="17"/>
  <c r="P373" i="17"/>
  <c r="L373" i="17"/>
  <c r="H373" i="17"/>
  <c r="O258" i="17"/>
  <c r="O92" i="17"/>
  <c r="Q92" i="17" s="1"/>
  <c r="X260" i="17"/>
  <c r="C276" i="17"/>
  <c r="B275" i="17"/>
  <c r="D275" i="17" s="1"/>
  <c r="T118" i="17"/>
  <c r="B236" i="17"/>
  <c r="D236" i="17" s="1"/>
  <c r="C237" i="17"/>
  <c r="C375" i="17"/>
  <c r="B374" i="17"/>
  <c r="D374" i="17" s="1"/>
  <c r="X119" i="17"/>
  <c r="Q119" i="17"/>
  <c r="M119" i="17"/>
  <c r="I119" i="17"/>
  <c r="P119" i="17"/>
  <c r="L119" i="17"/>
  <c r="H119" i="17"/>
  <c r="S119" i="17"/>
  <c r="O119" i="17"/>
  <c r="K119" i="17"/>
  <c r="G119" i="17"/>
  <c r="R119" i="17"/>
  <c r="N119" i="17"/>
  <c r="J119" i="17"/>
  <c r="F119" i="17"/>
  <c r="M24" i="15"/>
  <c r="E24" i="15" s="1"/>
  <c r="C25" i="15"/>
  <c r="L24" i="15"/>
  <c r="D24" i="15" s="1"/>
  <c r="T257" i="17"/>
  <c r="T258" i="17" s="1"/>
  <c r="I258" i="17"/>
  <c r="C174" i="17"/>
  <c r="B174" i="17" s="1"/>
  <c r="D174" i="17" s="1"/>
  <c r="B173" i="17"/>
  <c r="D173" i="17" s="1"/>
  <c r="T372" i="17"/>
  <c r="T256" i="17"/>
  <c r="S316" i="17"/>
  <c r="O316" i="17"/>
  <c r="K316" i="17"/>
  <c r="G316" i="17"/>
  <c r="Q316" i="17"/>
  <c r="L316" i="17"/>
  <c r="F316" i="17"/>
  <c r="X316" i="17"/>
  <c r="P316" i="17"/>
  <c r="J316" i="17"/>
  <c r="N316" i="17"/>
  <c r="I316" i="17"/>
  <c r="R316" i="17"/>
  <c r="M316" i="17"/>
  <c r="H316" i="17"/>
  <c r="N5" i="8"/>
  <c r="O5" i="8" s="1"/>
  <c r="C121" i="17"/>
  <c r="B120" i="17"/>
  <c r="D120" i="17" s="1"/>
  <c r="A27" i="19"/>
  <c r="G26" i="19"/>
  <c r="S26" i="19" s="1"/>
  <c r="Y26" i="19"/>
  <c r="M258" i="17"/>
  <c r="R174" i="17" l="1"/>
  <c r="N174" i="17"/>
  <c r="J174" i="17"/>
  <c r="F174" i="17"/>
  <c r="X174" i="17"/>
  <c r="Q174" i="17"/>
  <c r="M174" i="17"/>
  <c r="I174" i="17"/>
  <c r="P174" i="17"/>
  <c r="L174" i="17"/>
  <c r="H174" i="17"/>
  <c r="O174" i="17"/>
  <c r="K174" i="17"/>
  <c r="G174" i="17"/>
  <c r="S174" i="17"/>
  <c r="C238" i="17"/>
  <c r="B237" i="17"/>
  <c r="D237" i="17" s="1"/>
  <c r="X275" i="17"/>
  <c r="Q275" i="17"/>
  <c r="M275" i="17"/>
  <c r="I275" i="17"/>
  <c r="P275" i="17"/>
  <c r="L275" i="17"/>
  <c r="H275" i="17"/>
  <c r="O275" i="17"/>
  <c r="G275" i="17"/>
  <c r="N275" i="17"/>
  <c r="F275" i="17"/>
  <c r="S275" i="17"/>
  <c r="K275" i="17"/>
  <c r="R275" i="17"/>
  <c r="J275" i="17"/>
  <c r="T373" i="17"/>
  <c r="T274" i="17"/>
  <c r="B318" i="17"/>
  <c r="D318" i="17" s="1"/>
  <c r="C319" i="17"/>
  <c r="T235" i="17"/>
  <c r="O2" i="8"/>
  <c r="O10" i="8" s="1"/>
  <c r="N10" i="8"/>
  <c r="T172" i="17"/>
  <c r="AB235" i="17"/>
  <c r="T316" i="17"/>
  <c r="C26" i="15"/>
  <c r="L25" i="15"/>
  <c r="D25" i="15" s="1"/>
  <c r="M25" i="15"/>
  <c r="E25" i="15" s="1"/>
  <c r="R236" i="17"/>
  <c r="N236" i="17"/>
  <c r="J236" i="17"/>
  <c r="F236" i="17"/>
  <c r="X236" i="17"/>
  <c r="Q236" i="17"/>
  <c r="M236" i="17"/>
  <c r="I236" i="17"/>
  <c r="P236" i="17"/>
  <c r="L236" i="17"/>
  <c r="H236" i="17"/>
  <c r="S236" i="17"/>
  <c r="O236" i="17"/>
  <c r="K236" i="17"/>
  <c r="G236" i="17"/>
  <c r="B276" i="17"/>
  <c r="D276" i="17" s="1"/>
  <c r="C277" i="17"/>
  <c r="P317" i="17"/>
  <c r="L317" i="17"/>
  <c r="H317" i="17"/>
  <c r="S317" i="17"/>
  <c r="N317" i="17"/>
  <c r="I317" i="17"/>
  <c r="R317" i="17"/>
  <c r="M317" i="17"/>
  <c r="G317" i="17"/>
  <c r="Q317" i="17"/>
  <c r="K317" i="17"/>
  <c r="F317" i="17"/>
  <c r="X317" i="17"/>
  <c r="O317" i="17"/>
  <c r="J317" i="17"/>
  <c r="P10" i="8"/>
  <c r="R120" i="17"/>
  <c r="N120" i="17"/>
  <c r="J120" i="17"/>
  <c r="F120" i="17"/>
  <c r="X120" i="17"/>
  <c r="Q120" i="17"/>
  <c r="Q123" i="17" s="1"/>
  <c r="M120" i="17"/>
  <c r="M123" i="17" s="1"/>
  <c r="I120" i="17"/>
  <c r="P120" i="17"/>
  <c r="L120" i="17"/>
  <c r="H120" i="17"/>
  <c r="S120" i="17"/>
  <c r="S123" i="17" s="1"/>
  <c r="O120" i="17"/>
  <c r="O123" i="17" s="1"/>
  <c r="K120" i="17"/>
  <c r="K123" i="17" s="1"/>
  <c r="G120" i="17"/>
  <c r="X173" i="17"/>
  <c r="Q173" i="17"/>
  <c r="M173" i="17"/>
  <c r="I173" i="17"/>
  <c r="P173" i="17"/>
  <c r="L173" i="17"/>
  <c r="H173" i="17"/>
  <c r="S173" i="17"/>
  <c r="O173" i="17"/>
  <c r="K173" i="17"/>
  <c r="G173" i="17"/>
  <c r="R173" i="17"/>
  <c r="N173" i="17"/>
  <c r="J173" i="17"/>
  <c r="F173" i="17"/>
  <c r="C376" i="17"/>
  <c r="B375" i="17"/>
  <c r="D375" i="17" s="1"/>
  <c r="C122" i="17"/>
  <c r="B122" i="17" s="1"/>
  <c r="D122" i="17" s="1"/>
  <c r="B121" i="17"/>
  <c r="D121" i="17" s="1"/>
  <c r="Y27" i="19"/>
  <c r="G27" i="19"/>
  <c r="S27" i="19" s="1"/>
  <c r="A28" i="19"/>
  <c r="M27" i="19"/>
  <c r="T119" i="17"/>
  <c r="S374" i="17"/>
  <c r="O374" i="17"/>
  <c r="K374" i="17"/>
  <c r="G374" i="17"/>
  <c r="R374" i="17"/>
  <c r="N374" i="17"/>
  <c r="J374" i="17"/>
  <c r="F374" i="17"/>
  <c r="P374" i="17"/>
  <c r="L374" i="17"/>
  <c r="H374" i="17"/>
  <c r="M374" i="17"/>
  <c r="I374" i="17"/>
  <c r="T374" i="17" s="1"/>
  <c r="X374" i="17"/>
  <c r="Q374" i="17"/>
  <c r="T120" i="17" l="1"/>
  <c r="C278" i="17"/>
  <c r="B277" i="17"/>
  <c r="D277" i="17" s="1"/>
  <c r="B319" i="17"/>
  <c r="D319" i="17" s="1"/>
  <c r="C320" i="17"/>
  <c r="C239" i="17"/>
  <c r="B238" i="17"/>
  <c r="D238" i="17" s="1"/>
  <c r="O175" i="17"/>
  <c r="T174" i="17"/>
  <c r="I175" i="17"/>
  <c r="I123" i="17"/>
  <c r="C377" i="17"/>
  <c r="B376" i="17"/>
  <c r="D376" i="17" s="1"/>
  <c r="T173" i="17"/>
  <c r="R276" i="17"/>
  <c r="N276" i="17"/>
  <c r="J276" i="17"/>
  <c r="F276" i="17"/>
  <c r="X276" i="17"/>
  <c r="Q276" i="17"/>
  <c r="M276" i="17"/>
  <c r="I276" i="17"/>
  <c r="T276" i="17" s="1"/>
  <c r="L276" i="17"/>
  <c r="S276" i="17"/>
  <c r="K276" i="17"/>
  <c r="P276" i="17"/>
  <c r="H276" i="17"/>
  <c r="O276" i="17"/>
  <c r="G276" i="17"/>
  <c r="T236" i="17"/>
  <c r="X318" i="17"/>
  <c r="Q318" i="17"/>
  <c r="M318" i="17"/>
  <c r="I318" i="17"/>
  <c r="P318" i="17"/>
  <c r="K318" i="17"/>
  <c r="F318" i="17"/>
  <c r="O318" i="17"/>
  <c r="J318" i="17"/>
  <c r="S318" i="17"/>
  <c r="N318" i="17"/>
  <c r="H318" i="17"/>
  <c r="R318" i="17"/>
  <c r="L318" i="17"/>
  <c r="G318" i="17"/>
  <c r="S175" i="17"/>
  <c r="M175" i="17"/>
  <c r="P375" i="17"/>
  <c r="L375" i="17"/>
  <c r="H375" i="17"/>
  <c r="S375" i="17"/>
  <c r="O375" i="17"/>
  <c r="K375" i="17"/>
  <c r="G375" i="17"/>
  <c r="X375" i="17"/>
  <c r="Q375" i="17"/>
  <c r="M375" i="17"/>
  <c r="I375" i="17"/>
  <c r="T375" i="17" s="1"/>
  <c r="J375" i="17"/>
  <c r="F375" i="17"/>
  <c r="R375" i="17"/>
  <c r="N375" i="17"/>
  <c r="S121" i="17"/>
  <c r="O121" i="17"/>
  <c r="K121" i="17"/>
  <c r="G121" i="17"/>
  <c r="R121" i="17"/>
  <c r="N121" i="17"/>
  <c r="J121" i="17"/>
  <c r="F121" i="17"/>
  <c r="X121" i="17"/>
  <c r="Q121" i="17"/>
  <c r="M121" i="17"/>
  <c r="I121" i="17"/>
  <c r="T121" i="17" s="1"/>
  <c r="P121" i="17"/>
  <c r="L121" i="17"/>
  <c r="H121" i="17"/>
  <c r="Q175" i="17"/>
  <c r="T317" i="17"/>
  <c r="G28" i="19"/>
  <c r="S28" i="19" s="1"/>
  <c r="A29" i="19"/>
  <c r="M28" i="19"/>
  <c r="Y28" i="19"/>
  <c r="P122" i="17"/>
  <c r="L122" i="17"/>
  <c r="H122" i="17"/>
  <c r="S122" i="17"/>
  <c r="O122" i="17"/>
  <c r="K122" i="17"/>
  <c r="G122" i="17"/>
  <c r="R122" i="17"/>
  <c r="N122" i="17"/>
  <c r="J122" i="17"/>
  <c r="F122" i="17"/>
  <c r="X122" i="17"/>
  <c r="Q122" i="17"/>
  <c r="M122" i="17"/>
  <c r="I122" i="17"/>
  <c r="M26" i="15"/>
  <c r="E26" i="15" s="1"/>
  <c r="L26" i="15"/>
  <c r="D26" i="15" s="1"/>
  <c r="C27" i="15"/>
  <c r="T275" i="17"/>
  <c r="S237" i="17"/>
  <c r="O237" i="17"/>
  <c r="K237" i="17"/>
  <c r="G237" i="17"/>
  <c r="R237" i="17"/>
  <c r="N237" i="17"/>
  <c r="J237" i="17"/>
  <c r="F237" i="17"/>
  <c r="X237" i="17"/>
  <c r="Q237" i="17"/>
  <c r="M237" i="17"/>
  <c r="I237" i="17"/>
  <c r="P237" i="17"/>
  <c r="L237" i="17"/>
  <c r="H237" i="17"/>
  <c r="K175" i="17"/>
  <c r="X175" i="17"/>
  <c r="O89" i="17" l="1"/>
  <c r="Q89" i="17" s="1"/>
  <c r="X177" i="17"/>
  <c r="T318" i="17"/>
  <c r="S277" i="17"/>
  <c r="O277" i="17"/>
  <c r="K277" i="17"/>
  <c r="G277" i="17"/>
  <c r="R277" i="17"/>
  <c r="N277" i="17"/>
  <c r="J277" i="17"/>
  <c r="F277" i="17"/>
  <c r="Q277" i="17"/>
  <c r="I277" i="17"/>
  <c r="T277" i="17" s="1"/>
  <c r="P277" i="17"/>
  <c r="H277" i="17"/>
  <c r="X277" i="17"/>
  <c r="M277" i="17"/>
  <c r="L277" i="17"/>
  <c r="T237" i="17"/>
  <c r="X123" i="17"/>
  <c r="C240" i="17"/>
  <c r="B239" i="17"/>
  <c r="D239" i="17" s="1"/>
  <c r="C279" i="17"/>
  <c r="B278" i="17"/>
  <c r="D278" i="17" s="1"/>
  <c r="P238" i="17"/>
  <c r="L238" i="17"/>
  <c r="H238" i="17"/>
  <c r="S238" i="17"/>
  <c r="O238" i="17"/>
  <c r="K238" i="17"/>
  <c r="G238" i="17"/>
  <c r="R238" i="17"/>
  <c r="N238" i="17"/>
  <c r="J238" i="17"/>
  <c r="F238" i="17"/>
  <c r="M238" i="17"/>
  <c r="I238" i="17"/>
  <c r="T238" i="17" s="1"/>
  <c r="X238" i="17"/>
  <c r="Q238" i="17"/>
  <c r="C28" i="15"/>
  <c r="M27" i="15"/>
  <c r="E27" i="15" s="1"/>
  <c r="L27" i="15"/>
  <c r="D27" i="15" s="1"/>
  <c r="T122" i="17"/>
  <c r="T123" i="17" s="1"/>
  <c r="X376" i="17"/>
  <c r="Q376" i="17"/>
  <c r="M376" i="17"/>
  <c r="I376" i="17"/>
  <c r="P376" i="17"/>
  <c r="L376" i="17"/>
  <c r="H376" i="17"/>
  <c r="R376" i="17"/>
  <c r="N376" i="17"/>
  <c r="J376" i="17"/>
  <c r="F376" i="17"/>
  <c r="G376" i="17"/>
  <c r="S376" i="17"/>
  <c r="O376" i="17"/>
  <c r="K376" i="17"/>
  <c r="T175" i="17"/>
  <c r="C321" i="17"/>
  <c r="B320" i="17"/>
  <c r="D320" i="17" s="1"/>
  <c r="Y29" i="19"/>
  <c r="G29" i="19"/>
  <c r="S29" i="19" s="1"/>
  <c r="A30" i="19"/>
  <c r="M29" i="19"/>
  <c r="C378" i="17"/>
  <c r="B377" i="17"/>
  <c r="D377" i="17" s="1"/>
  <c r="R319" i="17"/>
  <c r="N319" i="17"/>
  <c r="J319" i="17"/>
  <c r="F319" i="17"/>
  <c r="S319" i="17"/>
  <c r="M319" i="17"/>
  <c r="H319" i="17"/>
  <c r="Q319" i="17"/>
  <c r="L319" i="17"/>
  <c r="G319" i="17"/>
  <c r="X319" i="17"/>
  <c r="P319" i="17"/>
  <c r="K319" i="17"/>
  <c r="O319" i="17"/>
  <c r="I319" i="17"/>
  <c r="G30" i="19" l="1"/>
  <c r="S30" i="19" s="1"/>
  <c r="A31" i="19"/>
  <c r="M30" i="19"/>
  <c r="Y30" i="19"/>
  <c r="C322" i="17"/>
  <c r="B321" i="17"/>
  <c r="D321" i="17" s="1"/>
  <c r="C29" i="15"/>
  <c r="L28" i="15"/>
  <c r="D28" i="15" s="1"/>
  <c r="M28" i="15"/>
  <c r="E28" i="15" s="1"/>
  <c r="P278" i="17"/>
  <c r="L278" i="17"/>
  <c r="H278" i="17"/>
  <c r="S278" i="17"/>
  <c r="O278" i="17"/>
  <c r="K278" i="17"/>
  <c r="G278" i="17"/>
  <c r="N278" i="17"/>
  <c r="F278" i="17"/>
  <c r="X278" i="17"/>
  <c r="M278" i="17"/>
  <c r="R278" i="17"/>
  <c r="J278" i="17"/>
  <c r="Q278" i="17"/>
  <c r="I278" i="17"/>
  <c r="T278" i="17" s="1"/>
  <c r="O86" i="17"/>
  <c r="C241" i="17"/>
  <c r="B241" i="17" s="1"/>
  <c r="D241" i="17" s="1"/>
  <c r="B240" i="17"/>
  <c r="D240" i="17" s="1"/>
  <c r="R377" i="17"/>
  <c r="N377" i="17"/>
  <c r="J377" i="17"/>
  <c r="F377" i="17"/>
  <c r="X377" i="17"/>
  <c r="Q377" i="17"/>
  <c r="M377" i="17"/>
  <c r="I377" i="17"/>
  <c r="T377" i="17" s="1"/>
  <c r="S377" i="17"/>
  <c r="O377" i="17"/>
  <c r="K377" i="17"/>
  <c r="G377" i="17"/>
  <c r="P377" i="17"/>
  <c r="L377" i="17"/>
  <c r="H377" i="17"/>
  <c r="T376" i="17"/>
  <c r="B279" i="17"/>
  <c r="D279" i="17" s="1"/>
  <c r="C280" i="17"/>
  <c r="S320" i="17"/>
  <c r="O320" i="17"/>
  <c r="K320" i="17"/>
  <c r="G320" i="17"/>
  <c r="X320" i="17"/>
  <c r="P320" i="17"/>
  <c r="J320" i="17"/>
  <c r="N320" i="17"/>
  <c r="I320" i="17"/>
  <c r="T320" i="17" s="1"/>
  <c r="R320" i="17"/>
  <c r="M320" i="17"/>
  <c r="H320" i="17"/>
  <c r="F320" i="17"/>
  <c r="Q320" i="17"/>
  <c r="L320" i="17"/>
  <c r="T319" i="17"/>
  <c r="C379" i="17"/>
  <c r="B378" i="17"/>
  <c r="D378" i="17" s="1"/>
  <c r="X239" i="17"/>
  <c r="Q239" i="17"/>
  <c r="M239" i="17"/>
  <c r="I239" i="17"/>
  <c r="P239" i="17"/>
  <c r="L239" i="17"/>
  <c r="H239" i="17"/>
  <c r="S239" i="17"/>
  <c r="O239" i="17"/>
  <c r="K239" i="17"/>
  <c r="G239" i="17"/>
  <c r="J239" i="17"/>
  <c r="F239" i="17"/>
  <c r="R239" i="17"/>
  <c r="N239" i="17"/>
  <c r="C281" i="17" l="1"/>
  <c r="B280" i="17"/>
  <c r="D280" i="17" s="1"/>
  <c r="S241" i="17"/>
  <c r="O241" i="17"/>
  <c r="K241" i="17"/>
  <c r="G241" i="17"/>
  <c r="R241" i="17"/>
  <c r="N241" i="17"/>
  <c r="J241" i="17"/>
  <c r="F241" i="17"/>
  <c r="X241" i="17"/>
  <c r="Q241" i="17"/>
  <c r="M241" i="17"/>
  <c r="I241" i="17"/>
  <c r="P241" i="17"/>
  <c r="L241" i="17"/>
  <c r="H241" i="17"/>
  <c r="M29" i="15"/>
  <c r="E29" i="15" s="1"/>
  <c r="L29" i="15"/>
  <c r="D29" i="15" s="1"/>
  <c r="C30" i="15"/>
  <c r="C380" i="17"/>
  <c r="B379" i="17"/>
  <c r="D379" i="17" s="1"/>
  <c r="X279" i="17"/>
  <c r="Q279" i="17"/>
  <c r="M279" i="17"/>
  <c r="I279" i="17"/>
  <c r="P279" i="17"/>
  <c r="L279" i="17"/>
  <c r="H279" i="17"/>
  <c r="S279" i="17"/>
  <c r="K279" i="17"/>
  <c r="R279" i="17"/>
  <c r="J279" i="17"/>
  <c r="O279" i="17"/>
  <c r="G279" i="17"/>
  <c r="N279" i="17"/>
  <c r="F279" i="17"/>
  <c r="Q86" i="17"/>
  <c r="P321" i="17"/>
  <c r="L321" i="17"/>
  <c r="H321" i="17"/>
  <c r="R321" i="17"/>
  <c r="M321" i="17"/>
  <c r="G321" i="17"/>
  <c r="Q321" i="17"/>
  <c r="K321" i="17"/>
  <c r="F321" i="17"/>
  <c r="X321" i="17"/>
  <c r="O321" i="17"/>
  <c r="J321" i="17"/>
  <c r="I321" i="17"/>
  <c r="T321" i="17" s="1"/>
  <c r="S321" i="17"/>
  <c r="N321" i="17"/>
  <c r="Y31" i="19"/>
  <c r="G31" i="19"/>
  <c r="S31" i="19" s="1"/>
  <c r="A32" i="19"/>
  <c r="M31" i="19"/>
  <c r="R240" i="17"/>
  <c r="N240" i="17"/>
  <c r="J240" i="17"/>
  <c r="F240" i="17"/>
  <c r="X240" i="17"/>
  <c r="Q240" i="17"/>
  <c r="M240" i="17"/>
  <c r="I240" i="17"/>
  <c r="P240" i="17"/>
  <c r="L240" i="17"/>
  <c r="H240" i="17"/>
  <c r="G240" i="17"/>
  <c r="S240" i="17"/>
  <c r="O240" i="17"/>
  <c r="K240" i="17"/>
  <c r="T239" i="17"/>
  <c r="S378" i="17"/>
  <c r="O378" i="17"/>
  <c r="K378" i="17"/>
  <c r="G378" i="17"/>
  <c r="R378" i="17"/>
  <c r="N378" i="17"/>
  <c r="J378" i="17"/>
  <c r="F378" i="17"/>
  <c r="P378" i="17"/>
  <c r="L378" i="17"/>
  <c r="H378" i="17"/>
  <c r="Q378" i="17"/>
  <c r="M378" i="17"/>
  <c r="I378" i="17"/>
  <c r="T378" i="17" s="1"/>
  <c r="X378" i="17"/>
  <c r="B322" i="17"/>
  <c r="D322" i="17" s="1"/>
  <c r="C323" i="17"/>
  <c r="Q242" i="17" l="1"/>
  <c r="X242" i="17"/>
  <c r="S242" i="17"/>
  <c r="C31" i="15"/>
  <c r="M30" i="15"/>
  <c r="E30" i="15" s="1"/>
  <c r="L30" i="15"/>
  <c r="D30" i="15" s="1"/>
  <c r="T240" i="17"/>
  <c r="T279" i="17"/>
  <c r="P379" i="17"/>
  <c r="L379" i="17"/>
  <c r="H379" i="17"/>
  <c r="S379" i="17"/>
  <c r="O379" i="17"/>
  <c r="K379" i="17"/>
  <c r="G379" i="17"/>
  <c r="X379" i="17"/>
  <c r="Q379" i="17"/>
  <c r="M379" i="17"/>
  <c r="I379" i="17"/>
  <c r="N379" i="17"/>
  <c r="J379" i="17"/>
  <c r="F379" i="17"/>
  <c r="R379" i="17"/>
  <c r="T241" i="17"/>
  <c r="T242" i="17" s="1"/>
  <c r="I242" i="17"/>
  <c r="R280" i="17"/>
  <c r="N280" i="17"/>
  <c r="J280" i="17"/>
  <c r="F280" i="17"/>
  <c r="X280" i="17"/>
  <c r="Q280" i="17"/>
  <c r="M280" i="17"/>
  <c r="I280" i="17"/>
  <c r="T280" i="17" s="1"/>
  <c r="P280" i="17"/>
  <c r="H280" i="17"/>
  <c r="O280" i="17"/>
  <c r="G280" i="17"/>
  <c r="L280" i="17"/>
  <c r="S280" i="17"/>
  <c r="K280" i="17"/>
  <c r="O242" i="17"/>
  <c r="C324" i="17"/>
  <c r="B324" i="17" s="1"/>
  <c r="D324" i="17" s="1"/>
  <c r="B323" i="17"/>
  <c r="D323" i="17" s="1"/>
  <c r="X322" i="17"/>
  <c r="Q322" i="17"/>
  <c r="M322" i="17"/>
  <c r="I322" i="17"/>
  <c r="O322" i="17"/>
  <c r="J322" i="17"/>
  <c r="S322" i="17"/>
  <c r="N322" i="17"/>
  <c r="H322" i="17"/>
  <c r="R322" i="17"/>
  <c r="L322" i="17"/>
  <c r="G322" i="17"/>
  <c r="K322" i="17"/>
  <c r="F322" i="17"/>
  <c r="P322" i="17"/>
  <c r="G32" i="19"/>
  <c r="S32" i="19" s="1"/>
  <c r="A33" i="19"/>
  <c r="M32" i="19"/>
  <c r="Y32" i="19"/>
  <c r="C381" i="17"/>
  <c r="B380" i="17"/>
  <c r="D380" i="17" s="1"/>
  <c r="M242" i="17"/>
  <c r="K242" i="17"/>
  <c r="C282" i="17"/>
  <c r="B281" i="17"/>
  <c r="D281" i="17" s="1"/>
  <c r="X380" i="17" l="1"/>
  <c r="Q380" i="17"/>
  <c r="M380" i="17"/>
  <c r="I380" i="17"/>
  <c r="P380" i="17"/>
  <c r="L380" i="17"/>
  <c r="H380" i="17"/>
  <c r="R380" i="17"/>
  <c r="N380" i="17"/>
  <c r="J380" i="17"/>
  <c r="F380" i="17"/>
  <c r="K380" i="17"/>
  <c r="G380" i="17"/>
  <c r="S380" i="17"/>
  <c r="O380" i="17"/>
  <c r="C32" i="15"/>
  <c r="M31" i="15"/>
  <c r="E31" i="15" s="1"/>
  <c r="L31" i="15"/>
  <c r="D31" i="15" s="1"/>
  <c r="C283" i="17"/>
  <c r="B283" i="17" s="1"/>
  <c r="D283" i="17" s="1"/>
  <c r="B282" i="17"/>
  <c r="D282" i="17" s="1"/>
  <c r="C382" i="17"/>
  <c r="B381" i="17"/>
  <c r="D381" i="17" s="1"/>
  <c r="T322" i="17"/>
  <c r="X323" i="17"/>
  <c r="Q323" i="17"/>
  <c r="M323" i="17"/>
  <c r="I323" i="17"/>
  <c r="R323" i="17"/>
  <c r="N323" i="17"/>
  <c r="J323" i="17"/>
  <c r="F323" i="17"/>
  <c r="P323" i="17"/>
  <c r="H323" i="17"/>
  <c r="O323" i="17"/>
  <c r="G323" i="17"/>
  <c r="L323" i="17"/>
  <c r="S323" i="17"/>
  <c r="K323" i="17"/>
  <c r="T379" i="17"/>
  <c r="S281" i="17"/>
  <c r="O281" i="17"/>
  <c r="K281" i="17"/>
  <c r="G281" i="17"/>
  <c r="R281" i="17"/>
  <c r="N281" i="17"/>
  <c r="J281" i="17"/>
  <c r="F281" i="17"/>
  <c r="X281" i="17"/>
  <c r="M281" i="17"/>
  <c r="L281" i="17"/>
  <c r="Q281" i="17"/>
  <c r="I281" i="17"/>
  <c r="T281" i="17" s="1"/>
  <c r="P281" i="17"/>
  <c r="H281" i="17"/>
  <c r="Y33" i="19"/>
  <c r="A34" i="19"/>
  <c r="G33" i="19"/>
  <c r="S33" i="19" s="1"/>
  <c r="R324" i="17"/>
  <c r="N324" i="17"/>
  <c r="J324" i="17"/>
  <c r="F324" i="17"/>
  <c r="S324" i="17"/>
  <c r="O324" i="17"/>
  <c r="O325" i="17" s="1"/>
  <c r="K324" i="17"/>
  <c r="K325" i="17" s="1"/>
  <c r="G324" i="17"/>
  <c r="X324" i="17"/>
  <c r="X325" i="17" s="1"/>
  <c r="M324" i="17"/>
  <c r="M325" i="17" s="1"/>
  <c r="L324" i="17"/>
  <c r="Q324" i="17"/>
  <c r="I324" i="17"/>
  <c r="P324" i="17"/>
  <c r="H324" i="17"/>
  <c r="O91" i="17"/>
  <c r="X244" i="17"/>
  <c r="A35" i="19" l="1"/>
  <c r="M34" i="19"/>
  <c r="Y34" i="19"/>
  <c r="G34" i="19"/>
  <c r="S34" i="19" s="1"/>
  <c r="T324" i="17"/>
  <c r="I325" i="17"/>
  <c r="S325" i="17"/>
  <c r="M32" i="15"/>
  <c r="E32" i="15" s="1"/>
  <c r="L32" i="15"/>
  <c r="D32" i="15" s="1"/>
  <c r="C33" i="15"/>
  <c r="O95" i="17"/>
  <c r="Q95" i="17" s="1"/>
  <c r="X327" i="17"/>
  <c r="P282" i="17"/>
  <c r="L282" i="17"/>
  <c r="H282" i="17"/>
  <c r="S282" i="17"/>
  <c r="O282" i="17"/>
  <c r="K282" i="17"/>
  <c r="G282" i="17"/>
  <c r="R282" i="17"/>
  <c r="J282" i="17"/>
  <c r="Q282" i="17"/>
  <c r="I282" i="17"/>
  <c r="N282" i="17"/>
  <c r="F282" i="17"/>
  <c r="X282" i="17"/>
  <c r="M282" i="17"/>
  <c r="Q91" i="17"/>
  <c r="Q325" i="17"/>
  <c r="T323" i="17"/>
  <c r="X283" i="17"/>
  <c r="X284" i="17" s="1"/>
  <c r="Q283" i="17"/>
  <c r="Q284" i="17" s="1"/>
  <c r="M283" i="17"/>
  <c r="M284" i="17" s="1"/>
  <c r="I283" i="17"/>
  <c r="P283" i="17"/>
  <c r="L283" i="17"/>
  <c r="H283" i="17"/>
  <c r="O283" i="17"/>
  <c r="G283" i="17"/>
  <c r="N283" i="17"/>
  <c r="F283" i="17"/>
  <c r="S283" i="17"/>
  <c r="K283" i="17"/>
  <c r="K284" i="17" s="1"/>
  <c r="R283" i="17"/>
  <c r="J283" i="17"/>
  <c r="T380" i="17"/>
  <c r="C383" i="17"/>
  <c r="B383" i="17" s="1"/>
  <c r="D383" i="17" s="1"/>
  <c r="B382" i="17"/>
  <c r="D382" i="17" s="1"/>
  <c r="R381" i="17"/>
  <c r="N381" i="17"/>
  <c r="J381" i="17"/>
  <c r="F381" i="17"/>
  <c r="X381" i="17"/>
  <c r="Q381" i="17"/>
  <c r="M381" i="17"/>
  <c r="I381" i="17"/>
  <c r="T381" i="17" s="1"/>
  <c r="S381" i="17"/>
  <c r="O381" i="17"/>
  <c r="K381" i="17"/>
  <c r="G381" i="17"/>
  <c r="H381" i="17"/>
  <c r="P381" i="17"/>
  <c r="L381" i="17"/>
  <c r="S284" i="17" l="1"/>
  <c r="O284" i="17"/>
  <c r="T283" i="17"/>
  <c r="T284" i="17" s="1"/>
  <c r="I284" i="17"/>
  <c r="T282" i="17"/>
  <c r="P383" i="17"/>
  <c r="L383" i="17"/>
  <c r="H383" i="17"/>
  <c r="S383" i="17"/>
  <c r="O383" i="17"/>
  <c r="K383" i="17"/>
  <c r="K384" i="17" s="1"/>
  <c r="K386" i="17" s="1"/>
  <c r="G383" i="17"/>
  <c r="X383" i="17"/>
  <c r="Q383" i="17"/>
  <c r="Q384" i="17" s="1"/>
  <c r="M383" i="17"/>
  <c r="M384" i="17" s="1"/>
  <c r="M386" i="17" s="1"/>
  <c r="I383" i="17"/>
  <c r="R383" i="17"/>
  <c r="N383" i="17"/>
  <c r="J383" i="17"/>
  <c r="F383" i="17"/>
  <c r="O93" i="17"/>
  <c r="X286" i="17"/>
  <c r="L33" i="15"/>
  <c r="D33" i="15" s="1"/>
  <c r="C34" i="15"/>
  <c r="M33" i="15"/>
  <c r="E33" i="15" s="1"/>
  <c r="S382" i="17"/>
  <c r="O382" i="17"/>
  <c r="K382" i="17"/>
  <c r="G382" i="17"/>
  <c r="R382" i="17"/>
  <c r="N382" i="17"/>
  <c r="J382" i="17"/>
  <c r="F382" i="17"/>
  <c r="P382" i="17"/>
  <c r="L382" i="17"/>
  <c r="H382" i="17"/>
  <c r="X382" i="17"/>
  <c r="Q382" i="17"/>
  <c r="M382" i="17"/>
  <c r="I382" i="17"/>
  <c r="T382" i="17" s="1"/>
  <c r="Q386" i="17"/>
  <c r="T325" i="17"/>
  <c r="Y35" i="19"/>
  <c r="G35" i="19"/>
  <c r="S35" i="19" s="1"/>
  <c r="A36" i="19"/>
  <c r="M35" i="19"/>
  <c r="C35" i="15" l="1"/>
  <c r="M34" i="15"/>
  <c r="E34" i="15" s="1"/>
  <c r="L34" i="15"/>
  <c r="D34" i="15" s="1"/>
  <c r="O384" i="17"/>
  <c r="O386" i="17" s="1"/>
  <c r="Q93" i="17"/>
  <c r="X384" i="17"/>
  <c r="S384" i="17"/>
  <c r="S386" i="17"/>
  <c r="A37" i="19"/>
  <c r="M36" i="19"/>
  <c r="Y36" i="19"/>
  <c r="G36" i="19"/>
  <c r="S36" i="19" s="1"/>
  <c r="T383" i="17"/>
  <c r="T384" i="17" s="1"/>
  <c r="T386" i="17" s="1"/>
  <c r="I384" i="17"/>
  <c r="I386" i="17"/>
  <c r="Y37" i="19" l="1"/>
  <c r="G37" i="19"/>
  <c r="S37" i="19" s="1"/>
  <c r="A38" i="19"/>
  <c r="M37" i="19"/>
  <c r="O98" i="17"/>
  <c r="X386" i="17"/>
  <c r="X390" i="17" s="1"/>
  <c r="M35" i="15"/>
  <c r="E35" i="15" s="1"/>
  <c r="L35" i="15"/>
  <c r="D35" i="15" s="1"/>
  <c r="C36" i="15"/>
  <c r="A39" i="19" l="1"/>
  <c r="M38" i="19"/>
  <c r="Y38" i="19"/>
  <c r="G38" i="19"/>
  <c r="S38" i="19" s="1"/>
  <c r="L36" i="15"/>
  <c r="D36" i="15" s="1"/>
  <c r="M36" i="15"/>
  <c r="E36" i="15" s="1"/>
  <c r="C37" i="15"/>
  <c r="Q98" i="17"/>
  <c r="O100" i="17"/>
  <c r="W91" i="17" l="1"/>
  <c r="W92" i="17" s="1"/>
  <c r="Q100" i="17"/>
  <c r="C38" i="15"/>
  <c r="M37" i="15"/>
  <c r="E37" i="15" s="1"/>
  <c r="L37" i="15"/>
  <c r="D37" i="15" s="1"/>
  <c r="Y39" i="19"/>
  <c r="G39" i="19"/>
  <c r="S39" i="19" s="1"/>
  <c r="A40" i="19"/>
  <c r="M39" i="19"/>
  <c r="Y40" i="19" l="1"/>
  <c r="A41" i="19"/>
  <c r="G40" i="19"/>
  <c r="S40" i="19" s="1"/>
  <c r="M38" i="15"/>
  <c r="E38" i="15" s="1"/>
  <c r="L38" i="15"/>
  <c r="D38" i="15" s="1"/>
  <c r="C39" i="15"/>
  <c r="L39" i="15" l="1"/>
  <c r="D39" i="15" s="1"/>
  <c r="M39" i="15"/>
  <c r="E39" i="15" s="1"/>
  <c r="C40" i="15"/>
  <c r="G41" i="19"/>
  <c r="S41" i="19" s="1"/>
  <c r="A42" i="19"/>
  <c r="M41" i="19"/>
  <c r="Y41" i="19"/>
  <c r="Y42" i="19" l="1"/>
  <c r="G42" i="19"/>
  <c r="S42" i="19" s="1"/>
  <c r="A43" i="19"/>
  <c r="M42" i="19"/>
  <c r="M40" i="15"/>
  <c r="C41" i="15"/>
  <c r="L40" i="15"/>
  <c r="G43" i="19" l="1"/>
  <c r="S43" i="19" s="1"/>
  <c r="M43" i="19"/>
  <c r="Y43" i="19"/>
  <c r="M41" i="15"/>
  <c r="L41" i="15"/>
  <c r="D41" i="15" l="1"/>
  <c r="D42" i="15" s="1"/>
  <c r="D62" i="15" s="1"/>
  <c r="L42" i="15"/>
  <c r="L62" i="15" s="1"/>
  <c r="E41" i="15"/>
  <c r="E42" i="15" s="1"/>
  <c r="E62" i="15" s="1"/>
  <c r="M42" i="15"/>
  <c r="M62" i="15" s="1"/>
</calcChain>
</file>

<file path=xl/sharedStrings.xml><?xml version="1.0" encoding="utf-8"?>
<sst xmlns="http://schemas.openxmlformats.org/spreadsheetml/2006/main" count="5935" uniqueCount="1812">
  <si>
    <t>DIVISI PENGAWASAN</t>
  </si>
  <si>
    <t>LAPORAN HASIL PEMERIKSAAN</t>
  </si>
  <si>
    <t>PT. CMS MAJU SEJATRA</t>
  </si>
  <si>
    <t>CABANG PARE</t>
  </si>
  <si>
    <t>AUDITOR</t>
  </si>
  <si>
    <t>WAKTU PEMERIKSAAN</t>
  </si>
  <si>
    <t>PERIODE PEMERIKSAAN</t>
  </si>
  <si>
    <t>(DATA YANG DIPERIKSA)</t>
  </si>
  <si>
    <t>TANDATANGAN</t>
  </si>
  <si>
    <t>DAFTAR ISI</t>
  </si>
  <si>
    <t>Lampiran</t>
  </si>
  <si>
    <t>-</t>
  </si>
  <si>
    <t>Surat Klarifikasi Temuan Hasil Pemeriksaan</t>
  </si>
  <si>
    <t>Berita Acara Atas Temuan Hasil Pemeriksaan</t>
  </si>
  <si>
    <t>Laporan Tutup Buku Penjualan Cabang</t>
  </si>
  <si>
    <t>Laporan Tutup Buku Kredit Cabang</t>
  </si>
  <si>
    <t>Data - Data Pendukung</t>
  </si>
  <si>
    <t>DIVISI PENGAWASAN INTERNAL</t>
  </si>
  <si>
    <t>FORM PEMERIKSAAN LHI, TTB DAN SLIP BANK</t>
  </si>
  <si>
    <t>Nama Auditi/Admin</t>
  </si>
  <si>
    <t>:</t>
  </si>
  <si>
    <t>No KKA           :</t>
  </si>
  <si>
    <t>Sasaran Audit</t>
  </si>
  <si>
    <t>Auditor            :</t>
  </si>
  <si>
    <t>Periode Audit</t>
  </si>
  <si>
    <t>Tanggal            :</t>
  </si>
  <si>
    <t xml:space="preserve">PT. </t>
  </si>
  <si>
    <t>Paraf                           :</t>
  </si>
  <si>
    <t>Gudang/ Cabang</t>
  </si>
  <si>
    <t>TGL. LHC</t>
  </si>
  <si>
    <t>DATA SETORAN</t>
  </si>
  <si>
    <t>SETORAN BANK (Sesuai Slip Setoran Bank)</t>
  </si>
  <si>
    <t>KET. SELISIH SETORAN</t>
  </si>
  <si>
    <t>LHI</t>
  </si>
  <si>
    <t>TTB</t>
  </si>
  <si>
    <t>LAINNYA</t>
  </si>
  <si>
    <t>TOTAL</t>
  </si>
  <si>
    <t>TANGGAL</t>
  </si>
  <si>
    <t>DISETORKAN</t>
  </si>
  <si>
    <t>SEL.</t>
  </si>
  <si>
    <t>NAMA BANK</t>
  </si>
  <si>
    <t>SABTU - MINGGU</t>
  </si>
  <si>
    <t>BANK BNI</t>
  </si>
  <si>
    <t>Catatan hasil pemeriksaan :</t>
  </si>
  <si>
    <t>PEMERIKSAAN INVENTARIS CABANG</t>
  </si>
  <si>
    <t>Nama Audite       :</t>
  </si>
  <si>
    <t>No.KKA</t>
  </si>
  <si>
    <t xml:space="preserve">Sasaran Audit      : </t>
  </si>
  <si>
    <t>Auditor</t>
  </si>
  <si>
    <t>Periode Audit      :</t>
  </si>
  <si>
    <t>Tanggal</t>
  </si>
  <si>
    <t>PT.                           :</t>
  </si>
  <si>
    <t xml:space="preserve">Paraf    </t>
  </si>
  <si>
    <t>Cabang                  :</t>
  </si>
  <si>
    <t>No.</t>
  </si>
  <si>
    <t>Nama</t>
  </si>
  <si>
    <t>Jumlah Unit</t>
  </si>
  <si>
    <t>Keterangan</t>
  </si>
  <si>
    <t>01.</t>
  </si>
  <si>
    <t>MONITOR KOMPUTER</t>
  </si>
  <si>
    <t>UNIT</t>
  </si>
  <si>
    <t>02.</t>
  </si>
  <si>
    <t>CPU KOMPUTER</t>
  </si>
  <si>
    <t>03.</t>
  </si>
  <si>
    <t>KEYBOARD KOMPUTER</t>
  </si>
  <si>
    <t>04.</t>
  </si>
  <si>
    <t>MOUSE KOMPUTER</t>
  </si>
  <si>
    <t>05.</t>
  </si>
  <si>
    <t>PRINTER</t>
  </si>
  <si>
    <t>06.</t>
  </si>
  <si>
    <t>UPS</t>
  </si>
  <si>
    <t>07.</t>
  </si>
  <si>
    <t>TELPON ( FAXSIMILE)</t>
  </si>
  <si>
    <t>08.</t>
  </si>
  <si>
    <t>MEJA KERJA</t>
  </si>
  <si>
    <t>09.</t>
  </si>
  <si>
    <t>KURSI KERJA</t>
  </si>
  <si>
    <t>10.</t>
  </si>
  <si>
    <t>FILLING KABINET</t>
  </si>
  <si>
    <t>11.</t>
  </si>
  <si>
    <t>LEMARI BRANKAS</t>
  </si>
  <si>
    <t>12.</t>
  </si>
  <si>
    <t>LEMARI FILE</t>
  </si>
  <si>
    <t>13.</t>
  </si>
  <si>
    <t>MEJA MEETING</t>
  </si>
  <si>
    <t>14.</t>
  </si>
  <si>
    <t xml:space="preserve">KURSI MEETING </t>
  </si>
  <si>
    <t>15.</t>
  </si>
  <si>
    <t>PAPAN MONITORING PENJUALAN</t>
  </si>
  <si>
    <t>16.</t>
  </si>
  <si>
    <t>PAPAN MONITORING PENAGIHAN</t>
  </si>
  <si>
    <t>17.</t>
  </si>
  <si>
    <t>PAPAN PENGUMUMAN</t>
  </si>
  <si>
    <t>18.</t>
  </si>
  <si>
    <t>KALKULATOR</t>
  </si>
  <si>
    <t>19.</t>
  </si>
  <si>
    <t>TABUNG GAS</t>
  </si>
  <si>
    <t>20.</t>
  </si>
  <si>
    <t>KOMPOR GAS</t>
  </si>
  <si>
    <t>21.</t>
  </si>
  <si>
    <t>MOBIL KANVAS</t>
  </si>
  <si>
    <t>22.</t>
  </si>
  <si>
    <t>MOBIL BOX</t>
  </si>
  <si>
    <t>23.</t>
  </si>
  <si>
    <t>TELEVISI</t>
  </si>
  <si>
    <t>24.</t>
  </si>
  <si>
    <t>DVD</t>
  </si>
  <si>
    <t>25.</t>
  </si>
  <si>
    <t>SPEAKER AKTIF</t>
  </si>
  <si>
    <t>26.</t>
  </si>
  <si>
    <t>SETRIKA</t>
  </si>
  <si>
    <t>27.</t>
  </si>
  <si>
    <t>KASUR</t>
  </si>
  <si>
    <t>28.</t>
  </si>
  <si>
    <t>BANTAL</t>
  </si>
  <si>
    <t>29.</t>
  </si>
  <si>
    <t>JAM DINDING</t>
  </si>
  <si>
    <t>30.</t>
  </si>
  <si>
    <t>POMPA AIR/ GENSET LISTRIK</t>
  </si>
  <si>
    <t>MILIK PIHAK PERTAMA</t>
  </si>
  <si>
    <t>Catatan :</t>
  </si>
  <si>
    <t>KERTAS KERJA AUDIT PENERIKSAAN TTB</t>
  </si>
  <si>
    <t xml:space="preserve">Nama Audite    </t>
  </si>
  <si>
    <t xml:space="preserve">Sasaran Audit    </t>
  </si>
  <si>
    <t xml:space="preserve">Periode Audit    </t>
  </si>
  <si>
    <t xml:space="preserve">PT.                       </t>
  </si>
  <si>
    <t xml:space="preserve">Cabang                </t>
  </si>
  <si>
    <t>No</t>
  </si>
  <si>
    <t>Nama Konsumen</t>
  </si>
  <si>
    <t>Tgl</t>
  </si>
  <si>
    <t>No TTB</t>
  </si>
  <si>
    <t>Angs</t>
  </si>
  <si>
    <t>Nominal (Rp)</t>
  </si>
  <si>
    <t>Kolektor</t>
  </si>
  <si>
    <t xml:space="preserve">Keterangan </t>
  </si>
  <si>
    <t>Fisik TTB</t>
  </si>
  <si>
    <t>KEL PENDING</t>
  </si>
  <si>
    <t>(Ada/Tdk ada)</t>
  </si>
  <si>
    <t>Total</t>
  </si>
  <si>
    <t>TABEL % FAKTOR INTERNAL &amp; EKSTERNAL TERHADAP JUMLAH SAMPLING TAGIHAN PENDING</t>
  </si>
  <si>
    <t>FAKTOR</t>
  </si>
  <si>
    <t>JML KWT</t>
  </si>
  <si>
    <t>NOMINAL</t>
  </si>
  <si>
    <t>%</t>
  </si>
  <si>
    <t>INTERNAL</t>
  </si>
  <si>
    <t>EKSTERNAL</t>
  </si>
  <si>
    <t>JUMLAH</t>
  </si>
  <si>
    <t>Kertas Kerja Audit Wilayah Format Baru</t>
  </si>
  <si>
    <t>No. KKA</t>
  </si>
  <si>
    <t>No Urut</t>
  </si>
  <si>
    <t>Obyek Pemeriksaan</t>
  </si>
  <si>
    <t>Cabang</t>
  </si>
  <si>
    <t>Periode yang diperiksa</t>
  </si>
  <si>
    <t>Tahun</t>
  </si>
  <si>
    <t xml:space="preserve">Pemeriksaan Data Karyawan </t>
  </si>
  <si>
    <t>001</t>
  </si>
  <si>
    <t>/</t>
  </si>
  <si>
    <t>SDM</t>
  </si>
  <si>
    <t>PARE</t>
  </si>
  <si>
    <t>X</t>
  </si>
  <si>
    <t>Pemeriksaan Data LBT</t>
  </si>
  <si>
    <t>002</t>
  </si>
  <si>
    <t>LBT</t>
  </si>
  <si>
    <t>Pemeriksaan Kesesuaian LHK</t>
  </si>
  <si>
    <t>003</t>
  </si>
  <si>
    <t>LHK</t>
  </si>
  <si>
    <t>Pemeriksaan Kesesuaian Rekap Pending</t>
  </si>
  <si>
    <t>004</t>
  </si>
  <si>
    <t>RP</t>
  </si>
  <si>
    <t>Pemeriksaan BOP</t>
  </si>
  <si>
    <t>006</t>
  </si>
  <si>
    <t>BOP</t>
  </si>
  <si>
    <t>Pemeriksaan RMK Jadwal dan TB / Retur</t>
  </si>
  <si>
    <t>007</t>
  </si>
  <si>
    <t>RMK</t>
  </si>
  <si>
    <t>Verifikasi Pending Tagihan</t>
  </si>
  <si>
    <t>008</t>
  </si>
  <si>
    <t>VER</t>
  </si>
  <si>
    <t>Pemeriksaan Kas Kecil</t>
  </si>
  <si>
    <t>009</t>
  </si>
  <si>
    <t>KK</t>
  </si>
  <si>
    <t>Pemeriksaan Inventaris Kantor</t>
  </si>
  <si>
    <t>010</t>
  </si>
  <si>
    <t>INV</t>
  </si>
  <si>
    <t>Checklist Administrasi</t>
  </si>
  <si>
    <t>Checklist Operasional</t>
  </si>
  <si>
    <t>Checklist Kendaraan Operasional</t>
  </si>
  <si>
    <t xml:space="preserve"> </t>
  </si>
  <si>
    <t>Nama Audite</t>
  </si>
  <si>
    <t>Imas</t>
  </si>
  <si>
    <t xml:space="preserve">Auditor </t>
  </si>
  <si>
    <t>Puad Maulana</t>
  </si>
  <si>
    <t>Data Karyawan (Diginet)</t>
  </si>
  <si>
    <t>1 Okt s/d 31 Oktober 2023</t>
  </si>
  <si>
    <t>No KKA</t>
  </si>
  <si>
    <t>Paraf</t>
  </si>
  <si>
    <t>Pare</t>
  </si>
  <si>
    <t>NIP</t>
  </si>
  <si>
    <t>Photo</t>
  </si>
  <si>
    <t>Name</t>
  </si>
  <si>
    <t>Username</t>
  </si>
  <si>
    <t>Company</t>
  </si>
  <si>
    <t>Branch</t>
  </si>
  <si>
    <t>Access Group</t>
  </si>
  <si>
    <t>Jabatan</t>
  </si>
  <si>
    <t>Status</t>
  </si>
  <si>
    <t>Kesesuaian</t>
  </si>
  <si>
    <t>IMAS NOVYANTINI</t>
  </si>
  <si>
    <t>PT. CMS MAJU SEJAHTRA REG JATIM</t>
  </si>
  <si>
    <t>Kantor Cabang Pare</t>
  </si>
  <si>
    <t>ADMIN CABANG</t>
  </si>
  <si>
    <t>Admin Cabang</t>
  </si>
  <si>
    <t>Active</t>
  </si>
  <si>
    <t>Sesuai</t>
  </si>
  <si>
    <t>DIDIK PURNOMO</t>
  </si>
  <si>
    <t>Driver Kanvas</t>
  </si>
  <si>
    <t>NASOKAH</t>
  </si>
  <si>
    <t>SALES PROMOTOR</t>
  </si>
  <si>
    <t>PROMOTOR</t>
  </si>
  <si>
    <t>NOVITA H</t>
  </si>
  <si>
    <t>RINO TRIHARYADI</t>
  </si>
  <si>
    <t>COLLECTOR</t>
  </si>
  <si>
    <t>ALFINO PRADANA</t>
  </si>
  <si>
    <t>KEPALA CABANG</t>
  </si>
  <si>
    <t>Kepala Cabang</t>
  </si>
  <si>
    <t>HAERUL ANWAR</t>
  </si>
  <si>
    <t>M MUCHLIS</t>
  </si>
  <si>
    <t>Collector Junior</t>
  </si>
  <si>
    <t>HERLIN EKA</t>
  </si>
  <si>
    <t>Promotor</t>
  </si>
  <si>
    <t>VIKI ACHMAD</t>
  </si>
  <si>
    <t>SURVEYOR</t>
  </si>
  <si>
    <t>Surveyor</t>
  </si>
  <si>
    <t>EMI INDRAYANI</t>
  </si>
  <si>
    <t>NUR KHASANAH</t>
  </si>
  <si>
    <t>OFFICE GIRL</t>
  </si>
  <si>
    <t>ZULAIKA</t>
  </si>
  <si>
    <t>Tidak Sesuai</t>
  </si>
  <si>
    <t>AHAMAD MUJAB</t>
  </si>
  <si>
    <t>M ROGER DIDI PRATAMA</t>
  </si>
  <si>
    <t>RIAN PRAMUJA</t>
  </si>
  <si>
    <t>DEMO BOOKER</t>
  </si>
  <si>
    <t>Demo Booker</t>
  </si>
  <si>
    <t>Catatan Audit</t>
  </si>
  <si>
    <t>Promotor Atas nama Zulaika tidak ada di cabang Pare</t>
  </si>
  <si>
    <t>Tgl Kirim</t>
  </si>
  <si>
    <t>Penjualan</t>
  </si>
  <si>
    <t>Per Angs</t>
  </si>
  <si>
    <t>Qty</t>
  </si>
  <si>
    <t>HARGA DIAMBIL DARI DIGINET DIAMBIL YANG MASIH BERLAKU</t>
  </si>
  <si>
    <t>Nama Produk</t>
  </si>
  <si>
    <t>Branch / Kota</t>
  </si>
  <si>
    <t>Harga</t>
  </si>
  <si>
    <t>Starting Date</t>
  </si>
  <si>
    <t>Tenor</t>
  </si>
  <si>
    <t>Angs1</t>
  </si>
  <si>
    <t>Angs2</t>
  </si>
  <si>
    <t>Angs3</t>
  </si>
  <si>
    <t>Angs4</t>
  </si>
  <si>
    <t>Angs5</t>
  </si>
  <si>
    <t>Angs6</t>
  </si>
  <si>
    <t>LBT (Diginet)</t>
  </si>
  <si>
    <t>PANCI SET WORLDSTAR 12PCS</t>
  </si>
  <si>
    <t>CIEASTA</t>
  </si>
  <si>
    <t>429-KDR</t>
  </si>
  <si>
    <t>POLLYBOX 3 SUSUN (PB-346)</t>
  </si>
  <si>
    <t>KARPET MALAYSIA 140CM X 190CM</t>
  </si>
  <si>
    <t>PANCI SET ROSH 12 PCS</t>
  </si>
  <si>
    <t>Product Number</t>
  </si>
  <si>
    <t>Product Name</t>
  </si>
  <si>
    <t>Merk</t>
  </si>
  <si>
    <t>Terkirim</t>
  </si>
  <si>
    <t>Tidak Terkirim</t>
  </si>
  <si>
    <t>BLENDER OMICKO Y66</t>
  </si>
  <si>
    <t>PASTA MAKER ZUKO PMZ01</t>
  </si>
  <si>
    <t>ZUKO</t>
  </si>
  <si>
    <t>BLENDER ZUKO 22</t>
  </si>
  <si>
    <t>BLENDER ZUKO Y66</t>
  </si>
  <si>
    <t>PANCI PRESTO COVER GLASS CVR-GLASS02</t>
  </si>
  <si>
    <t>CHOPPER FOOD OMICKO 828</t>
  </si>
  <si>
    <t>KOMPOR GAS ZUKO-1122</t>
  </si>
  <si>
    <t>CHOPPER FOOD ZUKO ZFC-22A</t>
  </si>
  <si>
    <t>SPEAKER AKTIF PORTABLE ZUKO</t>
  </si>
  <si>
    <t>COPPER FOOD OMICKO 829</t>
  </si>
  <si>
    <t>STOKPOT ZUKO SPZ01</t>
  </si>
  <si>
    <t>EMERGENCY LIGHT ZUKO ELZ-20</t>
  </si>
  <si>
    <t>ZUKO-ELZ-20</t>
  </si>
  <si>
    <t>KARPET MODERNO 160 X 210</t>
  </si>
  <si>
    <t>WOKPAN STEAMER ZUKO WPS01</t>
  </si>
  <si>
    <t>KARPET ZUKO KZK01</t>
  </si>
  <si>
    <t>KARPET ZUKO KZK02</t>
  </si>
  <si>
    <t>MALAYSIA</t>
  </si>
  <si>
    <t>KOMPOR GAS TYOKU KGSNT01</t>
  </si>
  <si>
    <t>PANCI SET 02</t>
  </si>
  <si>
    <t>SNACK MAKER ZUKO 02</t>
  </si>
  <si>
    <t>LEMARI SERBAGUNA LSG01</t>
  </si>
  <si>
    <t>MEJA BELAJAR</t>
  </si>
  <si>
    <t>MEJA SERBAGUNA 03</t>
  </si>
  <si>
    <t>MEJA SERBAGUNA ZUKO MSB04</t>
  </si>
  <si>
    <t>PANCI PRESTO COVER GLASS 01</t>
  </si>
  <si>
    <t>PANCI PRESTO TUTUP KACA 8 L 03</t>
  </si>
  <si>
    <t>PANCI SET HAPPY FUN</t>
  </si>
  <si>
    <t>PANCI SET NIKO</t>
  </si>
  <si>
    <t>PANCI SET Q2</t>
  </si>
  <si>
    <t>PANCI SET ZUKO 0221</t>
  </si>
  <si>
    <t>NAPOLLY</t>
  </si>
  <si>
    <t>SET TOP BOX DVBT2</t>
  </si>
  <si>
    <t>SET TOP BOX DVBT2 ADVANCE STP-A01</t>
  </si>
  <si>
    <t>LHK Diginet (Diginet)</t>
  </si>
  <si>
    <t>Diginet</t>
  </si>
  <si>
    <t>Data</t>
  </si>
  <si>
    <t>NIK</t>
  </si>
  <si>
    <t>Nama Kollektor</t>
  </si>
  <si>
    <t>Target Kolletor</t>
  </si>
  <si>
    <t>Target s/d hari ini</t>
  </si>
  <si>
    <t>Aktual Penagihan</t>
  </si>
  <si>
    <t>Retur Penjualan</t>
  </si>
  <si>
    <t>Pending Tagihan</t>
  </si>
  <si>
    <t>% Penagihan</t>
  </si>
  <si>
    <t>Unit</t>
  </si>
  <si>
    <t>Value</t>
  </si>
  <si>
    <t>Global</t>
  </si>
  <si>
    <t>S/D Hari ini</t>
  </si>
  <si>
    <t>33.33 %</t>
  </si>
  <si>
    <t>96.33 %</t>
  </si>
  <si>
    <t>Manual LHC</t>
  </si>
  <si>
    <t>Selisih</t>
  </si>
  <si>
    <t>CATATAN AUDIT</t>
  </si>
  <si>
    <t>Rekap Pending (Diginet)</t>
  </si>
  <si>
    <t>Tanggal Jatuh Tempo</t>
  </si>
  <si>
    <t>Invoice</t>
  </si>
  <si>
    <t>Koordinator</t>
  </si>
  <si>
    <t>Konsumen</t>
  </si>
  <si>
    <t>Product</t>
  </si>
  <si>
    <t>Nominal</t>
  </si>
  <si>
    <t>Angsuran Ke</t>
  </si>
  <si>
    <t>Tanggal Janji Bayar</t>
  </si>
  <si>
    <t>MUNDUR WAKTU</t>
  </si>
  <si>
    <t>CIEASTA/TTB/07/23/000166</t>
  </si>
  <si>
    <t>CIEASTA/INV/07/23/000971</t>
  </si>
  <si>
    <t>mariati</t>
  </si>
  <si>
    <t>nurul</t>
  </si>
  <si>
    <t>mundur</t>
  </si>
  <si>
    <t>CIEASTA/TTB/06/23/000246</t>
  </si>
  <si>
    <t>CIEASTA/INV/06/23/001398</t>
  </si>
  <si>
    <t>Suci</t>
  </si>
  <si>
    <t>CIEASTA/TTB/06/23/000221</t>
  </si>
  <si>
    <t>CIEASTA/INV/06/23/001254</t>
  </si>
  <si>
    <t>ri</t>
  </si>
  <si>
    <t>EVA</t>
  </si>
  <si>
    <t>tao</t>
  </si>
  <si>
    <t>CIEASTA/TTB/06/23/000222</t>
  </si>
  <si>
    <t>CIEASTA/INV/06/23/001260</t>
  </si>
  <si>
    <t>Mariah</t>
  </si>
  <si>
    <t>Ika</t>
  </si>
  <si>
    <t>CIEASTA/TTB/06/23/000228</t>
  </si>
  <si>
    <t>CIEASTA/INV/06/23/001296</t>
  </si>
  <si>
    <t>ponisah</t>
  </si>
  <si>
    <t>yuni</t>
  </si>
  <si>
    <t>CIEASTA/TTB/08/23/000696</t>
  </si>
  <si>
    <t>CIEASTA/INV/08/23/003994</t>
  </si>
  <si>
    <t>kasmiati</t>
  </si>
  <si>
    <t>nursiyam</t>
  </si>
  <si>
    <t>opk</t>
  </si>
  <si>
    <t>CIEASTA/TTB/06/23/001175</t>
  </si>
  <si>
    <t>CIEASTA/INV/06/23/006358</t>
  </si>
  <si>
    <t>mdr</t>
  </si>
  <si>
    <t>CIEASTA/TTB/06/23/001153</t>
  </si>
  <si>
    <t>CIEASTA/INV/06/23/006226</t>
  </si>
  <si>
    <t>musripah</t>
  </si>
  <si>
    <t>eris</t>
  </si>
  <si>
    <t>CIEASTA/TTB/06/23/001142</t>
  </si>
  <si>
    <t>CIEASTA/INV/06/23/006160</t>
  </si>
  <si>
    <t>Jumaiyah</t>
  </si>
  <si>
    <t>riyawan</t>
  </si>
  <si>
    <t>tb</t>
  </si>
  <si>
    <t>RK7</t>
  </si>
  <si>
    <t>CIEASTA/TTB/06/23/001172</t>
  </si>
  <si>
    <t>CIEASTA/INV/06/23/006340</t>
  </si>
  <si>
    <t>MB RI</t>
  </si>
  <si>
    <t>CIEASTA/TTB/06/23/001143</t>
  </si>
  <si>
    <t>CIEASTA/INV/06/23/006166</t>
  </si>
  <si>
    <t>susi</t>
  </si>
  <si>
    <t>CIEASTA/TTB/06/23/001141</t>
  </si>
  <si>
    <t>CIEASTA/INV/06/23/006154</t>
  </si>
  <si>
    <t>Lestari</t>
  </si>
  <si>
    <t>Anah</t>
  </si>
  <si>
    <t>CIEASTA/TTB/06/23/001178</t>
  </si>
  <si>
    <t>CIEASTA/INV/06/23/006376</t>
  </si>
  <si>
    <t>Patonah</t>
  </si>
  <si>
    <t>CIEASTA/TTB/06/23/001173</t>
  </si>
  <si>
    <t>CIEASTA/INV/06/23/006346</t>
  </si>
  <si>
    <t>CIEASTA/TTB/06/23/001147</t>
  </si>
  <si>
    <t>CIEASTA/INV/06/23/006190</t>
  </si>
  <si>
    <t>santi</t>
  </si>
  <si>
    <t>CIEASTA/TTB/10/23/001748</t>
  </si>
  <si>
    <t>CIEASTA/INV/10/23/009840</t>
  </si>
  <si>
    <t>nisnawati</t>
  </si>
  <si>
    <t>kesi 1</t>
  </si>
  <si>
    <t>CIEASTA/TTB/07/23/002038</t>
  </si>
  <si>
    <t>CIEASTA/INV/07/23/011165</t>
  </si>
  <si>
    <t>Harni</t>
  </si>
  <si>
    <t>CIEASTA/TTB/10/23/001739</t>
  </si>
  <si>
    <t>CIEASTA/INV/10/23/009786</t>
  </si>
  <si>
    <t>fina</t>
  </si>
  <si>
    <t>CIEASTA/TTB/07/23/002047</t>
  </si>
  <si>
    <t>CIEASTA/INV/07/23/011219</t>
  </si>
  <si>
    <t>Mimin</t>
  </si>
  <si>
    <t>Istiani</t>
  </si>
  <si>
    <t>kesi 2</t>
  </si>
  <si>
    <t>PANCI SET  02</t>
  </si>
  <si>
    <t>CIEASTA/TTB/07/23/002054</t>
  </si>
  <si>
    <t>CIEASTA/INV/07/23/011261</t>
  </si>
  <si>
    <t>Dian</t>
  </si>
  <si>
    <t>CIEASTA/TTB/07/23/002030</t>
  </si>
  <si>
    <t>CIEASTA/INV/07/23/011117</t>
  </si>
  <si>
    <t>suharti</t>
  </si>
  <si>
    <t>nik</t>
  </si>
  <si>
    <t>CIEASTA/TTB/06/23/002256</t>
  </si>
  <si>
    <t>CIEASTA/INV/06/23/012411</t>
  </si>
  <si>
    <t>Tutik</t>
  </si>
  <si>
    <t>CIEASTA/TTB/06/23/002227</t>
  </si>
  <si>
    <t>CIEASTA/INV/06/23/012243</t>
  </si>
  <si>
    <t>Sukarti</t>
  </si>
  <si>
    <t>sukarti</t>
  </si>
  <si>
    <t>CIEASTA/TTB/06/23/002233</t>
  </si>
  <si>
    <t>CIEASTA/INV/06/23/012273</t>
  </si>
  <si>
    <t>lasiani</t>
  </si>
  <si>
    <t>PENDINGAN DIGINET</t>
  </si>
  <si>
    <t xml:space="preserve">LHK DIGINET </t>
  </si>
  <si>
    <t>LHK C</t>
  </si>
  <si>
    <t>1. Selisih Karena ada Proses Surat Jalan Retur 3 KG dan 1 Chopper yang belum di diterima oleh Gudang total 426.000 dengan status "Diterima"</t>
  </si>
  <si>
    <t>2. Rekap Pending diginet sudah berkurang sebesar proses Surat Jalan Retur</t>
  </si>
  <si>
    <t>Produk</t>
  </si>
  <si>
    <t>Note</t>
  </si>
  <si>
    <t>CIEASTA/TTB/10/23/001736</t>
  </si>
  <si>
    <t>Dibuat</t>
  </si>
  <si>
    <t>CIEASTA/TTB/10/23/001746</t>
  </si>
  <si>
    <t>CIEASTA/TTB/10/23/001747</t>
  </si>
  <si>
    <t>CONTOH PROSES DIBUAT SURATBARANG RETUR</t>
  </si>
  <si>
    <t>CONTOH DITERIMA SURAT BARANG RETUR</t>
  </si>
  <si>
    <t>PERIKSAAN KAS OPNAME CABANG</t>
  </si>
  <si>
    <t>No.KKA :</t>
  </si>
  <si>
    <t>0003/KK/KRWG/XII/2017</t>
  </si>
  <si>
    <t>Auditor :</t>
  </si>
  <si>
    <t>Tanggal :</t>
  </si>
  <si>
    <t>18  S/D 23 DESEMBER</t>
  </si>
  <si>
    <t>Paraf      :</t>
  </si>
  <si>
    <t>Uraian</t>
  </si>
  <si>
    <t>Fisik Uang Kas</t>
  </si>
  <si>
    <t>Satuan</t>
  </si>
  <si>
    <t>Bnyk</t>
  </si>
  <si>
    <t>Jumlah</t>
  </si>
  <si>
    <t>Pecahan Kertas</t>
  </si>
  <si>
    <t>Pecahan Logam</t>
  </si>
  <si>
    <t>Fisik Bukti Pengeluaran</t>
  </si>
  <si>
    <t>Jenis Pengeluaran</t>
  </si>
  <si>
    <t>BPP Inventory</t>
  </si>
  <si>
    <t>BPP Kend</t>
  </si>
  <si>
    <t>BPP Mesin &amp; Ktr</t>
  </si>
  <si>
    <t>Insentif Langsung</t>
  </si>
  <si>
    <t>By. Uang Makan/ Bongkar M</t>
  </si>
  <si>
    <t>By. ATK</t>
  </si>
  <si>
    <t>By. Bensin Kanvas+Box</t>
  </si>
  <si>
    <t>By. Tunj. Bensin</t>
  </si>
  <si>
    <t>By. Gas</t>
  </si>
  <si>
    <t>By. Iuran/Sumbangan</t>
  </si>
  <si>
    <t>By. PAM, PLN</t>
  </si>
  <si>
    <t>By. Pendidikan</t>
  </si>
  <si>
    <t>By. Insentiv kiriman</t>
  </si>
  <si>
    <t>By. Perlkp Ktr</t>
  </si>
  <si>
    <t>By. Piket/Lembur</t>
  </si>
  <si>
    <t>By. Pos/F.Copy</t>
  </si>
  <si>
    <t>By. Retribusi</t>
  </si>
  <si>
    <t>By. Telepon/Fax</t>
  </si>
  <si>
    <t>By. Transport</t>
  </si>
  <si>
    <t>By. Entertains</t>
  </si>
  <si>
    <t>By. Lain-lain</t>
  </si>
  <si>
    <t>TOTAL FISIK UANG DENGAN BUKTI TRANSAKSI</t>
  </si>
  <si>
    <t>Dibuat oleh,</t>
  </si>
  <si>
    <t>Mengetahui,</t>
  </si>
  <si>
    <t>__________________</t>
  </si>
  <si>
    <t>_____________________________</t>
  </si>
  <si>
    <t>Staff Internal Audit</t>
  </si>
  <si>
    <t xml:space="preserve">Staff. Admin Cabang </t>
  </si>
  <si>
    <t>NOTE : KK CABANG, RP 2.000.000</t>
  </si>
  <si>
    <t>Kas Kecil (Diginet)</t>
  </si>
  <si>
    <t>Jenis Biaya / Tanggal Reimburse</t>
  </si>
  <si>
    <t>1 s/d 7 Okt</t>
  </si>
  <si>
    <t>8 s/d 16 Okt</t>
  </si>
  <si>
    <t>17  s/d 21 Okt</t>
  </si>
  <si>
    <t>22  s/d 27 Okt</t>
  </si>
  <si>
    <t>28  s/d 31 Okt</t>
  </si>
  <si>
    <t>Biaya Transportasi Promosi</t>
  </si>
  <si>
    <t>Biaya Incentive Kiriman Langsung</t>
  </si>
  <si>
    <t>Biaya Incentive Supir Kanvas</t>
  </si>
  <si>
    <t>.: CMS Diginet :.</t>
  </si>
  <si>
    <t>Biaya Incentive Langsung  Demo Booker</t>
  </si>
  <si>
    <t>Biaya Incentive Langsung  Kepala Cabang</t>
  </si>
  <si>
    <t xml:space="preserve">Biaya Incentive Langsung  Surveyor </t>
  </si>
  <si>
    <t>060300075 | IMAS NOVYANTINI | BNI - 100200619 | Biaya Bahan Bakar Mobil Kanvas | KANVAS</t>
  </si>
  <si>
    <t>Rp. 450,000</t>
  </si>
  <si>
    <t xml:space="preserve">Biaya Iklan dan Promosi </t>
  </si>
  <si>
    <t>060300075 | IMAS NOVYANTINI | BNI - 100200619 | Biaya Bahan Bakar Kendaraan Demo Booker | DB</t>
  </si>
  <si>
    <t>Rp. 120,000</t>
  </si>
  <si>
    <t>Biaya Transportasi Kredit</t>
  </si>
  <si>
    <t>060300075 | IMAS NOVYANTINI | BNI - 100200619 | Biaya Bahan Bakar Kendaraan Kolektor | KOLEKTOR</t>
  </si>
  <si>
    <t>Rp. 415,000</t>
  </si>
  <si>
    <t>Biaya Incentive Penyelesaian Kredit</t>
  </si>
  <si>
    <t>060300075 | IMAS NOVYANTINI | BNI - 100200619 | Biaya Bahan Bakar Kendaraan Surveyor | SURVEYOR</t>
  </si>
  <si>
    <t>Biaya Incentive Penagihan/Kolektor</t>
  </si>
  <si>
    <t>060300075 | IMAS NOVYANTINI | BNI - 100200619 | Biaya Tunjangan Service Kendaraan | OLI DB,SVY , KOL 1, KOL 2</t>
  </si>
  <si>
    <t>Rp. 240,000</t>
  </si>
  <si>
    <t>Biaya Bahan Bakar Mobil Kanvas</t>
  </si>
  <si>
    <t>060300075 | IMAS NOVYANTINI | BNI - 100200619 | Biaya Taxi,Bus Kota | TAXI</t>
  </si>
  <si>
    <t>Rp. 45,000</t>
  </si>
  <si>
    <t>Biaya Bahan Bakar Mobil Box</t>
  </si>
  <si>
    <t>060300075 | IMAS NOVYANTINI | BNI - 100200619 | Biaya Foto Copy | FC</t>
  </si>
  <si>
    <t>Rp. 22,000</t>
  </si>
  <si>
    <t>Biaya Bahan Bakar Kendaraan Demo Booker</t>
  </si>
  <si>
    <t>060300075 | IMAS NOVYANTINI | BNI - 100200619 | Biaya Piket / Jaga Kantor | MINGGU</t>
  </si>
  <si>
    <t>Rp. 20,000</t>
  </si>
  <si>
    <t>Biaya Bahan Bakar Kendaraan ss</t>
  </si>
  <si>
    <t>060300075 | IMAS NOVYANTINI | BNI - 100200619 | Biaya PDAM dan Air | PAM</t>
  </si>
  <si>
    <t>Rp. 70,150</t>
  </si>
  <si>
    <t>Biaya Bahan Bakar Kendaraan Kolektor</t>
  </si>
  <si>
    <t>060300075 | IMAS NOVYANTINI | BNI - 100200619 | Biaya Gas | GAS</t>
  </si>
  <si>
    <t>Rp. 202,000</t>
  </si>
  <si>
    <t>Biaya Bahan Bakar Kendaraan Surveyor</t>
  </si>
  <si>
    <t>Biaya Bahan Bakar Kend. Penyelesaian Kredit</t>
  </si>
  <si>
    <t>Biaya Bahan Bakar Kend. Kepala Wilayah</t>
  </si>
  <si>
    <t>Biaya  Tunjangan Service Kendaraan</t>
  </si>
  <si>
    <t>Biaya Sewa Kendaraan  Mobil Kanvas</t>
  </si>
  <si>
    <t>060300075 | IMAS NOVYANTINI | BNI - 100200619 | Biaya Bahan Bakar Mobil Kanvas | kanvas</t>
  </si>
  <si>
    <t>Rp. 830,000</t>
  </si>
  <si>
    <t xml:space="preserve">Biaya Sewa Kendaraan  Box </t>
  </si>
  <si>
    <t>060300075 | IMAS NOVYANTINI | BNI - 100200619 | Biaya Foto Copy | fc</t>
  </si>
  <si>
    <t>Biaya Expedisi</t>
  </si>
  <si>
    <t>060300075 | IMAS NOVYANTINI | BNI - 100200619 | Biaya Bahan Bakar Kendaraan Demo Booker | db</t>
  </si>
  <si>
    <t>Rp. 180,000</t>
  </si>
  <si>
    <t>Biaya Bongkar muat</t>
  </si>
  <si>
    <t>060300075 | IMAS NOVYANTINI | BNI - 100200619 | Biaya Bahan Bakar Kendaraan Kolektor | kolektor</t>
  </si>
  <si>
    <t>Rp. 605,000</t>
  </si>
  <si>
    <t>Biaya Uang Makan Kiriman</t>
  </si>
  <si>
    <t>060300075 | IMAS NOVYANTINI | BNI - 100200619 | Biaya Bahan Bakar Kendaraan Surveyor | svy</t>
  </si>
  <si>
    <t>Rp. 150,000</t>
  </si>
  <si>
    <t>Biaya parkir tol retribusi</t>
  </si>
  <si>
    <t>060300075 | IMAS NOVYANTINI | BNI - 100200619 | Biaya Taxi,Bus Kota | adm ke bank</t>
  </si>
  <si>
    <t>Rp. 75,000</t>
  </si>
  <si>
    <t>Biaya Taxi,Bus Kota</t>
  </si>
  <si>
    <t>060300075 | IMAS NOVYANTINI | BNI - 100200619 | Biaya Piket / Jaga Kantor | piket</t>
  </si>
  <si>
    <t>BPP Kendaraan</t>
  </si>
  <si>
    <t>060300075 | IMAS NOVYANTINI | BNI - 100200619 | Biaya Listrik | token</t>
  </si>
  <si>
    <t>Rp. 103,000</t>
  </si>
  <si>
    <t>BPP Kantor/Gedung</t>
  </si>
  <si>
    <t>BPP Aktiva Tetap Non Kendaraan</t>
  </si>
  <si>
    <t>Biaya Pajak Kendaraan Bermotor</t>
  </si>
  <si>
    <t>Biaya Materai</t>
  </si>
  <si>
    <t>Rp. 165,000</t>
  </si>
  <si>
    <t>Biaya Pengiriman Barang</t>
  </si>
  <si>
    <t>060300075 | IMAS NOVYANTINI | BNI - 100200619 | Biaya Bahan Bakar Kendaraan Kacab | SS</t>
  </si>
  <si>
    <t>Rp. 140,000</t>
  </si>
  <si>
    <t>Biaya Pengiriman Surat</t>
  </si>
  <si>
    <t>060300075 | IMAS NOVYANTINI | BNI - 100200619 | Biaya Bahan Bakar Kendaraan Kolektor | KOLKETOR</t>
  </si>
  <si>
    <t>Rp. 520,000</t>
  </si>
  <si>
    <t>Biaya Foto Copy</t>
  </si>
  <si>
    <t>Rp. 135,000</t>
  </si>
  <si>
    <t>Biaya Pembelian ATK</t>
  </si>
  <si>
    <t>Rp. 670,000</t>
  </si>
  <si>
    <t>Biaya Pembelian Rumah Tangga Kantor</t>
  </si>
  <si>
    <t>Rp. 38,000</t>
  </si>
  <si>
    <t>Biaya Sumbangan &amp; Bansos</t>
  </si>
  <si>
    <t>060300075 | IMAS NOVYANTINI | BNI - 100200619 | Biaya Incentive Penagihan/Kolektor | INSLANG PENAGIHAN</t>
  </si>
  <si>
    <t>Rp. 580,800</t>
  </si>
  <si>
    <t xml:space="preserve">Biaya Kebersihan </t>
  </si>
  <si>
    <t>060300075 | IMAS NOVYANTINI | BNI - 100200619 | Biaya Piket / Jaga Kantor | PIKET MINGGU</t>
  </si>
  <si>
    <t>Biaya Keamanan Lingkungan</t>
  </si>
  <si>
    <t>060300075 | IMAS NOVYANTINI | BNI - 100200619 | Biaya Taxi,Bus Kota | ADM K BANK</t>
  </si>
  <si>
    <t>Biaya Piket / Jaga Kantor</t>
  </si>
  <si>
    <t>060300075 | IMAS NOVYANTINI | BNI - 100200619 | Biaya Tunjangan Service Kendaraan | TUNJANGAN SERIVICE</t>
  </si>
  <si>
    <t>Rp. 60,000</t>
  </si>
  <si>
    <t>Biaya Listrik</t>
  </si>
  <si>
    <t>Biaya PDAM dan Air</t>
  </si>
  <si>
    <t>Biaya Gas</t>
  </si>
  <si>
    <t>Biaya Telepon dan Faxmile</t>
  </si>
  <si>
    <t>Biaya Internet</t>
  </si>
  <si>
    <t>Rp. 620,000</t>
  </si>
  <si>
    <t>Biaya Training Karyawan</t>
  </si>
  <si>
    <t>Biaya Pelatihan dan Pendidikan Kary</t>
  </si>
  <si>
    <t>Rp. 100,000</t>
  </si>
  <si>
    <t>Biaya Meeting</t>
  </si>
  <si>
    <t>Rp. 420,000</t>
  </si>
  <si>
    <t>Biaya Jamuan &amp; Entertain</t>
  </si>
  <si>
    <t>060300075 | IMAS NOVYANTINI | BNI - 100200619 | Biaya Bahan Bakar Kendaraan Surveyor | SURVE</t>
  </si>
  <si>
    <t>Rp. 130,000</t>
  </si>
  <si>
    <t>Biaya Olahraga Karyawan</t>
  </si>
  <si>
    <t>060300075 | IMAS NOVYANTINI | BNI - 100200619 | Biaya Taxi,Bus Kota | ADM KEBANK</t>
  </si>
  <si>
    <t>Biaya Pemeliharaan Kend. Ops Gudang</t>
  </si>
  <si>
    <t>Biaya Makan Atas lembur</t>
  </si>
  <si>
    <t>060300075 | IMAS NOVYANTINI | BNI - 100200619 | Biaya Kebersihan | IURAN SAMPAH</t>
  </si>
  <si>
    <t>Rp. 25,000</t>
  </si>
  <si>
    <t>Beban Administrasi Bank</t>
  </si>
  <si>
    <t>060300075 | IMAS NOVYANTINI | BNI - 100200619 | Biaya Listrik | LISTRIK</t>
  </si>
  <si>
    <t>060300075 | IMAS NOVYANTINI | BNI - 100200619 | Biaya Internet | WIFI</t>
  </si>
  <si>
    <t>Rp. 485,350</t>
  </si>
  <si>
    <t>Rp. 430,000</t>
  </si>
  <si>
    <t>060300075 | IMAS NOVYANTINI | BNI - 100200619 | Biaya Incentive Penagihan/Kolektor | kolektor 25 okt</t>
  </si>
  <si>
    <t>Rp. 600,000</t>
  </si>
  <si>
    <t>Rp. 80,000</t>
  </si>
  <si>
    <t>060300075 | IMAS NOVYANTINI | BNI - 100200619 | Biaya Bahan Bakar Kendaraan Kacab | ss</t>
  </si>
  <si>
    <t>060300075 | IMAS NOVYANTINI | BNI - 100200619 | Biaya Bahan Bakar Kendaraan Kolektor | KOL</t>
  </si>
  <si>
    <t>Rp. 290,000</t>
  </si>
  <si>
    <t>060300075 | IMAS NOVYANTINI | BNI - 100200619 | Biaya Bahan Bakar Kendaraan Surveyor | SVY</t>
  </si>
  <si>
    <t>Rp. 70,000</t>
  </si>
  <si>
    <t>060300075 | IMAS NOVYANTINI | BNI - 100200619 | Biaya Taxi,Bus Kota | ADM KE BANK</t>
  </si>
  <si>
    <t>060300075 | IMAS NOVYANTINI | BNI - 100200619 | BPP Kantor/Gedung | OBAT OBATAN</t>
  </si>
  <si>
    <t>Rp. 70,900</t>
  </si>
  <si>
    <t>Rp. 19,000</t>
  </si>
  <si>
    <t>060300075 | IMAS NOVYANTINI | BNI - 100200619 | Biaya Listrik | TOKEN</t>
  </si>
  <si>
    <t>060300075 | IMAS NOVYANTINI | BNI - 100200619 | Biaya Jamuan &amp; Entertain | LEADER M YUSUF 2HARI</t>
  </si>
  <si>
    <t>KERTAS KERJA AUDIT PEMERIKSAAN FISIK TTB</t>
  </si>
  <si>
    <t>Nama Audite     :</t>
  </si>
  <si>
    <t>No.KKA                :</t>
  </si>
  <si>
    <t>Sasaran Audit    :</t>
  </si>
  <si>
    <t>Auditor                  :</t>
  </si>
  <si>
    <t>MOHAMAD IQBAL FADILAH</t>
  </si>
  <si>
    <t>Periode Audit    :</t>
  </si>
  <si>
    <t>Tanggal                 :</t>
  </si>
  <si>
    <t>PT.                    :</t>
  </si>
  <si>
    <t>Paraf                      :</t>
  </si>
  <si>
    <t>Cabang              :</t>
  </si>
  <si>
    <t>NO</t>
  </si>
  <si>
    <t>NAMA COLL</t>
  </si>
  <si>
    <t>CABANG</t>
  </si>
  <si>
    <t>TGL JT</t>
  </si>
  <si>
    <t>VALUE DI JADWAL TAGIHAN</t>
  </si>
  <si>
    <t>ANGS</t>
  </si>
  <si>
    <t>JUMLAH TTB/KWT</t>
  </si>
  <si>
    <t>PENYIMPANAN  TTB</t>
  </si>
  <si>
    <t>KETERANGAN</t>
  </si>
  <si>
    <t>DATA DI JADWAL TAGIHAN</t>
  </si>
  <si>
    <t>FISIK TTB</t>
  </si>
  <si>
    <t>VALUE FISIK TTB</t>
  </si>
  <si>
    <t>SELISIH VALUE DAN FISIK TTB</t>
  </si>
  <si>
    <t>DALAM LEMARI TERKUNCI</t>
  </si>
  <si>
    <t>DALAM LEMARI TDK  TERKUNCI</t>
  </si>
  <si>
    <t>DI LUAR LEMARI/ TEMPAT TERBUKA</t>
  </si>
  <si>
    <t>VALUE TTB</t>
  </si>
  <si>
    <t>YUSUP</t>
  </si>
  <si>
    <t>PURWAKARTA 1</t>
  </si>
  <si>
    <t>√</t>
  </si>
  <si>
    <t>ANDREY</t>
  </si>
  <si>
    <t>Demikian data hasil pemeriksaan ini  di sampaikan, atas perhatian dan kerjasamanya saya ucapkan terima kasih.</t>
  </si>
  <si>
    <t>Bogor, ………………..</t>
  </si>
  <si>
    <t>Dibuat &amp; Diperiksa Oleh</t>
  </si>
  <si>
    <t>Mengetahui</t>
  </si>
  <si>
    <t>……………………..</t>
  </si>
  <si>
    <t>…………………………..</t>
  </si>
  <si>
    <t>………………………</t>
  </si>
  <si>
    <t>Audit Wilayah</t>
  </si>
  <si>
    <t>Adm Cabang</t>
  </si>
  <si>
    <t>Riana</t>
  </si>
  <si>
    <t>Jadwal Tagihan</t>
  </si>
  <si>
    <t>Patrol</t>
  </si>
  <si>
    <t>Sort Invoice</t>
  </si>
  <si>
    <t>KOLEKTOR 1</t>
  </si>
  <si>
    <t>KOLEKTOR 2</t>
  </si>
  <si>
    <t>KOLEKTOR 3</t>
  </si>
  <si>
    <t>KOLEKTOR 4</t>
  </si>
  <si>
    <t>Day</t>
  </si>
  <si>
    <t>Nominal Pending</t>
  </si>
  <si>
    <t>Di Retur/TB Angs</t>
  </si>
  <si>
    <t>Harga Unit</t>
  </si>
  <si>
    <t>Harga Angsuran</t>
  </si>
  <si>
    <t>Status Barang Tarikan (Retur/TB)</t>
  </si>
  <si>
    <t>Tgl Retur Ke Gudang</t>
  </si>
  <si>
    <t>Kondisi Barang</t>
  </si>
  <si>
    <t>No. Retur / No. TB</t>
  </si>
  <si>
    <t>Status Penerimaan Gudang</t>
  </si>
  <si>
    <t>Saldo Akhir</t>
  </si>
  <si>
    <t>Saldo Awal</t>
  </si>
  <si>
    <t>Pengurangan TB Tubuk Bulan Lalu</t>
  </si>
  <si>
    <t>Kwt</t>
  </si>
  <si>
    <t>TB/Retur</t>
  </si>
  <si>
    <t>Kolektor 1</t>
  </si>
  <si>
    <t>CITRA/TTB/07/23/003991</t>
  </si>
  <si>
    <t>CITRA/INV/07/23/023177</t>
  </si>
  <si>
    <t>saroah</t>
  </si>
  <si>
    <t>TB</t>
  </si>
  <si>
    <t>b suriah</t>
  </si>
  <si>
    <t>Kantor Cabang Patrol</t>
  </si>
  <si>
    <t>CALON TARIK BARANG</t>
  </si>
  <si>
    <t>CITRA/TTB/10/23/000528</t>
  </si>
  <si>
    <t>CITRA/INV/10/23/002786</t>
  </si>
  <si>
    <t>Bu iis</t>
  </si>
  <si>
    <t>mimin</t>
  </si>
  <si>
    <t>1 GA BS BAYAR</t>
  </si>
  <si>
    <t>CITRA/TTB/10/23/000539</t>
  </si>
  <si>
    <t>CITRA/INV/10/23/002840</t>
  </si>
  <si>
    <t>Bu kanti</t>
  </si>
  <si>
    <t>CITRA/TTB/08/23/000619</t>
  </si>
  <si>
    <t>CITRA/INV/08/23/003424</t>
  </si>
  <si>
    <t>rasih</t>
  </si>
  <si>
    <t>Bu jarah</t>
  </si>
  <si>
    <t>CITRA/TTB/08/23/002872</t>
  </si>
  <si>
    <t>CITRA/INV/08/23/016504</t>
  </si>
  <si>
    <t>rohaini</t>
  </si>
  <si>
    <t>bu kastem</t>
  </si>
  <si>
    <t>CITRA/TTB/10/23/000529</t>
  </si>
  <si>
    <t>CITRA/INV/10/23/002792</t>
  </si>
  <si>
    <t>Bu een</t>
  </si>
  <si>
    <t>th yani</t>
  </si>
  <si>
    <t>CITRA/TTB/08/23/004766</t>
  </si>
  <si>
    <t>CITRA/INV/08/23/027142</t>
  </si>
  <si>
    <t>kokom</t>
  </si>
  <si>
    <t>rani</t>
  </si>
  <si>
    <t>CITRA/TTB/09/23/000788</t>
  </si>
  <si>
    <t>CITRA/INV/09/23/004311</t>
  </si>
  <si>
    <t>warsem</t>
  </si>
  <si>
    <t>CITRA/TTB/10/23/000530</t>
  </si>
  <si>
    <t>CITRA/INV/10/23/002798</t>
  </si>
  <si>
    <t>Bu nyai</t>
  </si>
  <si>
    <t>CITRA/TTB/09/23/001420</t>
  </si>
  <si>
    <t>CITRA/INV/09/23/007989</t>
  </si>
  <si>
    <t>ibu rapih</t>
  </si>
  <si>
    <t>Bu carsih</t>
  </si>
  <si>
    <t>ibu wartinah</t>
  </si>
  <si>
    <t>Popon</t>
  </si>
  <si>
    <t>CITRA/TTB/09/23/004436</t>
  </si>
  <si>
    <t>CITRA/INV/09/23/024999</t>
  </si>
  <si>
    <t>unengsih</t>
  </si>
  <si>
    <t>CITRA/TTB/10/23/000537</t>
  </si>
  <si>
    <t>CITRA/INV/10/23/002828</t>
  </si>
  <si>
    <t>Bu sunemi</t>
  </si>
  <si>
    <t>CITRA/TTB/09/23/004455</t>
  </si>
  <si>
    <t>CITRA/INV/09/23/025113</t>
  </si>
  <si>
    <t>Bu tuti</t>
  </si>
  <si>
    <t>Ratinah</t>
  </si>
  <si>
    <t>CITRA/TTB/10/23/000531</t>
  </si>
  <si>
    <t>CITRA/INV/10/23/002804</t>
  </si>
  <si>
    <t>Bu nunung</t>
  </si>
  <si>
    <t>tarsinih</t>
  </si>
  <si>
    <t>Bu wati</t>
  </si>
  <si>
    <t>Retur</t>
  </si>
  <si>
    <t>CITRA/TTB/10/23/001153</t>
  </si>
  <si>
    <t>CITRA/INV/10/23/006380</t>
  </si>
  <si>
    <t>dede</t>
  </si>
  <si>
    <t>kartina</t>
  </si>
  <si>
    <t>CITRA/TTB/10/23/001157</t>
  </si>
  <si>
    <t>CITRA/INV/10/23/006404</t>
  </si>
  <si>
    <t>rotiah</t>
  </si>
  <si>
    <t>komariah</t>
  </si>
  <si>
    <t>CITRA/TTB/10/23/001155</t>
  </si>
  <si>
    <t>CITRA/INV/10/23/006392</t>
  </si>
  <si>
    <t>sutinah</t>
  </si>
  <si>
    <t>Titip 100.000 dan sisa 21.000 di Angs 2</t>
  </si>
  <si>
    <t>CITRA/TTB/10/23/001149</t>
  </si>
  <si>
    <t>CITRA/INV/10/23/006356</t>
  </si>
  <si>
    <t>Bu warsinah</t>
  </si>
  <si>
    <t>rindi</t>
  </si>
  <si>
    <t>CITRA/TTB/10/23/001656</t>
  </si>
  <si>
    <t>CITRA/INV/10/23/009200</t>
  </si>
  <si>
    <t>neng</t>
  </si>
  <si>
    <t>CITRA/TTB/10/23/001664</t>
  </si>
  <si>
    <t>CITRA/INV/10/23/009242</t>
  </si>
  <si>
    <t>Bu yanah</t>
  </si>
  <si>
    <t>pa udin</t>
  </si>
  <si>
    <t>CITRA/TTB/10/23/001660</t>
  </si>
  <si>
    <t>CITRA/INV/10/23/009218</t>
  </si>
  <si>
    <t>Bu rotun</t>
  </si>
  <si>
    <t>Bu indi</t>
  </si>
  <si>
    <t>CITRA/TTB/10/23/001662</t>
  </si>
  <si>
    <t>CITRA/INV/10/23/009230</t>
  </si>
  <si>
    <t>Bu mus</t>
  </si>
  <si>
    <t>CITRA/TTB/10/23/001654</t>
  </si>
  <si>
    <t>CITRA/INV/10/23/009188</t>
  </si>
  <si>
    <t>ibu sutiem</t>
  </si>
  <si>
    <t>CITRA/TTB/10/23/002272</t>
  </si>
  <si>
    <t>CITRA/INV/10/23/012644</t>
  </si>
  <si>
    <t>Bu nur</t>
  </si>
  <si>
    <t>Udin</t>
  </si>
  <si>
    <t>CITRA/TTB/10/23/002273</t>
  </si>
  <si>
    <t>CITRA/INV/10/23/012650</t>
  </si>
  <si>
    <t>Bu ami</t>
  </si>
  <si>
    <t>asih</t>
  </si>
  <si>
    <t>CITRA/TTB/10/23/002267</t>
  </si>
  <si>
    <t>CITRA/INV/10/23/012614</t>
  </si>
  <si>
    <t>Bu titin</t>
  </si>
  <si>
    <t>Bu eti</t>
  </si>
  <si>
    <t>Dasih</t>
  </si>
  <si>
    <t>Nonih</t>
  </si>
  <si>
    <t>ida</t>
  </si>
  <si>
    <t>PENDING BULAN LALU</t>
  </si>
  <si>
    <t>yani</t>
  </si>
  <si>
    <t>CITRA/TTB/10/23/002271</t>
  </si>
  <si>
    <t>CITRA/INV/10/23/012638</t>
  </si>
  <si>
    <t>Bu titi</t>
  </si>
  <si>
    <t>Bu kekey</t>
  </si>
  <si>
    <t>CITRA/TTB/10/23/002270</t>
  </si>
  <si>
    <t>CITRA/INV/10/23/012632</t>
  </si>
  <si>
    <t>Bu fuji</t>
  </si>
  <si>
    <t>CITRA/TTB/10/23/002950</t>
  </si>
  <si>
    <t>CITRA/INV/10/23/016226</t>
  </si>
  <si>
    <t>marini</t>
  </si>
  <si>
    <t>resih</t>
  </si>
  <si>
    <t>CITRA/TTB/10/23/002963</t>
  </si>
  <si>
    <t>CITRA/INV/10/23/016298</t>
  </si>
  <si>
    <t>RT Tomo</t>
  </si>
  <si>
    <t>WARSINAH</t>
  </si>
  <si>
    <t>CITRA/TTB/10/23/002932</t>
  </si>
  <si>
    <t>CITRA/INV/10/23/016124</t>
  </si>
  <si>
    <t>Bu darini</t>
  </si>
  <si>
    <t>sarmi</t>
  </si>
  <si>
    <t>CITRA/TTB/10/23/002946</t>
  </si>
  <si>
    <t>CITRA/INV/10/23/016202</t>
  </si>
  <si>
    <t>Bu anah</t>
  </si>
  <si>
    <t>BEDAH</t>
  </si>
  <si>
    <t>CITRA/TTB/10/23/002930</t>
  </si>
  <si>
    <t>CITRA/INV/10/23/016112</t>
  </si>
  <si>
    <t>Bu tati</t>
  </si>
  <si>
    <t>Bu iin</t>
  </si>
  <si>
    <t>CITRA/TTB/10/23/002943</t>
  </si>
  <si>
    <t>CITRA/INV/10/23/016184</t>
  </si>
  <si>
    <t>Bu lilis</t>
  </si>
  <si>
    <t>ipah</t>
  </si>
  <si>
    <t>CITRA/TTB/10/23/002961</t>
  </si>
  <si>
    <t>CITRA/INV/10/23/016286</t>
  </si>
  <si>
    <t>wartiah</t>
  </si>
  <si>
    <t>SARNA</t>
  </si>
  <si>
    <t>CITRA/TTB/10/23/002941</t>
  </si>
  <si>
    <t>CITRA/INV/10/23/016172</t>
  </si>
  <si>
    <t>Bu wiwin</t>
  </si>
  <si>
    <t>Bu cami</t>
  </si>
  <si>
    <t>CITRA/TTB/10/23/002960</t>
  </si>
  <si>
    <t>CITRA/INV/10/23/016280</t>
  </si>
  <si>
    <t>desi</t>
  </si>
  <si>
    <t>CITRA/TTB/10/23/002935</t>
  </si>
  <si>
    <t>CITRA/INV/10/23/016142</t>
  </si>
  <si>
    <t>Bu inah</t>
  </si>
  <si>
    <t>rayi</t>
  </si>
  <si>
    <t>muning</t>
  </si>
  <si>
    <t>CITRA/TTB/10/23/002955</t>
  </si>
  <si>
    <t>CITRA/INV/10/23/016256</t>
  </si>
  <si>
    <t>warcem</t>
  </si>
  <si>
    <t>carmini</t>
  </si>
  <si>
    <t>maedah</t>
  </si>
  <si>
    <t>jeneng</t>
  </si>
  <si>
    <t>CITRA/TTB/10/23/002933</t>
  </si>
  <si>
    <t>CITRA/INV/10/23/016130</t>
  </si>
  <si>
    <t>Bu daswi</t>
  </si>
  <si>
    <t>tarini</t>
  </si>
  <si>
    <t>NENGSIH</t>
  </si>
  <si>
    <t>GT</t>
  </si>
  <si>
    <t>CITRA/TTB/10/23/002948</t>
  </si>
  <si>
    <t>CITRA/INV/10/23/016214</t>
  </si>
  <si>
    <t>Bu nining</t>
  </si>
  <si>
    <t>ELVI</t>
  </si>
  <si>
    <t>CITRA/TTB/10/23/002937</t>
  </si>
  <si>
    <t>CITRA/INV/10/23/016154</t>
  </si>
  <si>
    <t>Bu tiwen</t>
  </si>
  <si>
    <t>bu radem</t>
  </si>
  <si>
    <t>CITRA/TTB/10/23/002938</t>
  </si>
  <si>
    <t>CITRA/INV/10/23/016160</t>
  </si>
  <si>
    <t>CITRA/TTB/10/23/002944</t>
  </si>
  <si>
    <t>CITRA/INV/10/23/016190</t>
  </si>
  <si>
    <t>karti</t>
  </si>
  <si>
    <t>RT</t>
  </si>
  <si>
    <t>CITRA/TTB/10/23/002942</t>
  </si>
  <si>
    <t>CITRA/INV/10/23/016178</t>
  </si>
  <si>
    <t>Bu tarkem</t>
  </si>
  <si>
    <t>yanti</t>
  </si>
  <si>
    <t>CITRA/TTB/10/23/002959</t>
  </si>
  <si>
    <t>CITRA/INV/10/23/016274</t>
  </si>
  <si>
    <t>imas</t>
  </si>
  <si>
    <t>aat</t>
  </si>
  <si>
    <t>CITRA/TTB/10/23/002954</t>
  </si>
  <si>
    <t>CITRA/INV/10/23/016250</t>
  </si>
  <si>
    <t>ibu resih</t>
  </si>
  <si>
    <t>oyok</t>
  </si>
  <si>
    <t>CITRA/TTB/10/23/002949</t>
  </si>
  <si>
    <t>CITRA/INV/10/23/016220</t>
  </si>
  <si>
    <t>Bu Siti aisyah</t>
  </si>
  <si>
    <t>UWAS</t>
  </si>
  <si>
    <t>Surni</t>
  </si>
  <si>
    <t>ADAH</t>
  </si>
  <si>
    <t>ATIN</t>
  </si>
  <si>
    <t>CITRA/TTB/10/23/003539</t>
  </si>
  <si>
    <t>CITRA/INV/10/23/019622</t>
  </si>
  <si>
    <t>Bu tiah</t>
  </si>
  <si>
    <t>CITRA/TTB/10/23/003540</t>
  </si>
  <si>
    <t>CITRA/INV/10/23/019628</t>
  </si>
  <si>
    <t>Bu koyo</t>
  </si>
  <si>
    <t>odah</t>
  </si>
  <si>
    <t>CITRA/TTB/10/23/003533</t>
  </si>
  <si>
    <t>CITRA/INV/10/23/019598</t>
  </si>
  <si>
    <t>Bu kasih</t>
  </si>
  <si>
    <t>bu eni</t>
  </si>
  <si>
    <t>CITRA/TTB/10/23/003541</t>
  </si>
  <si>
    <t>CITRA/INV/10/23/019634</t>
  </si>
  <si>
    <t>Bu sunani</t>
  </si>
  <si>
    <t>CITRA/TTB/10/23/003538</t>
  </si>
  <si>
    <t>CITRA/INV/10/23/019616</t>
  </si>
  <si>
    <t>Bu uti</t>
  </si>
  <si>
    <t>CITRA/TTB/10/23/004096</t>
  </si>
  <si>
    <t>CITRA/INV/10/23/022748</t>
  </si>
  <si>
    <t>Bu tiri</t>
  </si>
  <si>
    <t>Bu yani</t>
  </si>
  <si>
    <t>CITRA/TTB/10/23/004085</t>
  </si>
  <si>
    <t>CITRA/INV/10/23/022688</t>
  </si>
  <si>
    <t>Bu kardisem</t>
  </si>
  <si>
    <t>Siti romlah</t>
  </si>
  <si>
    <t>CITRA/TTB/10/23/004084</t>
  </si>
  <si>
    <t>CITRA/INV/10/23/022682</t>
  </si>
  <si>
    <t>Bu yuni</t>
  </si>
  <si>
    <t>CITRA/TTB/10/23/004080</t>
  </si>
  <si>
    <t>CITRA/INV/10/23/022658</t>
  </si>
  <si>
    <t>Bu kaniah</t>
  </si>
  <si>
    <t>fatma</t>
  </si>
  <si>
    <t>CITRA/TTB/10/23/004083</t>
  </si>
  <si>
    <t>CITRA/INV/10/23/022676</t>
  </si>
  <si>
    <t>Bu rohani</t>
  </si>
  <si>
    <t>CITRA/TTB/10/23/004081</t>
  </si>
  <si>
    <t>CITRA/INV/10/23/022664</t>
  </si>
  <si>
    <t>Bu mualfa</t>
  </si>
  <si>
    <t>CITRA/TTB/10/23/004094</t>
  </si>
  <si>
    <t>CITRA/INV/10/23/022736</t>
  </si>
  <si>
    <t>Bu masiroh</t>
  </si>
  <si>
    <t>Daeni</t>
  </si>
  <si>
    <t>CITRA/TTB/10/23/004090</t>
  </si>
  <si>
    <t>CITRA/INV/10/23/022718</t>
  </si>
  <si>
    <t>Bu suratmi</t>
  </si>
  <si>
    <t>Bu wartem</t>
  </si>
  <si>
    <t>nini</t>
  </si>
  <si>
    <t>nardi</t>
  </si>
  <si>
    <t>komar</t>
  </si>
  <si>
    <t>CITRA/TTB/10/23/004095</t>
  </si>
  <si>
    <t>CITRA/INV/10/23/022742</t>
  </si>
  <si>
    <t>Bu warsiti</t>
  </si>
  <si>
    <t>KOLEKTOR</t>
  </si>
  <si>
    <t>Nilai Pending</t>
  </si>
  <si>
    <t>Nilai Retur/TB</t>
  </si>
  <si>
    <t>Kantor Pemeriksaan</t>
  </si>
  <si>
    <t>Kertas Kerja</t>
  </si>
  <si>
    <t>Time Line Pemeriksaan</t>
  </si>
  <si>
    <t>Pusat</t>
  </si>
  <si>
    <t>Divisi Accounting</t>
  </si>
  <si>
    <t>1.</t>
  </si>
  <si>
    <t xml:space="preserve">Data Rekap Setor &amp; Rekonsiliasi Bank (Hard Copy &amp; Soft Copy Excel) </t>
  </si>
  <si>
    <t>KK Rekonsil</t>
  </si>
  <si>
    <t>20 s/d 30 September 2023</t>
  </si>
  <si>
    <t>Divisi Penjualan</t>
  </si>
  <si>
    <t>Data Aktual Penjualan per tanggal Kirim (Hard Copy &amp; Soft Copy Excel)</t>
  </si>
  <si>
    <t>KK Pemeriksaan Penjualan</t>
  </si>
  <si>
    <t>Divisi Kredit</t>
  </si>
  <si>
    <t>Data Jadwal RMK Jatuh Tempo dan Pending Bulan Lalu</t>
  </si>
  <si>
    <t>KK Pemeriksaan Kredit</t>
  </si>
  <si>
    <t>2.</t>
  </si>
  <si>
    <t xml:space="preserve">Data Rekap Setor LHI Tagihan JT dan LHI Pending </t>
  </si>
  <si>
    <t>3.</t>
  </si>
  <si>
    <t>Data Rekap TB &amp; Retur (Hard Copy &amp; Soft Copy)</t>
  </si>
  <si>
    <t>4.</t>
  </si>
  <si>
    <t>Data Rekap Surat Jalan TB &amp; Retur (Hard Copy &amp; Soft Copy)</t>
  </si>
  <si>
    <t>Divisi Distribusi</t>
  </si>
  <si>
    <t>Data Surat Jalan Penerimaan Barang Tarikan (TB &amp; Retur)</t>
  </si>
  <si>
    <t>KK Barang Tarikan TB/Retur</t>
  </si>
  <si>
    <t>Divisi SDM</t>
  </si>
  <si>
    <t>Data Tutup Buku Insentif, Bonus Penjualan &amp; Kredit</t>
  </si>
  <si>
    <t>KK Pemeriksaan Insentif &amp; Bonus</t>
  </si>
  <si>
    <t>KK Audit Wilayah</t>
  </si>
  <si>
    <t>4 Hari Pemeriksaan Per Cabang (dari tanggal 20 s/d 30 September 2023</t>
  </si>
  <si>
    <t>REKAP VERIFIKASI PENDINGAN CABANG</t>
  </si>
  <si>
    <t>MENGETAHUI</t>
  </si>
  <si>
    <t>DIAUDIT OLEH</t>
  </si>
  <si>
    <t>Tabel Hasil Verifikasi Sampling Tagihan</t>
  </si>
  <si>
    <t>Rumus Bantu</t>
  </si>
  <si>
    <t>RMK YANG DIPERIKSA</t>
  </si>
  <si>
    <t>PENDING LALU DAN CURRENT</t>
  </si>
  <si>
    <t>BPK</t>
  </si>
  <si>
    <t>APRILYANTO</t>
  </si>
  <si>
    <t>Verifikasi berdasarkan Pemeriksaan Tagihan Ke Konsumen</t>
  </si>
  <si>
    <t>TOLI-TOLI</t>
  </si>
  <si>
    <t>PENDINGAN DIPERIKSA</t>
  </si>
  <si>
    <t>ADRI</t>
  </si>
  <si>
    <t>AYU</t>
  </si>
  <si>
    <t>PERDI</t>
  </si>
  <si>
    <t>TANGGAL AWAL PENDINGAN</t>
  </si>
  <si>
    <t>AUDITOR WILAYAH</t>
  </si>
  <si>
    <t>TANGGAL LAPORAN</t>
  </si>
  <si>
    <t>26 JUNI 2023</t>
  </si>
  <si>
    <t>DATA PENDINGAN AWAL SEBELUM PEMERIKSAAN</t>
  </si>
  <si>
    <t>Kelompok Kasus</t>
  </si>
  <si>
    <t>SERVICE</t>
  </si>
  <si>
    <t>CTB</t>
  </si>
  <si>
    <t>OK</t>
  </si>
  <si>
    <t>Nama koordinator</t>
  </si>
  <si>
    <t>Tanggal Kirim</t>
  </si>
  <si>
    <t>NO TTB/KWT</t>
  </si>
  <si>
    <t>Value (Rp)</t>
  </si>
  <si>
    <t>Collector</t>
  </si>
  <si>
    <t>Ada TTB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</si>
  <si>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</si>
  <si>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</si>
  <si>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</si>
  <si>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</si>
  <si>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</si>
  <si>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</si>
  <si>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</si>
  <si>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</si>
  <si>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</si>
  <si>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</si>
  <si>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</si>
  <si>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</si>
  <si>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</si>
  <si>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Angs.</t>
  </si>
  <si>
    <t>Ada</t>
  </si>
  <si>
    <t>Tidak</t>
  </si>
  <si>
    <t>Susah Ditemui/ Keluar Kota</t>
  </si>
  <si>
    <t>Dampak PHK/ Tidak Bekerja</t>
  </si>
  <si>
    <t>Pindah Rumah/ Kabur</t>
  </si>
  <si>
    <t>Susah Ditagih/ Bad Debt</t>
  </si>
  <si>
    <t>Dampak Banjir/ Kebakaran/ Meninggal</t>
  </si>
  <si>
    <t>Mundur Waktu</t>
  </si>
  <si>
    <t>Service Barang/ Komplen</t>
  </si>
  <si>
    <t>Internal Kredit</t>
  </si>
  <si>
    <t>Ttb Hilang</t>
  </si>
  <si>
    <t>OPK Tidak Jelas</t>
  </si>
  <si>
    <t>Kasus Promotor/ SO Tanggung Jawab</t>
  </si>
  <si>
    <t>Calon Tarik Barang</t>
  </si>
  <si>
    <t>Kwitansi Dapat Ditagih</t>
  </si>
  <si>
    <t>Tagihan Terverifikasi</t>
  </si>
  <si>
    <t>Tagihan Belum Diverifikasi</t>
  </si>
  <si>
    <t>Sisa Pending</t>
  </si>
  <si>
    <t>KODE</t>
  </si>
  <si>
    <t>HIT</t>
  </si>
  <si>
    <t>NOM</t>
  </si>
  <si>
    <t>TERVERIFIKASI</t>
  </si>
  <si>
    <t>BELUM DIVERIFIKASI</t>
  </si>
  <si>
    <t>PENYELESAIAN INTERNAL</t>
  </si>
  <si>
    <t>SISA PENDING</t>
  </si>
  <si>
    <t>NAMA KONSUMEN</t>
  </si>
  <si>
    <t>COUNT</t>
  </si>
  <si>
    <t>B DARMAWATI</t>
  </si>
  <si>
    <t>0086/0323</t>
  </si>
  <si>
    <t>SUDAH TERVERIVIKASI AUDIT</t>
  </si>
  <si>
    <t>SUSAH DITEMUI/ KELUAR KOTA</t>
  </si>
  <si>
    <t>IRAWATI</t>
  </si>
  <si>
    <t>0092/0348</t>
  </si>
  <si>
    <t>DAMPAK PHK/ TIDAK BEKERJA</t>
  </si>
  <si>
    <t>B IRMA</t>
  </si>
  <si>
    <t>0095/0360</t>
  </si>
  <si>
    <t>PINDAH RUMAH/ KABUR</t>
  </si>
  <si>
    <t>NURHALIMA</t>
  </si>
  <si>
    <t>0098/0372</t>
  </si>
  <si>
    <t>SUSAH DITAGIH/ BAD DEBT</t>
  </si>
  <si>
    <t>NORMA</t>
  </si>
  <si>
    <t>0566/1992</t>
  </si>
  <si>
    <t>DAMPAK BANJIR/ KEBAKARAN/ MENINGGAL</t>
  </si>
  <si>
    <t>RIA</t>
  </si>
  <si>
    <t>0583/2056</t>
  </si>
  <si>
    <t>KARMIA</t>
  </si>
  <si>
    <t>1394/4971</t>
  </si>
  <si>
    <t>TERTAGIH AUDIT PDA SAAT SAMPLING</t>
  </si>
  <si>
    <t>SERVICE BARANG/ KOMPLEN</t>
  </si>
  <si>
    <t>HAYATI</t>
  </si>
  <si>
    <t>1372/4896</t>
  </si>
  <si>
    <t>INTERNAL KREDIT</t>
  </si>
  <si>
    <t>JUSNI</t>
  </si>
  <si>
    <t>1416/5044</t>
  </si>
  <si>
    <t>TTB HILANG</t>
  </si>
  <si>
    <t>NOVITA SARI</t>
  </si>
  <si>
    <t>2112/7460</t>
  </si>
  <si>
    <t>OVK TIDAK JELAS</t>
  </si>
  <si>
    <t>SALMIA</t>
  </si>
  <si>
    <t>2117/7476</t>
  </si>
  <si>
    <t>KASUS PROMOTOR/ SO TANGGUNG JAWAB</t>
  </si>
  <si>
    <t>RENITA</t>
  </si>
  <si>
    <t>2124/7500</t>
  </si>
  <si>
    <t>B SATRIA</t>
  </si>
  <si>
    <t>2160/7632</t>
  </si>
  <si>
    <t>KWITANSI DAPAT DITAGIH</t>
  </si>
  <si>
    <t>SURIYATI</t>
  </si>
  <si>
    <t>3188/1099</t>
  </si>
  <si>
    <t>MINA</t>
  </si>
  <si>
    <t>3189/1103</t>
  </si>
  <si>
    <t>JAHARA</t>
  </si>
  <si>
    <t>3142/0928</t>
  </si>
  <si>
    <t>SAHARIA</t>
  </si>
  <si>
    <t>4073/4091</t>
  </si>
  <si>
    <t>JAMALIA</t>
  </si>
  <si>
    <t>4074/4095</t>
  </si>
  <si>
    <t>HAMISA</t>
  </si>
  <si>
    <t>4066/4064</t>
  </si>
  <si>
    <t>RINA</t>
  </si>
  <si>
    <t>4760/6527</t>
  </si>
  <si>
    <t>NURHAYAYI</t>
  </si>
  <si>
    <t>4698/6324</t>
  </si>
  <si>
    <t>ANANGSI</t>
  </si>
  <si>
    <t>4702/6336</t>
  </si>
  <si>
    <t>HALIJA</t>
  </si>
  <si>
    <t>4705/6348</t>
  </si>
  <si>
    <t>B ROHANI</t>
  </si>
  <si>
    <t>4731/6428</t>
  </si>
  <si>
    <t>M TINA</t>
  </si>
  <si>
    <t>4740/6456</t>
  </si>
  <si>
    <t>FATMA</t>
  </si>
  <si>
    <t>4752/6504</t>
  </si>
  <si>
    <t>LISNAWATI</t>
  </si>
  <si>
    <t>5571/9148</t>
  </si>
  <si>
    <t>MINI</t>
  </si>
  <si>
    <t>5592/9208</t>
  </si>
  <si>
    <t>ADRIANI</t>
  </si>
  <si>
    <t>5596/9224</t>
  </si>
  <si>
    <t>B SAD</t>
  </si>
  <si>
    <t>0066/0238</t>
  </si>
  <si>
    <t>HASNIA</t>
  </si>
  <si>
    <t>0079/0286</t>
  </si>
  <si>
    <t>FERNI</t>
  </si>
  <si>
    <t>0087/0310</t>
  </si>
  <si>
    <t>ERNI</t>
  </si>
  <si>
    <t>0089/0314</t>
  </si>
  <si>
    <t>SUPIANA</t>
  </si>
  <si>
    <t>0063/0227</t>
  </si>
  <si>
    <t>M WINDA</t>
  </si>
  <si>
    <t>0064/0231</t>
  </si>
  <si>
    <t>NURBAYA</t>
  </si>
  <si>
    <t>0071/0259</t>
  </si>
  <si>
    <t>MARDAWATI</t>
  </si>
  <si>
    <t>0075/0275</t>
  </si>
  <si>
    <t>SUHERA</t>
  </si>
  <si>
    <t>0076/0279</t>
  </si>
  <si>
    <t>M LINA</t>
  </si>
  <si>
    <t>0091/0323</t>
  </si>
  <si>
    <t>M ARJAN</t>
  </si>
  <si>
    <t>0095/0335</t>
  </si>
  <si>
    <t>WATI</t>
  </si>
  <si>
    <t>0658/2214</t>
  </si>
  <si>
    <t>B MURNI</t>
  </si>
  <si>
    <t>0664/2234</t>
  </si>
  <si>
    <t>B MASTANG</t>
  </si>
  <si>
    <t>0671/2262</t>
  </si>
  <si>
    <t>NURMI</t>
  </si>
  <si>
    <t>0675/2267</t>
  </si>
  <si>
    <t>DESI</t>
  </si>
  <si>
    <t>0676/2271</t>
  </si>
  <si>
    <t>B AMALIA</t>
  </si>
  <si>
    <t>0678/2275</t>
  </si>
  <si>
    <t>B DIRA</t>
  </si>
  <si>
    <t>0662/2227</t>
  </si>
  <si>
    <t>ZAENAB</t>
  </si>
  <si>
    <t>1112/3594</t>
  </si>
  <si>
    <t>HASNA</t>
  </si>
  <si>
    <t>1121/3626</t>
  </si>
  <si>
    <t>HASMI</t>
  </si>
  <si>
    <t>1133/3671</t>
  </si>
  <si>
    <t>RITA</t>
  </si>
  <si>
    <t>1925/6250</t>
  </si>
  <si>
    <t>B ASMAWATI</t>
  </si>
  <si>
    <t>1939/6298</t>
  </si>
  <si>
    <t>SUKMA TAHIR</t>
  </si>
  <si>
    <t>1934/6279</t>
  </si>
  <si>
    <t>MILA</t>
  </si>
  <si>
    <t>2827/9166</t>
  </si>
  <si>
    <t>ERNI/2839</t>
  </si>
  <si>
    <t>2839/9214</t>
  </si>
  <si>
    <t>MARYAM</t>
  </si>
  <si>
    <t>2840/9218</t>
  </si>
  <si>
    <t xml:space="preserve">B FATIMA </t>
  </si>
  <si>
    <t>2843/9230</t>
  </si>
  <si>
    <t>SURYANI</t>
  </si>
  <si>
    <t>2844/9234</t>
  </si>
  <si>
    <t>B FENTI</t>
  </si>
  <si>
    <t>2825/9162</t>
  </si>
  <si>
    <t>DESY</t>
  </si>
  <si>
    <t>2830/9179</t>
  </si>
  <si>
    <t>B HANI</t>
  </si>
  <si>
    <t>2834/9195</t>
  </si>
  <si>
    <t>NURMA</t>
  </si>
  <si>
    <t>2841/9223</t>
  </si>
  <si>
    <t>FATMA/0592</t>
  </si>
  <si>
    <t>0592/2092</t>
  </si>
  <si>
    <t>ALUWIYAH</t>
  </si>
  <si>
    <t>2143/7563</t>
  </si>
  <si>
    <t>B OLAN</t>
  </si>
  <si>
    <t>3154/0976</t>
  </si>
  <si>
    <t>ERNI L</t>
  </si>
  <si>
    <t>4077/4104</t>
  </si>
  <si>
    <t>HALIPA</t>
  </si>
  <si>
    <t>4742/6464</t>
  </si>
  <si>
    <t>IRNA</t>
  </si>
  <si>
    <t>5576/9160</t>
  </si>
  <si>
    <t xml:space="preserve">Catatan </t>
  </si>
  <si>
    <t>HARUS SAMA PENDINGAN CABANG</t>
  </si>
  <si>
    <t>Jika ada Nama Konsumen yang sama maka tambahkan di depan nama konsumen No TTB Konsumen tersebut</t>
  </si>
  <si>
    <t>HASIL VERIFIKASI TAGIHAN KE KONSUMEN</t>
  </si>
  <si>
    <t>Data Awal</t>
  </si>
  <si>
    <t>Belum Diverifikasi</t>
  </si>
  <si>
    <t>lalu</t>
  </si>
  <si>
    <t>Current</t>
  </si>
  <si>
    <t>Terverifikasi</t>
  </si>
  <si>
    <t>RMK Awal</t>
  </si>
  <si>
    <t xml:space="preserve">Note : </t>
  </si>
  <si>
    <t>Tertagih</t>
  </si>
  <si>
    <t>Tertagih sesuai Laporan Tertagih pada RMK Pending</t>
  </si>
  <si>
    <t>Pendingan Cabang</t>
  </si>
  <si>
    <t>Pendingan Cabang Harus Sesuai Dengan LHC</t>
  </si>
  <si>
    <t>Belum Diverfikasi</t>
  </si>
  <si>
    <t>OPK TIDAK JELAS</t>
  </si>
  <si>
    <t>Tanggal Sampling</t>
  </si>
  <si>
    <t>NO TTB</t>
  </si>
  <si>
    <t>Verifikasi Nominal</t>
  </si>
  <si>
    <t>GRAND TOTAL</t>
  </si>
  <si>
    <t>KERTAS KERJA AUDIT (KKA/REKAP SETOR)</t>
  </si>
  <si>
    <t>Kas Kecil</t>
  </si>
  <si>
    <t>007/BOP/CBDK/VI/2022</t>
  </si>
  <si>
    <t>Tgl LHC</t>
  </si>
  <si>
    <t>Data Setoran</t>
  </si>
  <si>
    <t>Setoran Bank (Sesuai Slip Setoran Bank)</t>
  </si>
  <si>
    <t>Keterangan Selisih Setor</t>
  </si>
  <si>
    <t>Lainnya</t>
  </si>
  <si>
    <t>Disetorkan</t>
  </si>
  <si>
    <t>Nama Bank</t>
  </si>
  <si>
    <t>BNI</t>
  </si>
  <si>
    <t>KERTAS KERJA AUDIT (KKA/PJ)</t>
  </si>
  <si>
    <t>006/KRD/CBDK/VI/2022</t>
  </si>
  <si>
    <t>COLLECTOR 1</t>
  </si>
  <si>
    <t>COLLECTOR 2</t>
  </si>
  <si>
    <t>COLLECTOR 3</t>
  </si>
  <si>
    <t>PENJUALAN</t>
  </si>
  <si>
    <t>ANGS KE</t>
  </si>
  <si>
    <t>SISA ANGS</t>
  </si>
  <si>
    <t>PIUTANG</t>
  </si>
  <si>
    <t>TGL</t>
  </si>
  <si>
    <t>SETORAN TTB</t>
  </si>
  <si>
    <t>TTL</t>
  </si>
  <si>
    <t>TOT</t>
  </si>
  <si>
    <t>KWITANSI PENDING TUBUK BULAN LALU</t>
  </si>
  <si>
    <t>TOTAL PIUTANG AWAL BULAN</t>
  </si>
  <si>
    <t>AKTUAL PENAGIHAN S.D. TGL 29/3</t>
  </si>
  <si>
    <t xml:space="preserve">                 </t>
  </si>
  <si>
    <t>SALDO PIUTANG CUT OFF TGL 2+/3</t>
  </si>
  <si>
    <t>KERTAS KERJA AUDIT PEMERIKSAAN SAMPLING TAGIHAN PENDING KE LAPANGAN</t>
  </si>
  <si>
    <t xml:space="preserve">No.KKA     : </t>
  </si>
  <si>
    <t>Auditor      :</t>
  </si>
  <si>
    <t>Tanggal      :</t>
  </si>
  <si>
    <t>Paraf           :</t>
  </si>
  <si>
    <t>ALASAN KOLEKTOR</t>
  </si>
  <si>
    <t>KET PENDING STLH SAMPLING</t>
  </si>
  <si>
    <t>Pendamping</t>
  </si>
  <si>
    <t>……………………………………….</t>
  </si>
  <si>
    <t>Svy/ PK/ Kawil Kredit</t>
  </si>
  <si>
    <t>Nama Audite       : IMAM SANUSI</t>
  </si>
  <si>
    <t>No.KKA                     :   006/UM/CBDK/VI/2022</t>
  </si>
  <si>
    <t>Sasaran Audit      : UMUM</t>
  </si>
  <si>
    <t xml:space="preserve">Auditor                       :   </t>
  </si>
  <si>
    <t>Periode Audit      : APRIL 2022</t>
  </si>
  <si>
    <t>Tanggal                      :</t>
  </si>
  <si>
    <t>Cabang                  : Pare</t>
  </si>
  <si>
    <t xml:space="preserve">Paraf                            : </t>
  </si>
  <si>
    <t>REKOMENDASI :</t>
  </si>
  <si>
    <t>PEMERIKSAAN KAS OPNAME CABANG</t>
  </si>
  <si>
    <t>NO. KKA</t>
  </si>
  <si>
    <t>PARAF</t>
  </si>
  <si>
    <t>URAIAN</t>
  </si>
  <si>
    <t>602-000-101</t>
  </si>
  <si>
    <t>Biaya Transport Promosi</t>
  </si>
  <si>
    <t>602-000-102</t>
  </si>
  <si>
    <t>Biaya Bahan Bakar Kendaraan Operasional</t>
  </si>
  <si>
    <t>602-000-103</t>
  </si>
  <si>
    <t>Biaya Pemeliharaan Kendaraan Operasional</t>
  </si>
  <si>
    <t>602-000-104</t>
  </si>
  <si>
    <t>602-000-106</t>
  </si>
  <si>
    <t>Bi.Iklan dan Promosi</t>
  </si>
  <si>
    <t>602-000-108</t>
  </si>
  <si>
    <t>Biaya Marketing Kit</t>
  </si>
  <si>
    <t>602-000-116</t>
  </si>
  <si>
    <t>Biaya Incentive Penagihan</t>
  </si>
  <si>
    <t>602-000-117</t>
  </si>
  <si>
    <t>Biaya Bensin Harian Kepala Cabang</t>
  </si>
  <si>
    <t>602-000-118</t>
  </si>
  <si>
    <t>Biaya Bensin Harian Demo Booker</t>
  </si>
  <si>
    <t>602-000-119</t>
  </si>
  <si>
    <t>Biaya Bensin Harian Surveyor</t>
  </si>
  <si>
    <t>602-000-120</t>
  </si>
  <si>
    <t>Biaya Bensin Harian Kolektor</t>
  </si>
  <si>
    <t>602-000-121</t>
  </si>
  <si>
    <t>Biaya Inslang Kiriman Kepala Cabang</t>
  </si>
  <si>
    <t>602-000-122</t>
  </si>
  <si>
    <t>Biaya Inslang Kiriman Demo Booker</t>
  </si>
  <si>
    <t>602-000-123</t>
  </si>
  <si>
    <t>Biaya Inslang Kiriman Surveyor</t>
  </si>
  <si>
    <t>602-000-124</t>
  </si>
  <si>
    <t>Biaya Inslang Kolektor</t>
  </si>
  <si>
    <t>603-000-104</t>
  </si>
  <si>
    <t>Biaya Parkir Tol &amp; Retribusi</t>
  </si>
  <si>
    <t>703-000-102</t>
  </si>
  <si>
    <t>Biaya Bahan Bakar (tunjangan)</t>
  </si>
  <si>
    <t>703-000-104</t>
  </si>
  <si>
    <t>Biaya Taxi dan Bus Kota</t>
  </si>
  <si>
    <t>704-000-101</t>
  </si>
  <si>
    <t>704-000-102</t>
  </si>
  <si>
    <t>BPP Kantor / Gedung</t>
  </si>
  <si>
    <t>704-000-103</t>
  </si>
  <si>
    <t>704-000-104</t>
  </si>
  <si>
    <t>707-000-101</t>
  </si>
  <si>
    <t>Pajak Kendaraan Bermotor</t>
  </si>
  <si>
    <t>707-000-102</t>
  </si>
  <si>
    <t>Pajak Bumi dan Bangunan</t>
  </si>
  <si>
    <t>708-000-101</t>
  </si>
  <si>
    <t>708-000-102</t>
  </si>
  <si>
    <t>708-000-103</t>
  </si>
  <si>
    <t>708-000-104</t>
  </si>
  <si>
    <t>Biaya Photo Copy</t>
  </si>
  <si>
    <t>709-000-101</t>
  </si>
  <si>
    <t>Biaya Pembelian Alat Tulis Kantor</t>
  </si>
  <si>
    <t>709-000-102</t>
  </si>
  <si>
    <t>710-000-101</t>
  </si>
  <si>
    <t>Biaya Sumbangan Lingkungan</t>
  </si>
  <si>
    <t>710-000-103</t>
  </si>
  <si>
    <t>710-000-105</t>
  </si>
  <si>
    <t>711-000-101</t>
  </si>
  <si>
    <t>Biaya Listrik / PAM / Gas</t>
  </si>
  <si>
    <t>711-000-102</t>
  </si>
  <si>
    <t>Biaya Telephone dan Faxmile</t>
  </si>
  <si>
    <t>711-000-103</t>
  </si>
  <si>
    <t>713-000-103</t>
  </si>
  <si>
    <t>Biaya Pelatihan dan Pendidikan Karyawan</t>
  </si>
  <si>
    <t>713-000-105</t>
  </si>
  <si>
    <t>Biaya koran / TV langganan</t>
  </si>
  <si>
    <t>714-000-101</t>
  </si>
  <si>
    <t>719-000-101</t>
  </si>
  <si>
    <t>Biaya Makan</t>
  </si>
  <si>
    <t>719-000-199</t>
  </si>
  <si>
    <t>Biaya lain-lain</t>
  </si>
  <si>
    <t>910-000-103</t>
  </si>
  <si>
    <t>Beban Administrasi Bank / Buku Cek</t>
  </si>
  <si>
    <t>NOTE : KK CABANG, RP 3.000.000</t>
  </si>
  <si>
    <t>Form Ceklist Pemeriksaan Administrasi</t>
  </si>
  <si>
    <t xml:space="preserve">Cabang                             </t>
  </si>
  <si>
    <t xml:space="preserve">Nama Auditee    </t>
  </si>
  <si>
    <t xml:space="preserve">Tanggal Pemeriksaan </t>
  </si>
  <si>
    <t>Paraf Auditee</t>
  </si>
  <si>
    <t>REFERENSI MEMORANDUM</t>
  </si>
  <si>
    <t>Auditor Area</t>
  </si>
  <si>
    <t>PELAKSANAAN</t>
  </si>
  <si>
    <t>PENCATATAN/ PEKERJAAN/ KONDISI</t>
  </si>
  <si>
    <t>ADM KEUANGAN</t>
  </si>
  <si>
    <t>NOMOR MEMORANDUM</t>
  </si>
  <si>
    <t>PERIHAL</t>
  </si>
  <si>
    <t>A.</t>
  </si>
  <si>
    <t>Administrasi Keuangan</t>
  </si>
  <si>
    <t>LHC</t>
  </si>
  <si>
    <t>Tidak Ada</t>
  </si>
  <si>
    <t>Di Print</t>
  </si>
  <si>
    <t>Tidak Di Print</t>
  </si>
  <si>
    <t>NO. 55/MEM/DEP/KEU/CMS/VI/2022</t>
  </si>
  <si>
    <t>KETENTUAN PERALIHAN PENCATATAN ADMINISTRASI CABANG &amp; GUDANG DARI MANUAL MENJADI DIGITALISASI</t>
  </si>
  <si>
    <t>Setoran Cabang di LHC</t>
  </si>
  <si>
    <t>Slip Bukti Setor Ke Bank</t>
  </si>
  <si>
    <t>Jurnal Setoran LHI &amp; TTB</t>
  </si>
  <si>
    <t>Lengkap</t>
  </si>
  <si>
    <t>Tidak Lengkap</t>
  </si>
  <si>
    <t>5.</t>
  </si>
  <si>
    <t>Kas Kecil &amp; Bukti Nota nya</t>
  </si>
  <si>
    <t>6.</t>
  </si>
  <si>
    <t>Buku Kas Kecil</t>
  </si>
  <si>
    <t>7.</t>
  </si>
  <si>
    <t>Jurnal Kas Kecil</t>
  </si>
  <si>
    <t>8.</t>
  </si>
  <si>
    <t>Laporan Tutup Buku Cabang</t>
  </si>
  <si>
    <t>B.</t>
  </si>
  <si>
    <t>Administrasi Penjualan</t>
  </si>
  <si>
    <t>ADMINISTRASI PENJUALAN</t>
  </si>
  <si>
    <t>Buku Penjualan</t>
  </si>
  <si>
    <t>File Denah Global</t>
  </si>
  <si>
    <t>File SPB &amp; LBT</t>
  </si>
  <si>
    <t>Rekap Data Demokit/Bulan</t>
  </si>
  <si>
    <t>Pemberian Inslang Berdasarkan Diginet</t>
  </si>
  <si>
    <t xml:space="preserve">Diberikan Pada </t>
  </si>
  <si>
    <t>Diluar Meeting</t>
  </si>
  <si>
    <t>saat Meeting Pagi</t>
  </si>
  <si>
    <t>Pagi</t>
  </si>
  <si>
    <t xml:space="preserve">6. </t>
  </si>
  <si>
    <t>Pemberian Uang Bensin DB &amp; Kacab</t>
  </si>
  <si>
    <t xml:space="preserve">7. </t>
  </si>
  <si>
    <t xml:space="preserve">Penerimaan Uang Setoran TTB </t>
  </si>
  <si>
    <t>(Hasil Kiriman)</t>
  </si>
  <si>
    <t>Tidak Selisih</t>
  </si>
  <si>
    <t>Admin</t>
  </si>
  <si>
    <t>Non Admin</t>
  </si>
  <si>
    <t>(Hasil Kirim)</t>
  </si>
  <si>
    <t>C.</t>
  </si>
  <si>
    <t>Administrasi Kredit</t>
  </si>
  <si>
    <t>ADMINISTRASI KREDIT</t>
  </si>
  <si>
    <t>Tanda Terima Barang ( TTB )</t>
  </si>
  <si>
    <t>Tdk Lengkap</t>
  </si>
  <si>
    <t>Sesuai SOP</t>
  </si>
  <si>
    <t>Tdk Sesuai SOP</t>
  </si>
  <si>
    <t>NO. 44/MEM/DIV/CMS-Group/I/2018</t>
  </si>
  <si>
    <t>KETENTUAN PENYIMPANAN DAN PENGGUNAAN TTB &amp; SO</t>
  </si>
  <si>
    <t xml:space="preserve"> Di Lemari Terkunci</t>
  </si>
  <si>
    <t xml:space="preserve"> Di Lemari  tidak Terkunci</t>
  </si>
  <si>
    <t>Penyimpanan Blangko Kwitansi</t>
  </si>
  <si>
    <t>NO. 56/MEM/DIR/CMS/V/2022</t>
  </si>
  <si>
    <t>PERUBAHAN KETENTUAN PERCATAKAN LHI DAN KWITANSI</t>
  </si>
  <si>
    <t>Map File Kwitansi Pending</t>
  </si>
  <si>
    <t>Buku Pending Admin</t>
  </si>
  <si>
    <t>Dicatat</t>
  </si>
  <si>
    <t>Tidak Dicatat</t>
  </si>
  <si>
    <t>Buku Pending Kolektor</t>
  </si>
  <si>
    <t>Data buku pending dengan</t>
  </si>
  <si>
    <t>Jumlah Selisih ……KWT</t>
  </si>
  <si>
    <t>Fisik TTB &amp; Kwitansi Pending</t>
  </si>
  <si>
    <t>File LHI Awal &amp; Akhir Diginet</t>
  </si>
  <si>
    <t xml:space="preserve"> Lengkap</t>
  </si>
  <si>
    <t>Laporan Tutup buku</t>
  </si>
  <si>
    <t>( Fisik hard copy/ print)</t>
  </si>
  <si>
    <t>9.</t>
  </si>
  <si>
    <t>Penerimaan Uang Setoran LHI JT &amp;</t>
  </si>
  <si>
    <t>LHI Pending</t>
  </si>
  <si>
    <t>Data Tutup Buku Kredit Barang TB</t>
  </si>
  <si>
    <t>dengan Fisik Barang TB Di Cabang</t>
  </si>
  <si>
    <t xml:space="preserve">11. </t>
  </si>
  <si>
    <t xml:space="preserve">Surat Jalan dan Data Serah Terima </t>
  </si>
  <si>
    <t>Barang TB Ke Petugas Delivery</t>
  </si>
  <si>
    <t>D.</t>
  </si>
  <si>
    <t>Administrasi SDM</t>
  </si>
  <si>
    <t>ADMINISTRASI SDM</t>
  </si>
  <si>
    <t>Arsip Bukti Identitas Karyawan Cab</t>
  </si>
  <si>
    <t>Tdk Ada</t>
  </si>
  <si>
    <t>Bukti Serah Terima Jaminan Coll</t>
  </si>
  <si>
    <t>Jaminan Kerja Karyawan (Collector)</t>
  </si>
  <si>
    <t>Sudah Di PT</t>
  </si>
  <si>
    <t>Di Admin Cabang</t>
  </si>
  <si>
    <t xml:space="preserve">Rekap Karyawan Yang Belum </t>
  </si>
  <si>
    <t>Punya Rekening BNI</t>
  </si>
  <si>
    <t>Rekap Gaji Karyawan Cabang dari</t>
  </si>
  <si>
    <t xml:space="preserve">Sesuai </t>
  </si>
  <si>
    <t xml:space="preserve">Tdk Sesuai </t>
  </si>
  <si>
    <t>Divisi SDM KPO</t>
  </si>
  <si>
    <t>E.</t>
  </si>
  <si>
    <t>UMUM</t>
  </si>
  <si>
    <t>Form Cheklist Kendaraan</t>
  </si>
  <si>
    <t>Tdk Dicatat</t>
  </si>
  <si>
    <t>Laporan KM</t>
  </si>
  <si>
    <t>Tdk Sesuai</t>
  </si>
  <si>
    <t>Penghitungan Bensin</t>
  </si>
  <si>
    <t>Service Kendaraan</t>
  </si>
  <si>
    <t>Rutin</t>
  </si>
  <si>
    <t>Tdk Rutin</t>
  </si>
  <si>
    <t>NO. 65/MEM/Umum/CMS/VIII/2020</t>
  </si>
  <si>
    <t>STANDAR PROSEDUR PENGAJUAN SERVICE KENDARAAN YANG DIKERJAKAN OLEH TIM STORING PT. CIREMAI MITRA SARANA</t>
  </si>
  <si>
    <t>Rekap Data Barang Inventaris Kntr</t>
  </si>
  <si>
    <t>F.</t>
  </si>
  <si>
    <t>Gudang</t>
  </si>
  <si>
    <t>LHG</t>
  </si>
  <si>
    <t>Dikerjakan</t>
  </si>
  <si>
    <t>Tdk Dikerjakan</t>
  </si>
  <si>
    <t>Di File</t>
  </si>
  <si>
    <t>Tdk Di File</t>
  </si>
  <si>
    <t>Kartu Stok Barang ( KSB )</t>
  </si>
  <si>
    <t>Fisik Barang Dengan KSB</t>
  </si>
  <si>
    <t>Selisih ……………………………… Unit</t>
  </si>
  <si>
    <t>File Dok. barang masuk/keluar</t>
  </si>
  <si>
    <t>Penataan Gudang</t>
  </si>
  <si>
    <t>Rapi</t>
  </si>
  <si>
    <t>Tdk Rapi</t>
  </si>
  <si>
    <t>Kondisi Gudang</t>
  </si>
  <si>
    <t>Luas</t>
  </si>
  <si>
    <t>Sempit</t>
  </si>
  <si>
    <t>Aman</t>
  </si>
  <si>
    <t>Tdk Aman</t>
  </si>
  <si>
    <t xml:space="preserve">G. </t>
  </si>
  <si>
    <t xml:space="preserve">1. </t>
  </si>
  <si>
    <t>Rencana Areal Garapan</t>
  </si>
  <si>
    <t xml:space="preserve">2. </t>
  </si>
  <si>
    <t>Jadwal Kiriman</t>
  </si>
  <si>
    <t xml:space="preserve">3. </t>
  </si>
  <si>
    <t>Target Penjualan Promotor</t>
  </si>
  <si>
    <t xml:space="preserve">4. </t>
  </si>
  <si>
    <t>Jadwal RMK Tagihan</t>
  </si>
  <si>
    <t>Form Ceklist Pemeriksaan Operasional</t>
  </si>
  <si>
    <t xml:space="preserve">Cabang                        </t>
  </si>
  <si>
    <t>Nama Auditee</t>
  </si>
  <si>
    <t xml:space="preserve">Auditor Wilayah           </t>
  </si>
  <si>
    <t>Monitoring SO dan hasil Verifikasi survey diginet</t>
  </si>
  <si>
    <t>Tidak Rutin</t>
  </si>
  <si>
    <t>NO. 49/MEM/DIR/CMS/IV/2022</t>
  </si>
  <si>
    <t>Denah Global</t>
  </si>
  <si>
    <t>Diarsip</t>
  </si>
  <si>
    <t>Tidak Diarsip</t>
  </si>
  <si>
    <t>Penginputan Hasil Demo Pada Diginet</t>
  </si>
  <si>
    <t>Tidak Sesuai SOP</t>
  </si>
  <si>
    <t>Semua Sales</t>
  </si>
  <si>
    <t>Sebagian Sales</t>
  </si>
  <si>
    <t>Jumlah Sales Promotor</t>
  </si>
  <si>
    <t>Tidak ada</t>
  </si>
  <si>
    <t>MINIMAL 10</t>
  </si>
  <si>
    <t>Total Demokit</t>
  </si>
  <si>
    <t>Sarana/ Prasarana/ Operasional Penjualan</t>
  </si>
  <si>
    <t>Sales Promotor yang menggunakan Handphone Android</t>
  </si>
  <si>
    <t>Kelengkapan Demokit</t>
  </si>
  <si>
    <t>Kewajiban Booking Kepala Cabang</t>
  </si>
  <si>
    <t>Dilakukan</t>
  </si>
  <si>
    <t>Tidak Dilakukan</t>
  </si>
  <si>
    <t>&gt; 20 %</t>
  </si>
  <si>
    <t>&lt; 20 %</t>
  </si>
  <si>
    <t>Penyimpanan Demokit</t>
  </si>
  <si>
    <t>Di Kantor</t>
  </si>
  <si>
    <t>Di Mobil</t>
  </si>
  <si>
    <t>Diruang Admin</t>
  </si>
  <si>
    <t>Diruang Meeting</t>
  </si>
  <si>
    <t>Masing - Masing Sales</t>
  </si>
  <si>
    <t>Latihan Demo</t>
  </si>
  <si>
    <t>NO. 06/MEM/PENJ./CMS.GROUP/I/2018</t>
  </si>
  <si>
    <t>PROGRAM LATIHAN DEMO DI CABANG</t>
  </si>
  <si>
    <t>Malam</t>
  </si>
  <si>
    <t>Papan Monitoring Penjualan</t>
  </si>
  <si>
    <t>Di isi</t>
  </si>
  <si>
    <t>Tidak Di isi</t>
  </si>
  <si>
    <t>Seragam</t>
  </si>
  <si>
    <t>Semua Team PJ</t>
  </si>
  <si>
    <t>Baik</t>
  </si>
  <si>
    <t>Kurang Baik</t>
  </si>
  <si>
    <t>Sebagian</t>
  </si>
  <si>
    <t>Jelek</t>
  </si>
  <si>
    <t>Komposisi Team PJ</t>
  </si>
  <si>
    <t>Motor Ada</t>
  </si>
  <si>
    <t>Motor Tdk Ada</t>
  </si>
  <si>
    <t>Promotor Master</t>
  </si>
  <si>
    <t>Orang</t>
  </si>
  <si>
    <t>Promotor Senior</t>
  </si>
  <si>
    <t>Supervisi Lapangan</t>
  </si>
  <si>
    <t>Area Garapan</t>
  </si>
  <si>
    <t>Disurvey</t>
  </si>
  <si>
    <t>Tdk Di survey</t>
  </si>
  <si>
    <t>Tertata</t>
  </si>
  <si>
    <t>Tdk Tertata</t>
  </si>
  <si>
    <t>&lt;60 KM</t>
  </si>
  <si>
    <t>&gt;60 KM</t>
  </si>
  <si>
    <t>Follow Up Bookingan oleh</t>
  </si>
  <si>
    <t>Langkah- langkah Demo</t>
  </si>
  <si>
    <t>Langkah- langkah Booking</t>
  </si>
  <si>
    <t>Demokit</t>
  </si>
  <si>
    <t>Dibawa</t>
  </si>
  <si>
    <t>Tdk Dibawa</t>
  </si>
  <si>
    <t>Kompetitor</t>
  </si>
  <si>
    <t>TTB Tagihan JT</t>
  </si>
  <si>
    <t>Di Bindex</t>
  </si>
  <si>
    <t>Tdk Dibindex</t>
  </si>
  <si>
    <t>Di Lemari/brankas Terkunci</t>
  </si>
  <si>
    <t>Di Lemari/brankas tdk Terkunci</t>
  </si>
  <si>
    <t>Tercecer/ Tdk Rapi</t>
  </si>
  <si>
    <t>TTB Tagihan Pending</t>
  </si>
  <si>
    <t>Di Map Pending</t>
  </si>
  <si>
    <t>Di Lemari/brankas</t>
  </si>
  <si>
    <t xml:space="preserve">5. </t>
  </si>
  <si>
    <t>Data buku pending dengan LHC</t>
  </si>
  <si>
    <t>Selisih Rp. …………………….</t>
  </si>
  <si>
    <t>Buku Over Kredit</t>
  </si>
  <si>
    <t>Sesuai Angsuran</t>
  </si>
  <si>
    <t>Hanya angs. Satu</t>
  </si>
  <si>
    <t>Buku Komisi</t>
  </si>
  <si>
    <t>Buku Komplain Barang ( service)</t>
  </si>
  <si>
    <t>Persyaratan SO (PJB)</t>
  </si>
  <si>
    <t xml:space="preserve">Pelaksanaan Meeting  oleh surveyor </t>
  </si>
  <si>
    <t>Jumlah Collector</t>
  </si>
  <si>
    <t>Sarana/ Prasarana/ Operasional Kredit</t>
  </si>
  <si>
    <t>PENGADAAN ALAT SERVICE (TOOLKIT) PRODUK</t>
  </si>
  <si>
    <t>Kelengkapan Toolkit service</t>
  </si>
  <si>
    <t xml:space="preserve">Lengkap </t>
  </si>
  <si>
    <t>NO. 110/MEM/DIR/CMS/WCB/XII/2018</t>
  </si>
  <si>
    <t>Fisik barang service</t>
  </si>
  <si>
    <t>Disimpan rapi</t>
  </si>
  <si>
    <t>Fisik Barang Tarikan ( TB )</t>
  </si>
  <si>
    <t>Sesuai TUBUK</t>
  </si>
  <si>
    <t>Tdk Sesuai TUBUK</t>
  </si>
  <si>
    <t>NOL TB</t>
  </si>
  <si>
    <t>NO. 17/MEM/KRD/CMS/II/2022</t>
  </si>
  <si>
    <t>PENEGASAN PELAPORAN DATA TARIK BARANG</t>
  </si>
  <si>
    <t>Pembinaan Kolektor</t>
  </si>
  <si>
    <t>Tdk Dilakukan</t>
  </si>
  <si>
    <t>Latihan demo produk</t>
  </si>
  <si>
    <t>Ikut</t>
  </si>
  <si>
    <t>Tidak Ikut</t>
  </si>
  <si>
    <t>Tidak rutin</t>
  </si>
  <si>
    <t>Papan Monitoring Penagihan</t>
  </si>
  <si>
    <t>Di Isi</t>
  </si>
  <si>
    <t>Tidak Di Isi</t>
  </si>
  <si>
    <t>Semua Team Penagihan</t>
  </si>
  <si>
    <t xml:space="preserve">8. </t>
  </si>
  <si>
    <t>Kolektor yang menggunakan HP android</t>
  </si>
  <si>
    <t>Semua kol</t>
  </si>
  <si>
    <t>Sebagian Kol</t>
  </si>
  <si>
    <t>NO. 13/MEM/DEP/CMS/II/2022</t>
  </si>
  <si>
    <t xml:space="preserve">9. </t>
  </si>
  <si>
    <t>Surveyor menggunakan HP android</t>
  </si>
  <si>
    <t>G.</t>
  </si>
  <si>
    <t>Komposisi Team Kredit</t>
  </si>
  <si>
    <t>Jml Motor</t>
  </si>
  <si>
    <t>Jaminan Ada</t>
  </si>
  <si>
    <t>Jaminan Tdk Ada</t>
  </si>
  <si>
    <t>Kolektor Senior</t>
  </si>
  <si>
    <t xml:space="preserve">Kolektor </t>
  </si>
  <si>
    <t>Kolektor Tandem</t>
  </si>
  <si>
    <t>H.</t>
  </si>
  <si>
    <t>Di survey</t>
  </si>
  <si>
    <t>Tdk Disurvey</t>
  </si>
  <si>
    <t>+</t>
  </si>
  <si>
    <t>Pengecekkan pending oleh Surveyor</t>
  </si>
  <si>
    <t>Langkah- Langkah Survey</t>
  </si>
  <si>
    <t>Survey SO oleh Surveyor</t>
  </si>
  <si>
    <t>Harian</t>
  </si>
  <si>
    <t>Tdk Harian</t>
  </si>
  <si>
    <t>NO. 04/MEM/DEP/CMS/I/2021</t>
  </si>
  <si>
    <t>PENEGASAN SURVEY PROSPEK</t>
  </si>
  <si>
    <t>Manipulasi Tagihan</t>
  </si>
  <si>
    <t>Oleh Kolektor</t>
  </si>
  <si>
    <t>Oleh Surveyor</t>
  </si>
  <si>
    <t>I.</t>
  </si>
  <si>
    <t>Kondisi mobil Kanvas</t>
  </si>
  <si>
    <t>Terawat</t>
  </si>
  <si>
    <t>Tdk Terawat</t>
  </si>
  <si>
    <t>KM Normal</t>
  </si>
  <si>
    <t>KM Tdk Normal</t>
  </si>
  <si>
    <t>Kondisi Kantor</t>
  </si>
  <si>
    <t>Kondisi Inventaris Kantor :</t>
  </si>
  <si>
    <t xml:space="preserve">"-Komputer </t>
  </si>
  <si>
    <t xml:space="preserve">"-Kasur dan Bantal </t>
  </si>
  <si>
    <t>"-Meja &amp; Kursi Kantor</t>
  </si>
  <si>
    <t xml:space="preserve">"-Peralatan Dapur </t>
  </si>
  <si>
    <t>"-Televisi</t>
  </si>
  <si>
    <t>Rusak</t>
  </si>
  <si>
    <t>J.</t>
  </si>
  <si>
    <t>SOP Morning Meeting</t>
  </si>
  <si>
    <t>Pelaksanaan Morning Meeting</t>
  </si>
  <si>
    <t>Setiap Hari</t>
  </si>
  <si>
    <t>Kadang- Kadang</t>
  </si>
  <si>
    <t>Jam 8</t>
  </si>
  <si>
    <t>Diatas Jam 8</t>
  </si>
  <si>
    <t>NO. 62/MEM/DIR/CMS/X/2021</t>
  </si>
  <si>
    <t>Peserta Morning Meeting</t>
  </si>
  <si>
    <t>Team PJ</t>
  </si>
  <si>
    <t>Team KD</t>
  </si>
  <si>
    <t>Karyawan Lainnya</t>
  </si>
  <si>
    <t>Konfirmasi Hasil Bookingan Melalui Apk Diginet</t>
  </si>
  <si>
    <t>Denah Dibagi</t>
  </si>
  <si>
    <t>Denah Blm Dibagi</t>
  </si>
  <si>
    <t>Konfirmasi Hasil Demo Melalui Apk Diginet</t>
  </si>
  <si>
    <t>SO Sudah dibuat</t>
  </si>
  <si>
    <t>SO blm Dibuat</t>
  </si>
  <si>
    <t>Konfirmasi Hasil survey Melalui Apk Diginet</t>
  </si>
  <si>
    <t>Setiap Meeting</t>
  </si>
  <si>
    <t>Konfirmasi Hasil Tagihan oleh Surveyor</t>
  </si>
  <si>
    <t>FORM CHECK LIST KENDARAAN OPERASIONAL</t>
  </si>
  <si>
    <t>REFERENSI MEMO</t>
  </si>
  <si>
    <t>KOLOM DIISI OLEH STAFF  ADMIN  CABANG/GUDANG</t>
  </si>
  <si>
    <t xml:space="preserve">Kantor </t>
  </si>
  <si>
    <t>Regional</t>
  </si>
  <si>
    <t>NO. 02/MEM/UMUM/CMS/XII/2020</t>
  </si>
  <si>
    <t>CEK LIST KENDARAAN OPERASIONAL</t>
  </si>
  <si>
    <t>Jenis kendaraan</t>
  </si>
  <si>
    <t>Kanvas</t>
  </si>
  <si>
    <t>Box</t>
  </si>
  <si>
    <t>Nomor polisi</t>
  </si>
  <si>
    <t>Type kendaraan</t>
  </si>
  <si>
    <t xml:space="preserve">Suzuxi Gx </t>
  </si>
  <si>
    <t xml:space="preserve">Suzuki DX </t>
  </si>
  <si>
    <t>Suzuki Pick Up/Box</t>
  </si>
  <si>
    <t>Nama Sopir</t>
  </si>
  <si>
    <t xml:space="preserve">Kiriman </t>
  </si>
  <si>
    <t>Kiriman 2</t>
  </si>
  <si>
    <t>KOLOM DIISI OLEH KEPALA WILAYAH/ KEPALA CABANG</t>
  </si>
  <si>
    <t xml:space="preserve">Nama Lengkap </t>
  </si>
  <si>
    <t>DATA KENDARAAN YANG DIPERIKSA</t>
  </si>
  <si>
    <t xml:space="preserve">Kilometer akhir </t>
  </si>
  <si>
    <t>KM</t>
  </si>
  <si>
    <t xml:space="preserve">Posisi bensin </t>
  </si>
  <si>
    <t xml:space="preserve"> Kosong </t>
  </si>
  <si>
    <t xml:space="preserve">¼ Tank </t>
  </si>
  <si>
    <t xml:space="preserve"> ½ Tank</t>
  </si>
  <si>
    <t xml:space="preserve"> ¾ Tank </t>
  </si>
  <si>
    <t>Full</t>
  </si>
  <si>
    <t>STNK di dompet</t>
  </si>
  <si>
    <t xml:space="preserve"> Ada</t>
  </si>
  <si>
    <t xml:space="preserve">Tidak </t>
  </si>
  <si>
    <t>STNK</t>
  </si>
  <si>
    <t xml:space="preserve">Asli </t>
  </si>
  <si>
    <t>Fotocopy</t>
  </si>
  <si>
    <t>Kunci Stir</t>
  </si>
  <si>
    <t xml:space="preserve">Ada </t>
  </si>
  <si>
    <t xml:space="preserve">Kunci mobil </t>
  </si>
  <si>
    <t xml:space="preserve"> Duplikat</t>
  </si>
  <si>
    <t>Kunci mobil disimpen</t>
  </si>
  <si>
    <t xml:space="preserve"> Sopir  </t>
  </si>
  <si>
    <t xml:space="preserve"> Staff Admin </t>
  </si>
  <si>
    <t xml:space="preserve"> Sales Supervisor/ Kepala Cabang</t>
  </si>
  <si>
    <t>Mobil di parkir di</t>
  </si>
  <si>
    <t xml:space="preserve"> Garasi </t>
  </si>
  <si>
    <t xml:space="preserve">Luar </t>
  </si>
  <si>
    <t xml:space="preserve"> Penyimpanan Khusus </t>
  </si>
  <si>
    <t>Parkir mobil</t>
  </si>
  <si>
    <t xml:space="preserve"> Menghadap Ke jalan </t>
  </si>
  <si>
    <t xml:space="preserve"> Menghadap ke kantor </t>
  </si>
  <si>
    <t xml:space="preserve"> Selalu Terkunci  </t>
  </si>
  <si>
    <t>Kadang terkunci</t>
  </si>
  <si>
    <t xml:space="preserve"> Tidak Terkunci</t>
  </si>
  <si>
    <t>Kilometer service kembali</t>
  </si>
  <si>
    <t>Ganti oli</t>
  </si>
  <si>
    <t xml:space="preserve"> Tepat Waktu   </t>
  </si>
  <si>
    <t xml:space="preserve"> Kadang-Kadang tepat</t>
  </si>
  <si>
    <t xml:space="preserve"> Sering telat ganti</t>
  </si>
  <si>
    <t xml:space="preserve">Service mobil </t>
  </si>
  <si>
    <t xml:space="preserve">Tepat Waktu </t>
  </si>
  <si>
    <t>Kadang-Kadang tepat</t>
  </si>
  <si>
    <t>Sering telat Service</t>
  </si>
  <si>
    <t>Body mobil</t>
  </si>
  <si>
    <t xml:space="preserve"> Mulus</t>
  </si>
  <si>
    <t xml:space="preserve"> Ada penyok </t>
  </si>
  <si>
    <t xml:space="preserve"> penyok-penyok</t>
  </si>
  <si>
    <t xml:space="preserve">  Rusak ringan</t>
  </si>
  <si>
    <t xml:space="preserve"> Rusak Berat</t>
  </si>
  <si>
    <t>Perbaikan body mobil</t>
  </si>
  <si>
    <t xml:space="preserve">Asuransi </t>
  </si>
  <si>
    <t xml:space="preserve">Pribadi </t>
  </si>
  <si>
    <t>Ketok magic</t>
  </si>
  <si>
    <t xml:space="preserve"> ……</t>
  </si>
  <si>
    <t>Apabila body mobil rusak</t>
  </si>
  <si>
    <t xml:space="preserve">Selalu Lapor </t>
  </si>
  <si>
    <t xml:space="preserve">Dibiarkan </t>
  </si>
  <si>
    <t xml:space="preserve"> Ditutupi Gambar Tempel </t>
  </si>
  <si>
    <t>Suara mesin</t>
  </si>
  <si>
    <t>Bunyi Normal</t>
  </si>
  <si>
    <t xml:space="preserve"> Bunyi tidak Normal</t>
  </si>
  <si>
    <t>……..</t>
  </si>
  <si>
    <t xml:space="preserve">Apabila mesin mobil rusak </t>
  </si>
  <si>
    <t xml:space="preserve"> Dibiarkan</t>
  </si>
  <si>
    <t xml:space="preserve">Diperbaiki dibengkel Resmi </t>
  </si>
  <si>
    <t>Diperbaiki sendiri</t>
  </si>
  <si>
    <t>Setir mobil</t>
  </si>
  <si>
    <t xml:space="preserve"> Orisinil </t>
  </si>
  <si>
    <t xml:space="preserve"> Dirubah sendiri</t>
  </si>
  <si>
    <t>Pemakaian mobil</t>
  </si>
  <si>
    <t xml:space="preserve">Dibuat daftar pemakaian </t>
  </si>
  <si>
    <t xml:space="preserve"> Tidak Ada Daftar Pemakaian </t>
  </si>
  <si>
    <t xml:space="preserve">Masa pemakaian </t>
  </si>
  <si>
    <t xml:space="preserve"> 1 tahun </t>
  </si>
  <si>
    <t xml:space="preserve"> 2 tahun </t>
  </si>
  <si>
    <t xml:space="preserve"> 3 Tahun </t>
  </si>
  <si>
    <t xml:space="preserve"> 4 tahun</t>
  </si>
  <si>
    <t xml:space="preserve"> 5 tahun</t>
  </si>
  <si>
    <t>Ss paham ttg asuransi</t>
  </si>
  <si>
    <t xml:space="preserve"> Tidak tahu </t>
  </si>
  <si>
    <t xml:space="preserve">  Tahu &amp; Paham  </t>
  </si>
  <si>
    <t xml:space="preserve"> Pura- Pura Tidak Tahu</t>
  </si>
  <si>
    <t xml:space="preserve">  Tidak Mau Tahu</t>
  </si>
  <si>
    <t>Apabila ada musibah</t>
  </si>
  <si>
    <t xml:space="preserve"> SS Diam saja     </t>
  </si>
  <si>
    <t xml:space="preserve"> SS Lapor</t>
  </si>
  <si>
    <t xml:space="preserve">SS Memperbaiki Sendiri </t>
  </si>
  <si>
    <t>…………..</t>
  </si>
  <si>
    <t>Mobil dicuci</t>
  </si>
  <si>
    <t xml:space="preserve"> Pagi hari </t>
  </si>
  <si>
    <t xml:space="preserve">   Sore/ Malam Pulang Demo </t>
  </si>
  <si>
    <t xml:space="preserve">  Tidak dicuci</t>
  </si>
  <si>
    <t>Mobil di streem</t>
  </si>
  <si>
    <t xml:space="preserve"> Tiap Bulan </t>
  </si>
  <si>
    <t xml:space="preserve">   Setahun seklai </t>
  </si>
  <si>
    <t xml:space="preserve">  Tidak pernah</t>
  </si>
  <si>
    <t>Sopir setiap pakai mobil</t>
  </si>
  <si>
    <t xml:space="preserve"> Selalu Cek mobil </t>
  </si>
  <si>
    <t xml:space="preserve">  Tidak Pernah cek mobil</t>
  </si>
  <si>
    <t xml:space="preserve">  Kadang di cek</t>
  </si>
  <si>
    <t>Setiap pertama pakai</t>
  </si>
  <si>
    <t xml:space="preserve"> Mobil Di panas dl </t>
  </si>
  <si>
    <t xml:space="preserve">  Langsung Dijalankan </t>
  </si>
  <si>
    <t xml:space="preserve">  Semaunya sopir saja</t>
  </si>
  <si>
    <t>Kondisi dalam mobil</t>
  </si>
  <si>
    <t xml:space="preserve"> Kotor</t>
  </si>
  <si>
    <t xml:space="preserve"> Berdebu </t>
  </si>
  <si>
    <t xml:space="preserve"> Bau </t>
  </si>
  <si>
    <t xml:space="preserve">  Bensin</t>
  </si>
  <si>
    <t xml:space="preserve">  </t>
  </si>
  <si>
    <t xml:space="preserve">  Banyak Puntung Rokok </t>
  </si>
  <si>
    <t xml:space="preserve">  Terawat dan wangi</t>
  </si>
  <si>
    <t>Tape mobil</t>
  </si>
  <si>
    <t xml:space="preserve">    Ada </t>
  </si>
  <si>
    <t xml:space="preserve"> Ada&amp; Rusak </t>
  </si>
  <si>
    <t xml:space="preserve">  Tidak Ada</t>
  </si>
  <si>
    <t>Antena mobil</t>
  </si>
  <si>
    <t xml:space="preserve">    Ada</t>
  </si>
  <si>
    <t xml:space="preserve">  Tidak Ada </t>
  </si>
  <si>
    <t xml:space="preserve">Talang air hujan </t>
  </si>
  <si>
    <t xml:space="preserve">    Ada &amp; Komplit </t>
  </si>
  <si>
    <t xml:space="preserve">  Ada 1 Saja</t>
  </si>
  <si>
    <t>Ban mobil</t>
  </si>
  <si>
    <t xml:space="preserve">    Layak Semuanya </t>
  </si>
  <si>
    <t xml:space="preserve">  Ada yang tidak Layak………..Buah</t>
  </si>
  <si>
    <t>Ban serep di mobil</t>
  </si>
  <si>
    <t xml:space="preserve">  Ada &amp; Rusak </t>
  </si>
  <si>
    <t>Kunci dongkrak</t>
  </si>
  <si>
    <t>Tanggal cek kendaraan</t>
  </si>
  <si>
    <t>Tanggal Audit</t>
  </si>
  <si>
    <t>Dilakukan Oleh</t>
  </si>
  <si>
    <t>Verifikasi</t>
  </si>
  <si>
    <t>Supir</t>
  </si>
  <si>
    <t>Kawil Penjualan</t>
  </si>
  <si>
    <t>KONDISI KENDARAAN</t>
  </si>
  <si>
    <t>CATATAN :</t>
  </si>
  <si>
    <t>Tanda Tangan Petugas</t>
  </si>
  <si>
    <t>Tanda Tangan Supir</t>
  </si>
  <si>
    <t>Nama Auditor</t>
  </si>
  <si>
    <t>#REF!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</si>
</sst>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Rp&quot;#,##0.00;[Red]\-&quot;Rp&quot;#,##0.00"/>
    <numFmt numFmtId="164" formatCode="_(* #,##0_);_(* \(#,##0\);_(* &quot;-&quot;_);_(@_)"/>
    <numFmt numFmtId="165" formatCode="[$-F800]dddd\,\ mmmm\ dd\,\ yyyy"/>
    <numFmt numFmtId="166" formatCode="_(* #,##0_);_(* \(#,##0\);_(* &quot;-&quot;??_);_(@_)"/>
    <numFmt numFmtId="167" formatCode="[$-409]d\-mmm\-yy"/>
    <numFmt numFmtId="168" formatCode="@\ * \:"/>
    <numFmt numFmtId="169" formatCode="[$-421]mmmm\ yyyy"/>
    <numFmt numFmtId="170" formatCode="_-* #,##0_-;\-* #,##0_-;_-* &quot;-&quot;_-;_-@"/>
    <numFmt numFmtId="171" formatCode="[$-13809]dd\ mmmm\ yyyy"/>
    <numFmt numFmtId="172" formatCode="_(&quot;Rp&quot;* #,##0_);_(&quot;Rp&quot;* \(#,##0\);_(&quot;Rp&quot;* \-_);_(@_)"/>
    <numFmt numFmtId="173" formatCode="[$-421]dd\ mmmm\ yyyy"/>
    <numFmt numFmtId="174" formatCode="[$-409]d/mmm/yyyy"/>
    <numFmt numFmtId="175" formatCode="[$-409]dd\-mmm\-yy"/>
    <numFmt numFmtId="176" formatCode="_-* #,##0_-;\-* #,##0_-;_-* &quot;-&quot;??_-;_-@"/>
    <numFmt numFmtId="177" formatCode="[$-409]mmm\-yy"/>
    <numFmt numFmtId="178" formatCode="&quot;Rp&quot;#,##0"/>
    <numFmt numFmtId="179" formatCode="#,##0;[Red]#,##0"/>
    <numFmt numFmtId="180" formatCode="_(&quot;Rp&quot;* #,##0_);_(&quot;Rp&quot;* \(#,##0\);_(&quot;Rp&quot;* &quot;-&quot;_);_(@_)"/>
  </numFmts>
  <fonts count="107">
    <font>
      <sz val="11"/>
      <color theme="1"/>
      <name val="Calibri"/>
      <scheme val="minor"/>
    </font>
    <font>
      <sz val="11"/>
      <color theme="1"/>
      <name val="Cambria"/>
    </font>
    <font>
      <b/>
      <sz val="21"/>
      <color theme="1"/>
      <name val="Cambria"/>
    </font>
    <font>
      <sz val="11"/>
      <name val="Calibri"/>
    </font>
    <font>
      <b/>
      <sz val="20"/>
      <color theme="1"/>
      <name val="Cambria"/>
    </font>
    <font>
      <b/>
      <sz val="14"/>
      <color theme="1"/>
      <name val="Cambria"/>
    </font>
    <font>
      <b/>
      <sz val="15"/>
      <color theme="1"/>
      <name val="Cambria"/>
    </font>
    <font>
      <b/>
      <sz val="13"/>
      <color theme="1"/>
      <name val="Cambria"/>
    </font>
    <font>
      <b/>
      <sz val="24"/>
      <color theme="1"/>
      <name val="Cambria"/>
    </font>
    <font>
      <b/>
      <sz val="16"/>
      <color theme="1"/>
      <name val="Cambria"/>
    </font>
    <font>
      <sz val="16"/>
      <color theme="1"/>
      <name val="Cambria"/>
    </font>
    <font>
      <b/>
      <sz val="12"/>
      <color theme="1"/>
      <name val="Cambria"/>
    </font>
    <font>
      <b/>
      <u/>
      <sz val="12"/>
      <color theme="1"/>
      <name val="Arial"/>
    </font>
    <font>
      <sz val="10"/>
      <color theme="1"/>
      <name val="Arial"/>
    </font>
    <font>
      <sz val="10"/>
      <color theme="1"/>
      <name val="Book Antiqua"/>
    </font>
    <font>
      <sz val="11"/>
      <color theme="1"/>
      <name val="Calibri"/>
    </font>
    <font>
      <b/>
      <u/>
      <sz val="14"/>
      <color theme="1"/>
      <name val="Arial"/>
    </font>
    <font>
      <b/>
      <sz val="12"/>
      <color theme="1"/>
      <name val="Arial"/>
    </font>
    <font>
      <b/>
      <sz val="12"/>
      <color theme="1"/>
      <name val="Book Antiqua"/>
    </font>
    <font>
      <b/>
      <sz val="12"/>
      <color theme="1"/>
      <name val="Calibri"/>
    </font>
    <font>
      <b/>
      <sz val="11"/>
      <color theme="1"/>
      <name val="Calibri"/>
    </font>
    <font>
      <b/>
      <sz val="12"/>
      <color rgb="FFFF0000"/>
      <name val="Book Antiqua"/>
    </font>
    <font>
      <b/>
      <sz val="10"/>
      <color theme="1"/>
      <name val="Book Antiqua"/>
    </font>
    <font>
      <sz val="12"/>
      <color theme="1"/>
      <name val="Calibri"/>
    </font>
    <font>
      <b/>
      <sz val="12"/>
      <color theme="1"/>
      <name val="Tahoma"/>
    </font>
    <font>
      <sz val="12"/>
      <color theme="1"/>
      <name val="Tahoma"/>
    </font>
    <font>
      <sz val="13"/>
      <color theme="1"/>
      <name val="Tahoma"/>
    </font>
    <font>
      <b/>
      <sz val="13"/>
      <color theme="1"/>
      <name val="Tahoma"/>
    </font>
    <font>
      <sz val="14"/>
      <color rgb="FF000000"/>
      <name val="Tahoma"/>
    </font>
    <font>
      <b/>
      <sz val="12"/>
      <color rgb="FF0066CC"/>
      <name val="Tahoma"/>
    </font>
    <font>
      <b/>
      <sz val="11"/>
      <color theme="1"/>
      <name val="Tahoma"/>
    </font>
    <font>
      <b/>
      <i/>
      <u/>
      <sz val="13"/>
      <color theme="1"/>
      <name val="Calibri"/>
    </font>
    <font>
      <b/>
      <u/>
      <sz val="10"/>
      <color theme="1"/>
      <name val="Arial"/>
    </font>
    <font>
      <sz val="12"/>
      <color theme="1"/>
      <name val="Book Antiqua"/>
    </font>
    <font>
      <b/>
      <u/>
      <sz val="12"/>
      <color theme="1"/>
      <name val="Arial"/>
    </font>
    <font>
      <b/>
      <sz val="14"/>
      <color theme="1"/>
      <name val="Calibri"/>
    </font>
    <font>
      <sz val="11"/>
      <color theme="1"/>
      <name val="Tahoma"/>
    </font>
    <font>
      <b/>
      <u/>
      <sz val="12"/>
      <color theme="1"/>
      <name val="Arial"/>
    </font>
    <font>
      <b/>
      <u/>
      <sz val="14"/>
      <color theme="1"/>
      <name val="Arial"/>
    </font>
    <font>
      <sz val="8"/>
      <color theme="1"/>
      <name val="Tahoma"/>
    </font>
    <font>
      <sz val="11"/>
      <color theme="1"/>
      <name val="Calibri"/>
      <scheme val="minor"/>
    </font>
    <font>
      <sz val="14"/>
      <color rgb="FF000000"/>
      <name val="Inherit"/>
    </font>
    <font>
      <b/>
      <sz val="11"/>
      <color theme="1"/>
      <name val="Arial"/>
    </font>
    <font>
      <sz val="11"/>
      <color theme="1"/>
      <name val="Arial"/>
    </font>
    <font>
      <b/>
      <u/>
      <sz val="10"/>
      <color theme="1"/>
      <name val="Arial"/>
    </font>
    <font>
      <sz val="8"/>
      <color theme="1"/>
      <name val="Book Antiqua"/>
    </font>
    <font>
      <b/>
      <sz val="8"/>
      <color theme="1"/>
      <name val="Book Antiqua"/>
    </font>
    <font>
      <sz val="11"/>
      <color theme="1"/>
      <name val="Book Antiqua"/>
    </font>
    <font>
      <u/>
      <sz val="12"/>
      <color theme="1"/>
      <name val="Book Antiqua"/>
    </font>
    <font>
      <sz val="12"/>
      <color theme="1"/>
      <name val="Comic Sans MS"/>
    </font>
    <font>
      <sz val="10"/>
      <color theme="1"/>
      <name val="Comic Sans MS"/>
    </font>
    <font>
      <sz val="14"/>
      <color theme="1"/>
      <name val="Book Antiqua"/>
    </font>
    <font>
      <sz val="10"/>
      <color theme="1"/>
      <name val="Calibri"/>
    </font>
    <font>
      <b/>
      <sz val="10"/>
      <color theme="1"/>
      <name val="Calibri"/>
    </font>
    <font>
      <b/>
      <u/>
      <sz val="12"/>
      <color theme="1"/>
      <name val="Arial"/>
    </font>
    <font>
      <sz val="10"/>
      <color rgb="FFFF0000"/>
      <name val="Book Antiqua"/>
    </font>
    <font>
      <b/>
      <u/>
      <sz val="12"/>
      <color theme="1"/>
      <name val="Arial"/>
    </font>
    <font>
      <b/>
      <u/>
      <sz val="14"/>
      <color theme="1"/>
      <name val="Arial"/>
    </font>
    <font>
      <sz val="12"/>
      <color rgb="FFFF0000"/>
      <name val="Arial"/>
    </font>
    <font>
      <sz val="11"/>
      <color theme="1"/>
      <name val="Bell MT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b/>
      <sz val="15"/>
      <color theme="1"/>
      <name val="Calibri"/>
    </font>
    <font>
      <sz val="15"/>
      <color theme="1"/>
      <name val="Calibri"/>
    </font>
    <font>
      <b/>
      <sz val="10"/>
      <color theme="1"/>
      <name val="Arial"/>
    </font>
    <font>
      <sz val="15"/>
      <color theme="1"/>
      <name val="Arial Black"/>
    </font>
    <font>
      <sz val="15"/>
      <color theme="1"/>
      <name val="Arial"/>
    </font>
    <font>
      <sz val="12"/>
      <color theme="1"/>
      <name val="Arial"/>
    </font>
    <font>
      <b/>
      <u/>
      <sz val="11"/>
      <color theme="1"/>
      <name val="Arial"/>
    </font>
    <font>
      <b/>
      <u/>
      <sz val="11"/>
      <color theme="1"/>
      <name val="Arial"/>
    </font>
    <font>
      <sz val="11"/>
      <color rgb="FFC00000"/>
      <name val="Tahoma"/>
    </font>
    <font>
      <sz val="28"/>
      <color theme="1"/>
      <name val="Arial"/>
    </font>
    <font>
      <sz val="36"/>
      <color theme="1"/>
      <name val="Arial"/>
    </font>
    <font>
      <b/>
      <sz val="11"/>
      <color rgb="FFFF0000"/>
      <name val="Arial"/>
    </font>
    <font>
      <sz val="20"/>
      <color theme="1"/>
      <name val="Arial"/>
    </font>
    <font>
      <b/>
      <u/>
      <sz val="11"/>
      <color theme="1"/>
      <name val="Calibri"/>
    </font>
    <font>
      <b/>
      <u/>
      <sz val="11"/>
      <color theme="1"/>
      <name val="Cambria"/>
    </font>
    <font>
      <b/>
      <sz val="11"/>
      <color theme="1"/>
      <name val="Cambria"/>
    </font>
    <font>
      <sz val="11"/>
      <color rgb="FF000000"/>
      <name val="Calibri"/>
    </font>
    <font>
      <b/>
      <sz val="11"/>
      <color rgb="FF0066CC"/>
      <name val="Calibri"/>
    </font>
    <font>
      <b/>
      <i/>
      <u/>
      <sz val="11"/>
      <color theme="1"/>
      <name val="Calibri"/>
    </font>
    <font>
      <b/>
      <u/>
      <sz val="12"/>
      <color theme="1"/>
      <name val="Cambria"/>
    </font>
    <font>
      <sz val="10"/>
      <color theme="1"/>
      <name val="Cambria"/>
    </font>
    <font>
      <b/>
      <u/>
      <sz val="12"/>
      <color theme="1"/>
      <name val="Cambria"/>
    </font>
    <font>
      <b/>
      <u/>
      <sz val="14"/>
      <color theme="1"/>
      <name val="Cambria"/>
    </font>
    <font>
      <b/>
      <sz val="10"/>
      <color theme="1"/>
      <name val="Cambria"/>
    </font>
    <font>
      <sz val="12"/>
      <color theme="1"/>
      <name val="Cambria"/>
    </font>
    <font>
      <b/>
      <sz val="9"/>
      <color theme="1"/>
      <name val="Cambria"/>
    </font>
    <font>
      <b/>
      <sz val="12"/>
      <color rgb="FFFF0000"/>
      <name val="Cambria"/>
    </font>
    <font>
      <sz val="12"/>
      <color rgb="FFFF0000"/>
      <name val="Cambria"/>
    </font>
    <font>
      <sz val="11"/>
      <color rgb="FFFF0000"/>
      <name val="Cambria"/>
    </font>
    <font>
      <b/>
      <sz val="14"/>
      <color rgb="FFFF0000"/>
      <name val="Cambria"/>
    </font>
    <font>
      <b/>
      <i/>
      <sz val="11"/>
      <color rgb="FFFF0000"/>
      <name val="Cambria"/>
    </font>
    <font>
      <b/>
      <sz val="11"/>
      <color rgb="FFFF0000"/>
      <name val="Cambria"/>
    </font>
    <font>
      <sz val="10"/>
      <color rgb="FFFF0000"/>
      <name val="Cambria"/>
    </font>
    <font>
      <b/>
      <u/>
      <sz val="12"/>
      <color theme="1"/>
      <name val="Arial"/>
    </font>
    <font>
      <b/>
      <u/>
      <sz val="13"/>
      <color theme="1"/>
      <name val="Cambria"/>
    </font>
    <font>
      <b/>
      <u/>
      <sz val="13"/>
      <color theme="1"/>
      <name val="Cambria"/>
    </font>
    <font>
      <b/>
      <u/>
      <sz val="12"/>
      <color theme="1"/>
      <name val="Cambria"/>
    </font>
    <font>
      <u/>
      <sz val="12"/>
      <color theme="1"/>
      <name val="Cambria"/>
    </font>
    <font>
      <b/>
      <sz val="17"/>
      <color theme="1"/>
      <name val="Cambria"/>
    </font>
    <font>
      <sz val="14"/>
      <color theme="1"/>
      <name val="Cambria"/>
    </font>
    <font>
      <sz val="10"/>
      <color theme="1"/>
      <name val="Noto Sans Symbols"/>
    </font>
    <font>
      <sz val="9"/>
      <color theme="1"/>
      <name val="Calibri"/>
    </font>
    <font>
      <b/>
      <sz val="18"/>
      <color theme="1"/>
      <name val="Calibri"/>
    </font>
    <font>
      <i/>
      <sz val="11"/>
      <color theme="1"/>
      <name val="Calibri"/>
    </font>
  </fonts>
  <fills count="3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C6D9F0"/>
        <bgColor rgb="FFC6D9F0"/>
      </patternFill>
    </fill>
    <fill>
      <patternFill patternType="solid">
        <fgColor rgb="FFF9F9F9"/>
        <bgColor rgb="FFF9F9F9"/>
      </patternFill>
    </fill>
    <fill>
      <patternFill patternType="solid">
        <fgColor rgb="FFD8D8D8"/>
        <bgColor rgb="FFD8D8D8"/>
      </patternFill>
    </fill>
    <fill>
      <patternFill patternType="solid">
        <fgColor rgb="FFEAF1DD"/>
        <bgColor rgb="FFEAF1DD"/>
      </patternFill>
    </fill>
    <fill>
      <patternFill patternType="solid">
        <fgColor rgb="FFFDE9D9"/>
        <bgColor rgb="FFFDE9D9"/>
      </patternFill>
    </fill>
    <fill>
      <patternFill patternType="solid">
        <fgColor rgb="FF00B0F0"/>
        <bgColor rgb="FF00B0F0"/>
      </patternFill>
    </fill>
    <fill>
      <patternFill patternType="solid">
        <fgColor rgb="FFFABF8F"/>
        <bgColor rgb="FFFABF8F"/>
      </patternFill>
    </fill>
    <fill>
      <patternFill patternType="solid">
        <fgColor rgb="FFEEECE1"/>
        <bgColor rgb="FFEEECE1"/>
      </patternFill>
    </fill>
    <fill>
      <patternFill patternType="solid">
        <fgColor rgb="FFBFBFBF"/>
        <bgColor rgb="FFBFBFBF"/>
      </patternFill>
    </fill>
    <fill>
      <patternFill patternType="solid">
        <fgColor rgb="FFC2D69B"/>
        <bgColor rgb="FFC2D69B"/>
      </patternFill>
    </fill>
    <fill>
      <patternFill patternType="solid">
        <fgColor rgb="FFB6DDE8"/>
        <bgColor rgb="FFB6DDE8"/>
      </patternFill>
    </fill>
    <fill>
      <patternFill patternType="solid">
        <fgColor rgb="FFD99594"/>
        <bgColor rgb="FFD99594"/>
      </patternFill>
    </fill>
    <fill>
      <patternFill patternType="solid">
        <fgColor rgb="FFB8CCE4"/>
        <bgColor rgb="FFB8CCE4"/>
      </patternFill>
    </fill>
    <fill>
      <patternFill patternType="solid">
        <fgColor rgb="FFE5DFEC"/>
        <bgColor rgb="FFE5DFEC"/>
      </patternFill>
    </fill>
    <fill>
      <patternFill patternType="solid">
        <fgColor theme="7"/>
        <bgColor theme="7"/>
      </patternFill>
    </fill>
    <fill>
      <patternFill patternType="solid">
        <fgColor rgb="FFDAEEF3"/>
        <bgColor rgb="FFDAEEF3"/>
      </patternFill>
    </fill>
    <fill>
      <patternFill patternType="solid">
        <fgColor rgb="FF8DB3E2"/>
        <bgColor rgb="FF8DB3E2"/>
      </patternFill>
    </fill>
    <fill>
      <patternFill patternType="solid">
        <fgColor rgb="FFCCC0D9"/>
        <bgColor rgb="FFCCC0D9"/>
      </patternFill>
    </fill>
    <fill>
      <patternFill patternType="solid">
        <fgColor rgb="FFCCFFCC"/>
        <bgColor rgb="FFCCFFCC"/>
      </patternFill>
    </fill>
    <fill>
      <patternFill patternType="solid">
        <fgColor rgb="FFFBD4B4"/>
        <bgColor rgb="FFFBD4B4"/>
      </patternFill>
    </fill>
    <fill>
      <patternFill patternType="solid">
        <fgColor rgb="FFFFFFCC"/>
        <bgColor rgb="FFFFFFCC"/>
      </patternFill>
    </fill>
    <fill>
      <patternFill patternType="solid">
        <fgColor rgb="FFFFC000"/>
        <bgColor rgb="FFFFC000"/>
      </patternFill>
    </fill>
    <fill>
      <patternFill patternType="solid">
        <fgColor rgb="FFCCCCFF"/>
        <bgColor rgb="FFCCCCFF"/>
      </patternFill>
    </fill>
    <fill>
      <patternFill patternType="solid">
        <fgColor rgb="FF00B050"/>
        <bgColor rgb="FF00B050"/>
      </patternFill>
    </fill>
  </fills>
  <borders count="354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ck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ck">
        <color rgb="FF000000"/>
      </right>
      <top style="double">
        <color rgb="FF000000"/>
      </top>
      <bottom style="thin">
        <color rgb="FF000000"/>
      </bottom>
      <diagonal/>
    </border>
    <border>
      <left style="thick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medium">
        <color rgb="FF000000"/>
      </bottom>
      <diagonal/>
    </border>
    <border>
      <left style="thick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medium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ck">
        <color rgb="FF000000"/>
      </left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 style="medium">
        <color rgb="FF000000"/>
      </top>
      <bottom style="double">
        <color rgb="FF000000"/>
      </bottom>
      <diagonal/>
    </border>
    <border>
      <left style="thick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thick">
        <color rgb="FF000000"/>
      </right>
      <top style="medium">
        <color rgb="FF000000"/>
      </top>
      <bottom style="double">
        <color rgb="FF000000"/>
      </bottom>
      <diagonal/>
    </border>
    <border>
      <left style="thick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/>
      <right style="double">
        <color rgb="FF000000"/>
      </right>
      <top style="medium">
        <color rgb="FF000000"/>
      </top>
      <bottom style="double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D8D8D8"/>
      </right>
      <top style="medium">
        <color rgb="FF000000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medium">
        <color rgb="FF000000"/>
      </top>
      <bottom style="thin">
        <color rgb="FFD8D8D8"/>
      </bottom>
      <diagonal/>
    </border>
    <border>
      <left style="thin">
        <color rgb="FFD8D8D8"/>
      </left>
      <right/>
      <top style="medium">
        <color rgb="FF000000"/>
      </top>
      <bottom style="thin">
        <color rgb="FFD8D8D8"/>
      </bottom>
      <diagonal/>
    </border>
    <border>
      <left style="thin">
        <color rgb="FF000000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/>
      <top style="thin">
        <color rgb="FFD8D8D8"/>
      </top>
      <bottom/>
      <diagonal/>
    </border>
    <border>
      <left style="thin">
        <color rgb="FF000000"/>
      </left>
      <right style="thin">
        <color rgb="FFD8D8D8"/>
      </right>
      <top style="thin">
        <color rgb="FFD8D8D8"/>
      </top>
      <bottom style="thin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000000"/>
      </bottom>
      <diagonal/>
    </border>
    <border>
      <left style="thin">
        <color rgb="FFD8D8D8"/>
      </left>
      <right/>
      <top style="thin">
        <color rgb="FFD8D8D8"/>
      </top>
      <bottom style="thin">
        <color rgb="FF000000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 style="medium">
        <color rgb="FFDDDDDD"/>
      </top>
      <bottom style="medium">
        <color rgb="FF111111"/>
      </bottom>
      <diagonal/>
    </border>
    <border>
      <left/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11111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/>
      <right/>
      <top style="medium">
        <color rgb="FFDDDDDD"/>
      </top>
      <bottom style="medium">
        <color rgb="FF111111"/>
      </bottom>
      <diagonal/>
    </border>
    <border>
      <left/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D8D8D8"/>
      </left>
      <right/>
      <top style="thin">
        <color rgb="FFD8D8D8"/>
      </top>
      <bottom style="medium">
        <color rgb="FF000000"/>
      </bottom>
      <diagonal/>
    </border>
    <border>
      <left/>
      <right style="thin">
        <color rgb="FFD8D8D8"/>
      </right>
      <top style="thin">
        <color rgb="FFD8D8D8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medium">
        <color rgb="FF000000"/>
      </bottom>
      <diagonal/>
    </border>
    <border>
      <left style="thin">
        <color rgb="FFD8D8D8"/>
      </left>
      <right/>
      <top/>
      <bottom style="thin">
        <color rgb="FFD8D8D8"/>
      </bottom>
      <diagonal/>
    </border>
    <border>
      <left/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/>
      <diagonal/>
    </border>
    <border>
      <left/>
      <right style="thin">
        <color rgb="FFD8D8D8"/>
      </right>
      <top style="medium">
        <color rgb="FF000000"/>
      </top>
      <bottom style="thin">
        <color rgb="FFD8D8D8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/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D8D8D8"/>
      </right>
      <top style="thin">
        <color rgb="FF000000"/>
      </top>
      <bottom/>
      <diagonal/>
    </border>
    <border>
      <left style="thin">
        <color rgb="FF000000"/>
      </left>
      <right style="thin">
        <color rgb="FFD8D8D8"/>
      </right>
      <top/>
      <bottom/>
      <diagonal/>
    </border>
    <border>
      <left/>
      <right/>
      <top/>
      <bottom style="thin">
        <color rgb="FFD8D8D8"/>
      </bottom>
      <diagonal/>
    </border>
    <border>
      <left style="thin">
        <color rgb="FF000000"/>
      </left>
      <right/>
      <top/>
      <bottom style="thin">
        <color rgb="FFD8D8D8"/>
      </bottom>
      <diagonal/>
    </border>
    <border>
      <left style="thin">
        <color rgb="FFD8D8D8"/>
      </left>
      <right/>
      <top/>
      <bottom style="thin">
        <color rgb="FFD8D8D8"/>
      </bottom>
      <diagonal/>
    </border>
    <border>
      <left/>
      <right style="thin">
        <color rgb="FF000000"/>
      </right>
      <top/>
      <bottom style="thin">
        <color rgb="FFD8D8D8"/>
      </bottom>
      <diagonal/>
    </border>
    <border>
      <left/>
      <right/>
      <top style="thin">
        <color rgb="FFD8D8D8"/>
      </top>
      <bottom style="thin">
        <color rgb="FFD8D8D8"/>
      </bottom>
      <diagonal/>
    </border>
    <border>
      <left style="thin">
        <color rgb="FF000000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000000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/>
      <bottom/>
      <diagonal/>
    </border>
    <border>
      <left/>
      <right style="thin">
        <color rgb="FFD8D8D8"/>
      </right>
      <top/>
      <bottom/>
      <diagonal/>
    </border>
    <border>
      <left style="thin">
        <color rgb="FF000000"/>
      </left>
      <right style="thin">
        <color rgb="FFD8D8D8"/>
      </right>
      <top/>
      <bottom style="medium">
        <color rgb="FF000000"/>
      </bottom>
      <diagonal/>
    </border>
    <border>
      <left style="thin">
        <color rgb="FF000000"/>
      </left>
      <right style="thin">
        <color rgb="FFD8D8D8"/>
      </right>
      <top style="thin">
        <color rgb="FFD8D8D8"/>
      </top>
      <bottom style="medium">
        <color rgb="FF000000"/>
      </bottom>
      <diagonal/>
    </border>
    <border>
      <left style="thin">
        <color rgb="FFD8D8D8"/>
      </left>
      <right style="thin">
        <color rgb="FF000000"/>
      </right>
      <top style="thin">
        <color rgb="FFD8D8D8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/>
      <bottom style="medium">
        <color rgb="FF000000"/>
      </bottom>
      <diagonal/>
    </border>
    <border>
      <left style="thin">
        <color rgb="FFD8D8D8"/>
      </left>
      <right/>
      <top/>
      <bottom style="medium">
        <color rgb="FF000000"/>
      </bottom>
      <diagonal/>
    </border>
    <border>
      <left/>
      <right style="thin">
        <color rgb="FFD8D8D8"/>
      </right>
      <top/>
      <bottom style="medium">
        <color rgb="FF000000"/>
      </bottom>
      <diagonal/>
    </border>
    <border>
      <left style="thin">
        <color rgb="FF000000"/>
      </left>
      <right style="thin">
        <color rgb="FFBFBFBF"/>
      </right>
      <top style="medium">
        <color rgb="FF000000"/>
      </top>
      <bottom style="thin">
        <color rgb="FFD8D8D8"/>
      </bottom>
      <diagonal/>
    </border>
    <border>
      <left style="thin">
        <color rgb="FFBFBFBF"/>
      </left>
      <right style="thin">
        <color rgb="FFD8D8D8"/>
      </right>
      <top style="medium">
        <color rgb="FF000000"/>
      </top>
      <bottom style="thin">
        <color rgb="FFD8D8D8"/>
      </bottom>
      <diagonal/>
    </border>
    <border>
      <left style="thin">
        <color rgb="FFD8D8D8"/>
      </left>
      <right style="thin">
        <color rgb="FF000000"/>
      </right>
      <top style="medium">
        <color rgb="FF000000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/>
      <bottom/>
      <diagonal/>
    </border>
    <border>
      <left style="thin">
        <color rgb="FFD8D8D8"/>
      </left>
      <right/>
      <top/>
      <bottom/>
      <diagonal/>
    </border>
    <border>
      <left style="thin">
        <color rgb="FF000000"/>
      </left>
      <right style="thin">
        <color rgb="FFBFBFBF"/>
      </right>
      <top style="thin">
        <color rgb="FFD8D8D8"/>
      </top>
      <bottom style="thin">
        <color rgb="FFD8D8D8"/>
      </bottom>
      <diagonal/>
    </border>
    <border>
      <left style="thin">
        <color rgb="FFBFBFBF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BFBFBF"/>
      </right>
      <top style="thin">
        <color rgb="FFD8D8D8"/>
      </top>
      <bottom style="thin">
        <color rgb="FF000000"/>
      </bottom>
      <diagonal/>
    </border>
    <border>
      <left style="thin">
        <color rgb="FFBFBFBF"/>
      </left>
      <right style="thin">
        <color rgb="FFD8D8D8"/>
      </right>
      <top style="thin">
        <color rgb="FFD8D8D8"/>
      </top>
      <bottom style="thin">
        <color rgb="FF000000"/>
      </bottom>
      <diagonal/>
    </border>
    <border>
      <left style="thin">
        <color rgb="FFD8D8D8"/>
      </left>
      <right style="thin">
        <color rgb="FF000000"/>
      </right>
      <top style="thin">
        <color rgb="FFD8D8D8"/>
      </top>
      <bottom style="thin">
        <color rgb="FF000000"/>
      </bottom>
      <diagonal/>
    </border>
    <border>
      <left style="thin">
        <color rgb="FFD8D8D8"/>
      </left>
      <right style="thin">
        <color rgb="FF000000"/>
      </right>
      <top/>
      <bottom style="thin">
        <color rgb="FFD8D8D8"/>
      </bottom>
      <diagonal/>
    </border>
    <border>
      <left style="thin">
        <color rgb="FF938953"/>
      </left>
      <right/>
      <top style="thin">
        <color rgb="FF938953"/>
      </top>
      <bottom style="thin">
        <color rgb="FF938953"/>
      </bottom>
      <diagonal/>
    </border>
    <border>
      <left/>
      <right/>
      <top style="thin">
        <color rgb="FF938953"/>
      </top>
      <bottom style="thin">
        <color rgb="FF938953"/>
      </bottom>
      <diagonal/>
    </border>
    <border>
      <left/>
      <right style="thin">
        <color rgb="FF938953"/>
      </right>
      <top style="thin">
        <color rgb="FF938953"/>
      </top>
      <bottom style="thin">
        <color rgb="FF938953"/>
      </bottom>
      <diagonal/>
    </border>
    <border>
      <left style="thin">
        <color rgb="FF938953"/>
      </left>
      <right/>
      <top style="thin">
        <color rgb="FF938953"/>
      </top>
      <bottom style="thin">
        <color rgb="FFEAF1DD"/>
      </bottom>
      <diagonal/>
    </border>
    <border>
      <left/>
      <right/>
      <top style="thin">
        <color rgb="FF938953"/>
      </top>
      <bottom style="thin">
        <color rgb="FFEAF1DD"/>
      </bottom>
      <diagonal/>
    </border>
    <border>
      <left/>
      <right style="thin">
        <color rgb="FF938953"/>
      </right>
      <top style="thin">
        <color rgb="FF938953"/>
      </top>
      <bottom style="thin">
        <color rgb="FFEAF1DD"/>
      </bottom>
      <diagonal/>
    </border>
    <border>
      <left style="thin">
        <color rgb="FFEAF1DD"/>
      </left>
      <right/>
      <top style="thin">
        <color rgb="FF938953"/>
      </top>
      <bottom style="thin">
        <color rgb="FFEAF1DD"/>
      </bottom>
      <diagonal/>
    </border>
    <border>
      <left style="thin">
        <color rgb="FF938953"/>
      </left>
      <right/>
      <top style="thin">
        <color rgb="FFEAF1DD"/>
      </top>
      <bottom style="thin">
        <color rgb="FF938953"/>
      </bottom>
      <diagonal/>
    </border>
    <border>
      <left/>
      <right/>
      <top style="thin">
        <color rgb="FFEAF1DD"/>
      </top>
      <bottom style="thin">
        <color rgb="FF938953"/>
      </bottom>
      <diagonal/>
    </border>
    <border>
      <left/>
      <right style="thin">
        <color rgb="FF938953"/>
      </right>
      <top style="thin">
        <color rgb="FFEAF1DD"/>
      </top>
      <bottom style="thin">
        <color rgb="FF938953"/>
      </bottom>
      <diagonal/>
    </border>
    <border>
      <left style="thin">
        <color rgb="FFEAF1DD"/>
      </left>
      <right/>
      <top style="thin">
        <color rgb="FFEAF1DD"/>
      </top>
      <bottom style="thin">
        <color rgb="FF938953"/>
      </bottom>
      <diagonal/>
    </border>
    <border>
      <left style="medium">
        <color rgb="FFEEECE1"/>
      </left>
      <right style="medium">
        <color rgb="FFEEECE1"/>
      </right>
      <top/>
      <bottom/>
      <diagonal/>
    </border>
    <border>
      <left style="medium">
        <color rgb="FFEEECE1"/>
      </left>
      <right style="medium">
        <color rgb="FFEEECE1"/>
      </right>
      <top/>
      <bottom/>
      <diagonal/>
    </border>
    <border>
      <left style="thin">
        <color rgb="FFDDD9C3"/>
      </left>
      <right style="thin">
        <color rgb="FFDDD9C3"/>
      </right>
      <top style="thin">
        <color rgb="FFDDD9C3"/>
      </top>
      <bottom/>
      <diagonal/>
    </border>
    <border>
      <left style="thin">
        <color rgb="FFDDD9C3"/>
      </left>
      <right/>
      <top style="thin">
        <color rgb="FFDDD9C3"/>
      </top>
      <bottom style="thin">
        <color rgb="FFDDD9C3"/>
      </bottom>
      <diagonal/>
    </border>
    <border>
      <left/>
      <right/>
      <top style="thin">
        <color rgb="FFDDD9C3"/>
      </top>
      <bottom style="thin">
        <color rgb="FFDDD9C3"/>
      </bottom>
      <diagonal/>
    </border>
    <border>
      <left/>
      <right style="thin">
        <color rgb="FFDDD9C3"/>
      </right>
      <top style="thin">
        <color rgb="FFDDD9C3"/>
      </top>
      <bottom style="thin">
        <color rgb="FFDDD9C3"/>
      </bottom>
      <diagonal/>
    </border>
    <border>
      <left style="thin">
        <color rgb="FFDDD9C3"/>
      </left>
      <right style="thin">
        <color rgb="FFDDD9C3"/>
      </right>
      <top style="thin">
        <color rgb="FFDDD9C3"/>
      </top>
      <bottom style="thin">
        <color rgb="FFDDD9C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DDD9C3"/>
      </left>
      <right style="thin">
        <color rgb="FFDDD9C3"/>
      </right>
      <top/>
      <bottom style="thin">
        <color rgb="FFDDD9C3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thin">
        <color rgb="FFEAF1DD"/>
      </top>
      <bottom style="thin">
        <color rgb="FFEAF1DD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EAF1DD"/>
      </left>
      <right style="thin">
        <color rgb="FFEAF1DD"/>
      </right>
      <top/>
      <bottom style="thin">
        <color rgb="FFEAF1DD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EAF1DD"/>
      </top>
      <bottom style="thin">
        <color rgb="FFEAF1DD"/>
      </bottom>
      <diagonal/>
    </border>
    <border>
      <left style="thin">
        <color rgb="FFEAF1DD"/>
      </left>
      <right style="thin">
        <color rgb="FFEAF1DD"/>
      </right>
      <top style="thin">
        <color rgb="FFEAF1DD"/>
      </top>
      <bottom style="thin">
        <color rgb="FF000000"/>
      </bottom>
      <diagonal/>
    </border>
    <border>
      <left style="thin">
        <color rgb="FFEAF1DD"/>
      </left>
      <right style="thin">
        <color rgb="FFEAF1DD"/>
      </right>
      <top style="thin">
        <color rgb="FFEAF1DD"/>
      </top>
      <bottom style="thin">
        <color rgb="FFEAF1DD"/>
      </bottom>
      <diagonal/>
    </border>
    <border>
      <left/>
      <right style="thin">
        <color rgb="FFEAF1DD"/>
      </right>
      <top style="thin">
        <color rgb="FFEAF1DD"/>
      </top>
      <bottom style="thin">
        <color rgb="FFEAF1DD"/>
      </bottom>
      <diagonal/>
    </border>
    <border>
      <left style="thin">
        <color rgb="FFEAF1DD"/>
      </left>
      <right/>
      <top/>
      <bottom style="thin">
        <color rgb="FFEAF1DD"/>
      </bottom>
      <diagonal/>
    </border>
    <border>
      <left/>
      <right/>
      <top/>
      <bottom style="thin">
        <color rgb="FFEAF1DD"/>
      </bottom>
      <diagonal/>
    </border>
    <border>
      <left/>
      <right style="thin">
        <color rgb="FFEAF1DD"/>
      </right>
      <top/>
      <bottom style="thin">
        <color rgb="FFEAF1DD"/>
      </bottom>
      <diagonal/>
    </border>
    <border>
      <left style="thin">
        <color rgb="FFEAF1DD"/>
      </left>
      <right style="thin">
        <color rgb="FFEAF1DD"/>
      </right>
      <top/>
      <bottom style="thin">
        <color rgb="FFEAF1DD"/>
      </bottom>
      <diagonal/>
    </border>
    <border>
      <left style="thin">
        <color rgb="FFEAF1DD"/>
      </left>
      <right/>
      <top style="thin">
        <color rgb="FFEAF1DD"/>
      </top>
      <bottom style="thin">
        <color rgb="FFEAF1DD"/>
      </bottom>
      <diagonal/>
    </border>
    <border>
      <left/>
      <right style="thin">
        <color rgb="FFEAF1DD"/>
      </right>
      <top style="thin">
        <color rgb="FFEAF1DD"/>
      </top>
      <bottom/>
      <diagonal/>
    </border>
    <border>
      <left style="thin">
        <color rgb="FFEAF1DD"/>
      </left>
      <right/>
      <top style="thin">
        <color rgb="FFEAF1DD"/>
      </top>
      <bottom/>
      <diagonal/>
    </border>
    <border>
      <left/>
      <right/>
      <top style="thin">
        <color rgb="FFEAF1DD"/>
      </top>
      <bottom/>
      <diagonal/>
    </border>
    <border>
      <left style="thin">
        <color rgb="FFEAF1DD"/>
      </left>
      <right style="thin">
        <color rgb="FFEAF1DD"/>
      </right>
      <top style="thin">
        <color rgb="FFEAF1DD"/>
      </top>
      <bottom/>
      <diagonal/>
    </border>
    <border>
      <left style="thin">
        <color rgb="FFEAF1DD"/>
      </left>
      <right style="thin">
        <color rgb="FFEAF1DD"/>
      </right>
      <top style="thin">
        <color rgb="FFEAF1DD"/>
      </top>
      <bottom/>
      <diagonal/>
    </border>
    <border>
      <left style="thin">
        <color rgb="FFEAF1DD"/>
      </left>
      <right style="thin">
        <color rgb="FFEAF1DD"/>
      </right>
      <top/>
      <bottom/>
      <diagonal/>
    </border>
    <border>
      <left/>
      <right style="thin">
        <color rgb="FFEAF1DD"/>
      </right>
      <top style="thin">
        <color rgb="FFEAF1DD"/>
      </top>
      <bottom style="medium">
        <color rgb="FF000000"/>
      </bottom>
      <diagonal/>
    </border>
    <border>
      <left style="thin">
        <color rgb="FFEAF1DD"/>
      </left>
      <right/>
      <top style="thin">
        <color rgb="FFEAF1DD"/>
      </top>
      <bottom style="medium">
        <color rgb="FF000000"/>
      </bottom>
      <diagonal/>
    </border>
    <border>
      <left/>
      <right/>
      <top style="thin">
        <color rgb="FFEAF1DD"/>
      </top>
      <bottom style="medium">
        <color rgb="FF000000"/>
      </bottom>
      <diagonal/>
    </border>
    <border>
      <left style="thin">
        <color rgb="FFEAF1DD"/>
      </left>
      <right style="thin">
        <color rgb="FFEAF1DD"/>
      </right>
      <top style="thin">
        <color rgb="FFEAF1DD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 style="medium">
        <color rgb="FF00000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medium">
        <color rgb="FF000000"/>
      </bottom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/>
      <top/>
      <bottom/>
      <diagonal/>
    </border>
    <border>
      <left/>
      <right style="thin">
        <color rgb="FFBFBFBF"/>
      </right>
      <top/>
      <bottom/>
      <diagonal/>
    </border>
    <border>
      <left style="thin">
        <color rgb="FFBFBFBF"/>
      </left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medium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 style="medium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0"/>
  </cellStyleXfs>
  <cellXfs count="141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5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14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5" fillId="2" borderId="1" xfId="0" applyFont="1" applyFill="1" applyBorder="1"/>
    <xf numFmtId="0" fontId="5" fillId="2" borderId="1" xfId="0" applyFont="1" applyFill="1" applyBorder="1" applyAlignment="1">
      <alignment horizontal="left" vertical="center"/>
    </xf>
    <xf numFmtId="0" fontId="1" fillId="2" borderId="24" xfId="0" applyFont="1" applyFill="1" applyBorder="1"/>
    <xf numFmtId="0" fontId="1" fillId="2" borderId="25" xfId="0" applyFont="1" applyFill="1" applyBorder="1"/>
    <xf numFmtId="0" fontId="1" fillId="2" borderId="26" xfId="0" applyFont="1" applyFill="1" applyBorder="1"/>
    <xf numFmtId="0" fontId="1" fillId="2" borderId="27" xfId="0" applyFont="1" applyFill="1" applyBorder="1"/>
    <xf numFmtId="0" fontId="1" fillId="2" borderId="28" xfId="0" applyFont="1" applyFill="1" applyBorder="1"/>
    <xf numFmtId="0" fontId="1" fillId="2" borderId="29" xfId="0" applyFont="1" applyFill="1" applyBorder="1"/>
    <xf numFmtId="0" fontId="1" fillId="2" borderId="30" xfId="0" applyFont="1" applyFill="1" applyBorder="1"/>
    <xf numFmtId="0" fontId="1" fillId="2" borderId="31" xfId="0" applyFont="1" applyFill="1" applyBorder="1"/>
    <xf numFmtId="0" fontId="9" fillId="2" borderId="1" xfId="0" applyFont="1" applyFill="1" applyBorder="1"/>
    <xf numFmtId="0" fontId="9" fillId="2" borderId="1" xfId="0" applyFont="1" applyFill="1" applyBorder="1" applyAlignment="1">
      <alignment horizontal="left" vertical="center"/>
    </xf>
    <xf numFmtId="0" fontId="9" fillId="2" borderId="1" xfId="0" quotePrefix="1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" fillId="2" borderId="32" xfId="0" applyFont="1" applyFill="1" applyBorder="1"/>
    <xf numFmtId="0" fontId="1" fillId="2" borderId="33" xfId="0" applyFont="1" applyFill="1" applyBorder="1"/>
    <xf numFmtId="0" fontId="1" fillId="2" borderId="34" xfId="0" applyFont="1" applyFill="1" applyBorder="1"/>
    <xf numFmtId="0" fontId="12" fillId="2" borderId="27" xfId="0" applyFont="1" applyFill="1" applyBorder="1"/>
    <xf numFmtId="0" fontId="13" fillId="2" borderId="28" xfId="0" applyFont="1" applyFill="1" applyBorder="1"/>
    <xf numFmtId="0" fontId="14" fillId="2" borderId="28" xfId="0" applyFont="1" applyFill="1" applyBorder="1"/>
    <xf numFmtId="0" fontId="14" fillId="2" borderId="29" xfId="0" applyFont="1" applyFill="1" applyBorder="1"/>
    <xf numFmtId="0" fontId="14" fillId="2" borderId="1" xfId="0" applyFont="1" applyFill="1" applyBorder="1"/>
    <xf numFmtId="0" fontId="15" fillId="2" borderId="1" xfId="0" applyFont="1" applyFill="1" applyBorder="1"/>
    <xf numFmtId="0" fontId="17" fillId="2" borderId="30" xfId="0" applyFont="1" applyFill="1" applyBorder="1"/>
    <xf numFmtId="0" fontId="17" fillId="2" borderId="1" xfId="0" applyFont="1" applyFill="1" applyBorder="1"/>
    <xf numFmtId="0" fontId="17" fillId="2" borderId="1" xfId="0" applyFont="1" applyFill="1" applyBorder="1" applyAlignment="1">
      <alignment horizontal="center"/>
    </xf>
    <xf numFmtId="0" fontId="18" fillId="2" borderId="1" xfId="0" applyFont="1" applyFill="1" applyBorder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1" xfId="0" applyFont="1" applyFill="1" applyBorder="1"/>
    <xf numFmtId="0" fontId="22" fillId="2" borderId="31" xfId="0" applyFont="1" applyFill="1" applyBorder="1"/>
    <xf numFmtId="0" fontId="22" fillId="2" borderId="1" xfId="0" applyFont="1" applyFill="1" applyBorder="1"/>
    <xf numFmtId="0" fontId="18" fillId="2" borderId="30" xfId="0" applyFont="1" applyFill="1" applyBorder="1"/>
    <xf numFmtId="0" fontId="18" fillId="2" borderId="1" xfId="0" applyFont="1" applyFill="1" applyBorder="1" applyAlignment="1">
      <alignment horizontal="center"/>
    </xf>
    <xf numFmtId="0" fontId="15" fillId="2" borderId="32" xfId="0" applyFont="1" applyFill="1" applyBorder="1"/>
    <xf numFmtId="0" fontId="23" fillId="2" borderId="33" xfId="0" applyFont="1" applyFill="1" applyBorder="1"/>
    <xf numFmtId="0" fontId="15" fillId="2" borderId="33" xfId="0" applyFont="1" applyFill="1" applyBorder="1"/>
    <xf numFmtId="0" fontId="15" fillId="2" borderId="34" xfId="0" applyFont="1" applyFill="1" applyBorder="1"/>
    <xf numFmtId="0" fontId="23" fillId="2" borderId="1" xfId="0" applyFont="1" applyFill="1" applyBorder="1"/>
    <xf numFmtId="0" fontId="24" fillId="2" borderId="45" xfId="0" applyFont="1" applyFill="1" applyBorder="1" applyAlignment="1">
      <alignment horizontal="center" vertical="center" wrapText="1"/>
    </xf>
    <xf numFmtId="0" fontId="24" fillId="2" borderId="46" xfId="0" applyFont="1" applyFill="1" applyBorder="1" applyAlignment="1">
      <alignment horizontal="center" vertical="center"/>
    </xf>
    <xf numFmtId="0" fontId="24" fillId="2" borderId="47" xfId="0" applyFont="1" applyFill="1" applyBorder="1" applyAlignment="1">
      <alignment horizontal="center" vertical="center"/>
    </xf>
    <xf numFmtId="0" fontId="24" fillId="2" borderId="46" xfId="0" applyFont="1" applyFill="1" applyBorder="1" applyAlignment="1">
      <alignment horizontal="center" vertical="center" wrapText="1"/>
    </xf>
    <xf numFmtId="0" fontId="25" fillId="2" borderId="49" xfId="0" applyFont="1" applyFill="1" applyBorder="1" applyAlignment="1">
      <alignment horizontal="center" vertical="center"/>
    </xf>
    <xf numFmtId="164" fontId="26" fillId="2" borderId="52" xfId="0" applyNumberFormat="1" applyFont="1" applyFill="1" applyBorder="1" applyAlignment="1">
      <alignment horizontal="center" vertical="center"/>
    </xf>
    <xf numFmtId="164" fontId="27" fillId="2" borderId="53" xfId="0" applyNumberFormat="1" applyFont="1" applyFill="1" applyBorder="1" applyAlignment="1">
      <alignment vertical="center"/>
    </xf>
    <xf numFmtId="165" fontId="24" fillId="2" borderId="54" xfId="0" applyNumberFormat="1" applyFont="1" applyFill="1" applyBorder="1" applyAlignment="1">
      <alignment vertical="center"/>
    </xf>
    <xf numFmtId="164" fontId="28" fillId="2" borderId="52" xfId="0" applyNumberFormat="1" applyFont="1" applyFill="1" applyBorder="1" applyAlignment="1">
      <alignment vertical="center"/>
    </xf>
    <xf numFmtId="164" fontId="25" fillId="2" borderId="52" xfId="0" applyNumberFormat="1" applyFont="1" applyFill="1" applyBorder="1" applyAlignment="1">
      <alignment vertical="center"/>
    </xf>
    <xf numFmtId="0" fontId="29" fillId="2" borderId="53" xfId="0" applyFont="1" applyFill="1" applyBorder="1" applyAlignment="1">
      <alignment vertical="center" wrapText="1"/>
    </xf>
    <xf numFmtId="0" fontId="30" fillId="2" borderId="55" xfId="0" applyFont="1" applyFill="1" applyBorder="1" applyAlignment="1">
      <alignment vertical="center" wrapText="1"/>
    </xf>
    <xf numFmtId="164" fontId="26" fillId="3" borderId="52" xfId="0" applyNumberFormat="1" applyFont="1" applyFill="1" applyBorder="1" applyAlignment="1">
      <alignment horizontal="center" vertical="center"/>
    </xf>
    <xf numFmtId="164" fontId="27" fillId="3" borderId="53" xfId="0" applyNumberFormat="1" applyFont="1" applyFill="1" applyBorder="1" applyAlignment="1">
      <alignment vertical="center"/>
    </xf>
    <xf numFmtId="165" fontId="24" fillId="3" borderId="54" xfId="0" applyNumberFormat="1" applyFont="1" applyFill="1" applyBorder="1" applyAlignment="1">
      <alignment vertical="center"/>
    </xf>
    <xf numFmtId="164" fontId="28" fillId="3" borderId="52" xfId="0" applyNumberFormat="1" applyFont="1" applyFill="1" applyBorder="1" applyAlignment="1">
      <alignment vertical="center"/>
    </xf>
    <xf numFmtId="164" fontId="25" fillId="3" borderId="52" xfId="0" applyNumberFormat="1" applyFont="1" applyFill="1" applyBorder="1" applyAlignment="1">
      <alignment vertical="center"/>
    </xf>
    <xf numFmtId="0" fontId="29" fillId="3" borderId="53" xfId="0" applyFont="1" applyFill="1" applyBorder="1" applyAlignment="1">
      <alignment vertical="center" wrapText="1"/>
    </xf>
    <xf numFmtId="0" fontId="30" fillId="3" borderId="55" xfId="0" applyFont="1" applyFill="1" applyBorder="1" applyAlignment="1">
      <alignment vertical="center" wrapText="1"/>
    </xf>
    <xf numFmtId="0" fontId="25" fillId="0" borderId="57" xfId="0" applyFont="1" applyBorder="1" applyAlignment="1">
      <alignment horizontal="center" vertical="center"/>
    </xf>
    <xf numFmtId="164" fontId="26" fillId="0" borderId="52" xfId="0" applyNumberFormat="1" applyFont="1" applyBorder="1" applyAlignment="1">
      <alignment horizontal="center" vertical="center"/>
    </xf>
    <xf numFmtId="164" fontId="27" fillId="0" borderId="53" xfId="0" applyNumberFormat="1" applyFont="1" applyBorder="1" applyAlignment="1">
      <alignment vertical="center"/>
    </xf>
    <xf numFmtId="165" fontId="24" fillId="0" borderId="54" xfId="0" applyNumberFormat="1" applyFont="1" applyBorder="1" applyAlignment="1">
      <alignment vertical="center"/>
    </xf>
    <xf numFmtId="164" fontId="28" fillId="0" borderId="52" xfId="0" applyNumberFormat="1" applyFont="1" applyBorder="1" applyAlignment="1">
      <alignment vertical="center"/>
    </xf>
    <xf numFmtId="164" fontId="25" fillId="0" borderId="52" xfId="0" applyNumberFormat="1" applyFont="1" applyBorder="1" applyAlignment="1">
      <alignment vertical="center"/>
    </xf>
    <xf numFmtId="0" fontId="30" fillId="0" borderId="58" xfId="0" applyFont="1" applyBorder="1" applyAlignment="1">
      <alignment vertical="center" wrapText="1"/>
    </xf>
    <xf numFmtId="164" fontId="26" fillId="0" borderId="59" xfId="0" applyNumberFormat="1" applyFont="1" applyBorder="1" applyAlignment="1">
      <alignment horizontal="center"/>
    </xf>
    <xf numFmtId="0" fontId="24" fillId="0" borderId="60" xfId="0" applyFont="1" applyBorder="1" applyAlignment="1">
      <alignment vertical="center"/>
    </xf>
    <xf numFmtId="164" fontId="24" fillId="0" borderId="63" xfId="0" applyNumberFormat="1" applyFont="1" applyBorder="1" applyAlignment="1">
      <alignment vertical="center"/>
    </xf>
    <xf numFmtId="164" fontId="24" fillId="0" borderId="64" xfId="0" applyNumberFormat="1" applyFont="1" applyBorder="1" applyAlignment="1">
      <alignment vertical="center"/>
    </xf>
    <xf numFmtId="164" fontId="24" fillId="0" borderId="65" xfId="0" applyNumberFormat="1" applyFont="1" applyBorder="1" applyAlignment="1">
      <alignment vertical="center"/>
    </xf>
    <xf numFmtId="14" fontId="24" fillId="0" borderId="65" xfId="0" applyNumberFormat="1" applyFont="1" applyBorder="1" applyAlignment="1">
      <alignment vertical="center"/>
    </xf>
    <xf numFmtId="164" fontId="24" fillId="0" borderId="62" xfId="0" applyNumberFormat="1" applyFont="1" applyBorder="1" applyAlignment="1">
      <alignment vertical="center"/>
    </xf>
    <xf numFmtId="164" fontId="25" fillId="0" borderId="66" xfId="0" applyNumberFormat="1" applyFont="1" applyBorder="1" applyAlignment="1">
      <alignment vertical="center"/>
    </xf>
    <xf numFmtId="0" fontId="25" fillId="2" borderId="30" xfId="0" applyFont="1" applyFill="1" applyBorder="1" applyAlignment="1">
      <alignment vertical="center"/>
    </xf>
    <xf numFmtId="0" fontId="25" fillId="2" borderId="1" xfId="0" applyFont="1" applyFill="1" applyBorder="1" applyAlignment="1">
      <alignment vertical="center"/>
    </xf>
    <xf numFmtId="3" fontId="25" fillId="2" borderId="1" xfId="0" applyNumberFormat="1" applyFont="1" applyFill="1" applyBorder="1" applyAlignment="1">
      <alignment horizontal="center" vertical="center"/>
    </xf>
    <xf numFmtId="0" fontId="31" fillId="2" borderId="27" xfId="0" applyFont="1" applyFill="1" applyBorder="1"/>
    <xf numFmtId="0" fontId="15" fillId="2" borderId="28" xfId="0" applyFont="1" applyFill="1" applyBorder="1"/>
    <xf numFmtId="164" fontId="15" fillId="2" borderId="28" xfId="0" applyNumberFormat="1" applyFont="1" applyFill="1" applyBorder="1"/>
    <xf numFmtId="0" fontId="15" fillId="2" borderId="29" xfId="0" applyFont="1" applyFill="1" applyBorder="1"/>
    <xf numFmtId="0" fontId="15" fillId="0" borderId="67" xfId="0" applyFont="1" applyBorder="1"/>
    <xf numFmtId="0" fontId="15" fillId="2" borderId="31" xfId="0" applyFont="1" applyFill="1" applyBorder="1"/>
    <xf numFmtId="0" fontId="15" fillId="0" borderId="68" xfId="0" applyFont="1" applyBorder="1"/>
    <xf numFmtId="0" fontId="15" fillId="0" borderId="0" xfId="0" applyFont="1"/>
    <xf numFmtId="3" fontId="18" fillId="4" borderId="1" xfId="0" applyNumberFormat="1" applyFont="1" applyFill="1" applyBorder="1" applyAlignment="1">
      <alignment vertical="center"/>
    </xf>
    <xf numFmtId="3" fontId="15" fillId="2" borderId="1" xfId="0" applyNumberFormat="1" applyFont="1" applyFill="1" applyBorder="1"/>
    <xf numFmtId="0" fontId="15" fillId="2" borderId="1" xfId="0" applyFont="1" applyFill="1" applyBorder="1" applyAlignment="1">
      <alignment vertical="center"/>
    </xf>
    <xf numFmtId="0" fontId="32" fillId="4" borderId="2" xfId="0" applyFont="1" applyFill="1" applyBorder="1"/>
    <xf numFmtId="0" fontId="33" fillId="4" borderId="3" xfId="0" applyFont="1" applyFill="1" applyBorder="1"/>
    <xf numFmtId="0" fontId="33" fillId="4" borderId="4" xfId="0" applyFont="1" applyFill="1" applyBorder="1"/>
    <xf numFmtId="0" fontId="22" fillId="2" borderId="5" xfId="0" applyFont="1" applyFill="1" applyBorder="1"/>
    <xf numFmtId="0" fontId="33" fillId="4" borderId="1" xfId="0" applyFont="1" applyFill="1" applyBorder="1"/>
    <xf numFmtId="0" fontId="22" fillId="4" borderId="1" xfId="0" applyFont="1" applyFill="1" applyBorder="1" applyAlignment="1">
      <alignment horizontal="center" vertical="top"/>
    </xf>
    <xf numFmtId="0" fontId="18" fillId="4" borderId="1" xfId="0" applyFont="1" applyFill="1" applyBorder="1" applyAlignment="1">
      <alignment horizontal="center" vertical="top"/>
    </xf>
    <xf numFmtId="0" fontId="15" fillId="2" borderId="6" xfId="0" applyFont="1" applyFill="1" applyBorder="1" applyAlignment="1">
      <alignment vertical="center"/>
    </xf>
    <xf numFmtId="0" fontId="22" fillId="2" borderId="24" xfId="0" applyFont="1" applyFill="1" applyBorder="1"/>
    <xf numFmtId="0" fontId="33" fillId="4" borderId="25" xfId="0" applyFont="1" applyFill="1" applyBorder="1"/>
    <xf numFmtId="0" fontId="33" fillId="4" borderId="26" xfId="0" applyFont="1" applyFill="1" applyBorder="1"/>
    <xf numFmtId="0" fontId="35" fillId="2" borderId="71" xfId="0" applyFont="1" applyFill="1" applyBorder="1" applyAlignment="1">
      <alignment horizontal="center" vertical="center"/>
    </xf>
    <xf numFmtId="0" fontId="35" fillId="2" borderId="72" xfId="0" applyFont="1" applyFill="1" applyBorder="1" applyAlignment="1">
      <alignment horizontal="center" vertical="center"/>
    </xf>
    <xf numFmtId="0" fontId="35" fillId="2" borderId="74" xfId="0" applyFont="1" applyFill="1" applyBorder="1" applyAlignment="1">
      <alignment horizontal="center" vertical="center"/>
    </xf>
    <xf numFmtId="0" fontId="19" fillId="2" borderId="75" xfId="0" quotePrefix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vertical="center"/>
    </xf>
    <xf numFmtId="0" fontId="15" fillId="2" borderId="52" xfId="0" applyFont="1" applyFill="1" applyBorder="1" applyAlignment="1">
      <alignment horizontal="center" vertical="center"/>
    </xf>
    <xf numFmtId="0" fontId="15" fillId="2" borderId="52" xfId="0" applyFont="1" applyFill="1" applyBorder="1" applyAlignment="1">
      <alignment vertical="center"/>
    </xf>
    <xf numFmtId="0" fontId="15" fillId="2" borderId="76" xfId="0" applyFont="1" applyFill="1" applyBorder="1" applyAlignment="1">
      <alignment vertical="center"/>
    </xf>
    <xf numFmtId="0" fontId="19" fillId="2" borderId="75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vertical="center"/>
    </xf>
    <xf numFmtId="0" fontId="20" fillId="2" borderId="5" xfId="0" applyFont="1" applyFill="1" applyBorder="1" applyAlignment="1">
      <alignment vertical="center"/>
    </xf>
    <xf numFmtId="0" fontId="15" fillId="2" borderId="24" xfId="0" applyFont="1" applyFill="1" applyBorder="1" applyAlignment="1">
      <alignment vertical="center"/>
    </xf>
    <xf numFmtId="0" fontId="15" fillId="2" borderId="25" xfId="0" applyFont="1" applyFill="1" applyBorder="1" applyAlignment="1">
      <alignment vertical="center"/>
    </xf>
    <xf numFmtId="0" fontId="15" fillId="2" borderId="26" xfId="0" applyFont="1" applyFill="1" applyBorder="1" applyAlignment="1">
      <alignment vertical="center"/>
    </xf>
    <xf numFmtId="0" fontId="36" fillId="2" borderId="1" xfId="0" applyFont="1" applyFill="1" applyBorder="1"/>
    <xf numFmtId="0" fontId="37" fillId="2" borderId="2" xfId="0" applyFont="1" applyFill="1" applyBorder="1"/>
    <xf numFmtId="0" fontId="14" fillId="2" borderId="3" xfId="0" applyFont="1" applyFill="1" applyBorder="1"/>
    <xf numFmtId="0" fontId="14" fillId="2" borderId="4" xfId="0" applyFont="1" applyFill="1" applyBorder="1"/>
    <xf numFmtId="0" fontId="13" fillId="2" borderId="5" xfId="0" applyFont="1" applyFill="1" applyBorder="1"/>
    <xf numFmtId="0" fontId="18" fillId="2" borderId="1" xfId="0" applyFont="1" applyFill="1" applyBorder="1" applyAlignment="1">
      <alignment horizontal="left"/>
    </xf>
    <xf numFmtId="0" fontId="18" fillId="2" borderId="1" xfId="0" applyFont="1" applyFill="1" applyBorder="1" applyAlignment="1">
      <alignment horizontal="center" vertical="top"/>
    </xf>
    <xf numFmtId="0" fontId="36" fillId="2" borderId="6" xfId="0" applyFont="1" applyFill="1" applyBorder="1"/>
    <xf numFmtId="0" fontId="14" fillId="2" borderId="5" xfId="0" applyFont="1" applyFill="1" applyBorder="1"/>
    <xf numFmtId="0" fontId="14" fillId="2" borderId="6" xfId="0" applyFont="1" applyFill="1" applyBorder="1"/>
    <xf numFmtId="0" fontId="14" fillId="2" borderId="24" xfId="0" applyFont="1" applyFill="1" applyBorder="1"/>
    <xf numFmtId="0" fontId="14" fillId="2" borderId="25" xfId="0" applyFont="1" applyFill="1" applyBorder="1"/>
    <xf numFmtId="0" fontId="14" fillId="2" borderId="26" xfId="0" applyFont="1" applyFill="1" applyBorder="1"/>
    <xf numFmtId="0" fontId="30" fillId="2" borderId="79" xfId="0" applyFont="1" applyFill="1" applyBorder="1" applyAlignment="1">
      <alignment horizontal="center"/>
    </xf>
    <xf numFmtId="0" fontId="30" fillId="2" borderId="82" xfId="0" applyFont="1" applyFill="1" applyBorder="1" applyAlignment="1">
      <alignment horizontal="center"/>
    </xf>
    <xf numFmtId="0" fontId="24" fillId="2" borderId="84" xfId="0" applyFont="1" applyFill="1" applyBorder="1" applyAlignment="1">
      <alignment horizontal="center" vertical="center" wrapText="1"/>
    </xf>
    <xf numFmtId="0" fontId="24" fillId="2" borderId="85" xfId="0" applyFont="1" applyFill="1" applyBorder="1" applyAlignment="1">
      <alignment horizontal="center" vertical="center" wrapText="1"/>
    </xf>
    <xf numFmtId="0" fontId="30" fillId="2" borderId="86" xfId="0" applyFont="1" applyFill="1" applyBorder="1" applyAlignment="1">
      <alignment horizontal="center" vertical="center"/>
    </xf>
    <xf numFmtId="0" fontId="25" fillId="2" borderId="75" xfId="0" applyFont="1" applyFill="1" applyBorder="1" applyAlignment="1">
      <alignment horizontal="center" vertical="center" wrapText="1"/>
    </xf>
    <xf numFmtId="0" fontId="25" fillId="2" borderId="85" xfId="0" applyFont="1" applyFill="1" applyBorder="1" applyAlignment="1">
      <alignment horizontal="left" vertical="center"/>
    </xf>
    <xf numFmtId="16" fontId="25" fillId="2" borderId="52" xfId="0" applyNumberFormat="1" applyFont="1" applyFill="1" applyBorder="1" applyAlignment="1">
      <alignment horizontal="center" vertical="center"/>
    </xf>
    <xf numFmtId="0" fontId="25" fillId="2" borderId="52" xfId="0" applyFont="1" applyFill="1" applyBorder="1"/>
    <xf numFmtId="0" fontId="25" fillId="2" borderId="52" xfId="0" applyFont="1" applyFill="1" applyBorder="1" applyAlignment="1">
      <alignment horizontal="center" vertical="center" wrapText="1"/>
    </xf>
    <xf numFmtId="164" fontId="25" fillId="2" borderId="52" xfId="0" applyNumberFormat="1" applyFont="1" applyFill="1" applyBorder="1" applyAlignment="1">
      <alignment horizontal="left" vertical="center" wrapText="1"/>
    </xf>
    <xf numFmtId="0" fontId="25" fillId="2" borderId="52" xfId="0" applyFont="1" applyFill="1" applyBorder="1" applyAlignment="1">
      <alignment horizontal="left" vertical="center" wrapText="1"/>
    </xf>
    <xf numFmtId="0" fontId="25" fillId="2" borderId="13" xfId="0" applyFont="1" applyFill="1" applyBorder="1" applyAlignment="1">
      <alignment horizontal="center"/>
    </xf>
    <xf numFmtId="0" fontId="25" fillId="2" borderId="87" xfId="0" applyFont="1" applyFill="1" applyBorder="1"/>
    <xf numFmtId="0" fontId="25" fillId="2" borderId="85" xfId="0" applyFont="1" applyFill="1" applyBorder="1" applyAlignment="1">
      <alignment horizontal="center" vertical="center"/>
    </xf>
    <xf numFmtId="166" fontId="25" fillId="2" borderId="52" xfId="0" applyNumberFormat="1" applyFont="1" applyFill="1" applyBorder="1"/>
    <xf numFmtId="167" fontId="25" fillId="2" borderId="52" xfId="0" applyNumberFormat="1" applyFont="1" applyFill="1" applyBorder="1" applyAlignment="1">
      <alignment vertical="center" wrapText="1"/>
    </xf>
    <xf numFmtId="0" fontId="25" fillId="2" borderId="88" xfId="0" applyFont="1" applyFill="1" applyBorder="1" applyAlignment="1">
      <alignment horizontal="center" vertical="center"/>
    </xf>
    <xf numFmtId="0" fontId="36" fillId="2" borderId="13" xfId="0" applyFont="1" applyFill="1" applyBorder="1" applyAlignment="1">
      <alignment horizontal="center"/>
    </xf>
    <xf numFmtId="0" fontId="36" fillId="2" borderId="87" xfId="0" applyFont="1" applyFill="1" applyBorder="1"/>
    <xf numFmtId="164" fontId="24" fillId="2" borderId="92" xfId="0" applyNumberFormat="1" applyFont="1" applyFill="1" applyBorder="1"/>
    <xf numFmtId="0" fontId="36" fillId="2" borderId="92" xfId="0" applyFont="1" applyFill="1" applyBorder="1"/>
    <xf numFmtId="0" fontId="36" fillId="2" borderId="93" xfId="0" applyFont="1" applyFill="1" applyBorder="1"/>
    <xf numFmtId="0" fontId="36" fillId="2" borderId="94" xfId="0" applyFont="1" applyFill="1" applyBorder="1"/>
    <xf numFmtId="0" fontId="36" fillId="2" borderId="5" xfId="0" applyFont="1" applyFill="1" applyBorder="1"/>
    <xf numFmtId="0" fontId="39" fillId="2" borderId="5" xfId="0" applyFont="1" applyFill="1" applyBorder="1" applyAlignment="1">
      <alignment horizontal="left" vertical="center"/>
    </xf>
    <xf numFmtId="0" fontId="30" fillId="2" borderId="63" xfId="0" applyFont="1" applyFill="1" applyBorder="1" applyAlignment="1">
      <alignment horizontal="center"/>
    </xf>
    <xf numFmtId="0" fontId="30" fillId="2" borderId="96" xfId="0" applyFont="1" applyFill="1" applyBorder="1" applyAlignment="1">
      <alignment horizontal="center"/>
    </xf>
    <xf numFmtId="0" fontId="30" fillId="2" borderId="5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/>
    </xf>
    <xf numFmtId="0" fontId="36" fillId="2" borderId="85" xfId="0" applyFont="1" applyFill="1" applyBorder="1" applyAlignment="1">
      <alignment horizontal="center"/>
    </xf>
    <xf numFmtId="164" fontId="36" fillId="2" borderId="85" xfId="0" applyNumberFormat="1" applyFont="1" applyFill="1" applyBorder="1" applyAlignment="1">
      <alignment horizontal="center"/>
    </xf>
    <xf numFmtId="1" fontId="36" fillId="2" borderId="82" xfId="0" applyNumberFormat="1" applyFont="1" applyFill="1" applyBorder="1" applyAlignment="1">
      <alignment horizontal="center"/>
    </xf>
    <xf numFmtId="1" fontId="36" fillId="2" borderId="5" xfId="0" applyNumberFormat="1" applyFont="1" applyFill="1" applyBorder="1"/>
    <xf numFmtId="1" fontId="36" fillId="2" borderId="1" xfId="0" applyNumberFormat="1" applyFont="1" applyFill="1" applyBorder="1"/>
    <xf numFmtId="0" fontId="36" fillId="2" borderId="45" xfId="0" applyFont="1" applyFill="1" applyBorder="1" applyAlignment="1">
      <alignment horizontal="center"/>
    </xf>
    <xf numFmtId="164" fontId="36" fillId="2" borderId="45" xfId="0" applyNumberFormat="1" applyFont="1" applyFill="1" applyBorder="1" applyAlignment="1">
      <alignment horizontal="center"/>
    </xf>
    <xf numFmtId="1" fontId="36" fillId="2" borderId="100" xfId="0" applyNumberFormat="1" applyFont="1" applyFill="1" applyBorder="1" applyAlignment="1">
      <alignment horizontal="center"/>
    </xf>
    <xf numFmtId="0" fontId="30" fillId="2" borderId="103" xfId="0" applyFont="1" applyFill="1" applyBorder="1" applyAlignment="1">
      <alignment horizontal="center"/>
    </xf>
    <xf numFmtId="164" fontId="30" fillId="2" borderId="103" xfId="0" applyNumberFormat="1" applyFont="1" applyFill="1" applyBorder="1" applyAlignment="1">
      <alignment horizontal="center"/>
    </xf>
    <xf numFmtId="1" fontId="30" fillId="2" borderId="104" xfId="0" applyNumberFormat="1" applyFont="1" applyFill="1" applyBorder="1" applyAlignment="1">
      <alignment horizontal="center"/>
    </xf>
    <xf numFmtId="1" fontId="30" fillId="2" borderId="24" xfId="0" applyNumberFormat="1" applyFont="1" applyFill="1" applyBorder="1" applyAlignment="1">
      <alignment horizontal="center"/>
    </xf>
    <xf numFmtId="1" fontId="30" fillId="2" borderId="25" xfId="0" applyNumberFormat="1" applyFont="1" applyFill="1" applyBorder="1" applyAlignment="1">
      <alignment horizontal="center"/>
    </xf>
    <xf numFmtId="0" fontId="36" fillId="2" borderId="25" xfId="0" applyFont="1" applyFill="1" applyBorder="1"/>
    <xf numFmtId="0" fontId="36" fillId="2" borderId="26" xfId="0" applyFont="1" applyFill="1" applyBorder="1"/>
    <xf numFmtId="0" fontId="20" fillId="0" borderId="105" xfId="0" applyFont="1" applyBorder="1" applyAlignment="1">
      <alignment horizontal="left"/>
    </xf>
    <xf numFmtId="0" fontId="20" fillId="0" borderId="105" xfId="0" applyFont="1" applyBorder="1" applyAlignment="1">
      <alignment horizontal="center"/>
    </xf>
    <xf numFmtId="0" fontId="20" fillId="0" borderId="71" xfId="0" applyFont="1" applyBorder="1" applyAlignment="1">
      <alignment horizontal="center"/>
    </xf>
    <xf numFmtId="0" fontId="20" fillId="0" borderId="72" xfId="0" applyFont="1" applyBorder="1" applyAlignment="1">
      <alignment horizontal="center"/>
    </xf>
    <xf numFmtId="0" fontId="20" fillId="0" borderId="74" xfId="0" applyFont="1" applyBorder="1" applyAlignment="1">
      <alignment horizontal="center"/>
    </xf>
    <xf numFmtId="0" fontId="15" fillId="0" borderId="87" xfId="0" applyFont="1" applyBorder="1" applyAlignment="1">
      <alignment horizontal="left" vertical="center"/>
    </xf>
    <xf numFmtId="0" fontId="15" fillId="0" borderId="87" xfId="0" applyFont="1" applyBorder="1" applyAlignment="1">
      <alignment horizontal="center" vertical="center"/>
    </xf>
    <xf numFmtId="49" fontId="15" fillId="0" borderId="75" xfId="0" applyNumberFormat="1" applyFont="1" applyBorder="1" applyAlignment="1">
      <alignment horizontal="center"/>
    </xf>
    <xf numFmtId="49" fontId="15" fillId="0" borderId="52" xfId="0" quotePrefix="1" applyNumberFormat="1" applyFont="1" applyBorder="1" applyAlignment="1">
      <alignment horizontal="center"/>
    </xf>
    <xf numFmtId="0" fontId="15" fillId="0" borderId="52" xfId="0" applyFont="1" applyBorder="1"/>
    <xf numFmtId="0" fontId="15" fillId="0" borderId="76" xfId="0" applyFont="1" applyBorder="1"/>
    <xf numFmtId="49" fontId="15" fillId="0" borderId="106" xfId="0" applyNumberFormat="1" applyFont="1" applyBorder="1" applyAlignment="1">
      <alignment horizontal="center"/>
    </xf>
    <xf numFmtId="0" fontId="15" fillId="0" borderId="107" xfId="0" applyFont="1" applyBorder="1"/>
    <xf numFmtId="0" fontId="15" fillId="0" borderId="108" xfId="0" applyFont="1" applyBorder="1" applyAlignment="1">
      <alignment horizontal="left" vertical="center"/>
    </xf>
    <xf numFmtId="0" fontId="15" fillId="0" borderId="108" xfId="0" applyFont="1" applyBorder="1" applyAlignment="1">
      <alignment horizontal="center" vertical="center"/>
    </xf>
    <xf numFmtId="49" fontId="15" fillId="0" borderId="107" xfId="0" applyNumberFormat="1" applyFont="1" applyBorder="1" applyAlignment="1">
      <alignment horizontal="center"/>
    </xf>
    <xf numFmtId="0" fontId="15" fillId="0" borderId="109" xfId="0" applyFont="1" applyBorder="1"/>
    <xf numFmtId="0" fontId="15" fillId="0" borderId="110" xfId="0" applyFont="1" applyBorder="1" applyAlignment="1">
      <alignment horizontal="left" vertical="center"/>
    </xf>
    <xf numFmtId="0" fontId="15" fillId="0" borderId="110" xfId="0" applyFont="1" applyBorder="1" applyAlignment="1">
      <alignment horizontal="center" vertical="center"/>
    </xf>
    <xf numFmtId="49" fontId="15" fillId="0" borderId="111" xfId="0" applyNumberFormat="1" applyFont="1" applyBorder="1" applyAlignment="1">
      <alignment horizontal="center"/>
    </xf>
    <xf numFmtId="49" fontId="15" fillId="0" borderId="45" xfId="0" applyNumberFormat="1" applyFont="1" applyBorder="1" applyAlignment="1">
      <alignment horizontal="center"/>
    </xf>
    <xf numFmtId="0" fontId="15" fillId="0" borderId="45" xfId="0" applyFont="1" applyBorder="1"/>
    <xf numFmtId="0" fontId="15" fillId="0" borderId="112" xfId="0" applyFont="1" applyBorder="1"/>
    <xf numFmtId="0" fontId="20" fillId="0" borderId="113" xfId="0" applyFont="1" applyBorder="1"/>
    <xf numFmtId="0" fontId="15" fillId="0" borderId="114" xfId="0" applyFont="1" applyBorder="1"/>
    <xf numFmtId="0" fontId="15" fillId="0" borderId="115" xfId="0" applyFont="1" applyBorder="1"/>
    <xf numFmtId="0" fontId="20" fillId="0" borderId="116" xfId="0" applyFont="1" applyBorder="1"/>
    <xf numFmtId="168" fontId="15" fillId="0" borderId="0" xfId="0" applyNumberFormat="1" applyFont="1"/>
    <xf numFmtId="0" fontId="15" fillId="0" borderId="118" xfId="0" applyFont="1" applyBorder="1"/>
    <xf numFmtId="0" fontId="20" fillId="0" borderId="0" xfId="0" applyFont="1"/>
    <xf numFmtId="14" fontId="15" fillId="0" borderId="0" xfId="0" applyNumberFormat="1" applyFont="1" applyAlignment="1">
      <alignment horizontal="left"/>
    </xf>
    <xf numFmtId="14" fontId="15" fillId="0" borderId="118" xfId="0" applyNumberFormat="1" applyFont="1" applyBorder="1" applyAlignment="1">
      <alignment horizontal="left"/>
    </xf>
    <xf numFmtId="169" fontId="15" fillId="0" borderId="0" xfId="0" applyNumberFormat="1" applyFont="1" applyAlignment="1">
      <alignment horizontal="left"/>
    </xf>
    <xf numFmtId="0" fontId="15" fillId="0" borderId="52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16" xfId="0" applyFont="1" applyBorder="1"/>
    <xf numFmtId="0" fontId="15" fillId="0" borderId="120" xfId="0" applyFont="1" applyBorder="1"/>
    <xf numFmtId="0" fontId="15" fillId="0" borderId="15" xfId="0" applyFont="1" applyBorder="1"/>
    <xf numFmtId="0" fontId="15" fillId="0" borderId="16" xfId="0" applyFont="1" applyBorder="1"/>
    <xf numFmtId="0" fontId="15" fillId="0" borderId="117" xfId="0" applyFont="1" applyBorder="1"/>
    <xf numFmtId="0" fontId="15" fillId="0" borderId="121" xfId="0" applyFont="1" applyBorder="1"/>
    <xf numFmtId="0" fontId="15" fillId="0" borderId="122" xfId="0" applyFont="1" applyBorder="1"/>
    <xf numFmtId="0" fontId="15" fillId="0" borderId="18" xfId="0" applyFont="1" applyBorder="1"/>
    <xf numFmtId="0" fontId="15" fillId="0" borderId="19" xfId="0" applyFont="1" applyBorder="1"/>
    <xf numFmtId="0" fontId="15" fillId="0" borderId="119" xfId="0" applyFont="1" applyBorder="1"/>
    <xf numFmtId="0" fontId="15" fillId="0" borderId="123" xfId="0" applyFont="1" applyBorder="1"/>
    <xf numFmtId="0" fontId="15" fillId="0" borderId="124" xfId="0" applyFont="1" applyBorder="1"/>
    <xf numFmtId="0" fontId="20" fillId="6" borderId="1" xfId="0" applyFont="1" applyFill="1" applyBorder="1"/>
    <xf numFmtId="0" fontId="40" fillId="0" borderId="0" xfId="0" applyFont="1"/>
    <xf numFmtId="0" fontId="20" fillId="0" borderId="52" xfId="0" applyFont="1" applyBorder="1" applyAlignment="1">
      <alignment horizontal="center" vertical="center"/>
    </xf>
    <xf numFmtId="0" fontId="20" fillId="0" borderId="52" xfId="0" applyFont="1" applyBorder="1" applyAlignment="1">
      <alignment horizontal="center" vertical="center" wrapText="1"/>
    </xf>
    <xf numFmtId="14" fontId="15" fillId="0" borderId="52" xfId="0" applyNumberFormat="1" applyFont="1" applyBorder="1"/>
    <xf numFmtId="170" fontId="15" fillId="0" borderId="52" xfId="0" applyNumberFormat="1" applyFont="1" applyBorder="1"/>
    <xf numFmtId="170" fontId="15" fillId="0" borderId="0" xfId="0" applyNumberFormat="1" applyFont="1"/>
    <xf numFmtId="171" fontId="15" fillId="0" borderId="0" xfId="0" applyNumberFormat="1" applyFont="1"/>
    <xf numFmtId="0" fontId="20" fillId="0" borderId="125" xfId="0" applyFont="1" applyBorder="1"/>
    <xf numFmtId="0" fontId="20" fillId="0" borderId="126" xfId="0" applyFont="1" applyBorder="1"/>
    <xf numFmtId="164" fontId="20" fillId="0" borderId="126" xfId="0" applyNumberFormat="1" applyFont="1" applyBorder="1"/>
    <xf numFmtId="0" fontId="20" fillId="0" borderId="127" xfId="0" applyFont="1" applyBorder="1"/>
    <xf numFmtId="0" fontId="15" fillId="0" borderId="128" xfId="0" applyFont="1" applyBorder="1"/>
    <xf numFmtId="0" fontId="15" fillId="0" borderId="129" xfId="0" applyFont="1" applyBorder="1"/>
    <xf numFmtId="164" fontId="15" fillId="0" borderId="129" xfId="0" applyNumberFormat="1" applyFont="1" applyBorder="1"/>
    <xf numFmtId="14" fontId="20" fillId="7" borderId="129" xfId="0" applyNumberFormat="1" applyFont="1" applyFill="1" applyBorder="1"/>
    <xf numFmtId="170" fontId="15" fillId="0" borderId="129" xfId="0" applyNumberFormat="1" applyFont="1" applyBorder="1"/>
    <xf numFmtId="170" fontId="15" fillId="0" borderId="130" xfId="0" applyNumberFormat="1" applyFont="1" applyBorder="1"/>
    <xf numFmtId="14" fontId="15" fillId="0" borderId="129" xfId="0" applyNumberFormat="1" applyFont="1" applyBorder="1"/>
    <xf numFmtId="170" fontId="20" fillId="0" borderId="52" xfId="0" applyNumberFormat="1" applyFont="1" applyBorder="1"/>
    <xf numFmtId="164" fontId="20" fillId="0" borderId="129" xfId="0" applyNumberFormat="1" applyFont="1" applyBorder="1"/>
    <xf numFmtId="14" fontId="20" fillId="0" borderId="129" xfId="0" applyNumberFormat="1" applyFont="1" applyBorder="1"/>
    <xf numFmtId="170" fontId="20" fillId="0" borderId="129" xfId="0" applyNumberFormat="1" applyFont="1" applyBorder="1"/>
    <xf numFmtId="170" fontId="20" fillId="0" borderId="130" xfId="0" applyNumberFormat="1" applyFont="1" applyBorder="1"/>
    <xf numFmtId="164" fontId="20" fillId="0" borderId="130" xfId="0" applyNumberFormat="1" applyFont="1" applyBorder="1"/>
    <xf numFmtId="0" fontId="15" fillId="0" borderId="131" xfId="0" applyFont="1" applyBorder="1"/>
    <xf numFmtId="0" fontId="15" fillId="0" borderId="132" xfId="0" applyFont="1" applyBorder="1"/>
    <xf numFmtId="164" fontId="15" fillId="0" borderId="132" xfId="0" applyNumberFormat="1" applyFont="1" applyBorder="1"/>
    <xf numFmtId="14" fontId="15" fillId="0" borderId="132" xfId="0" applyNumberFormat="1" applyFont="1" applyBorder="1"/>
    <xf numFmtId="170" fontId="15" fillId="0" borderId="132" xfId="0" applyNumberFormat="1" applyFont="1" applyBorder="1"/>
    <xf numFmtId="170" fontId="15" fillId="0" borderId="133" xfId="0" applyNumberFormat="1" applyFont="1" applyBorder="1"/>
    <xf numFmtId="164" fontId="20" fillId="0" borderId="133" xfId="0" applyNumberFormat="1" applyFont="1" applyBorder="1"/>
    <xf numFmtId="170" fontId="20" fillId="0" borderId="133" xfId="0" applyNumberFormat="1" applyFont="1" applyBorder="1"/>
    <xf numFmtId="0" fontId="15" fillId="0" borderId="134" xfId="0" applyFont="1" applyBorder="1"/>
    <xf numFmtId="0" fontId="15" fillId="0" borderId="135" xfId="0" applyFont="1" applyBorder="1"/>
    <xf numFmtId="164" fontId="15" fillId="0" borderId="135" xfId="0" applyNumberFormat="1" applyFont="1" applyBorder="1"/>
    <xf numFmtId="14" fontId="15" fillId="0" borderId="135" xfId="0" applyNumberFormat="1" applyFont="1" applyBorder="1"/>
    <xf numFmtId="170" fontId="15" fillId="0" borderId="135" xfId="0" applyNumberFormat="1" applyFont="1" applyBorder="1"/>
    <xf numFmtId="170" fontId="15" fillId="0" borderId="136" xfId="0" applyNumberFormat="1" applyFont="1" applyBorder="1"/>
    <xf numFmtId="0" fontId="15" fillId="0" borderId="12" xfId="0" applyFont="1" applyBorder="1" applyAlignment="1">
      <alignment horizontal="center" vertical="center"/>
    </xf>
    <xf numFmtId="169" fontId="15" fillId="0" borderId="122" xfId="0" applyNumberFormat="1" applyFont="1" applyBorder="1" applyAlignment="1">
      <alignment horizontal="left"/>
    </xf>
    <xf numFmtId="0" fontId="41" fillId="0" borderId="0" xfId="0" applyFont="1" applyAlignment="1">
      <alignment vertical="center"/>
    </xf>
    <xf numFmtId="0" fontId="42" fillId="0" borderId="139" xfId="0" applyFont="1" applyBorder="1" applyAlignment="1">
      <alignment horizontal="left"/>
    </xf>
    <xf numFmtId="0" fontId="43" fillId="8" borderId="141" xfId="0" applyFont="1" applyFill="1" applyBorder="1" applyAlignment="1">
      <alignment vertical="top"/>
    </xf>
    <xf numFmtId="0" fontId="43" fillId="8" borderId="142" xfId="0" applyFont="1" applyFill="1" applyBorder="1" applyAlignment="1">
      <alignment vertical="top"/>
    </xf>
    <xf numFmtId="164" fontId="43" fillId="8" borderId="142" xfId="0" applyNumberFormat="1" applyFont="1" applyFill="1" applyBorder="1" applyAlignment="1">
      <alignment vertical="top"/>
    </xf>
    <xf numFmtId="9" fontId="43" fillId="8" borderId="142" xfId="0" applyNumberFormat="1" applyFont="1" applyFill="1" applyBorder="1" applyAlignment="1">
      <alignment vertical="top"/>
    </xf>
    <xf numFmtId="0" fontId="43" fillId="4" borderId="141" xfId="0" applyFont="1" applyFill="1" applyBorder="1" applyAlignment="1">
      <alignment vertical="top"/>
    </xf>
    <xf numFmtId="0" fontId="43" fillId="4" borderId="142" xfId="0" applyFont="1" applyFill="1" applyBorder="1" applyAlignment="1">
      <alignment vertical="top"/>
    </xf>
    <xf numFmtId="164" fontId="43" fillId="4" borderId="142" xfId="0" applyNumberFormat="1" applyFont="1" applyFill="1" applyBorder="1" applyAlignment="1">
      <alignment vertical="top"/>
    </xf>
    <xf numFmtId="9" fontId="43" fillId="4" borderId="142" xfId="0" applyNumberFormat="1" applyFont="1" applyFill="1" applyBorder="1" applyAlignment="1">
      <alignment vertical="top"/>
    </xf>
    <xf numFmtId="164" fontId="43" fillId="4" borderId="144" xfId="0" applyNumberFormat="1" applyFont="1" applyFill="1" applyBorder="1" applyAlignment="1">
      <alignment vertical="top"/>
    </xf>
    <xf numFmtId="0" fontId="43" fillId="4" borderId="144" xfId="0" applyFont="1" applyFill="1" applyBorder="1" applyAlignment="1">
      <alignment vertical="top"/>
    </xf>
    <xf numFmtId="164" fontId="15" fillId="0" borderId="0" xfId="0" applyNumberFormat="1" applyFont="1"/>
    <xf numFmtId="164" fontId="42" fillId="0" borderId="139" xfId="0" applyNumberFormat="1" applyFont="1" applyBorder="1" applyAlignment="1">
      <alignment horizontal="left"/>
    </xf>
    <xf numFmtId="0" fontId="15" fillId="0" borderId="113" xfId="0" applyFont="1" applyBorder="1"/>
    <xf numFmtId="169" fontId="15" fillId="0" borderId="118" xfId="0" applyNumberFormat="1" applyFont="1" applyBorder="1" applyAlignment="1">
      <alignment horizontal="left"/>
    </xf>
    <xf numFmtId="14" fontId="15" fillId="0" borderId="0" xfId="0" applyNumberFormat="1" applyFont="1"/>
    <xf numFmtId="8" fontId="15" fillId="0" borderId="0" xfId="0" applyNumberFormat="1" applyFont="1"/>
    <xf numFmtId="14" fontId="15" fillId="0" borderId="114" xfId="0" applyNumberFormat="1" applyFont="1" applyBorder="1"/>
    <xf numFmtId="0" fontId="20" fillId="0" borderId="114" xfId="0" applyFont="1" applyBorder="1"/>
    <xf numFmtId="8" fontId="20" fillId="0" borderId="114" xfId="0" applyNumberFormat="1" applyFont="1" applyBorder="1"/>
    <xf numFmtId="0" fontId="20" fillId="9" borderId="1" xfId="0" applyFont="1" applyFill="1" applyBorder="1"/>
    <xf numFmtId="8" fontId="20" fillId="9" borderId="1" xfId="0" applyNumberFormat="1" applyFont="1" applyFill="1" applyBorder="1"/>
    <xf numFmtId="8" fontId="20" fillId="0" borderId="0" xfId="0" applyNumberFormat="1" applyFont="1"/>
    <xf numFmtId="0" fontId="20" fillId="0" borderId="16" xfId="0" applyFont="1" applyBorder="1"/>
    <xf numFmtId="8" fontId="15" fillId="0" borderId="16" xfId="0" applyNumberFormat="1" applyFont="1" applyBorder="1"/>
    <xf numFmtId="0" fontId="15" fillId="0" borderId="0" xfId="0" applyFont="1" applyAlignment="1">
      <alignment vertical="center"/>
    </xf>
    <xf numFmtId="164" fontId="20" fillId="0" borderId="0" xfId="0" applyNumberFormat="1" applyFont="1"/>
    <xf numFmtId="0" fontId="44" fillId="4" borderId="5" xfId="0" applyFont="1" applyFill="1" applyBorder="1"/>
    <xf numFmtId="0" fontId="33" fillId="4" borderId="6" xfId="0" applyFont="1" applyFill="1" applyBorder="1"/>
    <xf numFmtId="0" fontId="45" fillId="4" borderId="1" xfId="0" applyFont="1" applyFill="1" applyBorder="1"/>
    <xf numFmtId="0" fontId="46" fillId="4" borderId="1" xfId="0" applyFont="1" applyFill="1" applyBorder="1" applyAlignment="1">
      <alignment horizontal="left" vertical="top"/>
    </xf>
    <xf numFmtId="165" fontId="45" fillId="4" borderId="1" xfId="0" applyNumberFormat="1" applyFont="1" applyFill="1" applyBorder="1" applyAlignment="1">
      <alignment horizontal="left"/>
    </xf>
    <xf numFmtId="16" fontId="46" fillId="4" borderId="1" xfId="0" applyNumberFormat="1" applyFont="1" applyFill="1" applyBorder="1" applyAlignment="1">
      <alignment horizontal="left" vertical="top"/>
    </xf>
    <xf numFmtId="0" fontId="33" fillId="4" borderId="5" xfId="0" applyFont="1" applyFill="1" applyBorder="1"/>
    <xf numFmtId="0" fontId="33" fillId="4" borderId="52" xfId="0" applyFont="1" applyFill="1" applyBorder="1"/>
    <xf numFmtId="0" fontId="18" fillId="4" borderId="71" xfId="0" applyFont="1" applyFill="1" applyBorder="1" applyAlignment="1">
      <alignment horizontal="center"/>
    </xf>
    <xf numFmtId="0" fontId="18" fillId="4" borderId="74" xfId="0" applyFont="1" applyFill="1" applyBorder="1" applyAlignment="1">
      <alignment horizontal="center"/>
    </xf>
    <xf numFmtId="0" fontId="18" fillId="4" borderId="75" xfId="0" applyFont="1" applyFill="1" applyBorder="1" applyAlignment="1">
      <alignment horizontal="center"/>
    </xf>
    <xf numFmtId="0" fontId="33" fillId="4" borderId="76" xfId="0" applyFont="1" applyFill="1" applyBorder="1"/>
    <xf numFmtId="0" fontId="33" fillId="4" borderId="75" xfId="0" applyFont="1" applyFill="1" applyBorder="1"/>
    <xf numFmtId="0" fontId="33" fillId="4" borderId="52" xfId="0" applyFont="1" applyFill="1" applyBorder="1" applyAlignment="1">
      <alignment horizontal="left"/>
    </xf>
    <xf numFmtId="0" fontId="33" fillId="4" borderId="52" xfId="0" applyFont="1" applyFill="1" applyBorder="1" applyAlignment="1">
      <alignment horizontal="center"/>
    </xf>
    <xf numFmtId="172" fontId="33" fillId="4" borderId="146" xfId="0" applyNumberFormat="1" applyFont="1" applyFill="1" applyBorder="1" applyAlignment="1">
      <alignment horizontal="center"/>
    </xf>
    <xf numFmtId="172" fontId="33" fillId="4" borderId="52" xfId="0" applyNumberFormat="1" applyFont="1" applyFill="1" applyBorder="1"/>
    <xf numFmtId="0" fontId="33" fillId="4" borderId="13" xfId="0" applyFont="1" applyFill="1" applyBorder="1"/>
    <xf numFmtId="172" fontId="33" fillId="4" borderId="52" xfId="0" applyNumberFormat="1" applyFont="1" applyFill="1" applyBorder="1" applyAlignment="1">
      <alignment horizontal="center"/>
    </xf>
    <xf numFmtId="0" fontId="33" fillId="4" borderId="88" xfId="0" applyFont="1" applyFill="1" applyBorder="1" applyAlignment="1">
      <alignment horizontal="center"/>
    </xf>
    <xf numFmtId="172" fontId="33" fillId="4" borderId="85" xfId="0" applyNumberFormat="1" applyFont="1" applyFill="1" applyBorder="1" applyAlignment="1">
      <alignment horizontal="center"/>
    </xf>
    <xf numFmtId="172" fontId="33" fillId="4" borderId="76" xfId="0" applyNumberFormat="1" applyFont="1" applyFill="1" applyBorder="1"/>
    <xf numFmtId="0" fontId="18" fillId="4" borderId="52" xfId="0" applyFont="1" applyFill="1" applyBorder="1" applyAlignment="1">
      <alignment horizontal="center"/>
    </xf>
    <xf numFmtId="0" fontId="48" fillId="4" borderId="1" xfId="0" applyFont="1" applyFill="1" applyBorder="1"/>
    <xf numFmtId="172" fontId="33" fillId="4" borderId="1" xfId="0" applyNumberFormat="1" applyFont="1" applyFill="1" applyBorder="1"/>
    <xf numFmtId="0" fontId="33" fillId="4" borderId="88" xfId="0" applyFont="1" applyFill="1" applyBorder="1"/>
    <xf numFmtId="172" fontId="14" fillId="4" borderId="1" xfId="0" applyNumberFormat="1" applyFont="1" applyFill="1" applyBorder="1"/>
    <xf numFmtId="172" fontId="18" fillId="4" borderId="112" xfId="0" applyNumberFormat="1" applyFont="1" applyFill="1" applyBorder="1"/>
    <xf numFmtId="0" fontId="47" fillId="4" borderId="1" xfId="0" applyFont="1" applyFill="1" applyBorder="1" applyAlignment="1">
      <alignment horizontal="left"/>
    </xf>
    <xf numFmtId="0" fontId="33" fillId="4" borderId="1" xfId="0" applyFont="1" applyFill="1" applyBorder="1" applyAlignment="1">
      <alignment horizontal="left"/>
    </xf>
    <xf numFmtId="3" fontId="49" fillId="2" borderId="1" xfId="0" applyNumberFormat="1" applyFont="1" applyFill="1" applyBorder="1"/>
    <xf numFmtId="0" fontId="50" fillId="4" borderId="1" xfId="0" applyFont="1" applyFill="1" applyBorder="1"/>
    <xf numFmtId="0" fontId="49" fillId="4" borderId="1" xfId="0" applyFont="1" applyFill="1" applyBorder="1" applyAlignment="1">
      <alignment horizontal="left"/>
    </xf>
    <xf numFmtId="0" fontId="49" fillId="4" borderId="1" xfId="0" applyFont="1" applyFill="1" applyBorder="1"/>
    <xf numFmtId="0" fontId="49" fillId="4" borderId="1" xfId="0" applyFont="1" applyFill="1" applyBorder="1" applyAlignment="1">
      <alignment horizontal="right"/>
    </xf>
    <xf numFmtId="0" fontId="51" fillId="4" borderId="1" xfId="0" applyFont="1" applyFill="1" applyBorder="1"/>
    <xf numFmtId="3" fontId="49" fillId="2" borderId="149" xfId="0" applyNumberFormat="1" applyFont="1" applyFill="1" applyBorder="1"/>
    <xf numFmtId="3" fontId="49" fillId="4" borderId="1" xfId="0" applyNumberFormat="1" applyFont="1" applyFill="1" applyBorder="1"/>
    <xf numFmtId="0" fontId="1" fillId="0" borderId="0" xfId="0" applyFont="1"/>
    <xf numFmtId="164" fontId="52" fillId="9" borderId="152" xfId="0" applyNumberFormat="1" applyFont="1" applyFill="1" applyBorder="1" applyAlignment="1">
      <alignment horizontal="center" vertical="center"/>
    </xf>
    <xf numFmtId="164" fontId="53" fillId="9" borderId="152" xfId="0" applyNumberFormat="1" applyFont="1" applyFill="1" applyBorder="1" applyAlignment="1">
      <alignment horizontal="center" vertical="center"/>
    </xf>
    <xf numFmtId="164" fontId="52" fillId="0" borderId="155" xfId="0" applyNumberFormat="1" applyFont="1" applyBorder="1" applyAlignment="1">
      <alignment horizontal="left" vertical="center" wrapText="1"/>
    </xf>
    <xf numFmtId="164" fontId="53" fillId="0" borderId="155" xfId="0" applyNumberFormat="1" applyFont="1" applyBorder="1" applyAlignment="1">
      <alignment horizontal="left" vertical="center" wrapText="1"/>
    </xf>
    <xf numFmtId="164" fontId="52" fillId="0" borderId="129" xfId="0" applyNumberFormat="1" applyFont="1" applyBorder="1" applyAlignment="1">
      <alignment horizontal="left" vertical="center" wrapText="1"/>
    </xf>
    <xf numFmtId="164" fontId="53" fillId="0" borderId="129" xfId="0" applyNumberFormat="1" applyFont="1" applyBorder="1" applyAlignment="1">
      <alignment horizontal="left" vertical="center" wrapText="1"/>
    </xf>
    <xf numFmtId="164" fontId="52" fillId="0" borderId="132" xfId="0" applyNumberFormat="1" applyFont="1" applyBorder="1" applyAlignment="1">
      <alignment horizontal="left" vertical="center" wrapText="1"/>
    </xf>
    <xf numFmtId="164" fontId="53" fillId="0" borderId="132" xfId="0" applyNumberFormat="1" applyFont="1" applyBorder="1" applyAlignment="1">
      <alignment horizontal="left" vertical="center" wrapText="1"/>
    </xf>
    <xf numFmtId="164" fontId="53" fillId="0" borderId="126" xfId="0" applyNumberFormat="1" applyFont="1" applyBorder="1" applyAlignment="1">
      <alignment horizontal="left" vertical="center" wrapText="1"/>
    </xf>
    <xf numFmtId="0" fontId="54" fillId="4" borderId="2" xfId="0" applyFont="1" applyFill="1" applyBorder="1"/>
    <xf numFmtId="0" fontId="14" fillId="4" borderId="3" xfId="0" applyFont="1" applyFill="1" applyBorder="1"/>
    <xf numFmtId="0" fontId="55" fillId="4" borderId="3" xfId="0" applyFont="1" applyFill="1" applyBorder="1"/>
    <xf numFmtId="0" fontId="55" fillId="4" borderId="4" xfId="0" applyFont="1" applyFill="1" applyBorder="1"/>
    <xf numFmtId="0" fontId="56" fillId="4" borderId="5" xfId="0" applyFont="1" applyFill="1" applyBorder="1"/>
    <xf numFmtId="0" fontId="14" fillId="4" borderId="1" xfId="0" applyFont="1" applyFill="1" applyBorder="1"/>
    <xf numFmtId="0" fontId="55" fillId="4" borderId="1" xfId="0" applyFont="1" applyFill="1" applyBorder="1"/>
    <xf numFmtId="0" fontId="55" fillId="4" borderId="6" xfId="0" applyFont="1" applyFill="1" applyBorder="1"/>
    <xf numFmtId="0" fontId="13" fillId="4" borderId="5" xfId="0" applyFont="1" applyFill="1" applyBorder="1"/>
    <xf numFmtId="0" fontId="18" fillId="4" borderId="1" xfId="0" applyFont="1" applyFill="1" applyBorder="1"/>
    <xf numFmtId="0" fontId="15" fillId="2" borderId="6" xfId="0" applyFont="1" applyFill="1" applyBorder="1"/>
    <xf numFmtId="0" fontId="14" fillId="4" borderId="5" xfId="0" applyFont="1" applyFill="1" applyBorder="1"/>
    <xf numFmtId="0" fontId="58" fillId="4" borderId="1" xfId="0" applyFont="1" applyFill="1" applyBorder="1"/>
    <xf numFmtId="0" fontId="55" fillId="4" borderId="159" xfId="0" applyFont="1" applyFill="1" applyBorder="1"/>
    <xf numFmtId="0" fontId="55" fillId="4" borderId="160" xfId="0" applyFont="1" applyFill="1" applyBorder="1"/>
    <xf numFmtId="0" fontId="55" fillId="4" borderId="161" xfId="0" applyFont="1" applyFill="1" applyBorder="1"/>
    <xf numFmtId="0" fontId="15" fillId="2" borderId="5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166" fontId="15" fillId="2" borderId="1" xfId="0" applyNumberFormat="1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 wrapText="1"/>
    </xf>
    <xf numFmtId="0" fontId="15" fillId="2" borderId="6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 vertical="center"/>
    </xf>
    <xf numFmtId="0" fontId="20" fillId="2" borderId="92" xfId="0" applyFont="1" applyFill="1" applyBorder="1" applyAlignment="1">
      <alignment horizontal="center" vertical="center" wrapText="1"/>
    </xf>
    <xf numFmtId="0" fontId="20" fillId="2" borderId="176" xfId="0" applyFont="1" applyFill="1" applyBorder="1" applyAlignment="1">
      <alignment horizontal="center" vertical="center" wrapText="1"/>
    </xf>
    <xf numFmtId="0" fontId="15" fillId="2" borderId="84" xfId="0" applyFont="1" applyFill="1" applyBorder="1" applyAlignment="1">
      <alignment horizontal="center"/>
    </xf>
    <xf numFmtId="16" fontId="15" fillId="2" borderId="85" xfId="0" applyNumberFormat="1" applyFont="1" applyFill="1" applyBorder="1" applyAlignment="1">
      <alignment horizontal="center"/>
    </xf>
    <xf numFmtId="166" fontId="15" fillId="2" borderId="85" xfId="0" applyNumberFormat="1" applyFont="1" applyFill="1" applyBorder="1" applyAlignment="1">
      <alignment horizontal="center"/>
    </xf>
    <xf numFmtId="0" fontId="15" fillId="2" borderId="85" xfId="0" applyFont="1" applyFill="1" applyBorder="1" applyAlignment="1">
      <alignment horizontal="center"/>
    </xf>
    <xf numFmtId="166" fontId="15" fillId="2" borderId="179" xfId="0" applyNumberFormat="1" applyFont="1" applyFill="1" applyBorder="1" applyAlignment="1">
      <alignment horizontal="center"/>
    </xf>
    <xf numFmtId="0" fontId="15" fillId="2" borderId="180" xfId="0" applyFont="1" applyFill="1" applyBorder="1" applyAlignment="1">
      <alignment horizontal="center" wrapText="1"/>
    </xf>
    <xf numFmtId="0" fontId="15" fillId="2" borderId="85" xfId="0" applyFont="1" applyFill="1" applyBorder="1" applyAlignment="1">
      <alignment horizontal="center" wrapText="1"/>
    </xf>
    <xf numFmtId="0" fontId="15" fillId="2" borderId="179" xfId="0" applyFont="1" applyFill="1" applyBorder="1" applyAlignment="1">
      <alignment wrapText="1"/>
    </xf>
    <xf numFmtId="16" fontId="15" fillId="2" borderId="52" xfId="0" applyNumberFormat="1" applyFont="1" applyFill="1" applyBorder="1" applyAlignment="1">
      <alignment horizontal="center"/>
    </xf>
    <xf numFmtId="166" fontId="15" fillId="2" borderId="52" xfId="0" applyNumberFormat="1" applyFont="1" applyFill="1" applyBorder="1" applyAlignment="1">
      <alignment horizontal="center"/>
    </xf>
    <xf numFmtId="0" fontId="15" fillId="2" borderId="52" xfId="0" applyFont="1" applyFill="1" applyBorder="1" applyAlignment="1">
      <alignment horizontal="center"/>
    </xf>
    <xf numFmtId="0" fontId="15" fillId="2" borderId="52" xfId="0" applyFont="1" applyFill="1" applyBorder="1" applyAlignment="1">
      <alignment horizontal="center" wrapText="1"/>
    </xf>
    <xf numFmtId="0" fontId="15" fillId="2" borderId="76" xfId="0" applyFont="1" applyFill="1" applyBorder="1" applyAlignment="1">
      <alignment wrapText="1"/>
    </xf>
    <xf numFmtId="166" fontId="15" fillId="2" borderId="76" xfId="0" applyNumberFormat="1" applyFont="1" applyFill="1" applyBorder="1" applyAlignment="1">
      <alignment horizontal="center"/>
    </xf>
    <xf numFmtId="0" fontId="15" fillId="2" borderId="85" xfId="0" applyFont="1" applyFill="1" applyBorder="1" applyAlignment="1">
      <alignment vertical="center"/>
    </xf>
    <xf numFmtId="0" fontId="15" fillId="2" borderId="180" xfId="0" applyFont="1" applyFill="1" applyBorder="1" applyAlignment="1">
      <alignment horizontal="center" vertical="center"/>
    </xf>
    <xf numFmtId="0" fontId="15" fillId="2" borderId="85" xfId="0" applyFont="1" applyFill="1" applyBorder="1" applyAlignment="1">
      <alignment horizontal="center" vertical="center"/>
    </xf>
    <xf numFmtId="0" fontId="59" fillId="2" borderId="180" xfId="0" applyFont="1" applyFill="1" applyBorder="1" applyAlignment="1">
      <alignment horizontal="center" wrapText="1"/>
    </xf>
    <xf numFmtId="0" fontId="15" fillId="2" borderId="88" xfId="0" applyFont="1" applyFill="1" applyBorder="1" applyAlignment="1">
      <alignment vertical="center"/>
    </xf>
    <xf numFmtId="16" fontId="15" fillId="2" borderId="52" xfId="0" applyNumberFormat="1" applyFont="1" applyFill="1" applyBorder="1" applyAlignment="1">
      <alignment horizontal="center" vertical="center"/>
    </xf>
    <xf numFmtId="166" fontId="15" fillId="2" borderId="52" xfId="0" applyNumberFormat="1" applyFont="1" applyFill="1" applyBorder="1" applyAlignment="1">
      <alignment horizontal="center" vertical="center"/>
    </xf>
    <xf numFmtId="166" fontId="15" fillId="2" borderId="76" xfId="0" applyNumberFormat="1" applyFont="1" applyFill="1" applyBorder="1" applyAlignment="1">
      <alignment horizontal="center" vertical="center"/>
    </xf>
    <xf numFmtId="0" fontId="15" fillId="2" borderId="180" xfId="0" applyFont="1" applyFill="1" applyBorder="1" applyAlignment="1">
      <alignment horizontal="center" vertical="center" wrapText="1"/>
    </xf>
    <xf numFmtId="0" fontId="15" fillId="2" borderId="52" xfId="0" applyFont="1" applyFill="1" applyBorder="1" applyAlignment="1">
      <alignment horizontal="center" vertical="center" wrapText="1"/>
    </xf>
    <xf numFmtId="0" fontId="15" fillId="2" borderId="76" xfId="0" applyFont="1" applyFill="1" applyBorder="1" applyAlignment="1">
      <alignment vertical="center" wrapText="1"/>
    </xf>
    <xf numFmtId="0" fontId="15" fillId="2" borderId="88" xfId="0" applyFont="1" applyFill="1" applyBorder="1"/>
    <xf numFmtId="0" fontId="15" fillId="2" borderId="52" xfId="0" applyFont="1" applyFill="1" applyBorder="1"/>
    <xf numFmtId="0" fontId="15" fillId="2" borderId="88" xfId="0" applyFont="1" applyFill="1" applyBorder="1" applyAlignment="1">
      <alignment horizontal="center" wrapText="1"/>
    </xf>
    <xf numFmtId="0" fontId="15" fillId="2" borderId="182" xfId="0" applyFont="1" applyFill="1" applyBorder="1"/>
    <xf numFmtId="0" fontId="15" fillId="2" borderId="146" xfId="0" applyFont="1" applyFill="1" applyBorder="1"/>
    <xf numFmtId="166" fontId="15" fillId="2" borderId="146" xfId="0" applyNumberFormat="1" applyFont="1" applyFill="1" applyBorder="1" applyAlignment="1">
      <alignment horizontal="center"/>
    </xf>
    <xf numFmtId="0" fontId="15" fillId="2" borderId="146" xfId="0" applyFont="1" applyFill="1" applyBorder="1" applyAlignment="1">
      <alignment horizontal="center"/>
    </xf>
    <xf numFmtId="0" fontId="15" fillId="2" borderId="183" xfId="0" applyFont="1" applyFill="1" applyBorder="1" applyAlignment="1">
      <alignment horizontal="center"/>
    </xf>
    <xf numFmtId="0" fontId="15" fillId="2" borderId="182" xfId="0" applyFont="1" applyFill="1" applyBorder="1" applyAlignment="1">
      <alignment horizontal="center" wrapText="1"/>
    </xf>
    <xf numFmtId="0" fontId="15" fillId="2" borderId="146" xfId="0" applyFont="1" applyFill="1" applyBorder="1" applyAlignment="1">
      <alignment horizontal="center" wrapText="1"/>
    </xf>
    <xf numFmtId="0" fontId="15" fillId="2" borderId="183" xfId="0" applyFont="1" applyFill="1" applyBorder="1" applyAlignment="1">
      <alignment wrapText="1"/>
    </xf>
    <xf numFmtId="0" fontId="15" fillId="2" borderId="63" xfId="0" applyFont="1" applyFill="1" applyBorder="1"/>
    <xf numFmtId="166" fontId="15" fillId="2" borderId="63" xfId="0" applyNumberFormat="1" applyFont="1" applyFill="1" applyBorder="1" applyAlignment="1">
      <alignment horizontal="center"/>
    </xf>
    <xf numFmtId="0" fontId="15" fillId="2" borderId="63" xfId="0" applyFont="1" applyFill="1" applyBorder="1" applyAlignment="1">
      <alignment horizontal="center"/>
    </xf>
    <xf numFmtId="166" fontId="15" fillId="2" borderId="185" xfId="0" applyNumberFormat="1" applyFont="1" applyFill="1" applyBorder="1" applyAlignment="1">
      <alignment horizontal="center"/>
    </xf>
    <xf numFmtId="0" fontId="15" fillId="2" borderId="186" xfId="0" applyFont="1" applyFill="1" applyBorder="1" applyAlignment="1">
      <alignment horizontal="center" wrapText="1"/>
    </xf>
    <xf numFmtId="0" fontId="15" fillId="2" borderId="63" xfId="0" applyFont="1" applyFill="1" applyBorder="1" applyAlignment="1">
      <alignment horizontal="center" wrapText="1"/>
    </xf>
    <xf numFmtId="0" fontId="15" fillId="2" borderId="185" xfId="0" applyFont="1" applyFill="1" applyBorder="1" applyAlignment="1">
      <alignment horizontal="center" wrapText="1"/>
    </xf>
    <xf numFmtId="0" fontId="15" fillId="2" borderId="5" xfId="0" applyFont="1" applyFill="1" applyBorder="1" applyAlignment="1">
      <alignment horizontal="left"/>
    </xf>
    <xf numFmtId="0" fontId="61" fillId="2" borderId="1" xfId="0" applyFont="1" applyFill="1" applyBorder="1"/>
    <xf numFmtId="0" fontId="15" fillId="2" borderId="25" xfId="0" applyFont="1" applyFill="1" applyBorder="1"/>
    <xf numFmtId="0" fontId="15" fillId="2" borderId="25" xfId="0" applyFont="1" applyFill="1" applyBorder="1" applyAlignment="1">
      <alignment horizontal="center"/>
    </xf>
    <xf numFmtId="166" fontId="15" fillId="2" borderId="25" xfId="0" applyNumberFormat="1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 wrapText="1"/>
    </xf>
    <xf numFmtId="0" fontId="15" fillId="2" borderId="26" xfId="0" applyFont="1" applyFill="1" applyBorder="1" applyAlignment="1">
      <alignment wrapText="1"/>
    </xf>
    <xf numFmtId="0" fontId="15" fillId="2" borderId="1" xfId="0" applyFont="1" applyFill="1" applyBorder="1" applyAlignment="1">
      <alignment wrapText="1"/>
    </xf>
    <xf numFmtId="0" fontId="20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left"/>
    </xf>
    <xf numFmtId="0" fontId="63" fillId="0" borderId="0" xfId="0" applyFont="1"/>
    <xf numFmtId="0" fontId="19" fillId="0" borderId="0" xfId="0" applyFont="1"/>
    <xf numFmtId="0" fontId="64" fillId="0" borderId="0" xfId="0" applyFont="1"/>
    <xf numFmtId="168" fontId="64" fillId="0" borderId="0" xfId="0" applyNumberFormat="1" applyFont="1"/>
    <xf numFmtId="169" fontId="64" fillId="0" borderId="0" xfId="0" applyNumberFormat="1" applyFont="1" applyAlignment="1">
      <alignment horizontal="left"/>
    </xf>
    <xf numFmtId="0" fontId="64" fillId="0" borderId="52" xfId="0" applyFont="1" applyBorder="1" applyAlignment="1">
      <alignment vertical="center"/>
    </xf>
    <xf numFmtId="0" fontId="15" fillId="5" borderId="1" xfId="0" applyFont="1" applyFill="1" applyBorder="1" applyAlignment="1">
      <alignment horizontal="center" vertical="center"/>
    </xf>
    <xf numFmtId="166" fontId="23" fillId="0" borderId="132" xfId="0" applyNumberFormat="1" applyFont="1" applyBorder="1"/>
    <xf numFmtId="166" fontId="23" fillId="0" borderId="132" xfId="0" applyNumberFormat="1" applyFont="1" applyBorder="1" applyAlignment="1">
      <alignment horizontal="center"/>
    </xf>
    <xf numFmtId="0" fontId="19" fillId="0" borderId="155" xfId="0" applyFont="1" applyBorder="1" applyAlignment="1">
      <alignment horizontal="center"/>
    </xf>
    <xf numFmtId="166" fontId="23" fillId="0" borderId="199" xfId="0" applyNumberFormat="1" applyFont="1" applyBorder="1" applyAlignment="1">
      <alignment horizontal="center"/>
    </xf>
    <xf numFmtId="166" fontId="19" fillId="0" borderId="152" xfId="0" applyNumberFormat="1" applyFont="1" applyBorder="1" applyAlignment="1">
      <alignment vertical="center"/>
    </xf>
    <xf numFmtId="166" fontId="19" fillId="0" borderId="150" xfId="0" applyNumberFormat="1" applyFont="1" applyBorder="1" applyAlignment="1">
      <alignment vertical="center"/>
    </xf>
    <xf numFmtId="166" fontId="19" fillId="0" borderId="202" xfId="0" applyNumberFormat="1" applyFont="1" applyBorder="1" applyAlignment="1">
      <alignment vertical="center"/>
    </xf>
    <xf numFmtId="166" fontId="19" fillId="10" borderId="152" xfId="0" applyNumberFormat="1" applyFont="1" applyFill="1" applyBorder="1" applyAlignment="1">
      <alignment horizontal="center"/>
    </xf>
    <xf numFmtId="166" fontId="19" fillId="10" borderId="203" xfId="0" applyNumberFormat="1" applyFont="1" applyFill="1" applyBorder="1" applyAlignment="1">
      <alignment horizontal="center"/>
    </xf>
    <xf numFmtId="0" fontId="19" fillId="0" borderId="205" xfId="0" applyFont="1" applyBorder="1" applyAlignment="1">
      <alignment horizontal="center"/>
    </xf>
    <xf numFmtId="166" fontId="23" fillId="0" borderId="204" xfId="0" applyNumberFormat="1" applyFont="1" applyBorder="1" applyAlignment="1">
      <alignment horizontal="center"/>
    </xf>
    <xf numFmtId="166" fontId="23" fillId="0" borderId="207" xfId="0" applyNumberFormat="1" applyFont="1" applyBorder="1"/>
    <xf numFmtId="166" fontId="23" fillId="0" borderId="208" xfId="0" applyNumberFormat="1" applyFont="1" applyBorder="1"/>
    <xf numFmtId="166" fontId="23" fillId="0" borderId="126" xfId="0" applyNumberFormat="1" applyFont="1" applyBorder="1"/>
    <xf numFmtId="166" fontId="23" fillId="0" borderId="209" xfId="0" applyNumberFormat="1" applyFont="1" applyBorder="1"/>
    <xf numFmtId="166" fontId="23" fillId="0" borderId="125" xfId="0" applyNumberFormat="1" applyFont="1" applyBorder="1"/>
    <xf numFmtId="166" fontId="23" fillId="0" borderId="127" xfId="0" applyNumberFormat="1" applyFont="1" applyBorder="1"/>
    <xf numFmtId="166" fontId="23" fillId="10" borderId="126" xfId="0" applyNumberFormat="1" applyFont="1" applyFill="1" applyBorder="1"/>
    <xf numFmtId="166" fontId="23" fillId="10" borderId="209" xfId="0" applyNumberFormat="1" applyFont="1" applyFill="1" applyBorder="1"/>
    <xf numFmtId="166" fontId="19" fillId="9" borderId="210" xfId="0" applyNumberFormat="1" applyFont="1" applyFill="1" applyBorder="1" applyAlignment="1">
      <alignment horizontal="center" vertical="center"/>
    </xf>
    <xf numFmtId="166" fontId="19" fillId="11" borderId="210" xfId="0" applyNumberFormat="1" applyFont="1" applyFill="1" applyBorder="1" applyAlignment="1">
      <alignment horizontal="center" vertical="center"/>
    </xf>
    <xf numFmtId="166" fontId="19" fillId="11" borderId="211" xfId="0" applyNumberFormat="1" applyFont="1" applyFill="1" applyBorder="1" applyAlignment="1">
      <alignment horizontal="center" vertical="center"/>
    </xf>
    <xf numFmtId="166" fontId="23" fillId="11" borderId="210" xfId="0" applyNumberFormat="1" applyFont="1" applyFill="1" applyBorder="1" applyAlignment="1">
      <alignment horizontal="center"/>
    </xf>
    <xf numFmtId="166" fontId="23" fillId="11" borderId="210" xfId="0" applyNumberFormat="1" applyFont="1" applyFill="1" applyBorder="1" applyAlignment="1">
      <alignment horizontal="center" wrapText="1"/>
    </xf>
    <xf numFmtId="166" fontId="23" fillId="9" borderId="211" xfId="0" applyNumberFormat="1" applyFont="1" applyFill="1" applyBorder="1" applyAlignment="1">
      <alignment horizontal="center"/>
    </xf>
    <xf numFmtId="0" fontId="19" fillId="9" borderId="211" xfId="0" applyFont="1" applyFill="1" applyBorder="1" applyAlignment="1">
      <alignment horizontal="center"/>
    </xf>
    <xf numFmtId="166" fontId="23" fillId="9" borderId="210" xfId="0" applyNumberFormat="1" applyFont="1" applyFill="1" applyBorder="1" applyAlignment="1">
      <alignment horizontal="center"/>
    </xf>
    <xf numFmtId="166" fontId="23" fillId="0" borderId="212" xfId="0" applyNumberFormat="1" applyFont="1" applyBorder="1"/>
    <xf numFmtId="166" fontId="23" fillId="0" borderId="213" xfId="0" applyNumberFormat="1" applyFont="1" applyBorder="1"/>
    <xf numFmtId="166" fontId="23" fillId="0" borderId="129" xfId="0" applyNumberFormat="1" applyFont="1" applyBorder="1"/>
    <xf numFmtId="166" fontId="23" fillId="0" borderId="214" xfId="0" applyNumberFormat="1" applyFont="1" applyBorder="1"/>
    <xf numFmtId="166" fontId="23" fillId="0" borderId="128" xfId="0" applyNumberFormat="1" applyFont="1" applyBorder="1"/>
    <xf numFmtId="166" fontId="23" fillId="0" borderId="130" xfId="0" applyNumberFormat="1" applyFont="1" applyBorder="1"/>
    <xf numFmtId="166" fontId="23" fillId="10" borderId="129" xfId="0" applyNumberFormat="1" applyFont="1" applyFill="1" applyBorder="1"/>
    <xf numFmtId="166" fontId="23" fillId="10" borderId="214" xfId="0" applyNumberFormat="1" applyFont="1" applyFill="1" applyBorder="1"/>
    <xf numFmtId="0" fontId="23" fillId="0" borderId="155" xfId="0" applyFont="1" applyBorder="1" applyAlignment="1">
      <alignment horizontal="center"/>
    </xf>
    <xf numFmtId="173" fontId="23" fillId="0" borderId="155" xfId="0" applyNumberFormat="1" applyFont="1" applyBorder="1"/>
    <xf numFmtId="166" fontId="23" fillId="0" borderId="155" xfId="0" applyNumberFormat="1" applyFont="1" applyBorder="1"/>
    <xf numFmtId="166" fontId="23" fillId="0" borderId="155" xfId="0" applyNumberFormat="1" applyFont="1" applyBorder="1" applyAlignment="1">
      <alignment horizontal="center"/>
    </xf>
    <xf numFmtId="166" fontId="23" fillId="6" borderId="213" xfId="0" applyNumberFormat="1" applyFont="1" applyFill="1" applyBorder="1"/>
    <xf numFmtId="166" fontId="23" fillId="12" borderId="213" xfId="0" applyNumberFormat="1" applyFont="1" applyFill="1" applyBorder="1"/>
    <xf numFmtId="166" fontId="23" fillId="13" borderId="128" xfId="0" applyNumberFormat="1" applyFont="1" applyFill="1" applyBorder="1"/>
    <xf numFmtId="166" fontId="23" fillId="3" borderId="213" xfId="0" applyNumberFormat="1" applyFont="1" applyFill="1" applyBorder="1"/>
    <xf numFmtId="166" fontId="23" fillId="0" borderId="196" xfId="0" applyNumberFormat="1" applyFont="1" applyBorder="1"/>
    <xf numFmtId="166" fontId="23" fillId="0" borderId="215" xfId="0" applyNumberFormat="1" applyFont="1" applyBorder="1"/>
    <xf numFmtId="166" fontId="23" fillId="0" borderId="216" xfId="0" applyNumberFormat="1" applyFont="1" applyBorder="1"/>
    <xf numFmtId="166" fontId="23" fillId="0" borderId="135" xfId="0" applyNumberFormat="1" applyFont="1" applyBorder="1"/>
    <xf numFmtId="166" fontId="23" fillId="0" borderId="217" xfId="0" applyNumberFormat="1" applyFont="1" applyBorder="1"/>
    <xf numFmtId="166" fontId="23" fillId="0" borderId="136" xfId="0" applyNumberFormat="1" applyFont="1" applyBorder="1"/>
    <xf numFmtId="166" fontId="23" fillId="10" borderId="135" xfId="0" applyNumberFormat="1" applyFont="1" applyFill="1" applyBorder="1"/>
    <xf numFmtId="166" fontId="23" fillId="10" borderId="217" xfId="0" applyNumberFormat="1" applyFont="1" applyFill="1" applyBorder="1"/>
    <xf numFmtId="174" fontId="23" fillId="0" borderId="0" xfId="0" applyNumberFormat="1" applyFont="1" applyAlignment="1">
      <alignment horizontal="right"/>
    </xf>
    <xf numFmtId="174" fontId="19" fillId="4" borderId="1" xfId="0" applyNumberFormat="1" applyFont="1" applyFill="1" applyBorder="1" applyAlignment="1">
      <alignment horizontal="left" vertical="center"/>
    </xf>
    <xf numFmtId="166" fontId="23" fillId="0" borderId="218" xfId="0" applyNumberFormat="1" applyFont="1" applyBorder="1"/>
    <xf numFmtId="166" fontId="19" fillId="0" borderId="202" xfId="0" applyNumberFormat="1" applyFont="1" applyBorder="1"/>
    <xf numFmtId="166" fontId="19" fillId="0" borderId="152" xfId="0" applyNumberFormat="1" applyFont="1" applyBorder="1"/>
    <xf numFmtId="166" fontId="19" fillId="0" borderId="203" xfId="0" applyNumberFormat="1" applyFont="1" applyBorder="1"/>
    <xf numFmtId="166" fontId="19" fillId="0" borderId="150" xfId="0" applyNumberFormat="1" applyFont="1" applyBorder="1"/>
    <xf numFmtId="166" fontId="19" fillId="0" borderId="134" xfId="0" applyNumberFormat="1" applyFont="1" applyBorder="1"/>
    <xf numFmtId="166" fontId="19" fillId="0" borderId="135" xfId="0" applyNumberFormat="1" applyFont="1" applyBorder="1"/>
    <xf numFmtId="166" fontId="19" fillId="0" borderId="217" xfId="0" applyNumberFormat="1" applyFont="1" applyBorder="1"/>
    <xf numFmtId="166" fontId="19" fillId="0" borderId="136" xfId="0" applyNumberFormat="1" applyFont="1" applyBorder="1"/>
    <xf numFmtId="166" fontId="19" fillId="10" borderId="135" xfId="0" applyNumberFormat="1" applyFont="1" applyFill="1" applyBorder="1"/>
    <xf numFmtId="166" fontId="19" fillId="10" borderId="217" xfId="0" applyNumberFormat="1" applyFont="1" applyFill="1" applyBorder="1"/>
    <xf numFmtId="0" fontId="19" fillId="0" borderId="152" xfId="0" applyFont="1" applyBorder="1" applyAlignment="1">
      <alignment horizontal="center"/>
    </xf>
    <xf numFmtId="173" fontId="23" fillId="0" borderId="152" xfId="0" applyNumberFormat="1" applyFont="1" applyBorder="1"/>
    <xf numFmtId="166" fontId="23" fillId="0" borderId="152" xfId="0" applyNumberFormat="1" applyFont="1" applyBorder="1"/>
    <xf numFmtId="166" fontId="23" fillId="0" borderId="152" xfId="0" applyNumberFormat="1" applyFont="1" applyBorder="1" applyAlignment="1">
      <alignment horizontal="center"/>
    </xf>
    <xf numFmtId="166" fontId="19" fillId="0" borderId="129" xfId="0" applyNumberFormat="1" applyFont="1" applyBorder="1"/>
    <xf numFmtId="166" fontId="19" fillId="0" borderId="155" xfId="0" applyNumberFormat="1" applyFont="1" applyBorder="1"/>
    <xf numFmtId="0" fontId="23" fillId="0" borderId="129" xfId="0" applyFont="1" applyBorder="1" applyAlignment="1">
      <alignment horizontal="left"/>
    </xf>
    <xf numFmtId="173" fontId="23" fillId="0" borderId="129" xfId="0" applyNumberFormat="1" applyFont="1" applyBorder="1" applyAlignment="1">
      <alignment horizontal="left"/>
    </xf>
    <xf numFmtId="173" fontId="23" fillId="0" borderId="129" xfId="0" applyNumberFormat="1" applyFont="1" applyBorder="1" applyAlignment="1">
      <alignment horizontal="center"/>
    </xf>
    <xf numFmtId="173" fontId="23" fillId="0" borderId="0" xfId="0" applyNumberFormat="1" applyFont="1" applyAlignment="1">
      <alignment horizontal="center"/>
    </xf>
    <xf numFmtId="0" fontId="23" fillId="0" borderId="129" xfId="0" applyFont="1" applyBorder="1" applyAlignment="1">
      <alignment horizontal="center"/>
    </xf>
    <xf numFmtId="173" fontId="23" fillId="0" borderId="155" xfId="0" applyNumberFormat="1" applyFont="1" applyBorder="1" applyAlignment="1">
      <alignment horizontal="left"/>
    </xf>
    <xf numFmtId="166" fontId="23" fillId="0" borderId="0" xfId="0" applyNumberFormat="1" applyFont="1"/>
    <xf numFmtId="173" fontId="19" fillId="0" borderId="155" xfId="0" applyNumberFormat="1" applyFont="1" applyBorder="1" applyAlignment="1">
      <alignment horizontal="left"/>
    </xf>
    <xf numFmtId="166" fontId="19" fillId="0" borderId="0" xfId="0" applyNumberFormat="1" applyFont="1"/>
    <xf numFmtId="0" fontId="65" fillId="0" borderId="52" xfId="0" applyFont="1" applyBorder="1" applyAlignment="1">
      <alignment horizontal="center"/>
    </xf>
    <xf numFmtId="0" fontId="65" fillId="0" borderId="12" xfId="0" applyFont="1" applyBorder="1" applyAlignment="1">
      <alignment horizontal="center"/>
    </xf>
    <xf numFmtId="0" fontId="15" fillId="0" borderId="107" xfId="0" applyFont="1" applyBorder="1" applyAlignment="1">
      <alignment horizontal="center" vertical="center"/>
    </xf>
    <xf numFmtId="0" fontId="13" fillId="0" borderId="10" xfId="0" applyFont="1" applyBorder="1"/>
    <xf numFmtId="0" fontId="15" fillId="0" borderId="12" xfId="0" applyFont="1" applyBorder="1"/>
    <xf numFmtId="0" fontId="13" fillId="0" borderId="12" xfId="0" applyFont="1" applyBorder="1" applyAlignment="1">
      <alignment horizontal="center"/>
    </xf>
    <xf numFmtId="0" fontId="13" fillId="0" borderId="12" xfId="0" applyFont="1" applyBorder="1"/>
    <xf numFmtId="0" fontId="15" fillId="0" borderId="0" xfId="0" applyFont="1" applyAlignment="1">
      <alignment horizontal="center"/>
    </xf>
    <xf numFmtId="0" fontId="43" fillId="0" borderId="0" xfId="0" applyFont="1"/>
    <xf numFmtId="0" fontId="43" fillId="0" borderId="113" xfId="0" applyFont="1" applyBorder="1"/>
    <xf numFmtId="0" fontId="43" fillId="0" borderId="114" xfId="0" applyFont="1" applyBorder="1"/>
    <xf numFmtId="175" fontId="43" fillId="0" borderId="114" xfId="0" applyNumberFormat="1" applyFont="1" applyBorder="1"/>
    <xf numFmtId="164" fontId="43" fillId="0" borderId="114" xfId="0" applyNumberFormat="1" applyFont="1" applyBorder="1"/>
    <xf numFmtId="0" fontId="43" fillId="0" borderId="114" xfId="0" applyFont="1" applyBorder="1" applyAlignment="1">
      <alignment horizontal="center" vertical="center"/>
    </xf>
    <xf numFmtId="0" fontId="43" fillId="0" borderId="115" xfId="0" applyFont="1" applyBorder="1"/>
    <xf numFmtId="0" fontId="43" fillId="0" borderId="116" xfId="0" applyFont="1" applyBorder="1"/>
    <xf numFmtId="0" fontId="66" fillId="0" borderId="0" xfId="0" applyFont="1" applyAlignment="1">
      <alignment horizontal="left"/>
    </xf>
    <xf numFmtId="0" fontId="67" fillId="0" borderId="0" xfId="0" applyFont="1"/>
    <xf numFmtId="175" fontId="67" fillId="0" borderId="0" xfId="0" applyNumberFormat="1" applyFont="1" applyAlignment="1">
      <alignment horizontal="left"/>
    </xf>
    <xf numFmtId="175" fontId="43" fillId="0" borderId="0" xfId="0" applyNumberFormat="1" applyFont="1"/>
    <xf numFmtId="164" fontId="43" fillId="0" borderId="0" xfId="0" applyNumberFormat="1" applyFont="1"/>
    <xf numFmtId="0" fontId="42" fillId="0" borderId="219" xfId="0" applyFont="1" applyBorder="1"/>
    <xf numFmtId="0" fontId="43" fillId="0" borderId="220" xfId="0" applyFont="1" applyBorder="1"/>
    <xf numFmtId="0" fontId="43" fillId="0" borderId="221" xfId="0" applyFont="1" applyBorder="1"/>
    <xf numFmtId="0" fontId="43" fillId="0" borderId="0" xfId="0" applyFont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0" fontId="43" fillId="0" borderId="118" xfId="0" applyFont="1" applyBorder="1"/>
    <xf numFmtId="0" fontId="43" fillId="0" borderId="0" xfId="0" applyFont="1" applyAlignment="1">
      <alignment horizontal="left"/>
    </xf>
    <xf numFmtId="175" fontId="17" fillId="0" borderId="0" xfId="0" applyNumberFormat="1" applyFont="1" applyAlignment="1">
      <alignment horizontal="left"/>
    </xf>
    <xf numFmtId="175" fontId="68" fillId="0" borderId="0" xfId="0" applyNumberFormat="1" applyFont="1" applyAlignment="1">
      <alignment horizontal="left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8" fillId="0" borderId="0" xfId="0" applyFont="1"/>
    <xf numFmtId="164" fontId="43" fillId="0" borderId="222" xfId="0" applyNumberFormat="1" applyFont="1" applyBorder="1"/>
    <xf numFmtId="164" fontId="43" fillId="0" borderId="223" xfId="0" applyNumberFormat="1" applyFont="1" applyBorder="1"/>
    <xf numFmtId="164" fontId="42" fillId="0" borderId="224" xfId="0" applyNumberFormat="1" applyFont="1" applyBorder="1"/>
    <xf numFmtId="164" fontId="43" fillId="0" borderId="224" xfId="0" applyNumberFormat="1" applyFont="1" applyBorder="1"/>
    <xf numFmtId="164" fontId="43" fillId="0" borderId="225" xfId="0" applyNumberFormat="1" applyFont="1" applyBorder="1"/>
    <xf numFmtId="0" fontId="42" fillId="0" borderId="0" xfId="0" applyFont="1" applyAlignment="1">
      <alignment vertical="center"/>
    </xf>
    <xf numFmtId="0" fontId="42" fillId="0" borderId="169" xfId="0" applyFont="1" applyBorder="1" applyAlignment="1">
      <alignment horizontal="center" vertical="center"/>
    </xf>
    <xf numFmtId="175" fontId="43" fillId="0" borderId="0" xfId="0" applyNumberFormat="1" applyFont="1" applyAlignment="1">
      <alignment horizontal="right"/>
    </xf>
    <xf numFmtId="0" fontId="43" fillId="0" borderId="0" xfId="0" applyFont="1" applyAlignment="1">
      <alignment horizontal="center"/>
    </xf>
    <xf numFmtId="0" fontId="43" fillId="0" borderId="19" xfId="0" applyFont="1" applyBorder="1"/>
    <xf numFmtId="0" fontId="43" fillId="0" borderId="19" xfId="0" applyFont="1" applyBorder="1" applyAlignment="1">
      <alignment horizontal="center"/>
    </xf>
    <xf numFmtId="0" fontId="43" fillId="0" borderId="19" xfId="0" applyFont="1" applyBorder="1" applyAlignment="1">
      <alignment horizontal="left"/>
    </xf>
    <xf numFmtId="164" fontId="43" fillId="0" borderId="226" xfId="0" applyNumberFormat="1" applyFont="1" applyBorder="1"/>
    <xf numFmtId="164" fontId="43" fillId="0" borderId="227" xfId="0" applyNumberFormat="1" applyFont="1" applyBorder="1"/>
    <xf numFmtId="164" fontId="43" fillId="0" borderId="228" xfId="0" applyNumberFormat="1" applyFont="1" applyBorder="1"/>
    <xf numFmtId="164" fontId="43" fillId="0" borderId="229" xfId="0" applyNumberFormat="1" applyFont="1" applyBorder="1"/>
    <xf numFmtId="173" fontId="43" fillId="0" borderId="0" xfId="0" applyNumberFormat="1" applyFont="1" applyAlignment="1">
      <alignment horizontal="left"/>
    </xf>
    <xf numFmtId="175" fontId="68" fillId="0" borderId="10" xfId="0" applyNumberFormat="1" applyFont="1" applyBorder="1" applyAlignment="1">
      <alignment horizontal="left"/>
    </xf>
    <xf numFmtId="164" fontId="17" fillId="0" borderId="11" xfId="0" applyNumberFormat="1" applyFont="1" applyBorder="1"/>
    <xf numFmtId="0" fontId="43" fillId="0" borderId="12" xfId="0" applyFont="1" applyBorder="1" applyAlignment="1">
      <alignment vertical="center"/>
    </xf>
    <xf numFmtId="0" fontId="69" fillId="0" borderId="169" xfId="0" applyFont="1" applyBorder="1" applyAlignment="1">
      <alignment horizontal="center" vertical="center"/>
    </xf>
    <xf numFmtId="175" fontId="68" fillId="14" borderId="14" xfId="0" applyNumberFormat="1" applyFont="1" applyFill="1" applyBorder="1" applyAlignment="1">
      <alignment horizontal="center"/>
    </xf>
    <xf numFmtId="0" fontId="43" fillId="14" borderId="52" xfId="0" applyFont="1" applyFill="1" applyBorder="1" applyAlignment="1">
      <alignment horizontal="center" vertical="center"/>
    </xf>
    <xf numFmtId="0" fontId="42" fillId="0" borderId="59" xfId="0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8" fillId="0" borderId="0" xfId="0" applyFont="1" applyAlignment="1">
      <alignment horizontal="left"/>
    </xf>
    <xf numFmtId="164" fontId="67" fillId="0" borderId="0" xfId="0" applyNumberFormat="1" applyFont="1" applyAlignment="1">
      <alignment horizontal="left"/>
    </xf>
    <xf numFmtId="164" fontId="43" fillId="0" borderId="0" xfId="0" applyNumberFormat="1" applyFont="1" applyAlignment="1">
      <alignment horizontal="right"/>
    </xf>
    <xf numFmtId="0" fontId="43" fillId="9" borderId="1" xfId="0" applyFont="1" applyFill="1" applyBorder="1"/>
    <xf numFmtId="0" fontId="68" fillId="9" borderId="1" xfId="0" applyFont="1" applyFill="1" applyBorder="1"/>
    <xf numFmtId="175" fontId="43" fillId="9" borderId="1" xfId="0" applyNumberFormat="1" applyFont="1" applyFill="1" applyBorder="1"/>
    <xf numFmtId="164" fontId="43" fillId="9" borderId="1" xfId="0" applyNumberFormat="1" applyFont="1" applyFill="1" applyBorder="1"/>
    <xf numFmtId="0" fontId="42" fillId="9" borderId="230" xfId="0" applyFont="1" applyFill="1" applyBorder="1" applyAlignment="1">
      <alignment horizontal="center" vertical="center"/>
    </xf>
    <xf numFmtId="0" fontId="42" fillId="9" borderId="1" xfId="0" applyFont="1" applyFill="1" applyBorder="1"/>
    <xf numFmtId="0" fontId="42" fillId="9" borderId="1" xfId="0" applyFont="1" applyFill="1" applyBorder="1" applyAlignment="1">
      <alignment horizontal="center" vertical="center"/>
    </xf>
    <xf numFmtId="0" fontId="43" fillId="9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left"/>
    </xf>
    <xf numFmtId="0" fontId="15" fillId="0" borderId="231" xfId="0" applyFont="1" applyBorder="1" applyAlignment="1">
      <alignment horizontal="center"/>
    </xf>
    <xf numFmtId="0" fontId="20" fillId="0" borderId="231" xfId="0" applyFont="1" applyBorder="1" applyAlignment="1">
      <alignment horizontal="center"/>
    </xf>
    <xf numFmtId="0" fontId="42" fillId="0" borderId="236" xfId="0" applyFont="1" applyBorder="1" applyAlignment="1">
      <alignment horizontal="center"/>
    </xf>
    <xf numFmtId="0" fontId="42" fillId="15" borderId="236" xfId="0" applyFont="1" applyFill="1" applyBorder="1" applyAlignment="1">
      <alignment horizontal="center"/>
    </xf>
    <xf numFmtId="17" fontId="20" fillId="0" borderId="238" xfId="0" applyNumberFormat="1" applyFont="1" applyBorder="1" applyAlignment="1">
      <alignment horizontal="center" vertical="center"/>
    </xf>
    <xf numFmtId="0" fontId="43" fillId="0" borderId="232" xfId="0" applyFont="1" applyBorder="1" applyAlignment="1">
      <alignment horizontal="center"/>
    </xf>
    <xf numFmtId="0" fontId="65" fillId="0" borderId="0" xfId="0" applyFont="1" applyAlignment="1">
      <alignment vertical="center"/>
    </xf>
    <xf numFmtId="0" fontId="20" fillId="0" borderId="238" xfId="0" applyFont="1" applyBorder="1" applyAlignment="1">
      <alignment horizontal="center" vertical="center"/>
    </xf>
    <xf numFmtId="166" fontId="20" fillId="0" borderId="238" xfId="0" applyNumberFormat="1" applyFont="1" applyBorder="1" applyAlignment="1">
      <alignment horizontal="center" vertical="top"/>
    </xf>
    <xf numFmtId="166" fontId="15" fillId="16" borderId="238" xfId="0" applyNumberFormat="1" applyFont="1" applyFill="1" applyBorder="1" applyAlignment="1">
      <alignment horizontal="center" vertical="top"/>
    </xf>
    <xf numFmtId="166" fontId="15" fillId="16" borderId="238" xfId="0" applyNumberFormat="1" applyFont="1" applyFill="1" applyBorder="1" applyAlignment="1">
      <alignment horizontal="center" vertical="top" wrapText="1"/>
    </xf>
    <xf numFmtId="166" fontId="20" fillId="16" borderId="238" xfId="0" applyNumberFormat="1" applyFont="1" applyFill="1" applyBorder="1" applyAlignment="1">
      <alignment horizontal="center" vertical="top" wrapText="1"/>
    </xf>
    <xf numFmtId="166" fontId="20" fillId="16" borderId="243" xfId="0" applyNumberFormat="1" applyFont="1" applyFill="1" applyBorder="1" applyAlignment="1">
      <alignment horizontal="center" vertical="top"/>
    </xf>
    <xf numFmtId="0" fontId="65" fillId="0" borderId="75" xfId="0" applyFont="1" applyBorder="1" applyAlignment="1">
      <alignment horizontal="center" vertical="center"/>
    </xf>
    <xf numFmtId="0" fontId="65" fillId="0" borderId="52" xfId="0" applyFont="1" applyBorder="1" applyAlignment="1">
      <alignment horizontal="center" vertical="center"/>
    </xf>
    <xf numFmtId="0" fontId="65" fillId="0" borderId="76" xfId="0" applyFont="1" applyBorder="1" applyAlignment="1">
      <alignment horizontal="center" vertical="center"/>
    </xf>
    <xf numFmtId="0" fontId="65" fillId="0" borderId="12" xfId="0" applyFont="1" applyBorder="1" applyAlignment="1">
      <alignment horizontal="center" vertical="center"/>
    </xf>
    <xf numFmtId="0" fontId="53" fillId="17" borderId="244" xfId="0" applyFont="1" applyFill="1" applyBorder="1" applyAlignment="1">
      <alignment horizontal="center" vertical="center"/>
    </xf>
    <xf numFmtId="0" fontId="53" fillId="17" borderId="14" xfId="0" applyFont="1" applyFill="1" applyBorder="1" applyAlignment="1">
      <alignment horizontal="center" vertical="center"/>
    </xf>
    <xf numFmtId="0" fontId="53" fillId="17" borderId="88" xfId="0" applyFont="1" applyFill="1" applyBorder="1" applyAlignment="1">
      <alignment horizontal="center" vertical="center"/>
    </xf>
    <xf numFmtId="164" fontId="43" fillId="0" borderId="116" xfId="0" applyNumberFormat="1" applyFont="1" applyBorder="1" applyAlignment="1">
      <alignment horizontal="center"/>
    </xf>
    <xf numFmtId="164" fontId="15" fillId="0" borderId="238" xfId="0" applyNumberFormat="1" applyFont="1" applyBorder="1"/>
    <xf numFmtId="0" fontId="36" fillId="2" borderId="238" xfId="0" applyFont="1" applyFill="1" applyBorder="1" applyAlignment="1">
      <alignment horizontal="left" vertical="center"/>
    </xf>
    <xf numFmtId="167" fontId="15" fillId="2" borderId="238" xfId="0" applyNumberFormat="1" applyFont="1" applyFill="1" applyBorder="1" applyAlignment="1">
      <alignment horizontal="center"/>
    </xf>
    <xf numFmtId="16" fontId="36" fillId="2" borderId="238" xfId="0" applyNumberFormat="1" applyFont="1" applyFill="1" applyBorder="1" applyAlignment="1">
      <alignment horizontal="center" vertical="center"/>
    </xf>
    <xf numFmtId="0" fontId="36" fillId="2" borderId="238" xfId="0" quotePrefix="1" applyFont="1" applyFill="1" applyBorder="1" applyAlignment="1">
      <alignment horizontal="center" vertical="center"/>
    </xf>
    <xf numFmtId="0" fontId="15" fillId="2" borderId="238" xfId="0" applyFont="1" applyFill="1" applyBorder="1" applyAlignment="1">
      <alignment horizontal="center"/>
    </xf>
    <xf numFmtId="164" fontId="36" fillId="2" borderId="238" xfId="0" applyNumberFormat="1" applyFont="1" applyFill="1" applyBorder="1" applyAlignment="1">
      <alignment horizontal="center"/>
    </xf>
    <xf numFmtId="164" fontId="15" fillId="2" borderId="238" xfId="0" applyNumberFormat="1" applyFont="1" applyFill="1" applyBorder="1" applyAlignment="1">
      <alignment horizontal="center" vertical="center"/>
    </xf>
    <xf numFmtId="164" fontId="36" fillId="2" borderId="238" xfId="0" applyNumberFormat="1" applyFont="1" applyFill="1" applyBorder="1" applyAlignment="1">
      <alignment horizontal="center" vertical="center"/>
    </xf>
    <xf numFmtId="164" fontId="15" fillId="2" borderId="238" xfId="0" applyNumberFormat="1" applyFont="1" applyFill="1" applyBorder="1"/>
    <xf numFmtId="164" fontId="71" fillId="2" borderId="238" xfId="0" applyNumberFormat="1" applyFont="1" applyFill="1" applyBorder="1" applyAlignment="1">
      <alignment horizontal="center" vertical="center"/>
    </xf>
    <xf numFmtId="164" fontId="43" fillId="0" borderId="238" xfId="0" applyNumberFormat="1" applyFont="1" applyBorder="1"/>
    <xf numFmtId="164" fontId="15" fillId="0" borderId="238" xfId="0" applyNumberFormat="1" applyFont="1" applyBorder="1" applyAlignment="1">
      <alignment horizontal="center"/>
    </xf>
    <xf numFmtId="176" fontId="15" fillId="0" borderId="238" xfId="0" applyNumberFormat="1" applyFont="1" applyBorder="1" applyAlignment="1">
      <alignment horizontal="right"/>
    </xf>
    <xf numFmtId="176" fontId="52" fillId="0" borderId="238" xfId="0" applyNumberFormat="1" applyFont="1" applyBorder="1" applyAlignment="1">
      <alignment horizontal="right"/>
    </xf>
    <xf numFmtId="164" fontId="15" fillId="0" borderId="245" xfId="0" applyNumberFormat="1" applyFont="1" applyBorder="1"/>
    <xf numFmtId="164" fontId="13" fillId="0" borderId="81" xfId="0" applyNumberFormat="1" applyFont="1" applyBorder="1" applyAlignment="1">
      <alignment horizontal="center"/>
    </xf>
    <xf numFmtId="164" fontId="13" fillId="0" borderId="59" xfId="0" applyNumberFormat="1" applyFont="1" applyBorder="1" applyAlignment="1">
      <alignment horizontal="center"/>
    </xf>
    <xf numFmtId="164" fontId="15" fillId="0" borderId="246" xfId="0" applyNumberFormat="1" applyFont="1" applyBorder="1" applyAlignment="1">
      <alignment horizontal="left" vertical="center"/>
    </xf>
    <xf numFmtId="164" fontId="15" fillId="0" borderId="81" xfId="0" applyNumberFormat="1" applyFont="1" applyBorder="1" applyAlignment="1">
      <alignment horizontal="left" vertical="center"/>
    </xf>
    <xf numFmtId="164" fontId="15" fillId="0" borderId="59" xfId="0" applyNumberFormat="1" applyFont="1" applyBorder="1" applyAlignment="1">
      <alignment horizontal="left" vertical="center"/>
    </xf>
    <xf numFmtId="164" fontId="15" fillId="0" borderId="119" xfId="0" applyNumberFormat="1" applyFont="1" applyBorder="1" applyAlignment="1">
      <alignment horizontal="left" vertical="center"/>
    </xf>
    <xf numFmtId="164" fontId="15" fillId="17" borderId="5" xfId="0" applyNumberFormat="1" applyFont="1" applyFill="1" applyBorder="1" applyAlignment="1">
      <alignment vertical="center"/>
    </xf>
    <xf numFmtId="164" fontId="15" fillId="17" borderId="1" xfId="0" applyNumberFormat="1" applyFont="1" applyFill="1" applyBorder="1" applyAlignment="1">
      <alignment vertical="center"/>
    </xf>
    <xf numFmtId="164" fontId="15" fillId="17" borderId="6" xfId="0" applyNumberFormat="1" applyFont="1" applyFill="1" applyBorder="1" applyAlignment="1">
      <alignment vertical="center"/>
    </xf>
    <xf numFmtId="0" fontId="15" fillId="18" borderId="1" xfId="0" applyFont="1" applyFill="1" applyBorder="1" applyAlignment="1">
      <alignment horizontal="center" vertical="center"/>
    </xf>
    <xf numFmtId="164" fontId="13" fillId="0" borderId="75" xfId="0" applyNumberFormat="1" applyFont="1" applyBorder="1" applyAlignment="1">
      <alignment horizontal="center"/>
    </xf>
    <xf numFmtId="164" fontId="13" fillId="0" borderId="52" xfId="0" applyNumberFormat="1" applyFont="1" applyBorder="1" applyAlignment="1">
      <alignment horizontal="center"/>
    </xf>
    <xf numFmtId="164" fontId="15" fillId="0" borderId="76" xfId="0" applyNumberFormat="1" applyFont="1" applyBorder="1" applyAlignment="1">
      <alignment horizontal="left" vertical="center"/>
    </xf>
    <xf numFmtId="164" fontId="15" fillId="0" borderId="75" xfId="0" applyNumberFormat="1" applyFont="1" applyBorder="1" applyAlignment="1">
      <alignment horizontal="left" vertical="center"/>
    </xf>
    <xf numFmtId="164" fontId="15" fillId="0" borderId="52" xfId="0" applyNumberFormat="1" applyFont="1" applyBorder="1" applyAlignment="1">
      <alignment horizontal="left" vertical="center"/>
    </xf>
    <xf numFmtId="164" fontId="15" fillId="0" borderId="12" xfId="0" applyNumberFormat="1" applyFont="1" applyBorder="1" applyAlignment="1">
      <alignment horizontal="left" vertical="center"/>
    </xf>
    <xf numFmtId="0" fontId="15" fillId="19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164" fontId="20" fillId="0" borderId="238" xfId="0" applyNumberFormat="1" applyFont="1" applyBorder="1"/>
    <xf numFmtId="167" fontId="20" fillId="0" borderId="238" xfId="0" applyNumberFormat="1" applyFont="1" applyBorder="1" applyAlignment="1">
      <alignment horizontal="center"/>
    </xf>
    <xf numFmtId="0" fontId="20" fillId="0" borderId="238" xfId="0" applyFont="1" applyBorder="1" applyAlignment="1">
      <alignment horizontal="center"/>
    </xf>
    <xf numFmtId="164" fontId="20" fillId="0" borderId="238" xfId="0" applyNumberFormat="1" applyFont="1" applyBorder="1" applyAlignment="1">
      <alignment horizontal="center"/>
    </xf>
    <xf numFmtId="164" fontId="15" fillId="0" borderId="247" xfId="0" applyNumberFormat="1" applyFont="1" applyBorder="1"/>
    <xf numFmtId="0" fontId="65" fillId="0" borderId="111" xfId="0" applyFont="1" applyBorder="1" applyAlignment="1">
      <alignment horizontal="center"/>
    </xf>
    <xf numFmtId="164" fontId="65" fillId="0" borderId="45" xfId="0" applyNumberFormat="1" applyFont="1" applyBorder="1" applyAlignment="1">
      <alignment horizontal="center"/>
    </xf>
    <xf numFmtId="164" fontId="20" fillId="0" borderId="112" xfId="0" applyNumberFormat="1" applyFont="1" applyBorder="1" applyAlignment="1">
      <alignment horizontal="left" vertical="center"/>
    </xf>
    <xf numFmtId="164" fontId="20" fillId="0" borderId="111" xfId="0" applyNumberFormat="1" applyFont="1" applyBorder="1" applyAlignment="1">
      <alignment horizontal="left" vertical="center"/>
    </xf>
    <xf numFmtId="164" fontId="20" fillId="0" borderId="45" xfId="0" applyNumberFormat="1" applyFont="1" applyBorder="1" applyAlignment="1">
      <alignment horizontal="left" vertical="center"/>
    </xf>
    <xf numFmtId="164" fontId="20" fillId="0" borderId="12" xfId="0" applyNumberFormat="1" applyFont="1" applyBorder="1" applyAlignment="1">
      <alignment horizontal="left" vertical="center"/>
    </xf>
    <xf numFmtId="164" fontId="20" fillId="17" borderId="24" xfId="0" applyNumberFormat="1" applyFont="1" applyFill="1" applyBorder="1" applyAlignment="1">
      <alignment vertical="center"/>
    </xf>
    <xf numFmtId="164" fontId="20" fillId="17" borderId="25" xfId="0" applyNumberFormat="1" applyFont="1" applyFill="1" applyBorder="1" applyAlignment="1">
      <alignment vertical="center"/>
    </xf>
    <xf numFmtId="164" fontId="20" fillId="17" borderId="26" xfId="0" applyNumberFormat="1" applyFont="1" applyFill="1" applyBorder="1" applyAlignment="1">
      <alignment vertical="center"/>
    </xf>
    <xf numFmtId="164" fontId="63" fillId="0" borderId="0" xfId="0" applyNumberFormat="1" applyFont="1"/>
    <xf numFmtId="167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4" fontId="20" fillId="0" borderId="0" xfId="0" applyNumberFormat="1" applyFont="1" applyAlignment="1">
      <alignment horizontal="center"/>
    </xf>
    <xf numFmtId="164" fontId="20" fillId="20" borderId="1" xfId="0" applyNumberFormat="1" applyFont="1" applyFill="1" applyBorder="1"/>
    <xf numFmtId="0" fontId="65" fillId="0" borderId="0" xfId="0" applyFont="1" applyAlignment="1">
      <alignment horizontal="center"/>
    </xf>
    <xf numFmtId="164" fontId="65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left" vertical="center"/>
    </xf>
    <xf numFmtId="164" fontId="20" fillId="17" borderId="1" xfId="0" applyNumberFormat="1" applyFont="1" applyFill="1" applyBorder="1"/>
    <xf numFmtId="164" fontId="64" fillId="0" borderId="0" xfId="0" applyNumberFormat="1" applyFont="1"/>
    <xf numFmtId="175" fontId="43" fillId="0" borderId="0" xfId="0" applyNumberFormat="1" applyFont="1" applyAlignment="1">
      <alignment vertical="center"/>
    </xf>
    <xf numFmtId="175" fontId="43" fillId="0" borderId="0" xfId="0" applyNumberFormat="1" applyFont="1" applyAlignment="1">
      <alignment horizontal="center" vertical="center"/>
    </xf>
    <xf numFmtId="164" fontId="43" fillId="0" borderId="0" xfId="0" applyNumberFormat="1" applyFont="1" applyAlignment="1">
      <alignment horizontal="center" vertical="center"/>
    </xf>
    <xf numFmtId="164" fontId="42" fillId="0" borderId="0" xfId="0" applyNumberFormat="1" applyFont="1" applyAlignment="1">
      <alignment vertical="center"/>
    </xf>
    <xf numFmtId="164" fontId="43" fillId="0" borderId="0" xfId="0" applyNumberFormat="1" applyFont="1" applyAlignment="1">
      <alignment vertical="center"/>
    </xf>
    <xf numFmtId="0" fontId="17" fillId="0" borderId="19" xfId="0" applyFont="1" applyBorder="1" applyAlignment="1">
      <alignment horizontal="left" vertical="center"/>
    </xf>
    <xf numFmtId="0" fontId="68" fillId="0" borderId="19" xfId="0" applyFont="1" applyBorder="1" applyAlignment="1">
      <alignment horizontal="left" vertical="center"/>
    </xf>
    <xf numFmtId="175" fontId="43" fillId="0" borderId="19" xfId="0" applyNumberFormat="1" applyFont="1" applyBorder="1" applyAlignment="1">
      <alignment horizontal="left" vertical="center"/>
    </xf>
    <xf numFmtId="164" fontId="42" fillId="0" borderId="19" xfId="0" applyNumberFormat="1" applyFont="1" applyBorder="1" applyAlignment="1">
      <alignment horizontal="left" vertical="center"/>
    </xf>
    <xf numFmtId="0" fontId="43" fillId="0" borderId="19" xfId="0" applyFont="1" applyBorder="1" applyAlignment="1">
      <alignment horizontal="left" vertical="center"/>
    </xf>
    <xf numFmtId="164" fontId="20" fillId="0" borderId="248" xfId="0" applyNumberFormat="1" applyFont="1" applyBorder="1" applyAlignment="1">
      <alignment horizontal="center"/>
    </xf>
    <xf numFmtId="164" fontId="20" fillId="7" borderId="248" xfId="0" applyNumberFormat="1" applyFont="1" applyFill="1" applyBorder="1" applyAlignment="1">
      <alignment horizontal="center"/>
    </xf>
    <xf numFmtId="164" fontId="20" fillId="0" borderId="249" xfId="0" applyNumberFormat="1" applyFont="1" applyBorder="1" applyAlignment="1">
      <alignment horizontal="left"/>
    </xf>
    <xf numFmtId="164" fontId="20" fillId="0" borderId="249" xfId="0" applyNumberFormat="1" applyFont="1" applyBorder="1" applyAlignment="1">
      <alignment horizontal="center"/>
    </xf>
    <xf numFmtId="0" fontId="42" fillId="21" borderId="1" xfId="0" applyFont="1" applyFill="1" applyBorder="1"/>
    <xf numFmtId="164" fontId="15" fillId="0" borderId="250" xfId="0" applyNumberFormat="1" applyFont="1" applyBorder="1" applyAlignment="1">
      <alignment horizontal="center"/>
    </xf>
    <xf numFmtId="164" fontId="15" fillId="0" borderId="251" xfId="0" applyNumberFormat="1" applyFont="1" applyBorder="1"/>
    <xf numFmtId="164" fontId="15" fillId="0" borderId="252" xfId="0" applyNumberFormat="1" applyFont="1" applyBorder="1"/>
    <xf numFmtId="164" fontId="15" fillId="0" borderId="253" xfId="0" applyNumberFormat="1" applyFont="1" applyBorder="1"/>
    <xf numFmtId="164" fontId="15" fillId="7" borderId="254" xfId="0" applyNumberFormat="1" applyFont="1" applyFill="1" applyBorder="1"/>
    <xf numFmtId="164" fontId="15" fillId="0" borderId="255" xfId="0" applyNumberFormat="1" applyFont="1" applyBorder="1"/>
    <xf numFmtId="164" fontId="15" fillId="0" borderId="250" xfId="0" applyNumberFormat="1" applyFont="1" applyBorder="1"/>
    <xf numFmtId="164" fontId="15" fillId="0" borderId="249" xfId="0" applyNumberFormat="1" applyFont="1" applyBorder="1"/>
    <xf numFmtId="164" fontId="15" fillId="7" borderId="249" xfId="0" applyNumberFormat="1" applyFont="1" applyFill="1" applyBorder="1"/>
    <xf numFmtId="0" fontId="42" fillId="0" borderId="0" xfId="0" applyFont="1"/>
    <xf numFmtId="164" fontId="15" fillId="0" borderId="256" xfId="0" applyNumberFormat="1" applyFont="1" applyBorder="1" applyAlignment="1">
      <alignment horizontal="center"/>
    </xf>
    <xf numFmtId="164" fontId="15" fillId="0" borderId="257" xfId="0" applyNumberFormat="1" applyFont="1" applyBorder="1"/>
    <xf numFmtId="164" fontId="15" fillId="0" borderId="258" xfId="0" applyNumberFormat="1" applyFont="1" applyBorder="1"/>
    <xf numFmtId="164" fontId="15" fillId="0" borderId="256" xfId="0" applyNumberFormat="1" applyFont="1" applyBorder="1"/>
    <xf numFmtId="164" fontId="15" fillId="0" borderId="259" xfId="0" applyNumberFormat="1" applyFont="1" applyBorder="1"/>
    <xf numFmtId="164" fontId="15" fillId="7" borderId="260" xfId="0" applyNumberFormat="1" applyFont="1" applyFill="1" applyBorder="1"/>
    <xf numFmtId="164" fontId="15" fillId="0" borderId="261" xfId="0" applyNumberFormat="1" applyFont="1" applyBorder="1"/>
    <xf numFmtId="164" fontId="15" fillId="0" borderId="262" xfId="0" applyNumberFormat="1" applyFont="1" applyBorder="1"/>
    <xf numFmtId="164" fontId="20" fillId="0" borderId="263" xfId="0" applyNumberFormat="1" applyFont="1" applyBorder="1"/>
    <xf numFmtId="164" fontId="20" fillId="0" borderId="264" xfId="0" applyNumberFormat="1" applyFont="1" applyBorder="1"/>
    <xf numFmtId="164" fontId="20" fillId="0" borderId="262" xfId="0" applyNumberFormat="1" applyFont="1" applyBorder="1"/>
    <xf numFmtId="164" fontId="20" fillId="0" borderId="265" xfId="0" applyNumberFormat="1" applyFont="1" applyBorder="1"/>
    <xf numFmtId="164" fontId="20" fillId="7" borderId="265" xfId="0" applyNumberFormat="1" applyFont="1" applyFill="1" applyBorder="1"/>
    <xf numFmtId="0" fontId="43" fillId="0" borderId="123" xfId="0" applyFont="1" applyBorder="1"/>
    <xf numFmtId="0" fontId="43" fillId="0" borderId="120" xfId="0" applyFont="1" applyBorder="1"/>
    <xf numFmtId="0" fontId="43" fillId="0" borderId="124" xfId="0" applyFont="1" applyBorder="1"/>
    <xf numFmtId="0" fontId="66" fillId="0" borderId="0" xfId="0" applyFont="1" applyAlignment="1">
      <alignment horizontal="left" vertical="top"/>
    </xf>
    <xf numFmtId="164" fontId="17" fillId="0" borderId="0" xfId="0" applyNumberFormat="1" applyFont="1" applyAlignment="1">
      <alignment horizontal="left" vertical="top"/>
    </xf>
    <xf numFmtId="164" fontId="68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4" fontId="17" fillId="0" borderId="0" xfId="0" applyNumberFormat="1" applyFont="1" applyAlignment="1">
      <alignment vertical="center"/>
    </xf>
    <xf numFmtId="164" fontId="13" fillId="0" borderId="0" xfId="0" applyNumberFormat="1" applyFont="1" applyAlignment="1">
      <alignment horizontal="center" vertical="center"/>
    </xf>
    <xf numFmtId="0" fontId="13" fillId="0" borderId="0" xfId="0" applyFont="1"/>
    <xf numFmtId="177" fontId="13" fillId="0" borderId="72" xfId="0" applyNumberFormat="1" applyFont="1" applyBorder="1" applyAlignment="1">
      <alignment horizontal="center" vertical="center"/>
    </xf>
    <xf numFmtId="0" fontId="13" fillId="0" borderId="72" xfId="0" applyFont="1" applyBorder="1" applyAlignment="1">
      <alignment horizontal="center" vertical="center"/>
    </xf>
    <xf numFmtId="0" fontId="43" fillId="0" borderId="52" xfId="0" applyFont="1" applyBorder="1" applyAlignment="1">
      <alignment horizontal="center" vertical="center"/>
    </xf>
    <xf numFmtId="164" fontId="13" fillId="0" borderId="52" xfId="0" applyNumberFormat="1" applyFont="1" applyBorder="1" applyAlignment="1">
      <alignment horizontal="center" vertical="center"/>
    </xf>
    <xf numFmtId="0" fontId="13" fillId="0" borderId="52" xfId="0" applyFont="1" applyBorder="1" applyAlignment="1">
      <alignment horizontal="center"/>
    </xf>
    <xf numFmtId="0" fontId="13" fillId="0" borderId="76" xfId="0" applyFont="1" applyBorder="1" applyAlignment="1">
      <alignment horizontal="center"/>
    </xf>
    <xf numFmtId="0" fontId="13" fillId="0" borderId="75" xfId="0" applyFont="1" applyBorder="1" applyAlignment="1">
      <alignment horizontal="center" vertical="center"/>
    </xf>
    <xf numFmtId="0" fontId="13" fillId="0" borderId="52" xfId="0" applyFont="1" applyBorder="1" applyAlignment="1">
      <alignment horizontal="left" vertical="center"/>
    </xf>
    <xf numFmtId="175" fontId="13" fillId="0" borderId="52" xfId="0" applyNumberFormat="1" applyFont="1" applyBorder="1"/>
    <xf numFmtId="16" fontId="13" fillId="0" borderId="52" xfId="0" applyNumberFormat="1" applyFont="1" applyBorder="1" applyAlignment="1">
      <alignment horizontal="center" vertical="center"/>
    </xf>
    <xf numFmtId="12" fontId="13" fillId="0" borderId="52" xfId="0" applyNumberFormat="1" applyFont="1" applyBorder="1" applyAlignment="1">
      <alignment vertical="center"/>
    </xf>
    <xf numFmtId="164" fontId="13" fillId="0" borderId="52" xfId="0" applyNumberFormat="1" applyFont="1" applyBorder="1" applyAlignment="1">
      <alignment horizontal="right" vertical="center"/>
    </xf>
    <xf numFmtId="164" fontId="13" fillId="0" borderId="52" xfId="0" applyNumberFormat="1" applyFont="1" applyBorder="1" applyAlignment="1">
      <alignment vertical="center"/>
    </xf>
    <xf numFmtId="167" fontId="13" fillId="0" borderId="52" xfId="0" applyNumberFormat="1" applyFont="1" applyBorder="1" applyAlignment="1">
      <alignment horizontal="center" vertical="center"/>
    </xf>
    <xf numFmtId="0" fontId="65" fillId="0" borderId="76" xfId="0" applyFont="1" applyBorder="1" applyAlignment="1">
      <alignment horizontal="center"/>
    </xf>
    <xf numFmtId="167" fontId="13" fillId="0" borderId="107" xfId="0" applyNumberFormat="1" applyFont="1" applyBorder="1" applyAlignment="1">
      <alignment horizontal="center" vertical="center"/>
    </xf>
    <xf numFmtId="0" fontId="65" fillId="0" borderId="109" xfId="0" applyFont="1" applyBorder="1" applyAlignment="1">
      <alignment horizontal="center"/>
    </xf>
    <xf numFmtId="164" fontId="17" fillId="0" borderId="45" xfId="0" applyNumberFormat="1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164" fontId="17" fillId="2" borderId="45" xfId="0" applyNumberFormat="1" applyFont="1" applyFill="1" applyBorder="1" applyAlignment="1">
      <alignment horizontal="center" vertical="center"/>
    </xf>
    <xf numFmtId="164" fontId="13" fillId="0" borderId="45" xfId="0" applyNumberFormat="1" applyFont="1" applyBorder="1" applyAlignment="1">
      <alignment vertical="center"/>
    </xf>
    <xf numFmtId="0" fontId="43" fillId="0" borderId="45" xfId="0" applyFont="1" applyBorder="1" applyAlignment="1">
      <alignment horizontal="center"/>
    </xf>
    <xf numFmtId="0" fontId="43" fillId="0" borderId="112" xfId="0" applyFont="1" applyBorder="1" applyAlignment="1">
      <alignment horizontal="center"/>
    </xf>
    <xf numFmtId="0" fontId="65" fillId="0" borderId="45" xfId="0" applyFont="1" applyBorder="1" applyAlignment="1">
      <alignment horizontal="center" vertical="center"/>
    </xf>
    <xf numFmtId="164" fontId="65" fillId="0" borderId="45" xfId="0" applyNumberFormat="1" applyFont="1" applyBorder="1" applyAlignment="1">
      <alignment vertical="center"/>
    </xf>
    <xf numFmtId="0" fontId="42" fillId="0" borderId="45" xfId="0" applyFont="1" applyBorder="1" applyAlignment="1">
      <alignment horizontal="center"/>
    </xf>
    <xf numFmtId="0" fontId="42" fillId="0" borderId="112" xfId="0" applyFont="1" applyBorder="1" applyAlignment="1">
      <alignment horizontal="center"/>
    </xf>
    <xf numFmtId="0" fontId="65" fillId="0" borderId="118" xfId="0" applyFont="1" applyBorder="1"/>
    <xf numFmtId="0" fontId="65" fillId="0" borderId="0" xfId="0" applyFont="1"/>
    <xf numFmtId="175" fontId="68" fillId="0" borderId="0" xfId="0" applyNumberFormat="1" applyFont="1" applyAlignment="1">
      <alignment vertical="center"/>
    </xf>
    <xf numFmtId="175" fontId="13" fillId="0" borderId="72" xfId="0" applyNumberFormat="1" applyFont="1" applyBorder="1" applyAlignment="1">
      <alignment horizontal="center" vertical="center"/>
    </xf>
    <xf numFmtId="175" fontId="43" fillId="0" borderId="52" xfId="0" applyNumberFormat="1" applyFont="1" applyBorder="1" applyAlignment="1">
      <alignment horizontal="center" vertical="center"/>
    </xf>
    <xf numFmtId="175" fontId="13" fillId="0" borderId="52" xfId="0" applyNumberFormat="1" applyFont="1" applyBorder="1" applyAlignment="1">
      <alignment horizontal="left"/>
    </xf>
    <xf numFmtId="0" fontId="74" fillId="0" borderId="0" xfId="0" applyFont="1"/>
    <xf numFmtId="0" fontId="13" fillId="0" borderId="52" xfId="0" applyFont="1" applyBorder="1" applyAlignment="1">
      <alignment horizontal="center" vertical="center"/>
    </xf>
    <xf numFmtId="164" fontId="17" fillId="0" borderId="52" xfId="0" applyNumberFormat="1" applyFont="1" applyBorder="1" applyAlignment="1">
      <alignment horizontal="center" vertical="center"/>
    </xf>
    <xf numFmtId="0" fontId="43" fillId="0" borderId="52" xfId="0" applyFont="1" applyBorder="1" applyAlignment="1">
      <alignment horizontal="center"/>
    </xf>
    <xf numFmtId="164" fontId="17" fillId="0" borderId="268" xfId="0" applyNumberFormat="1" applyFont="1" applyBorder="1" applyAlignment="1">
      <alignment horizontal="center" vertical="center"/>
    </xf>
    <xf numFmtId="0" fontId="65" fillId="0" borderId="269" xfId="0" applyFont="1" applyBorder="1" applyAlignment="1">
      <alignment horizontal="center" vertical="center"/>
    </xf>
    <xf numFmtId="0" fontId="65" fillId="0" borderId="268" xfId="0" applyFont="1" applyBorder="1" applyAlignment="1">
      <alignment horizontal="center" vertical="center"/>
    </xf>
    <xf numFmtId="164" fontId="65" fillId="0" borderId="268" xfId="0" applyNumberFormat="1" applyFont="1" applyBorder="1" applyAlignment="1">
      <alignment vertical="center"/>
    </xf>
    <xf numFmtId="0" fontId="42" fillId="0" borderId="270" xfId="0" applyFont="1" applyBorder="1"/>
    <xf numFmtId="0" fontId="42" fillId="0" borderId="271" xfId="0" applyFont="1" applyBorder="1"/>
    <xf numFmtId="175" fontId="43" fillId="0" borderId="120" xfId="0" applyNumberFormat="1" applyFont="1" applyBorder="1"/>
    <xf numFmtId="164" fontId="43" fillId="0" borderId="120" xfId="0" applyNumberFormat="1" applyFont="1" applyBorder="1"/>
    <xf numFmtId="0" fontId="76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77" fillId="0" borderId="0" xfId="0" applyFont="1" applyAlignment="1">
      <alignment vertical="center"/>
    </xf>
    <xf numFmtId="0" fontId="78" fillId="0" borderId="0" xfId="0" applyFont="1" applyAlignment="1">
      <alignment vertical="center"/>
    </xf>
    <xf numFmtId="15" fontId="78" fillId="0" borderId="0" xfId="0" applyNumberFormat="1" applyFont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118" xfId="0" applyFont="1" applyBorder="1" applyAlignment="1">
      <alignment vertical="center"/>
    </xf>
    <xf numFmtId="0" fontId="20" fillId="0" borderId="277" xfId="0" applyFont="1" applyBorder="1" applyAlignment="1">
      <alignment vertical="center" wrapText="1"/>
    </xf>
    <xf numFmtId="0" fontId="20" fillId="0" borderId="277" xfId="0" applyFont="1" applyBorder="1" applyAlignment="1">
      <alignment horizontal="center" vertical="center" wrapText="1"/>
    </xf>
    <xf numFmtId="0" fontId="20" fillId="0" borderId="277" xfId="0" applyFont="1" applyBorder="1" applyAlignment="1">
      <alignment horizontal="center" vertical="center"/>
    </xf>
    <xf numFmtId="0" fontId="15" fillId="0" borderId="278" xfId="0" applyFont="1" applyBorder="1" applyAlignment="1">
      <alignment horizontal="center" vertical="center"/>
    </xf>
    <xf numFmtId="164" fontId="15" fillId="0" borderId="278" xfId="0" applyNumberFormat="1" applyFont="1" applyBorder="1" applyAlignment="1">
      <alignment horizontal="center" vertical="center"/>
    </xf>
    <xf numFmtId="164" fontId="20" fillId="0" borderId="278" xfId="0" applyNumberFormat="1" applyFont="1" applyBorder="1" applyAlignment="1">
      <alignment vertical="center"/>
    </xf>
    <xf numFmtId="165" fontId="15" fillId="0" borderId="278" xfId="0" applyNumberFormat="1" applyFont="1" applyBorder="1" applyAlignment="1">
      <alignment horizontal="center" vertical="center"/>
    </xf>
    <xf numFmtId="164" fontId="79" fillId="0" borderId="278" xfId="0" applyNumberFormat="1" applyFont="1" applyBorder="1" applyAlignment="1">
      <alignment vertical="center"/>
    </xf>
    <xf numFmtId="164" fontId="15" fillId="0" borderId="278" xfId="0" applyNumberFormat="1" applyFont="1" applyBorder="1" applyAlignment="1">
      <alignment vertical="center"/>
    </xf>
    <xf numFmtId="0" fontId="80" fillId="0" borderId="278" xfId="0" applyFont="1" applyBorder="1" applyAlignment="1">
      <alignment horizontal="center" vertical="center" wrapText="1"/>
    </xf>
    <xf numFmtId="0" fontId="80" fillId="0" borderId="278" xfId="0" applyFont="1" applyBorder="1" applyAlignment="1">
      <alignment vertical="center" wrapText="1"/>
    </xf>
    <xf numFmtId="0" fontId="15" fillId="0" borderId="279" xfId="0" applyFont="1" applyBorder="1" applyAlignment="1">
      <alignment horizontal="center" vertical="center"/>
    </xf>
    <xf numFmtId="164" fontId="15" fillId="0" borderId="279" xfId="0" applyNumberFormat="1" applyFont="1" applyBorder="1" applyAlignment="1">
      <alignment horizontal="center" vertical="center"/>
    </xf>
    <xf numFmtId="164" fontId="20" fillId="0" borderId="279" xfId="0" applyNumberFormat="1" applyFont="1" applyBorder="1" applyAlignment="1">
      <alignment vertical="center"/>
    </xf>
    <xf numFmtId="165" fontId="15" fillId="0" borderId="279" xfId="0" applyNumberFormat="1" applyFont="1" applyBorder="1" applyAlignment="1">
      <alignment horizontal="center" vertical="center"/>
    </xf>
    <xf numFmtId="164" fontId="79" fillId="0" borderId="279" xfId="0" applyNumberFormat="1" applyFont="1" applyBorder="1" applyAlignment="1">
      <alignment vertical="center"/>
    </xf>
    <xf numFmtId="164" fontId="15" fillId="0" borderId="279" xfId="0" applyNumberFormat="1" applyFont="1" applyBorder="1" applyAlignment="1">
      <alignment vertical="center"/>
    </xf>
    <xf numFmtId="0" fontId="80" fillId="0" borderId="279" xfId="0" applyFont="1" applyBorder="1" applyAlignment="1">
      <alignment horizontal="center" vertical="center" wrapText="1"/>
    </xf>
    <xf numFmtId="0" fontId="20" fillId="0" borderId="279" xfId="0" applyFont="1" applyBorder="1" applyAlignment="1">
      <alignment vertical="center"/>
    </xf>
    <xf numFmtId="14" fontId="20" fillId="0" borderId="279" xfId="0" applyNumberFormat="1" applyFont="1" applyBorder="1" applyAlignment="1">
      <alignment vertical="center"/>
    </xf>
    <xf numFmtId="3" fontId="15" fillId="0" borderId="0" xfId="0" applyNumberFormat="1" applyFont="1" applyAlignment="1">
      <alignment horizontal="center" vertical="center"/>
    </xf>
    <xf numFmtId="0" fontId="81" fillId="0" borderId="280" xfId="0" applyFont="1" applyBorder="1" applyAlignment="1">
      <alignment vertical="center"/>
    </xf>
    <xf numFmtId="0" fontId="15" fillId="0" borderId="281" xfId="0" applyFont="1" applyBorder="1" applyAlignment="1">
      <alignment vertical="center"/>
    </xf>
    <xf numFmtId="164" fontId="15" fillId="0" borderId="281" xfId="0" applyNumberFormat="1" applyFont="1" applyBorder="1" applyAlignment="1">
      <alignment vertical="center"/>
    </xf>
    <xf numFmtId="0" fontId="15" fillId="0" borderId="282" xfId="0" applyFont="1" applyBorder="1" applyAlignment="1">
      <alignment vertical="center"/>
    </xf>
    <xf numFmtId="0" fontId="15" fillId="0" borderId="283" xfId="0" applyFont="1" applyBorder="1" applyAlignment="1">
      <alignment vertical="center"/>
    </xf>
    <xf numFmtId="0" fontId="15" fillId="0" borderId="284" xfId="0" applyFont="1" applyBorder="1" applyAlignment="1">
      <alignment vertical="center"/>
    </xf>
    <xf numFmtId="0" fontId="15" fillId="0" borderId="285" xfId="0" applyFont="1" applyBorder="1" applyAlignment="1">
      <alignment vertical="center"/>
    </xf>
    <xf numFmtId="0" fontId="15" fillId="0" borderId="286" xfId="0" applyFont="1" applyBorder="1" applyAlignment="1">
      <alignment vertical="center"/>
    </xf>
    <xf numFmtId="0" fontId="15" fillId="0" borderId="287" xfId="0" applyFont="1" applyBorder="1" applyAlignment="1">
      <alignment vertical="center"/>
    </xf>
    <xf numFmtId="0" fontId="15" fillId="0" borderId="120" xfId="0" applyFont="1" applyBorder="1" applyAlignment="1">
      <alignment vertical="center"/>
    </xf>
    <xf numFmtId="0" fontId="82" fillId="2" borderId="2" xfId="0" applyFont="1" applyFill="1" applyBorder="1" applyAlignment="1">
      <alignment vertical="center"/>
    </xf>
    <xf numFmtId="0" fontId="83" fillId="2" borderId="3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84" fillId="2" borderId="5" xfId="0" applyFont="1" applyFill="1" applyBorder="1" applyAlignment="1">
      <alignment vertical="center"/>
    </xf>
    <xf numFmtId="0" fontId="83" fillId="2" borderId="1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1" fillId="2" borderId="5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horizontal="right" vertical="center"/>
    </xf>
    <xf numFmtId="173" fontId="11" fillId="2" borderId="1" xfId="0" applyNumberFormat="1" applyFont="1" applyFill="1" applyBorder="1" applyAlignment="1">
      <alignment vertical="center"/>
    </xf>
    <xf numFmtId="0" fontId="86" fillId="2" borderId="1" xfId="0" applyFont="1" applyFill="1" applyBorder="1" applyAlignment="1">
      <alignment vertical="center"/>
    </xf>
    <xf numFmtId="0" fontId="1" fillId="2" borderId="24" xfId="0" applyFont="1" applyFill="1" applyBorder="1" applyAlignment="1">
      <alignment vertical="center"/>
    </xf>
    <xf numFmtId="0" fontId="87" fillId="2" borderId="25" xfId="0" applyFont="1" applyFill="1" applyBorder="1" applyAlignment="1">
      <alignment vertical="center"/>
    </xf>
    <xf numFmtId="0" fontId="1" fillId="2" borderId="25" xfId="0" applyFont="1" applyFill="1" applyBorder="1" applyAlignment="1">
      <alignment vertical="center"/>
    </xf>
    <xf numFmtId="0" fontId="1" fillId="2" borderId="26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87" fillId="2" borderId="1" xfId="0" applyFont="1" applyFill="1" applyBorder="1" applyAlignment="1">
      <alignment vertical="center"/>
    </xf>
    <xf numFmtId="0" fontId="11" fillId="24" borderId="294" xfId="0" applyFont="1" applyFill="1" applyBorder="1" applyAlignment="1">
      <alignment horizontal="center" vertical="center" wrapText="1"/>
    </xf>
    <xf numFmtId="0" fontId="11" fillId="24" borderId="295" xfId="0" applyFont="1" applyFill="1" applyBorder="1" applyAlignment="1">
      <alignment horizontal="center" vertical="center" wrapText="1"/>
    </xf>
    <xf numFmtId="0" fontId="86" fillId="24" borderId="295" xfId="0" applyFont="1" applyFill="1" applyBorder="1" applyAlignment="1">
      <alignment horizontal="center" vertical="center" wrapText="1"/>
    </xf>
    <xf numFmtId="0" fontId="11" fillId="24" borderId="296" xfId="0" applyFont="1" applyFill="1" applyBorder="1" applyAlignment="1">
      <alignment horizontal="center" vertical="center" wrapText="1"/>
    </xf>
    <xf numFmtId="0" fontId="78" fillId="2" borderId="1" xfId="0" applyFont="1" applyFill="1" applyBorder="1" applyAlignment="1">
      <alignment horizontal="center" vertical="center" wrapText="1"/>
    </xf>
    <xf numFmtId="0" fontId="78" fillId="24" borderId="297" xfId="0" applyFont="1" applyFill="1" applyBorder="1" applyAlignment="1">
      <alignment horizontal="center" vertical="center" wrapText="1"/>
    </xf>
    <xf numFmtId="0" fontId="88" fillId="24" borderId="295" xfId="0" applyFont="1" applyFill="1" applyBorder="1" applyAlignment="1">
      <alignment horizontal="center" vertical="center" wrapText="1"/>
    </xf>
    <xf numFmtId="0" fontId="11" fillId="24" borderId="297" xfId="0" applyFont="1" applyFill="1" applyBorder="1" applyAlignment="1">
      <alignment horizontal="center" vertical="center" wrapText="1"/>
    </xf>
    <xf numFmtId="0" fontId="11" fillId="24" borderId="298" xfId="0" applyFont="1" applyFill="1" applyBorder="1" applyAlignment="1">
      <alignment horizontal="center" vertical="center" wrapText="1"/>
    </xf>
    <xf numFmtId="0" fontId="11" fillId="24" borderId="299" xfId="0" applyFont="1" applyFill="1" applyBorder="1" applyAlignment="1">
      <alignment horizontal="center" vertical="center" wrapText="1"/>
    </xf>
    <xf numFmtId="0" fontId="11" fillId="2" borderId="159" xfId="0" applyFont="1" applyFill="1" applyBorder="1" applyAlignment="1">
      <alignment horizontal="center" vertical="center"/>
    </xf>
    <xf numFmtId="3" fontId="87" fillId="0" borderId="72" xfId="0" applyNumberFormat="1" applyFont="1" applyBorder="1" applyAlignment="1">
      <alignment vertical="center"/>
    </xf>
    <xf numFmtId="3" fontId="87" fillId="0" borderId="52" xfId="0" applyNumberFormat="1" applyFont="1" applyBorder="1" applyAlignment="1">
      <alignment horizontal="center" vertical="center"/>
    </xf>
    <xf numFmtId="3" fontId="87" fillId="0" borderId="59" xfId="0" applyNumberFormat="1" applyFont="1" applyBorder="1" applyAlignment="1">
      <alignment horizontal="center" vertical="center"/>
    </xf>
    <xf numFmtId="3" fontId="87" fillId="0" borderId="300" xfId="0" applyNumberFormat="1" applyFont="1" applyBorder="1" applyAlignment="1">
      <alignment vertical="center"/>
    </xf>
    <xf numFmtId="0" fontId="11" fillId="0" borderId="301" xfId="0" applyFont="1" applyBorder="1" applyAlignment="1">
      <alignment horizontal="center" vertical="center"/>
    </xf>
    <xf numFmtId="3" fontId="87" fillId="0" borderId="302" xfId="0" applyNumberFormat="1" applyFont="1" applyBorder="1" applyAlignment="1">
      <alignment vertical="center"/>
    </xf>
    <xf numFmtId="0" fontId="11" fillId="0" borderId="303" xfId="0" applyFont="1" applyBorder="1" applyAlignment="1">
      <alignment horizontal="center" vertical="center"/>
    </xf>
    <xf numFmtId="3" fontId="87" fillId="0" borderId="52" xfId="0" applyNumberFormat="1" applyFont="1" applyBorder="1" applyAlignment="1">
      <alignment vertical="center"/>
    </xf>
    <xf numFmtId="0" fontId="78" fillId="2" borderId="304" xfId="0" applyFont="1" applyFill="1" applyBorder="1" applyAlignment="1">
      <alignment horizontal="center" vertical="center"/>
    </xf>
    <xf numFmtId="3" fontId="11" fillId="25" borderId="180" xfId="0" applyNumberFormat="1" applyFont="1" applyFill="1" applyBorder="1" applyAlignment="1">
      <alignment vertical="center"/>
    </xf>
    <xf numFmtId="3" fontId="87" fillId="25" borderId="85" xfId="0" applyNumberFormat="1" applyFont="1" applyFill="1" applyBorder="1" applyAlignment="1">
      <alignment horizontal="center" vertical="center"/>
    </xf>
    <xf numFmtId="3" fontId="87" fillId="25" borderId="179" xfId="0" applyNumberFormat="1" applyFont="1" applyFill="1" applyBorder="1" applyAlignment="1">
      <alignment vertical="center"/>
    </xf>
    <xf numFmtId="0" fontId="11" fillId="2" borderId="244" xfId="0" applyFont="1" applyFill="1" applyBorder="1" applyAlignment="1">
      <alignment horizontal="center" vertical="center"/>
    </xf>
    <xf numFmtId="3" fontId="11" fillId="25" borderId="88" xfId="0" applyNumberFormat="1" applyFont="1" applyFill="1" applyBorder="1" applyAlignment="1">
      <alignment vertical="center"/>
    </xf>
    <xf numFmtId="3" fontId="87" fillId="25" borderId="52" xfId="0" applyNumberFormat="1" applyFont="1" applyFill="1" applyBorder="1" applyAlignment="1">
      <alignment horizontal="center" vertical="center"/>
    </xf>
    <xf numFmtId="178" fontId="1" fillId="2" borderId="1" xfId="0" applyNumberFormat="1" applyFont="1" applyFill="1" applyBorder="1" applyAlignment="1">
      <alignment vertical="center"/>
    </xf>
    <xf numFmtId="0" fontId="86" fillId="2" borderId="244" xfId="0" applyFont="1" applyFill="1" applyBorder="1" applyAlignment="1">
      <alignment horizontal="center" vertical="center"/>
    </xf>
    <xf numFmtId="164" fontId="87" fillId="0" borderId="52" xfId="0" applyNumberFormat="1" applyFont="1" applyBorder="1" applyAlignment="1">
      <alignment horizontal="center" vertical="center"/>
    </xf>
    <xf numFmtId="179" fontId="87" fillId="0" borderId="5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4" fontId="1" fillId="2" borderId="1" xfId="0" applyNumberFormat="1" applyFont="1" applyFill="1" applyBorder="1" applyAlignment="1">
      <alignment vertical="center"/>
    </xf>
    <xf numFmtId="164" fontId="87" fillId="0" borderId="52" xfId="0" applyNumberFormat="1" applyFont="1" applyBorder="1" applyAlignment="1">
      <alignment horizontal="right" vertical="center"/>
    </xf>
    <xf numFmtId="14" fontId="1" fillId="2" borderId="1" xfId="0" applyNumberFormat="1" applyFont="1" applyFill="1" applyBorder="1" applyAlignment="1">
      <alignment vertical="center"/>
    </xf>
    <xf numFmtId="164" fontId="87" fillId="0" borderId="16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center" vertical="center"/>
    </xf>
    <xf numFmtId="164" fontId="11" fillId="25" borderId="88" xfId="0" applyNumberFormat="1" applyFont="1" applyFill="1" applyBorder="1" applyAlignment="1">
      <alignment horizontal="center" vertical="center"/>
    </xf>
    <xf numFmtId="164" fontId="87" fillId="0" borderId="52" xfId="0" applyNumberFormat="1" applyFont="1" applyBorder="1" applyAlignment="1">
      <alignment vertical="center"/>
    </xf>
    <xf numFmtId="164" fontId="87" fillId="2" borderId="52" xfId="0" applyNumberFormat="1" applyFont="1" applyFill="1" applyBorder="1" applyAlignment="1">
      <alignment horizontal="center" vertical="center"/>
    </xf>
    <xf numFmtId="0" fontId="87" fillId="2" borderId="52" xfId="0" applyFont="1" applyFill="1" applyBorder="1" applyAlignment="1">
      <alignment horizontal="center" vertical="center"/>
    </xf>
    <xf numFmtId="3" fontId="87" fillId="2" borderId="85" xfId="0" applyNumberFormat="1" applyFont="1" applyFill="1" applyBorder="1" applyAlignment="1">
      <alignment horizontal="center" vertical="center"/>
    </xf>
    <xf numFmtId="3" fontId="87" fillId="2" borderId="305" xfId="0" applyNumberFormat="1" applyFont="1" applyFill="1" applyBorder="1" applyAlignment="1">
      <alignment vertical="center"/>
    </xf>
    <xf numFmtId="0" fontId="11" fillId="2" borderId="306" xfId="0" applyFont="1" applyFill="1" applyBorder="1" applyAlignment="1">
      <alignment horizontal="center" vertical="center"/>
    </xf>
    <xf numFmtId="0" fontId="11" fillId="2" borderId="304" xfId="0" applyFont="1" applyFill="1" applyBorder="1" applyAlignment="1">
      <alignment horizontal="center" vertical="center"/>
    </xf>
    <xf numFmtId="3" fontId="87" fillId="2" borderId="52" xfId="0" applyNumberFormat="1" applyFont="1" applyFill="1" applyBorder="1" applyAlignment="1">
      <alignment vertical="center"/>
    </xf>
    <xf numFmtId="0" fontId="89" fillId="2" borderId="1" xfId="0" applyFont="1" applyFill="1" applyBorder="1" applyAlignment="1">
      <alignment horizontal="center" vertical="center"/>
    </xf>
    <xf numFmtId="0" fontId="90" fillId="2" borderId="52" xfId="0" applyFont="1" applyFill="1" applyBorder="1" applyAlignment="1">
      <alignment horizontal="center" vertical="center"/>
    </xf>
    <xf numFmtId="164" fontId="87" fillId="2" borderId="307" xfId="0" applyNumberFormat="1" applyFont="1" applyFill="1" applyBorder="1" applyAlignment="1">
      <alignment horizontal="center" vertical="center"/>
    </xf>
    <xf numFmtId="0" fontId="87" fillId="2" borderId="1" xfId="0" applyFont="1" applyFill="1" applyBorder="1" applyAlignment="1">
      <alignment horizontal="center" vertical="center"/>
    </xf>
    <xf numFmtId="179" fontId="87" fillId="2" borderId="52" xfId="0" applyNumberFormat="1" applyFont="1" applyFill="1" applyBorder="1" applyAlignment="1">
      <alignment horizontal="center" vertical="center"/>
    </xf>
    <xf numFmtId="3" fontId="87" fillId="0" borderId="107" xfId="0" applyNumberFormat="1" applyFont="1" applyBorder="1" applyAlignment="1">
      <alignment vertical="center"/>
    </xf>
    <xf numFmtId="164" fontId="87" fillId="0" borderId="308" xfId="0" applyNumberFormat="1" applyFont="1" applyBorder="1" applyAlignment="1">
      <alignment horizontal="center" vertical="center"/>
    </xf>
    <xf numFmtId="0" fontId="87" fillId="0" borderId="120" xfId="0" applyFont="1" applyBorder="1" applyAlignment="1">
      <alignment horizontal="center" vertical="center"/>
    </xf>
    <xf numFmtId="179" fontId="87" fillId="0" borderId="169" xfId="0" applyNumberFormat="1" applyFont="1" applyBorder="1" applyAlignment="1">
      <alignment horizontal="center" vertical="center"/>
    </xf>
    <xf numFmtId="0" fontId="11" fillId="2" borderId="309" xfId="0" applyFont="1" applyFill="1" applyBorder="1" applyAlignment="1">
      <alignment horizontal="center" vertical="center"/>
    </xf>
    <xf numFmtId="3" fontId="11" fillId="2" borderId="310" xfId="0" applyNumberFormat="1" applyFont="1" applyFill="1" applyBorder="1" applyAlignment="1">
      <alignment vertical="center"/>
    </xf>
    <xf numFmtId="3" fontId="5" fillId="2" borderId="310" xfId="0" applyNumberFormat="1" applyFont="1" applyFill="1" applyBorder="1" applyAlignment="1">
      <alignment horizontal="center" vertical="center"/>
    </xf>
    <xf numFmtId="3" fontId="11" fillId="2" borderId="311" xfId="0" applyNumberFormat="1" applyFont="1" applyFill="1" applyBorder="1" applyAlignment="1">
      <alignment vertical="center"/>
    </xf>
    <xf numFmtId="0" fontId="78" fillId="2" borderId="1" xfId="0" applyFont="1" applyFill="1" applyBorder="1" applyAlignment="1">
      <alignment vertical="center"/>
    </xf>
    <xf numFmtId="0" fontId="11" fillId="2" borderId="312" xfId="0" applyFont="1" applyFill="1" applyBorder="1" applyAlignment="1">
      <alignment horizontal="center" vertical="center"/>
    </xf>
    <xf numFmtId="3" fontId="11" fillId="2" borderId="63" xfId="0" applyNumberFormat="1" applyFont="1" applyFill="1" applyBorder="1" applyAlignment="1">
      <alignment vertical="center"/>
    </xf>
    <xf numFmtId="3" fontId="5" fillId="2" borderId="63" xfId="0" applyNumberFormat="1" applyFont="1" applyFill="1" applyBorder="1" applyAlignment="1">
      <alignment horizontal="center" vertical="center"/>
    </xf>
    <xf numFmtId="3" fontId="11" fillId="2" borderId="313" xfId="0" applyNumberFormat="1" applyFont="1" applyFill="1" applyBorder="1" applyAlignment="1">
      <alignment vertical="center"/>
    </xf>
    <xf numFmtId="0" fontId="11" fillId="2" borderId="314" xfId="0" applyFont="1" applyFill="1" applyBorder="1" applyAlignment="1">
      <alignment horizontal="center" vertical="center"/>
    </xf>
    <xf numFmtId="3" fontId="11" fillId="2" borderId="63" xfId="0" applyNumberFormat="1" applyFont="1" applyFill="1" applyBorder="1" applyAlignment="1">
      <alignment horizontal="center" vertical="center"/>
    </xf>
    <xf numFmtId="0" fontId="78" fillId="2" borderId="315" xfId="0" applyFont="1" applyFill="1" applyBorder="1" applyAlignment="1">
      <alignment horizontal="center" vertical="center"/>
    </xf>
    <xf numFmtId="3" fontId="5" fillId="2" borderId="186" xfId="0" applyNumberFormat="1" applyFont="1" applyFill="1" applyBorder="1" applyAlignment="1">
      <alignment vertical="center"/>
    </xf>
    <xf numFmtId="3" fontId="78" fillId="2" borderId="63" xfId="0" applyNumberFormat="1" applyFont="1" applyFill="1" applyBorder="1" applyAlignment="1">
      <alignment vertical="center"/>
    </xf>
    <xf numFmtId="3" fontId="5" fillId="2" borderId="185" xfId="0" applyNumberFormat="1" applyFont="1" applyFill="1" applyBorder="1" applyAlignment="1">
      <alignment vertical="center"/>
    </xf>
    <xf numFmtId="3" fontId="91" fillId="3" borderId="317" xfId="0" applyNumberFormat="1" applyFont="1" applyFill="1" applyBorder="1" applyAlignment="1">
      <alignment vertical="center"/>
    </xf>
    <xf numFmtId="0" fontId="92" fillId="2" borderId="1" xfId="0" applyFont="1" applyFill="1" applyBorder="1" applyAlignment="1">
      <alignment horizontal="left" vertical="center" wrapText="1"/>
    </xf>
    <xf numFmtId="3" fontId="1" fillId="2" borderId="1" xfId="0" applyNumberFormat="1" applyFont="1" applyFill="1" applyBorder="1" applyAlignment="1">
      <alignment vertical="center"/>
    </xf>
    <xf numFmtId="3" fontId="90" fillId="3" borderId="317" xfId="0" applyNumberFormat="1" applyFont="1" applyFill="1" applyBorder="1" applyAlignment="1">
      <alignment vertical="center"/>
    </xf>
    <xf numFmtId="3" fontId="93" fillId="3" borderId="296" xfId="0" applyNumberFormat="1" applyFont="1" applyFill="1" applyBorder="1" applyAlignment="1">
      <alignment vertical="center"/>
    </xf>
    <xf numFmtId="0" fontId="78" fillId="2" borderId="45" xfId="0" applyFont="1" applyFill="1" applyBorder="1" applyAlignment="1">
      <alignment horizontal="left" vertical="center"/>
    </xf>
    <xf numFmtId="0" fontId="91" fillId="2" borderId="1" xfId="0" applyFont="1" applyFill="1" applyBorder="1" applyAlignment="1">
      <alignment horizontal="right" vertical="center"/>
    </xf>
    <xf numFmtId="164" fontId="94" fillId="2" borderId="1" xfId="0" applyNumberFormat="1" applyFont="1" applyFill="1" applyBorder="1" applyAlignment="1">
      <alignment vertical="center"/>
    </xf>
    <xf numFmtId="0" fontId="88" fillId="2" borderId="1" xfId="0" applyFont="1" applyFill="1" applyBorder="1" applyAlignment="1">
      <alignment vertical="center"/>
    </xf>
    <xf numFmtId="0" fontId="95" fillId="2" borderId="1" xfId="0" applyFont="1" applyFill="1" applyBorder="1" applyAlignment="1">
      <alignment horizontal="right" vertical="center"/>
    </xf>
    <xf numFmtId="3" fontId="91" fillId="2" borderId="1" xfId="0" applyNumberFormat="1" applyFont="1" applyFill="1" applyBorder="1" applyAlignment="1">
      <alignment vertical="center"/>
    </xf>
    <xf numFmtId="0" fontId="96" fillId="2" borderId="5" xfId="0" applyFont="1" applyFill="1" applyBorder="1"/>
    <xf numFmtId="0" fontId="36" fillId="2" borderId="160" xfId="0" applyFont="1" applyFill="1" applyBorder="1"/>
    <xf numFmtId="0" fontId="22" fillId="4" borderId="1" xfId="0" applyFont="1" applyFill="1" applyBorder="1" applyAlignment="1">
      <alignment horizontal="left" vertical="top"/>
    </xf>
    <xf numFmtId="0" fontId="18" fillId="4" borderId="6" xfId="0" applyFont="1" applyFill="1" applyBorder="1" applyAlignment="1">
      <alignment horizontal="center" vertical="top"/>
    </xf>
    <xf numFmtId="0" fontId="22" fillId="4" borderId="6" xfId="0" applyFont="1" applyFill="1" applyBorder="1" applyAlignment="1">
      <alignment horizontal="left" vertical="top"/>
    </xf>
    <xf numFmtId="16" fontId="22" fillId="4" borderId="6" xfId="0" applyNumberFormat="1" applyFont="1" applyFill="1" applyBorder="1" applyAlignment="1">
      <alignment horizontal="left" vertical="top"/>
    </xf>
    <xf numFmtId="0" fontId="97" fillId="4" borderId="2" xfId="0" applyFont="1" applyFill="1" applyBorder="1"/>
    <xf numFmtId="0" fontId="98" fillId="4" borderId="3" xfId="0" applyFont="1" applyFill="1" applyBorder="1"/>
    <xf numFmtId="0" fontId="87" fillId="4" borderId="3" xfId="0" applyFont="1" applyFill="1" applyBorder="1"/>
    <xf numFmtId="0" fontId="87" fillId="4" borderId="4" xfId="0" applyFont="1" applyFill="1" applyBorder="1"/>
    <xf numFmtId="0" fontId="87" fillId="4" borderId="1" xfId="0" applyFont="1" applyFill="1" applyBorder="1"/>
    <xf numFmtId="0" fontId="86" fillId="2" borderId="5" xfId="0" applyFont="1" applyFill="1" applyBorder="1"/>
    <xf numFmtId="0" fontId="86" fillId="2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left" vertical="center"/>
    </xf>
    <xf numFmtId="0" fontId="86" fillId="4" borderId="1" xfId="0" applyFont="1" applyFill="1" applyBorder="1" applyAlignment="1">
      <alignment horizontal="left" vertical="top"/>
    </xf>
    <xf numFmtId="0" fontId="11" fillId="4" borderId="1" xfId="0" applyFont="1" applyFill="1" applyBorder="1" applyAlignment="1">
      <alignment horizontal="right" vertical="top"/>
    </xf>
    <xf numFmtId="0" fontId="87" fillId="4" borderId="6" xfId="0" applyFont="1" applyFill="1" applyBorder="1" applyAlignment="1">
      <alignment horizontal="left" vertical="center"/>
    </xf>
    <xf numFmtId="0" fontId="87" fillId="4" borderId="1" xfId="0" applyFont="1" applyFill="1" applyBorder="1" applyAlignment="1">
      <alignment horizontal="left" vertical="center"/>
    </xf>
    <xf numFmtId="17" fontId="11" fillId="4" borderId="1" xfId="0" applyNumberFormat="1" applyFont="1" applyFill="1" applyBorder="1" applyAlignment="1">
      <alignment horizontal="left" vertical="center"/>
    </xf>
    <xf numFmtId="0" fontId="87" fillId="4" borderId="6" xfId="0" applyFont="1" applyFill="1" applyBorder="1"/>
    <xf numFmtId="0" fontId="86" fillId="2" borderId="24" xfId="0" applyFont="1" applyFill="1" applyBorder="1"/>
    <xf numFmtId="0" fontId="86" fillId="2" borderId="25" xfId="0" applyFont="1" applyFill="1" applyBorder="1" applyAlignment="1">
      <alignment horizontal="center" vertical="center"/>
    </xf>
    <xf numFmtId="0" fontId="11" fillId="4" borderId="25" xfId="0" applyFont="1" applyFill="1" applyBorder="1" applyAlignment="1">
      <alignment horizontal="left" vertical="center"/>
    </xf>
    <xf numFmtId="0" fontId="87" fillId="4" borderId="25" xfId="0" applyFont="1" applyFill="1" applyBorder="1"/>
    <xf numFmtId="0" fontId="87" fillId="4" borderId="26" xfId="0" applyFont="1" applyFill="1" applyBorder="1"/>
    <xf numFmtId="0" fontId="11" fillId="26" borderId="74" xfId="0" applyFont="1" applyFill="1" applyBorder="1" applyAlignment="1">
      <alignment horizontal="center"/>
    </xf>
    <xf numFmtId="0" fontId="87" fillId="24" borderId="76" xfId="0" applyFont="1" applyFill="1" applyBorder="1"/>
    <xf numFmtId="0" fontId="87" fillId="4" borderId="52" xfId="0" applyFont="1" applyFill="1" applyBorder="1" applyAlignment="1">
      <alignment horizontal="left"/>
    </xf>
    <xf numFmtId="0" fontId="87" fillId="27" borderId="52" xfId="0" applyFont="1" applyFill="1" applyBorder="1" applyAlignment="1">
      <alignment horizontal="center"/>
    </xf>
    <xf numFmtId="0" fontId="87" fillId="27" borderId="76" xfId="0" applyFont="1" applyFill="1" applyBorder="1"/>
    <xf numFmtId="172" fontId="87" fillId="4" borderId="52" xfId="0" applyNumberFormat="1" applyFont="1" applyFill="1" applyBorder="1" applyAlignment="1">
      <alignment horizontal="center"/>
    </xf>
    <xf numFmtId="0" fontId="87" fillId="4" borderId="52" xfId="0" applyFont="1" applyFill="1" applyBorder="1" applyAlignment="1">
      <alignment horizontal="center"/>
    </xf>
    <xf numFmtId="0" fontId="87" fillId="4" borderId="76" xfId="0" applyFont="1" applyFill="1" applyBorder="1"/>
    <xf numFmtId="0" fontId="87" fillId="4" borderId="52" xfId="0" applyFont="1" applyFill="1" applyBorder="1"/>
    <xf numFmtId="172" fontId="6" fillId="28" borderId="76" xfId="0" applyNumberFormat="1" applyFont="1" applyFill="1" applyBorder="1"/>
    <xf numFmtId="0" fontId="11" fillId="27" borderId="52" xfId="0" applyFont="1" applyFill="1" applyBorder="1" applyAlignment="1">
      <alignment horizontal="center"/>
    </xf>
    <xf numFmtId="0" fontId="87" fillId="4" borderId="13" xfId="0" applyFont="1" applyFill="1" applyBorder="1"/>
    <xf numFmtId="0" fontId="1" fillId="4" borderId="88" xfId="0" applyFont="1" applyFill="1" applyBorder="1"/>
    <xf numFmtId="172" fontId="87" fillId="4" borderId="76" xfId="0" applyNumberFormat="1" applyFont="1" applyFill="1" applyBorder="1"/>
    <xf numFmtId="0" fontId="100" fillId="4" borderId="1" xfId="0" applyFont="1" applyFill="1" applyBorder="1"/>
    <xf numFmtId="172" fontId="87" fillId="4" borderId="1" xfId="0" applyNumberFormat="1" applyFont="1" applyFill="1" applyBorder="1"/>
    <xf numFmtId="0" fontId="1" fillId="4" borderId="13" xfId="0" applyFont="1" applyFill="1" applyBorder="1"/>
    <xf numFmtId="0" fontId="1" fillId="4" borderId="1" xfId="0" applyFont="1" applyFill="1" applyBorder="1" applyAlignment="1">
      <alignment horizontal="left"/>
    </xf>
    <xf numFmtId="0" fontId="87" fillId="4" borderId="1" xfId="0" applyFont="1" applyFill="1" applyBorder="1" applyAlignment="1">
      <alignment horizontal="left"/>
    </xf>
    <xf numFmtId="3" fontId="87" fillId="2" borderId="1" xfId="0" applyNumberFormat="1" applyFont="1" applyFill="1" applyBorder="1"/>
    <xf numFmtId="0" fontId="83" fillId="4" borderId="1" xfId="0" applyFont="1" applyFill="1" applyBorder="1"/>
    <xf numFmtId="0" fontId="87" fillId="4" borderId="1" xfId="0" applyFont="1" applyFill="1" applyBorder="1" applyAlignment="1">
      <alignment horizontal="right"/>
    </xf>
    <xf numFmtId="0" fontId="102" fillId="4" borderId="1" xfId="0" applyFont="1" applyFill="1" applyBorder="1"/>
    <xf numFmtId="3" fontId="87" fillId="2" borderId="149" xfId="0" applyNumberFormat="1" applyFont="1" applyFill="1" applyBorder="1"/>
    <xf numFmtId="3" fontId="87" fillId="4" borderId="1" xfId="0" applyNumberFormat="1" applyFont="1" applyFill="1" applyBorder="1"/>
    <xf numFmtId="0" fontId="35" fillId="2" borderId="2" xfId="0" applyFont="1" applyFill="1" applyBorder="1"/>
    <xf numFmtId="0" fontId="15" fillId="2" borderId="3" xfId="0" applyFont="1" applyFill="1" applyBorder="1" applyAlignment="1">
      <alignment vertical="center"/>
    </xf>
    <xf numFmtId="0" fontId="15" fillId="2" borderId="3" xfId="0" applyFont="1" applyFill="1" applyBorder="1"/>
    <xf numFmtId="0" fontId="15" fillId="2" borderId="4" xfId="0" applyFont="1" applyFill="1" applyBorder="1"/>
    <xf numFmtId="0" fontId="15" fillId="2" borderId="5" xfId="0" applyFont="1" applyFill="1" applyBorder="1"/>
    <xf numFmtId="0" fontId="20" fillId="2" borderId="5" xfId="0" applyFont="1" applyFill="1" applyBorder="1"/>
    <xf numFmtId="0" fontId="2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15" fontId="20" fillId="2" borderId="1" xfId="0" applyNumberFormat="1" applyFont="1" applyFill="1" applyBorder="1" applyAlignment="1">
      <alignment vertical="center"/>
    </xf>
    <xf numFmtId="0" fontId="20" fillId="2" borderId="24" xfId="0" applyFont="1" applyFill="1" applyBorder="1"/>
    <xf numFmtId="0" fontId="15" fillId="2" borderId="25" xfId="0" applyFont="1" applyFill="1" applyBorder="1" applyAlignment="1">
      <alignment horizontal="center" vertical="center"/>
    </xf>
    <xf numFmtId="0" fontId="20" fillId="2" borderId="25" xfId="0" applyFont="1" applyFill="1" applyBorder="1" applyAlignment="1">
      <alignment horizontal="center" vertical="center"/>
    </xf>
    <xf numFmtId="0" fontId="15" fillId="2" borderId="26" xfId="0" applyFont="1" applyFill="1" applyBorder="1"/>
    <xf numFmtId="0" fontId="20" fillId="17" borderId="328" xfId="0" applyFont="1" applyFill="1" applyBorder="1" applyAlignment="1">
      <alignment vertical="center"/>
    </xf>
    <xf numFmtId="0" fontId="20" fillId="17" borderId="329" xfId="0" applyFont="1" applyFill="1" applyBorder="1" applyAlignment="1">
      <alignment horizontal="left" vertical="center"/>
    </xf>
    <xf numFmtId="0" fontId="20" fillId="17" borderId="329" xfId="0" applyFont="1" applyFill="1" applyBorder="1" applyAlignment="1">
      <alignment vertical="center"/>
    </xf>
    <xf numFmtId="0" fontId="15" fillId="17" borderId="329" xfId="0" applyFont="1" applyFill="1" applyBorder="1" applyAlignment="1">
      <alignment vertical="center"/>
    </xf>
    <xf numFmtId="0" fontId="15" fillId="17" borderId="1" xfId="0" applyFont="1" applyFill="1" applyBorder="1" applyAlignment="1">
      <alignment vertical="center"/>
    </xf>
    <xf numFmtId="0" fontId="15" fillId="17" borderId="1" xfId="0" applyFont="1" applyFill="1" applyBorder="1"/>
    <xf numFmtId="0" fontId="15" fillId="17" borderId="330" xfId="0" applyFont="1" applyFill="1" applyBorder="1"/>
    <xf numFmtId="0" fontId="20" fillId="2" borderId="328" xfId="0" applyFont="1" applyFill="1" applyBorder="1"/>
    <xf numFmtId="0" fontId="20" fillId="2" borderId="329" xfId="0" applyFont="1" applyFill="1" applyBorder="1" applyAlignment="1">
      <alignment horizontal="left" vertical="center"/>
    </xf>
    <xf numFmtId="0" fontId="20" fillId="2" borderId="329" xfId="0" applyFont="1" applyFill="1" applyBorder="1" applyAlignment="1">
      <alignment vertical="center"/>
    </xf>
    <xf numFmtId="0" fontId="20" fillId="2" borderId="182" xfId="0" applyFont="1" applyFill="1" applyBorder="1" applyAlignment="1">
      <alignment vertical="center"/>
    </xf>
    <xf numFmtId="0" fontId="15" fillId="2" borderId="329" xfId="0" applyFont="1" applyFill="1" applyBorder="1" applyAlignment="1">
      <alignment vertical="center"/>
    </xf>
    <xf numFmtId="0" fontId="15" fillId="2" borderId="331" xfId="0" applyFont="1" applyFill="1" applyBorder="1" applyAlignment="1">
      <alignment vertical="center"/>
    </xf>
    <xf numFmtId="0" fontId="15" fillId="2" borderId="331" xfId="0" applyFont="1" applyFill="1" applyBorder="1"/>
    <xf numFmtId="0" fontId="15" fillId="2" borderId="329" xfId="0" applyFont="1" applyFill="1" applyBorder="1"/>
    <xf numFmtId="0" fontId="15" fillId="2" borderId="330" xfId="0" applyFont="1" applyFill="1" applyBorder="1"/>
    <xf numFmtId="0" fontId="52" fillId="2" borderId="5" xfId="0" applyFont="1" applyFill="1" applyBorder="1"/>
    <xf numFmtId="0" fontId="52" fillId="2" borderId="332" xfId="0" applyFont="1" applyFill="1" applyBorder="1" applyAlignment="1">
      <alignment horizontal="center" vertical="center"/>
    </xf>
    <xf numFmtId="0" fontId="52" fillId="2" borderId="333" xfId="0" applyFont="1" applyFill="1" applyBorder="1" applyAlignment="1">
      <alignment vertical="center"/>
    </xf>
    <xf numFmtId="0" fontId="52" fillId="2" borderId="1" xfId="0" applyFont="1" applyFill="1" applyBorder="1" applyAlignment="1">
      <alignment vertical="center"/>
    </xf>
    <xf numFmtId="0" fontId="52" fillId="2" borderId="332" xfId="0" applyFont="1" applyFill="1" applyBorder="1" applyAlignment="1">
      <alignment vertical="center"/>
    </xf>
    <xf numFmtId="0" fontId="103" fillId="2" borderId="52" xfId="0" applyFont="1" applyFill="1" applyBorder="1" applyAlignment="1">
      <alignment vertical="center"/>
    </xf>
    <xf numFmtId="0" fontId="52" fillId="2" borderId="1" xfId="0" applyFont="1" applyFill="1" applyBorder="1"/>
    <xf numFmtId="0" fontId="52" fillId="2" borderId="6" xfId="0" applyFont="1" applyFill="1" applyBorder="1"/>
    <xf numFmtId="0" fontId="15" fillId="2" borderId="146" xfId="0" applyFont="1" applyFill="1" applyBorder="1" applyAlignment="1">
      <alignment horizontal="left" vertical="center"/>
    </xf>
    <xf numFmtId="0" fontId="53" fillId="2" borderId="146" xfId="0" applyFont="1" applyFill="1" applyBorder="1" applyAlignment="1">
      <alignment vertical="center"/>
    </xf>
    <xf numFmtId="0" fontId="15" fillId="2" borderId="85" xfId="0" applyFont="1" applyFill="1" applyBorder="1" applyAlignment="1">
      <alignment horizontal="left" vertical="center"/>
    </xf>
    <xf numFmtId="0" fontId="15" fillId="2" borderId="85" xfId="0" applyFont="1" applyFill="1" applyBorder="1"/>
    <xf numFmtId="0" fontId="52" fillId="2" borderId="307" xfId="0" applyFont="1" applyFill="1" applyBorder="1" applyAlignment="1">
      <alignment vertical="center"/>
    </xf>
    <xf numFmtId="0" fontId="52" fillId="2" borderId="52" xfId="0" applyFont="1" applyFill="1" applyBorder="1" applyAlignment="1">
      <alignment vertical="center"/>
    </xf>
    <xf numFmtId="0" fontId="52" fillId="2" borderId="52" xfId="0" applyFont="1" applyFill="1" applyBorder="1" applyAlignment="1">
      <alignment horizontal="center" vertical="center"/>
    </xf>
    <xf numFmtId="0" fontId="15" fillId="2" borderId="307" xfId="0" applyFont="1" applyFill="1" applyBorder="1" applyAlignment="1">
      <alignment horizontal="left" vertical="center"/>
    </xf>
    <xf numFmtId="0" fontId="53" fillId="2" borderId="307" xfId="0" applyFont="1" applyFill="1" applyBorder="1" applyAlignment="1">
      <alignment vertical="center"/>
    </xf>
    <xf numFmtId="0" fontId="52" fillId="2" borderId="1" xfId="0" applyFont="1" applyFill="1" applyBorder="1" applyAlignment="1">
      <alignment horizontal="center" vertical="center"/>
    </xf>
    <xf numFmtId="0" fontId="15" fillId="2" borderId="52" xfId="0" applyFont="1" applyFill="1" applyBorder="1" applyAlignment="1">
      <alignment horizontal="left" vertical="center"/>
    </xf>
    <xf numFmtId="0" fontId="53" fillId="2" borderId="52" xfId="0" applyFont="1" applyFill="1" applyBorder="1" applyAlignment="1">
      <alignment vertical="center"/>
    </xf>
    <xf numFmtId="0" fontId="52" fillId="2" borderId="159" xfId="0" applyFont="1" applyFill="1" applyBorder="1"/>
    <xf numFmtId="0" fontId="52" fillId="2" borderId="180" xfId="0" applyFont="1" applyFill="1" applyBorder="1" applyAlignment="1">
      <alignment horizontal="center" vertical="center"/>
    </xf>
    <xf numFmtId="0" fontId="52" fillId="2" borderId="160" xfId="0" applyFont="1" applyFill="1" applyBorder="1" applyAlignment="1">
      <alignment vertical="center"/>
    </xf>
    <xf numFmtId="0" fontId="52" fillId="2" borderId="82" xfId="0" applyFont="1" applyFill="1" applyBorder="1" applyAlignment="1">
      <alignment vertical="center"/>
    </xf>
    <xf numFmtId="0" fontId="52" fillId="2" borderId="180" xfId="0" applyFont="1" applyFill="1" applyBorder="1" applyAlignment="1">
      <alignment vertical="center"/>
    </xf>
    <xf numFmtId="0" fontId="52" fillId="2" borderId="160" xfId="0" applyFont="1" applyFill="1" applyBorder="1"/>
    <xf numFmtId="0" fontId="52" fillId="2" borderId="161" xfId="0" applyFont="1" applyFill="1" applyBorder="1"/>
    <xf numFmtId="0" fontId="20" fillId="17" borderId="244" xfId="0" applyFont="1" applyFill="1" applyBorder="1" applyAlignment="1">
      <alignment vertical="center"/>
    </xf>
    <xf numFmtId="0" fontId="20" fillId="17" borderId="14" xfId="0" applyFont="1" applyFill="1" applyBorder="1" applyAlignment="1">
      <alignment horizontal="left" vertical="center"/>
    </xf>
    <xf numFmtId="0" fontId="20" fillId="17" borderId="14" xfId="0" applyFont="1" applyFill="1" applyBorder="1" applyAlignment="1">
      <alignment vertical="center"/>
    </xf>
    <xf numFmtId="0" fontId="15" fillId="17" borderId="14" xfId="0" applyFont="1" applyFill="1" applyBorder="1" applyAlignment="1">
      <alignment vertical="center"/>
    </xf>
    <xf numFmtId="0" fontId="15" fillId="17" borderId="14" xfId="0" applyFont="1" applyFill="1" applyBorder="1"/>
    <xf numFmtId="0" fontId="15" fillId="17" borderId="336" xfId="0" applyFont="1" applyFill="1" applyBorder="1"/>
    <xf numFmtId="0" fontId="52" fillId="2" borderId="333" xfId="0" applyFont="1" applyFill="1" applyBorder="1"/>
    <xf numFmtId="0" fontId="15" fillId="2" borderId="146" xfId="0" applyFont="1" applyFill="1" applyBorder="1" applyAlignment="1">
      <alignment horizontal="center" vertical="center"/>
    </xf>
    <xf numFmtId="0" fontId="15" fillId="2" borderId="146" xfId="0" applyFont="1" applyFill="1" applyBorder="1" applyAlignment="1">
      <alignment horizontal="left"/>
    </xf>
    <xf numFmtId="0" fontId="53" fillId="2" borderId="146" xfId="0" applyFont="1" applyFill="1" applyBorder="1"/>
    <xf numFmtId="0" fontId="52" fillId="2" borderId="333" xfId="0" applyFont="1" applyFill="1" applyBorder="1" applyAlignment="1">
      <alignment horizontal="left" vertical="center"/>
    </xf>
    <xf numFmtId="0" fontId="52" fillId="2" borderId="1" xfId="0" applyFont="1" applyFill="1" applyBorder="1" applyAlignment="1">
      <alignment horizontal="left" vertical="center"/>
    </xf>
    <xf numFmtId="0" fontId="52" fillId="2" borderId="332" xfId="0" applyFont="1" applyFill="1" applyBorder="1" applyAlignment="1">
      <alignment horizontal="left" vertical="center"/>
    </xf>
    <xf numFmtId="0" fontId="52" fillId="2" borderId="82" xfId="0" applyFont="1" applyFill="1" applyBorder="1"/>
    <xf numFmtId="0" fontId="20" fillId="17" borderId="244" xfId="0" applyFont="1" applyFill="1" applyBorder="1"/>
    <xf numFmtId="0" fontId="20" fillId="2" borderId="331" xfId="0" applyFont="1" applyFill="1" applyBorder="1" applyAlignment="1">
      <alignment vertical="center"/>
    </xf>
    <xf numFmtId="0" fontId="52" fillId="2" borderId="333" xfId="0" applyFont="1" applyFill="1" applyBorder="1" applyAlignment="1">
      <alignment horizontal="center" vertical="center"/>
    </xf>
    <xf numFmtId="0" fontId="20" fillId="2" borderId="146" xfId="0" applyFont="1" applyFill="1" applyBorder="1"/>
    <xf numFmtId="0" fontId="20" fillId="2" borderId="85" xfId="0" applyFont="1" applyFill="1" applyBorder="1"/>
    <xf numFmtId="0" fontId="15" fillId="2" borderId="332" xfId="0" applyFont="1" applyFill="1" applyBorder="1" applyAlignment="1">
      <alignment vertical="center"/>
    </xf>
    <xf numFmtId="0" fontId="15" fillId="2" borderId="333" xfId="0" applyFont="1" applyFill="1" applyBorder="1" applyAlignment="1">
      <alignment vertical="center"/>
    </xf>
    <xf numFmtId="0" fontId="20" fillId="2" borderId="182" xfId="0" applyFont="1" applyFill="1" applyBorder="1" applyAlignment="1">
      <alignment horizontal="left" vertical="center"/>
    </xf>
    <xf numFmtId="0" fontId="15" fillId="2" borderId="14" xfId="0" applyFont="1" applyFill="1" applyBorder="1" applyAlignment="1">
      <alignment vertical="center"/>
    </xf>
    <xf numFmtId="0" fontId="52" fillId="2" borderId="332" xfId="0" quotePrefix="1" applyFont="1" applyFill="1" applyBorder="1" applyAlignment="1">
      <alignment horizontal="center" vertical="center"/>
    </xf>
    <xf numFmtId="0" fontId="103" fillId="2" borderId="1" xfId="0" applyFont="1" applyFill="1" applyBorder="1" applyAlignment="1">
      <alignment vertical="center"/>
    </xf>
    <xf numFmtId="0" fontId="15" fillId="2" borderId="85" xfId="0" applyFont="1" applyFill="1" applyBorder="1" applyAlignment="1">
      <alignment horizontal="left"/>
    </xf>
    <xf numFmtId="0" fontId="20" fillId="0" borderId="0" xfId="0" applyFont="1" applyAlignment="1">
      <alignment horizontal="left" vertical="center"/>
    </xf>
    <xf numFmtId="0" fontId="20" fillId="0" borderId="15" xfId="0" applyFont="1" applyBorder="1" applyAlignment="1">
      <alignment vertical="center"/>
    </xf>
    <xf numFmtId="0" fontId="20" fillId="0" borderId="117" xfId="0" applyFont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0" fontId="15" fillId="0" borderId="15" xfId="0" applyFont="1" applyBorder="1" applyAlignment="1">
      <alignment vertical="center"/>
    </xf>
    <xf numFmtId="0" fontId="15" fillId="2" borderId="307" xfId="0" applyFont="1" applyFill="1" applyBorder="1" applyAlignment="1">
      <alignment horizontal="left"/>
    </xf>
    <xf numFmtId="0" fontId="53" fillId="2" borderId="307" xfId="0" applyFont="1" applyFill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0" fontId="53" fillId="2" borderId="146" xfId="0" applyFont="1" applyFill="1" applyBorder="1" applyAlignment="1">
      <alignment horizontal="left" vertical="center"/>
    </xf>
    <xf numFmtId="0" fontId="20" fillId="0" borderId="322" xfId="0" applyFont="1" applyBorder="1"/>
    <xf numFmtId="0" fontId="20" fillId="0" borderId="16" xfId="0" applyFont="1" applyBorder="1" applyAlignment="1">
      <alignment horizontal="left" vertical="center"/>
    </xf>
    <xf numFmtId="0" fontId="20" fillId="0" borderId="16" xfId="0" applyFont="1" applyBorder="1" applyAlignment="1">
      <alignment vertical="center"/>
    </xf>
    <xf numFmtId="0" fontId="15" fillId="0" borderId="117" xfId="0" applyFont="1" applyBorder="1" applyAlignment="1">
      <alignment vertical="center"/>
    </xf>
    <xf numFmtId="0" fontId="15" fillId="0" borderId="340" xfId="0" applyFont="1" applyBorder="1"/>
    <xf numFmtId="0" fontId="15" fillId="2" borderId="307" xfId="0" applyFont="1" applyFill="1" applyBorder="1" applyAlignment="1">
      <alignment horizontal="center" vertical="center"/>
    </xf>
    <xf numFmtId="0" fontId="15" fillId="2" borderId="307" xfId="0" applyFont="1" applyFill="1" applyBorder="1"/>
    <xf numFmtId="0" fontId="15" fillId="2" borderId="24" xfId="0" applyFont="1" applyFill="1" applyBorder="1"/>
    <xf numFmtId="0" fontId="15" fillId="2" borderId="104" xfId="0" applyFont="1" applyFill="1" applyBorder="1" applyAlignment="1">
      <alignment vertical="center"/>
    </xf>
    <xf numFmtId="0" fontId="15" fillId="2" borderId="341" xfId="0" applyFont="1" applyFill="1" applyBorder="1" applyAlignment="1">
      <alignment vertical="center"/>
    </xf>
    <xf numFmtId="14" fontId="20" fillId="2" borderId="1" xfId="0" applyNumberFormat="1" applyFont="1" applyFill="1" applyBorder="1" applyAlignment="1">
      <alignment horizontal="left"/>
    </xf>
    <xf numFmtId="15" fontId="20" fillId="2" borderId="1" xfId="0" applyNumberFormat="1" applyFont="1" applyFill="1" applyBorder="1"/>
    <xf numFmtId="0" fontId="20" fillId="2" borderId="1" xfId="0" applyFont="1" applyFill="1" applyBorder="1" applyAlignment="1">
      <alignment horizontal="left"/>
    </xf>
    <xf numFmtId="0" fontId="20" fillId="17" borderId="14" xfId="0" applyFont="1" applyFill="1" applyBorder="1"/>
    <xf numFmtId="0" fontId="20" fillId="2" borderId="329" xfId="0" applyFont="1" applyFill="1" applyBorder="1"/>
    <xf numFmtId="0" fontId="20" fillId="2" borderId="331" xfId="0" applyFont="1" applyFill="1" applyBorder="1"/>
    <xf numFmtId="0" fontId="52" fillId="2" borderId="332" xfId="0" applyFont="1" applyFill="1" applyBorder="1"/>
    <xf numFmtId="0" fontId="103" fillId="2" borderId="52" xfId="0" applyFont="1" applyFill="1" applyBorder="1"/>
    <xf numFmtId="0" fontId="52" fillId="2" borderId="52" xfId="0" applyFont="1" applyFill="1" applyBorder="1"/>
    <xf numFmtId="0" fontId="15" fillId="0" borderId="59" xfId="0" applyFont="1" applyBorder="1" applyAlignment="1">
      <alignment horizontal="center" vertical="center"/>
    </xf>
    <xf numFmtId="0" fontId="15" fillId="0" borderId="59" xfId="0" applyFont="1" applyBorder="1"/>
    <xf numFmtId="0" fontId="15" fillId="0" borderId="59" xfId="0" applyFont="1" applyBorder="1" applyAlignment="1">
      <alignment horizontal="left" vertical="center"/>
    </xf>
    <xf numFmtId="0" fontId="52" fillId="2" borderId="52" xfId="0" applyFont="1" applyFill="1" applyBorder="1" applyAlignment="1">
      <alignment horizontal="center"/>
    </xf>
    <xf numFmtId="0" fontId="15" fillId="0" borderId="107" xfId="0" applyFont="1" applyBorder="1" applyAlignment="1">
      <alignment horizontal="left" vertical="center"/>
    </xf>
    <xf numFmtId="0" fontId="103" fillId="2" borderId="1" xfId="0" applyFont="1" applyFill="1" applyBorder="1"/>
    <xf numFmtId="0" fontId="52" fillId="2" borderId="333" xfId="0" applyFont="1" applyFill="1" applyBorder="1" applyAlignment="1">
      <alignment horizontal="left"/>
    </xf>
    <xf numFmtId="0" fontId="52" fillId="2" borderId="1" xfId="0" applyFont="1" applyFill="1" applyBorder="1" applyAlignment="1">
      <alignment horizontal="left"/>
    </xf>
    <xf numFmtId="0" fontId="52" fillId="2" borderId="333" xfId="0" applyFont="1" applyFill="1" applyBorder="1" applyAlignment="1">
      <alignment horizontal="center"/>
    </xf>
    <xf numFmtId="0" fontId="52" fillId="2" borderId="1" xfId="0" applyFont="1" applyFill="1" applyBorder="1" applyAlignment="1">
      <alignment horizontal="center"/>
    </xf>
    <xf numFmtId="0" fontId="52" fillId="2" borderId="180" xfId="0" applyFont="1" applyFill="1" applyBorder="1"/>
    <xf numFmtId="0" fontId="15" fillId="2" borderId="307" xfId="0" applyFont="1" applyFill="1" applyBorder="1" applyAlignment="1">
      <alignment horizontal="center"/>
    </xf>
    <xf numFmtId="0" fontId="103" fillId="2" borderId="52" xfId="0" applyFont="1" applyFill="1" applyBorder="1" applyAlignment="1">
      <alignment horizontal="center"/>
    </xf>
    <xf numFmtId="16" fontId="52" fillId="2" borderId="1" xfId="0" applyNumberFormat="1" applyFont="1" applyFill="1" applyBorder="1"/>
    <xf numFmtId="0" fontId="52" fillId="2" borderId="307" xfId="0" applyFont="1" applyFill="1" applyBorder="1"/>
    <xf numFmtId="0" fontId="20" fillId="2" borderId="307" xfId="0" applyFont="1" applyFill="1" applyBorder="1"/>
    <xf numFmtId="0" fontId="15" fillId="2" borderId="14" xfId="0" applyFont="1" applyFill="1" applyBorder="1"/>
    <xf numFmtId="0" fontId="52" fillId="2" borderId="332" xfId="0" quotePrefix="1" applyFont="1" applyFill="1" applyBorder="1"/>
    <xf numFmtId="0" fontId="15" fillId="2" borderId="85" xfId="0" applyFont="1" applyFill="1" applyBorder="1" applyAlignment="1">
      <alignment horizontal="center" vertical="top"/>
    </xf>
    <xf numFmtId="0" fontId="53" fillId="2" borderId="333" xfId="0" applyFont="1" applyFill="1" applyBorder="1"/>
    <xf numFmtId="0" fontId="15" fillId="2" borderId="333" xfId="0" applyFont="1" applyFill="1" applyBorder="1"/>
    <xf numFmtId="0" fontId="15" fillId="2" borderId="332" xfId="0" applyFont="1" applyFill="1" applyBorder="1"/>
    <xf numFmtId="0" fontId="52" fillId="2" borderId="24" xfId="0" applyFont="1" applyFill="1" applyBorder="1"/>
    <xf numFmtId="0" fontId="52" fillId="2" borderId="341" xfId="0" applyFont="1" applyFill="1" applyBorder="1"/>
    <xf numFmtId="0" fontId="52" fillId="2" borderId="104" xfId="0" applyFont="1" applyFill="1" applyBorder="1"/>
    <xf numFmtId="0" fontId="52" fillId="2" borderId="25" xfId="0" applyFont="1" applyFill="1" applyBorder="1"/>
    <xf numFmtId="0" fontId="52" fillId="2" borderId="26" xfId="0" applyFont="1" applyFill="1" applyBorder="1"/>
    <xf numFmtId="0" fontId="105" fillId="17" borderId="347" xfId="0" applyFont="1" applyFill="1" applyBorder="1" applyAlignment="1">
      <alignment vertical="center"/>
    </xf>
    <xf numFmtId="0" fontId="105" fillId="17" borderId="348" xfId="0" applyFont="1" applyFill="1" applyBorder="1" applyAlignment="1">
      <alignment vertical="center"/>
    </xf>
    <xf numFmtId="0" fontId="15" fillId="17" borderId="348" xfId="0" applyFont="1" applyFill="1" applyBorder="1" applyAlignment="1">
      <alignment horizontal="center" vertical="center"/>
    </xf>
    <xf numFmtId="0" fontId="15" fillId="17" borderId="348" xfId="0" applyFont="1" applyFill="1" applyBorder="1" applyAlignment="1">
      <alignment vertical="center"/>
    </xf>
    <xf numFmtId="0" fontId="15" fillId="17" borderId="349" xfId="0" applyFont="1" applyFill="1" applyBorder="1" applyAlignment="1">
      <alignment vertical="center"/>
    </xf>
    <xf numFmtId="0" fontId="106" fillId="3" borderId="244" xfId="0" applyFont="1" applyFill="1" applyBorder="1" applyAlignment="1">
      <alignment horizontal="left" vertical="center"/>
    </xf>
    <xf numFmtId="0" fontId="106" fillId="3" borderId="14" xfId="0" applyFont="1" applyFill="1" applyBorder="1" applyAlignment="1">
      <alignment horizontal="left" vertical="center"/>
    </xf>
    <xf numFmtId="0" fontId="15" fillId="3" borderId="14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vertical="center"/>
    </xf>
    <xf numFmtId="0" fontId="15" fillId="3" borderId="336" xfId="0" applyFont="1" applyFill="1" applyBorder="1" applyAlignment="1">
      <alignment vertical="center"/>
    </xf>
    <xf numFmtId="0" fontId="15" fillId="0" borderId="321" xfId="0" applyFont="1" applyBorder="1" applyAlignment="1">
      <alignment vertical="center"/>
    </xf>
    <xf numFmtId="0" fontId="15" fillId="0" borderId="10" xfId="0" applyFont="1" applyBorder="1" applyAlignment="1">
      <alignment horizontal="left" vertical="center"/>
    </xf>
    <xf numFmtId="0" fontId="15" fillId="0" borderId="11" xfId="0" applyFont="1" applyBorder="1" applyAlignment="1">
      <alignment horizontal="center" vertical="center"/>
    </xf>
    <xf numFmtId="0" fontId="15" fillId="0" borderId="350" xfId="0" applyFont="1" applyBorder="1" applyAlignment="1">
      <alignment vertical="center"/>
    </xf>
    <xf numFmtId="0" fontId="15" fillId="0" borderId="52" xfId="0" applyFont="1" applyBorder="1" applyAlignment="1">
      <alignment vertical="center"/>
    </xf>
    <xf numFmtId="0" fontId="15" fillId="0" borderId="106" xfId="0" applyFont="1" applyBorder="1" applyAlignment="1">
      <alignment vertical="center"/>
    </xf>
    <xf numFmtId="0" fontId="15" fillId="0" borderId="15" xfId="0" applyFont="1" applyBorder="1" applyAlignment="1">
      <alignment horizontal="left" vertical="center"/>
    </xf>
    <xf numFmtId="0" fontId="15" fillId="0" borderId="16" xfId="0" applyFont="1" applyBorder="1" applyAlignment="1">
      <alignment horizontal="center" vertical="center"/>
    </xf>
    <xf numFmtId="0" fontId="15" fillId="0" borderId="340" xfId="0" applyFont="1" applyBorder="1" applyAlignment="1">
      <alignment vertical="center"/>
    </xf>
    <xf numFmtId="0" fontId="15" fillId="0" borderId="168" xfId="0" applyFont="1" applyBorder="1" applyAlignment="1">
      <alignment vertical="center"/>
    </xf>
    <xf numFmtId="0" fontId="15" fillId="0" borderId="121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0" fontId="15" fillId="0" borderId="81" xfId="0" applyFont="1" applyBorder="1" applyAlignment="1">
      <alignment vertical="center"/>
    </xf>
    <xf numFmtId="0" fontId="15" fillId="0" borderId="18" xfId="0" applyFont="1" applyBorder="1" applyAlignment="1">
      <alignment vertical="center"/>
    </xf>
    <xf numFmtId="0" fontId="15" fillId="0" borderId="19" xfId="0" applyFont="1" applyBorder="1" applyAlignment="1">
      <alignment horizontal="center" vertical="center"/>
    </xf>
    <xf numFmtId="0" fontId="15" fillId="0" borderId="19" xfId="0" applyFont="1" applyBorder="1" applyAlignment="1">
      <alignment vertical="center"/>
    </xf>
    <xf numFmtId="0" fontId="15" fillId="0" borderId="351" xfId="0" applyFont="1" applyBorder="1" applyAlignment="1">
      <alignment vertical="center"/>
    </xf>
    <xf numFmtId="0" fontId="15" fillId="0" borderId="75" xfId="0" applyFont="1" applyBorder="1" applyAlignment="1">
      <alignment vertical="center"/>
    </xf>
    <xf numFmtId="0" fontId="15" fillId="0" borderId="16" xfId="0" applyFont="1" applyBorder="1" applyAlignment="1">
      <alignment horizontal="left" vertical="center"/>
    </xf>
    <xf numFmtId="0" fontId="15" fillId="0" borderId="10" xfId="0" applyFont="1" applyBorder="1" applyAlignment="1">
      <alignment vertical="center"/>
    </xf>
    <xf numFmtId="0" fontId="15" fillId="0" borderId="169" xfId="0" applyFont="1" applyBorder="1" applyAlignment="1">
      <alignment vertical="center"/>
    </xf>
    <xf numFmtId="0" fontId="15" fillId="0" borderId="59" xfId="0" applyFont="1" applyBorder="1" applyAlignment="1">
      <alignment vertical="center"/>
    </xf>
    <xf numFmtId="0" fontId="20" fillId="0" borderId="11" xfId="0" applyFont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15" fillId="0" borderId="52" xfId="0" applyFont="1" applyBorder="1" applyAlignment="1">
      <alignment horizontal="left" vertical="center"/>
    </xf>
    <xf numFmtId="0" fontId="15" fillId="0" borderId="352" xfId="0" applyFont="1" applyBorder="1" applyAlignment="1">
      <alignment vertical="center"/>
    </xf>
    <xf numFmtId="0" fontId="20" fillId="0" borderId="81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0" fontId="20" fillId="0" borderId="19" xfId="0" applyFont="1" applyBorder="1" applyAlignment="1">
      <alignment horizontal="center" vertical="center"/>
    </xf>
    <xf numFmtId="0" fontId="20" fillId="0" borderId="59" xfId="0" applyFont="1" applyBorder="1" applyAlignment="1">
      <alignment vertical="center"/>
    </xf>
    <xf numFmtId="0" fontId="20" fillId="0" borderId="351" xfId="0" applyFont="1" applyBorder="1" applyAlignment="1">
      <alignment vertical="center"/>
    </xf>
    <xf numFmtId="0" fontId="20" fillId="0" borderId="75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52" xfId="0" applyFont="1" applyBorder="1" applyAlignment="1">
      <alignment vertical="center"/>
    </xf>
    <xf numFmtId="0" fontId="20" fillId="0" borderId="350" xfId="0" applyFont="1" applyBorder="1" applyAlignment="1">
      <alignment vertical="center"/>
    </xf>
    <xf numFmtId="0" fontId="15" fillId="0" borderId="116" xfId="0" applyFont="1" applyBorder="1" applyAlignment="1">
      <alignment vertical="center"/>
    </xf>
    <xf numFmtId="0" fontId="15" fillId="0" borderId="122" xfId="0" applyFont="1" applyBorder="1" applyAlignment="1">
      <alignment horizontal="center" vertical="center"/>
    </xf>
    <xf numFmtId="0" fontId="15" fillId="0" borderId="122" xfId="0" applyFont="1" applyBorder="1" applyAlignment="1">
      <alignment vertical="center"/>
    </xf>
    <xf numFmtId="0" fontId="15" fillId="0" borderId="123" xfId="0" applyFont="1" applyBorder="1" applyAlignment="1">
      <alignment vertical="center"/>
    </xf>
    <xf numFmtId="0" fontId="15" fillId="0" borderId="323" xfId="0" applyFont="1" applyBorder="1" applyAlignment="1">
      <alignment horizontal="center" vertical="center"/>
    </xf>
    <xf numFmtId="0" fontId="15" fillId="0" borderId="353" xfId="0" applyFont="1" applyBorder="1" applyAlignment="1">
      <alignment vertical="center"/>
    </xf>
    <xf numFmtId="0" fontId="15" fillId="0" borderId="323" xfId="0" applyFont="1" applyBorder="1" applyAlignment="1">
      <alignment vertical="center"/>
    </xf>
    <xf numFmtId="0" fontId="15" fillId="0" borderId="124" xfId="0" applyFont="1" applyBorder="1" applyAlignment="1">
      <alignment vertical="center"/>
    </xf>
    <xf numFmtId="0" fontId="15" fillId="0" borderId="114" xfId="0" applyFont="1" applyBorder="1" applyAlignment="1">
      <alignment vertical="center"/>
    </xf>
    <xf numFmtId="0" fontId="15" fillId="0" borderId="114" xfId="0" applyFont="1" applyBorder="1" applyAlignment="1">
      <alignment horizontal="center" vertical="center"/>
    </xf>
    <xf numFmtId="0" fontId="15" fillId="0" borderId="113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322" xfId="0" applyFont="1" applyBorder="1" applyAlignment="1">
      <alignment vertical="center"/>
    </xf>
    <xf numFmtId="0" fontId="15" fillId="0" borderId="120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/>
    </xf>
    <xf numFmtId="0" fontId="3" fillId="0" borderId="8" xfId="0" applyFont="1" applyBorder="1"/>
    <xf numFmtId="0" fontId="3" fillId="0" borderId="9" xfId="0" applyFont="1" applyBorder="1"/>
    <xf numFmtId="0" fontId="4" fillId="2" borderId="7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5" fillId="2" borderId="7" xfId="0" applyFont="1" applyFill="1" applyBorder="1" applyAlignment="1">
      <alignment horizontal="left" vertical="center"/>
    </xf>
    <xf numFmtId="0" fontId="5" fillId="2" borderId="7" xfId="0" applyFont="1" applyFill="1" applyBorder="1" applyAlignment="1">
      <alignment vertical="center"/>
    </xf>
    <xf numFmtId="0" fontId="7" fillId="2" borderId="7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left" vertical="center"/>
    </xf>
    <xf numFmtId="0" fontId="3" fillId="0" borderId="16" xfId="0" applyFont="1" applyBorder="1"/>
    <xf numFmtId="0" fontId="3" fillId="0" borderId="17" xfId="0" applyFont="1" applyBorder="1"/>
    <xf numFmtId="0" fontId="3" fillId="0" borderId="18" xfId="0" applyFont="1" applyBorder="1"/>
    <xf numFmtId="0" fontId="3" fillId="0" borderId="19" xfId="0" applyFont="1" applyBorder="1"/>
    <xf numFmtId="0" fontId="3" fillId="0" borderId="20" xfId="0" applyFont="1" applyBorder="1"/>
    <xf numFmtId="0" fontId="5" fillId="2" borderId="10" xfId="0" applyFont="1" applyFill="1" applyBorder="1" applyAlignment="1">
      <alignment vertical="center"/>
    </xf>
    <xf numFmtId="0" fontId="3" fillId="0" borderId="11" xfId="0" applyFont="1" applyBorder="1"/>
    <xf numFmtId="0" fontId="3" fillId="0" borderId="12" xfId="0" applyFont="1" applyBorder="1"/>
    <xf numFmtId="0" fontId="7" fillId="2" borderId="10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left" vertical="center"/>
    </xf>
    <xf numFmtId="0" fontId="6" fillId="2" borderId="10" xfId="0" applyFont="1" applyFill="1" applyBorder="1" applyAlignment="1">
      <alignment horizontal="left" vertical="center"/>
    </xf>
    <xf numFmtId="17" fontId="5" fillId="2" borderId="10" xfId="0" applyNumberFormat="1" applyFont="1" applyFill="1" applyBorder="1" applyAlignment="1">
      <alignment horizontal="left" vertical="center"/>
    </xf>
    <xf numFmtId="0" fontId="5" fillId="2" borderId="21" xfId="0" applyFont="1" applyFill="1" applyBorder="1" applyAlignment="1">
      <alignment horizontal="left" vertical="center"/>
    </xf>
    <xf numFmtId="0" fontId="3" fillId="0" borderId="22" xfId="0" applyFont="1" applyBorder="1"/>
    <xf numFmtId="0" fontId="3" fillId="0" borderId="23" xfId="0" applyFont="1" applyBorder="1"/>
    <xf numFmtId="0" fontId="8" fillId="2" borderId="7" xfId="0" applyFont="1" applyFill="1" applyBorder="1" applyAlignment="1">
      <alignment horizontal="center"/>
    </xf>
    <xf numFmtId="0" fontId="16" fillId="2" borderId="35" xfId="0" applyFont="1" applyFill="1" applyBorder="1" applyAlignment="1">
      <alignment horizontal="center"/>
    </xf>
    <xf numFmtId="0" fontId="3" fillId="0" borderId="36" xfId="0" applyFont="1" applyBorder="1"/>
    <xf numFmtId="0" fontId="24" fillId="2" borderId="37" xfId="0" applyFont="1" applyFill="1" applyBorder="1" applyAlignment="1">
      <alignment horizontal="center" vertical="center" wrapText="1"/>
    </xf>
    <xf numFmtId="0" fontId="3" fillId="0" borderId="42" xfId="0" applyFont="1" applyBorder="1"/>
    <xf numFmtId="0" fontId="24" fillId="2" borderId="38" xfId="0" applyFont="1" applyFill="1" applyBorder="1" applyAlignment="1">
      <alignment horizontal="center" vertical="center" wrapText="1"/>
    </xf>
    <xf numFmtId="0" fontId="3" fillId="0" borderId="39" xfId="0" applyFont="1" applyBorder="1"/>
    <xf numFmtId="0" fontId="3" fillId="0" borderId="40" xfId="0" applyFont="1" applyBorder="1"/>
    <xf numFmtId="0" fontId="24" fillId="2" borderId="41" xfId="0" applyFont="1" applyFill="1" applyBorder="1" applyAlignment="1">
      <alignment horizontal="center" vertical="center" wrapText="1"/>
    </xf>
    <xf numFmtId="0" fontId="3" fillId="0" borderId="48" xfId="0" applyFont="1" applyBorder="1"/>
    <xf numFmtId="0" fontId="24" fillId="2" borderId="43" xfId="0" applyFont="1" applyFill="1" applyBorder="1" applyAlignment="1">
      <alignment horizontal="center" vertical="center" wrapText="1"/>
    </xf>
    <xf numFmtId="0" fontId="3" fillId="0" borderId="44" xfId="0" applyFont="1" applyBorder="1"/>
    <xf numFmtId="164" fontId="26" fillId="2" borderId="50" xfId="0" applyNumberFormat="1" applyFont="1" applyFill="1" applyBorder="1" applyAlignment="1">
      <alignment horizontal="center" vertical="center"/>
    </xf>
    <xf numFmtId="0" fontId="3" fillId="0" borderId="51" xfId="0" applyFont="1" applyBorder="1"/>
    <xf numFmtId="164" fontId="26" fillId="3" borderId="56" xfId="0" applyNumberFormat="1" applyFont="1" applyFill="1" applyBorder="1" applyAlignment="1">
      <alignment horizontal="center" vertical="center"/>
    </xf>
    <xf numFmtId="164" fontId="26" fillId="2" borderId="56" xfId="0" applyNumberFormat="1" applyFont="1" applyFill="1" applyBorder="1" applyAlignment="1">
      <alignment horizontal="center" vertical="center"/>
    </xf>
    <xf numFmtId="164" fontId="26" fillId="0" borderId="4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3" fillId="0" borderId="62" xfId="0" applyFont="1" applyBorder="1"/>
    <xf numFmtId="0" fontId="34" fillId="4" borderId="69" xfId="0" applyFont="1" applyFill="1" applyBorder="1" applyAlignment="1">
      <alignment horizontal="center"/>
    </xf>
    <xf numFmtId="0" fontId="3" fillId="0" borderId="70" xfId="0" applyFont="1" applyBorder="1"/>
    <xf numFmtId="0" fontId="35" fillId="2" borderId="73" xfId="0" applyFont="1" applyFill="1" applyBorder="1" applyAlignment="1">
      <alignment horizontal="center" vertical="center"/>
    </xf>
    <xf numFmtId="0" fontId="24" fillId="2" borderId="78" xfId="0" applyFont="1" applyFill="1" applyBorder="1" applyAlignment="1">
      <alignment horizontal="center" vertical="center" wrapText="1"/>
    </xf>
    <xf numFmtId="0" fontId="3" fillId="0" borderId="59" xfId="0" applyFont="1" applyBorder="1"/>
    <xf numFmtId="0" fontId="30" fillId="2" borderId="89" xfId="0" applyFont="1" applyFill="1" applyBorder="1" applyAlignment="1">
      <alignment horizontal="center"/>
    </xf>
    <xf numFmtId="0" fontId="3" fillId="0" borderId="90" xfId="0" applyFont="1" applyBorder="1"/>
    <xf numFmtId="0" fontId="3" fillId="0" borderId="91" xfId="0" applyFont="1" applyBorder="1"/>
    <xf numFmtId="0" fontId="30" fillId="2" borderId="95" xfId="0" applyFont="1" applyFill="1" applyBorder="1" applyAlignment="1">
      <alignment horizontal="center"/>
    </xf>
    <xf numFmtId="0" fontId="36" fillId="2" borderId="97" xfId="0" applyFont="1" applyFill="1" applyBorder="1" applyAlignment="1">
      <alignment horizontal="center"/>
    </xf>
    <xf numFmtId="0" fontId="3" fillId="0" borderId="98" xfId="0" applyFont="1" applyBorder="1"/>
    <xf numFmtId="0" fontId="36" fillId="2" borderId="99" xfId="0" applyFont="1" applyFill="1" applyBorder="1" applyAlignment="1">
      <alignment horizontal="center"/>
    </xf>
    <xf numFmtId="0" fontId="30" fillId="2" borderId="101" xfId="0" applyFont="1" applyFill="1" applyBorder="1" applyAlignment="1">
      <alignment horizontal="center"/>
    </xf>
    <xf numFmtId="0" fontId="3" fillId="0" borderId="102" xfId="0" applyFont="1" applyBorder="1"/>
    <xf numFmtId="0" fontId="38" fillId="2" borderId="69" xfId="0" applyFont="1" applyFill="1" applyBorder="1" applyAlignment="1">
      <alignment horizontal="center"/>
    </xf>
    <xf numFmtId="0" fontId="24" fillId="2" borderId="77" xfId="0" applyFont="1" applyFill="1" applyBorder="1" applyAlignment="1">
      <alignment horizontal="center" vertical="center" wrapText="1"/>
    </xf>
    <xf numFmtId="0" fontId="3" fillId="0" borderId="81" xfId="0" applyFont="1" applyBorder="1"/>
    <xf numFmtId="0" fontId="30" fillId="2" borderId="80" xfId="0" applyFont="1" applyFill="1" applyBorder="1" applyAlignment="1">
      <alignment horizontal="center" vertical="center"/>
    </xf>
    <xf numFmtId="0" fontId="3" fillId="0" borderId="83" xfId="0" applyFont="1" applyBorder="1"/>
    <xf numFmtId="0" fontId="20" fillId="5" borderId="15" xfId="0" applyFont="1" applyFill="1" applyBorder="1" applyAlignment="1">
      <alignment horizontal="center" vertical="center"/>
    </xf>
    <xf numFmtId="0" fontId="3" fillId="0" borderId="117" xfId="0" applyFont="1" applyBorder="1"/>
    <xf numFmtId="0" fontId="3" fillId="0" borderId="119" xfId="0" applyFont="1" applyBorder="1"/>
    <xf numFmtId="0" fontId="15" fillId="0" borderId="10" xfId="0" applyFont="1" applyBorder="1" applyAlignment="1">
      <alignment horizontal="center" vertical="center"/>
    </xf>
    <xf numFmtId="0" fontId="42" fillId="0" borderId="138" xfId="0" applyFont="1" applyBorder="1" applyAlignment="1">
      <alignment horizontal="left"/>
    </xf>
    <xf numFmtId="0" fontId="3" fillId="0" borderId="139" xfId="0" applyFont="1" applyBorder="1"/>
    <xf numFmtId="0" fontId="42" fillId="0" borderId="137" xfId="0" applyFont="1" applyBorder="1" applyAlignment="1">
      <alignment horizontal="left"/>
    </xf>
    <xf numFmtId="0" fontId="3" fillId="0" borderId="140" xfId="0" applyFont="1" applyBorder="1"/>
    <xf numFmtId="0" fontId="43" fillId="4" borderId="138" xfId="0" applyFont="1" applyFill="1" applyBorder="1" applyAlignment="1">
      <alignment vertical="top"/>
    </xf>
    <xf numFmtId="0" fontId="3" fillId="0" borderId="143" xfId="0" applyFont="1" applyBorder="1"/>
    <xf numFmtId="164" fontId="42" fillId="0" borderId="138" xfId="0" applyNumberFormat="1" applyFont="1" applyBorder="1" applyAlignment="1">
      <alignment horizontal="left"/>
    </xf>
    <xf numFmtId="0" fontId="18" fillId="4" borderId="73" xfId="0" applyFont="1" applyFill="1" applyBorder="1" applyAlignment="1">
      <alignment horizontal="center"/>
    </xf>
    <xf numFmtId="0" fontId="3" fillId="0" borderId="145" xfId="0" applyFont="1" applyBorder="1"/>
    <xf numFmtId="0" fontId="18" fillId="4" borderId="10" xfId="0" applyFont="1" applyFill="1" applyBorder="1" applyAlignment="1">
      <alignment horizontal="center"/>
    </xf>
    <xf numFmtId="0" fontId="47" fillId="4" borderId="10" xfId="0" applyFont="1" applyFill="1" applyBorder="1" applyAlignment="1">
      <alignment horizontal="left"/>
    </xf>
    <xf numFmtId="0" fontId="3" fillId="0" borderId="147" xfId="0" applyFont="1" applyBorder="1"/>
    <xf numFmtId="0" fontId="18" fillId="4" borderId="99" xfId="0" applyFont="1" applyFill="1" applyBorder="1" applyAlignment="1">
      <alignment horizontal="center"/>
    </xf>
    <xf numFmtId="0" fontId="3" fillId="0" borderId="148" xfId="0" applyFont="1" applyBorder="1"/>
    <xf numFmtId="0" fontId="52" fillId="0" borderId="133" xfId="0" applyFont="1" applyBorder="1" applyAlignment="1">
      <alignment horizontal="left" vertical="center" wrapText="1"/>
    </xf>
    <xf numFmtId="0" fontId="3" fillId="0" borderId="157" xfId="0" applyFont="1" applyBorder="1"/>
    <xf numFmtId="0" fontId="53" fillId="0" borderId="127" xfId="0" applyFont="1" applyBorder="1" applyAlignment="1">
      <alignment horizontal="left" vertical="center" wrapText="1"/>
    </xf>
    <xf numFmtId="0" fontId="3" fillId="0" borderId="158" xfId="0" applyFont="1" applyBorder="1"/>
    <xf numFmtId="0" fontId="52" fillId="0" borderId="130" xfId="0" applyFont="1" applyBorder="1" applyAlignment="1">
      <alignment horizontal="left" vertical="center" wrapText="1"/>
    </xf>
    <xf numFmtId="0" fontId="3" fillId="0" borderId="156" xfId="0" applyFont="1" applyBorder="1"/>
    <xf numFmtId="0" fontId="52" fillId="9" borderId="150" xfId="0" applyFont="1" applyFill="1" applyBorder="1" applyAlignment="1">
      <alignment horizontal="center" vertical="center" wrapText="1"/>
    </xf>
    <xf numFmtId="0" fontId="3" fillId="0" borderId="151" xfId="0" applyFont="1" applyBorder="1"/>
    <xf numFmtId="0" fontId="52" fillId="0" borderId="153" xfId="0" applyFont="1" applyBorder="1" applyAlignment="1">
      <alignment horizontal="left" vertical="center" wrapText="1"/>
    </xf>
    <xf numFmtId="0" fontId="3" fillId="0" borderId="154" xfId="0" applyFont="1" applyBorder="1"/>
    <xf numFmtId="0" fontId="18" fillId="4" borderId="7" xfId="0" applyFont="1" applyFill="1" applyBorder="1" applyAlignment="1">
      <alignment horizontal="left" vertical="top"/>
    </xf>
    <xf numFmtId="0" fontId="21" fillId="4" borderId="7" xfId="0" applyFont="1" applyFill="1" applyBorder="1" applyAlignment="1">
      <alignment horizontal="left" vertical="top"/>
    </xf>
    <xf numFmtId="0" fontId="57" fillId="4" borderId="69" xfId="0" applyFont="1" applyFill="1" applyBorder="1" applyAlignment="1">
      <alignment horizontal="center"/>
    </xf>
    <xf numFmtId="0" fontId="18" fillId="4" borderId="7" xfId="0" applyFont="1" applyFill="1" applyBorder="1" applyAlignment="1">
      <alignment horizontal="left"/>
    </xf>
    <xf numFmtId="165" fontId="21" fillId="4" borderId="7" xfId="0" applyNumberFormat="1" applyFont="1" applyFill="1" applyBorder="1" applyAlignment="1">
      <alignment horizontal="left" vertical="top"/>
    </xf>
    <xf numFmtId="166" fontId="20" fillId="2" borderId="170" xfId="0" applyNumberFormat="1" applyFont="1" applyFill="1" applyBorder="1" applyAlignment="1">
      <alignment horizontal="center" vertical="center" wrapText="1"/>
    </xf>
    <xf numFmtId="0" fontId="3" fillId="0" borderId="175" xfId="0" applyFont="1" applyBorder="1"/>
    <xf numFmtId="0" fontId="20" fillId="2" borderId="73" xfId="0" applyFont="1" applyFill="1" applyBorder="1" applyAlignment="1">
      <alignment horizontal="center" vertical="center" wrapText="1"/>
    </xf>
    <xf numFmtId="0" fontId="3" fillId="0" borderId="171" xfId="0" applyFont="1" applyBorder="1"/>
    <xf numFmtId="0" fontId="20" fillId="2" borderId="172" xfId="0" applyFont="1" applyFill="1" applyBorder="1" applyAlignment="1">
      <alignment horizontal="center" vertical="center" wrapText="1"/>
    </xf>
    <xf numFmtId="0" fontId="3" fillId="0" borderId="177" xfId="0" applyFont="1" applyBorder="1"/>
    <xf numFmtId="0" fontId="20" fillId="2" borderId="170" xfId="0" applyFont="1" applyFill="1" applyBorder="1" applyAlignment="1">
      <alignment horizontal="center" vertical="center" wrapText="1"/>
    </xf>
    <xf numFmtId="0" fontId="20" fillId="2" borderId="78" xfId="0" applyFont="1" applyFill="1" applyBorder="1" applyAlignment="1">
      <alignment horizontal="center" vertical="center" wrapText="1"/>
    </xf>
    <xf numFmtId="0" fontId="3" fillId="0" borderId="169" xfId="0" applyFont="1" applyBorder="1"/>
    <xf numFmtId="0" fontId="20" fillId="2" borderId="162" xfId="0" applyFont="1" applyFill="1" applyBorder="1" applyAlignment="1">
      <alignment horizontal="center" vertical="center" wrapText="1"/>
    </xf>
    <xf numFmtId="0" fontId="3" fillId="0" borderId="163" xfId="0" applyFont="1" applyBorder="1"/>
    <xf numFmtId="0" fontId="3" fillId="0" borderId="164" xfId="0" applyFont="1" applyBorder="1"/>
    <xf numFmtId="0" fontId="20" fillId="2" borderId="165" xfId="0" applyFont="1" applyFill="1" applyBorder="1" applyAlignment="1">
      <alignment horizontal="center" vertical="center" wrapText="1"/>
    </xf>
    <xf numFmtId="0" fontId="3" fillId="0" borderId="166" xfId="0" applyFont="1" applyBorder="1"/>
    <xf numFmtId="0" fontId="19" fillId="2" borderId="167" xfId="0" applyFont="1" applyFill="1" applyBorder="1" applyAlignment="1">
      <alignment horizontal="center" vertical="center" wrapText="1"/>
    </xf>
    <xf numFmtId="0" fontId="3" fillId="0" borderId="173" xfId="0" applyFont="1" applyBorder="1"/>
    <xf numFmtId="0" fontId="3" fillId="0" borderId="178" xfId="0" applyFont="1" applyBorder="1"/>
    <xf numFmtId="165" fontId="18" fillId="4" borderId="7" xfId="0" applyNumberFormat="1" applyFont="1" applyFill="1" applyBorder="1" applyAlignment="1">
      <alignment horizontal="left"/>
    </xf>
    <xf numFmtId="0" fontId="20" fillId="2" borderId="77" xfId="0" applyFont="1" applyFill="1" applyBorder="1" applyAlignment="1">
      <alignment horizontal="center" vertical="center" wrapText="1"/>
    </xf>
    <xf numFmtId="0" fontId="3" fillId="0" borderId="168" xfId="0" applyFont="1" applyBorder="1"/>
    <xf numFmtId="0" fontId="3" fillId="0" borderId="174" xfId="0" applyFont="1" applyBorder="1"/>
    <xf numFmtId="0" fontId="60" fillId="2" borderId="69" xfId="0" applyFont="1" applyFill="1" applyBorder="1" applyAlignment="1">
      <alignment horizontal="left"/>
    </xf>
    <xf numFmtId="0" fontId="15" fillId="2" borderId="187" xfId="0" applyFont="1" applyFill="1" applyBorder="1" applyAlignment="1">
      <alignment horizontal="left"/>
    </xf>
    <xf numFmtId="0" fontId="3" fillId="0" borderId="188" xfId="0" applyFont="1" applyBorder="1"/>
    <xf numFmtId="0" fontId="15" fillId="2" borderId="78" xfId="0" applyFont="1" applyFill="1" applyBorder="1" applyAlignment="1">
      <alignment horizontal="center" vertical="center"/>
    </xf>
    <xf numFmtId="0" fontId="15" fillId="2" borderId="107" xfId="0" applyFont="1" applyFill="1" applyBorder="1" applyAlignment="1">
      <alignment horizontal="center" vertical="center"/>
    </xf>
    <xf numFmtId="0" fontId="3" fillId="0" borderId="181" xfId="0" applyFont="1" applyBorder="1"/>
    <xf numFmtId="0" fontId="20" fillId="2" borderId="95" xfId="0" applyFont="1" applyFill="1" applyBorder="1" applyAlignment="1">
      <alignment horizontal="center"/>
    </xf>
    <xf numFmtId="0" fontId="3" fillId="0" borderId="184" xfId="0" applyFont="1" applyBorder="1"/>
    <xf numFmtId="0" fontId="15" fillId="2" borderId="7" xfId="0" applyFont="1" applyFill="1" applyBorder="1" applyAlignment="1">
      <alignment horizontal="left"/>
    </xf>
    <xf numFmtId="0" fontId="62" fillId="2" borderId="7" xfId="0" applyFont="1" applyFill="1" applyBorder="1" applyAlignment="1">
      <alignment horizontal="left"/>
    </xf>
    <xf numFmtId="0" fontId="15" fillId="2" borderId="189" xfId="0" applyFont="1" applyFill="1" applyBorder="1" applyAlignment="1">
      <alignment horizontal="left"/>
    </xf>
    <xf numFmtId="168" fontId="64" fillId="0" borderId="0" xfId="0" applyNumberFormat="1" applyFont="1" applyAlignment="1">
      <alignment horizontal="center"/>
    </xf>
    <xf numFmtId="0" fontId="0" fillId="0" borderId="0" xfId="0"/>
    <xf numFmtId="166" fontId="19" fillId="0" borderId="190" xfId="0" applyNumberFormat="1" applyFont="1" applyBorder="1" applyAlignment="1">
      <alignment horizontal="center" vertical="center"/>
    </xf>
    <xf numFmtId="0" fontId="3" fillId="0" borderId="191" xfId="0" applyFont="1" applyBorder="1"/>
    <xf numFmtId="0" fontId="3" fillId="0" borderId="201" xfId="0" applyFont="1" applyBorder="1"/>
    <xf numFmtId="166" fontId="19" fillId="9" borderId="10" xfId="0" applyNumberFormat="1" applyFont="1" applyFill="1" applyBorder="1" applyAlignment="1">
      <alignment horizontal="center"/>
    </xf>
    <xf numFmtId="166" fontId="19" fillId="10" borderId="130" xfId="0" applyNumberFormat="1" applyFont="1" applyFill="1" applyBorder="1" applyAlignment="1">
      <alignment horizontal="center" wrapText="1"/>
    </xf>
    <xf numFmtId="0" fontId="3" fillId="0" borderId="198" xfId="0" applyFont="1" applyBorder="1"/>
    <xf numFmtId="166" fontId="19" fillId="0" borderId="130" xfId="0" applyNumberFormat="1" applyFont="1" applyBorder="1" applyAlignment="1">
      <alignment horizontal="center" vertical="center"/>
    </xf>
    <xf numFmtId="0" fontId="3" fillId="0" borderId="196" xfId="0" applyFont="1" applyBorder="1"/>
    <xf numFmtId="166" fontId="19" fillId="0" borderId="197" xfId="0" applyNumberFormat="1" applyFont="1" applyBorder="1" applyAlignment="1">
      <alignment horizontal="center" vertical="center"/>
    </xf>
    <xf numFmtId="166" fontId="19" fillId="10" borderId="194" xfId="0" applyNumberFormat="1" applyFont="1" applyFill="1" applyBorder="1" applyAlignment="1">
      <alignment horizontal="center" wrapText="1"/>
    </xf>
    <xf numFmtId="0" fontId="3" fillId="0" borderId="195" xfId="0" applyFont="1" applyBorder="1"/>
    <xf numFmtId="0" fontId="63" fillId="5" borderId="15" xfId="0" applyFont="1" applyFill="1" applyBorder="1" applyAlignment="1">
      <alignment horizontal="center" vertical="center"/>
    </xf>
    <xf numFmtId="0" fontId="64" fillId="0" borderId="0" xfId="0" applyFont="1" applyAlignment="1">
      <alignment horizontal="left"/>
    </xf>
    <xf numFmtId="14" fontId="64" fillId="0" borderId="0" xfId="0" applyNumberFormat="1" applyFont="1" applyAlignment="1">
      <alignment horizontal="left"/>
    </xf>
    <xf numFmtId="0" fontId="64" fillId="0" borderId="10" xfId="0" applyFont="1" applyBorder="1" applyAlignment="1">
      <alignment horizontal="center" vertical="center"/>
    </xf>
    <xf numFmtId="166" fontId="19" fillId="0" borderId="132" xfId="0" applyNumberFormat="1" applyFont="1" applyBorder="1" applyAlignment="1">
      <alignment horizontal="center" vertical="center"/>
    </xf>
    <xf numFmtId="0" fontId="3" fillId="0" borderId="199" xfId="0" applyFont="1" applyBorder="1"/>
    <xf numFmtId="0" fontId="3" fillId="0" borderId="204" xfId="0" applyFont="1" applyBorder="1"/>
    <xf numFmtId="166" fontId="19" fillId="0" borderId="132" xfId="0" applyNumberFormat="1" applyFont="1" applyBorder="1" applyAlignment="1">
      <alignment horizontal="center" vertical="center" wrapText="1"/>
    </xf>
    <xf numFmtId="166" fontId="19" fillId="0" borderId="157" xfId="0" applyNumberFormat="1" applyFont="1" applyBorder="1" applyAlignment="1">
      <alignment horizontal="center" vertical="center" wrapText="1"/>
    </xf>
    <xf numFmtId="0" fontId="3" fillId="0" borderId="200" xfId="0" applyFont="1" applyBorder="1"/>
    <xf numFmtId="0" fontId="3" fillId="0" borderId="206" xfId="0" applyFont="1" applyBorder="1"/>
    <xf numFmtId="166" fontId="19" fillId="0" borderId="153" xfId="0" applyNumberFormat="1" applyFont="1" applyBorder="1" applyAlignment="1">
      <alignment horizontal="center" vertical="center"/>
    </xf>
    <xf numFmtId="0" fontId="3" fillId="0" borderId="192" xfId="0" applyFont="1" applyBorder="1"/>
    <xf numFmtId="166" fontId="19" fillId="0" borderId="193" xfId="0" applyNumberFormat="1" applyFont="1" applyBorder="1" applyAlignment="1">
      <alignment horizontal="center" vertical="center"/>
    </xf>
    <xf numFmtId="0" fontId="65" fillId="0" borderId="10" xfId="0" applyFont="1" applyBorder="1" applyAlignment="1">
      <alignment horizontal="center"/>
    </xf>
    <xf numFmtId="0" fontId="15" fillId="0" borderId="107" xfId="0" applyFont="1" applyBorder="1" applyAlignment="1">
      <alignment horizontal="center" vertical="center"/>
    </xf>
    <xf numFmtId="0" fontId="15" fillId="0" borderId="107" xfId="0" applyFont="1" applyBorder="1" applyAlignment="1">
      <alignment horizontal="center" vertical="center" wrapText="1"/>
    </xf>
    <xf numFmtId="0" fontId="13" fillId="0" borderId="107" xfId="0" applyFont="1" applyBorder="1" applyAlignment="1">
      <alignment horizontal="center" vertical="center" wrapText="1"/>
    </xf>
    <xf numFmtId="164" fontId="20" fillId="0" borderId="237" xfId="0" applyNumberFormat="1" applyFont="1" applyBorder="1" applyAlignment="1">
      <alignment horizontal="center" vertical="center"/>
    </xf>
    <xf numFmtId="0" fontId="3" fillId="0" borderId="242" xfId="0" applyFont="1" applyBorder="1"/>
    <xf numFmtId="166" fontId="20" fillId="0" borderId="237" xfId="0" applyNumberFormat="1" applyFont="1" applyBorder="1" applyAlignment="1">
      <alignment horizontal="center" vertical="center"/>
    </xf>
    <xf numFmtId="0" fontId="42" fillId="0" borderId="232" xfId="0" applyFont="1" applyBorder="1" applyAlignment="1">
      <alignment horizontal="center" vertical="center"/>
    </xf>
    <xf numFmtId="0" fontId="3" fillId="0" borderId="241" xfId="0" applyFont="1" applyBorder="1"/>
    <xf numFmtId="0" fontId="42" fillId="15" borderId="233" xfId="0" applyFont="1" applyFill="1" applyBorder="1" applyAlignment="1">
      <alignment horizontal="center"/>
    </xf>
    <xf numFmtId="0" fontId="3" fillId="0" borderId="234" xfId="0" applyFont="1" applyBorder="1"/>
    <xf numFmtId="0" fontId="3" fillId="0" borderId="235" xfId="0" applyFont="1" applyBorder="1"/>
    <xf numFmtId="0" fontId="65" fillId="0" borderId="113" xfId="0" applyFont="1" applyBorder="1" applyAlignment="1">
      <alignment horizontal="center" vertical="center"/>
    </xf>
    <xf numFmtId="0" fontId="3" fillId="0" borderId="114" xfId="0" applyFont="1" applyBorder="1"/>
    <xf numFmtId="0" fontId="3" fillId="0" borderId="115" xfId="0" applyFont="1" applyBorder="1"/>
    <xf numFmtId="166" fontId="20" fillId="0" borderId="239" xfId="0" applyNumberFormat="1" applyFont="1" applyBorder="1" applyAlignment="1">
      <alignment horizontal="center" vertical="top"/>
    </xf>
    <xf numFmtId="0" fontId="3" fillId="0" borderId="240" xfId="0" applyFont="1" applyBorder="1"/>
    <xf numFmtId="168" fontId="15" fillId="0" borderId="0" xfId="0" applyNumberFormat="1" applyFont="1" applyAlignment="1">
      <alignment horizontal="center"/>
    </xf>
    <xf numFmtId="166" fontId="20" fillId="0" borderId="0" xfId="0" applyNumberFormat="1" applyFont="1" applyAlignment="1">
      <alignment horizontal="center" vertical="center"/>
    </xf>
    <xf numFmtId="166" fontId="20" fillId="0" borderId="0" xfId="0" applyNumberFormat="1" applyFont="1" applyAlignment="1">
      <alignment horizontal="center" vertical="top" wrapText="1"/>
    </xf>
    <xf numFmtId="0" fontId="13" fillId="0" borderId="170" xfId="0" applyFont="1" applyBorder="1" applyAlignment="1">
      <alignment horizontal="center" vertical="center"/>
    </xf>
    <xf numFmtId="0" fontId="13" fillId="0" borderId="73" xfId="0" applyFont="1" applyBorder="1" applyAlignment="1">
      <alignment horizontal="center" vertical="center"/>
    </xf>
    <xf numFmtId="0" fontId="72" fillId="22" borderId="266" xfId="0" applyFont="1" applyFill="1" applyBorder="1" applyAlignment="1">
      <alignment horizontal="center" vertical="center"/>
    </xf>
    <xf numFmtId="175" fontId="13" fillId="0" borderId="170" xfId="0" applyNumberFormat="1" applyFont="1" applyBorder="1" applyAlignment="1">
      <alignment horizontal="center" vertical="center" wrapText="1"/>
    </xf>
    <xf numFmtId="164" fontId="13" fillId="0" borderId="170" xfId="0" applyNumberFormat="1" applyFont="1" applyBorder="1" applyAlignment="1">
      <alignment horizontal="center" vertical="center"/>
    </xf>
    <xf numFmtId="0" fontId="73" fillId="22" borderId="266" xfId="0" applyFont="1" applyFill="1" applyBorder="1" applyAlignment="1">
      <alignment horizontal="center" vertical="center"/>
    </xf>
    <xf numFmtId="0" fontId="13" fillId="0" borderId="99" xfId="0" applyFont="1" applyBorder="1" applyAlignment="1">
      <alignment horizontal="center" vertical="center"/>
    </xf>
    <xf numFmtId="0" fontId="65" fillId="0" borderId="99" xfId="0" applyFont="1" applyBorder="1" applyAlignment="1">
      <alignment horizontal="center" vertical="center"/>
    </xf>
    <xf numFmtId="0" fontId="73" fillId="0" borderId="266" xfId="0" applyFont="1" applyBorder="1" applyAlignment="1">
      <alignment horizontal="center" vertical="center"/>
    </xf>
    <xf numFmtId="0" fontId="72" fillId="0" borderId="266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5" fillId="0" borderId="266" xfId="0" applyFont="1" applyBorder="1" applyAlignment="1">
      <alignment horizontal="center" vertical="center"/>
    </xf>
    <xf numFmtId="0" fontId="65" fillId="0" borderId="101" xfId="0" applyFont="1" applyBorder="1" applyAlignment="1">
      <alignment horizontal="center" vertical="center"/>
    </xf>
    <xf numFmtId="0" fontId="3" fillId="0" borderId="267" xfId="0" applyFont="1" applyBorder="1"/>
    <xf numFmtId="0" fontId="13" fillId="0" borderId="107" xfId="0" applyFont="1" applyBorder="1" applyAlignment="1">
      <alignment horizontal="center" vertical="center"/>
    </xf>
    <xf numFmtId="0" fontId="72" fillId="0" borderId="107" xfId="0" applyFont="1" applyBorder="1" applyAlignment="1">
      <alignment horizontal="center" vertical="center"/>
    </xf>
    <xf numFmtId="175" fontId="13" fillId="0" borderId="107" xfId="0" applyNumberFormat="1" applyFont="1" applyBorder="1" applyAlignment="1">
      <alignment horizontal="center" vertical="center" wrapText="1"/>
    </xf>
    <xf numFmtId="164" fontId="13" fillId="0" borderId="107" xfId="0" applyNumberFormat="1" applyFont="1" applyBorder="1" applyAlignment="1">
      <alignment horizontal="center" vertical="center"/>
    </xf>
    <xf numFmtId="0" fontId="20" fillId="0" borderId="272" xfId="0" applyFont="1" applyBorder="1" applyAlignment="1">
      <alignment horizontal="center" vertical="center" wrapText="1"/>
    </xf>
    <xf numFmtId="0" fontId="3" fillId="0" borderId="276" xfId="0" applyFont="1" applyBorder="1"/>
    <xf numFmtId="0" fontId="20" fillId="0" borderId="273" xfId="0" applyFont="1" applyBorder="1" applyAlignment="1">
      <alignment horizontal="center" vertical="center" wrapText="1"/>
    </xf>
    <xf numFmtId="0" fontId="3" fillId="0" borderId="274" xfId="0" applyFont="1" applyBorder="1"/>
    <xf numFmtId="0" fontId="3" fillId="0" borderId="275" xfId="0" applyFont="1" applyBorder="1"/>
    <xf numFmtId="0" fontId="85" fillId="2" borderId="69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left" vertical="center"/>
    </xf>
    <xf numFmtId="165" fontId="11" fillId="2" borderId="7" xfId="0" applyNumberFormat="1" applyFont="1" applyFill="1" applyBorder="1" applyAlignment="1">
      <alignment horizontal="left" vertical="center"/>
    </xf>
    <xf numFmtId="15" fontId="11" fillId="2" borderId="7" xfId="0" applyNumberFormat="1" applyFont="1" applyFill="1" applyBorder="1" applyAlignment="1">
      <alignment horizontal="left" vertical="center"/>
    </xf>
    <xf numFmtId="0" fontId="86" fillId="2" borderId="288" xfId="0" applyFont="1" applyFill="1" applyBorder="1" applyAlignment="1">
      <alignment horizontal="left" vertical="center"/>
    </xf>
    <xf numFmtId="0" fontId="3" fillId="0" borderId="289" xfId="0" applyFont="1" applyBorder="1"/>
    <xf numFmtId="0" fontId="3" fillId="0" borderId="316" xfId="0" applyFont="1" applyBorder="1"/>
    <xf numFmtId="0" fontId="86" fillId="2" borderId="318" xfId="0" applyFont="1" applyFill="1" applyBorder="1" applyAlignment="1">
      <alignment horizontal="left" vertical="center"/>
    </xf>
    <xf numFmtId="180" fontId="94" fillId="0" borderId="319" xfId="0" applyNumberFormat="1" applyFont="1" applyBorder="1" applyAlignment="1">
      <alignment horizontal="center" vertical="center"/>
    </xf>
    <xf numFmtId="0" fontId="5" fillId="23" borderId="288" xfId="0" applyFont="1" applyFill="1" applyBorder="1" applyAlignment="1">
      <alignment horizontal="center" vertical="center"/>
    </xf>
    <xf numFmtId="0" fontId="3" fillId="0" borderId="290" xfId="0" applyFont="1" applyBorder="1"/>
    <xf numFmtId="0" fontId="5" fillId="16" borderId="291" xfId="0" applyFont="1" applyFill="1" applyBorder="1" applyAlignment="1">
      <alignment horizontal="center" vertical="center"/>
    </xf>
    <xf numFmtId="0" fontId="3" fillId="0" borderId="292" xfId="0" applyFont="1" applyBorder="1"/>
    <xf numFmtId="0" fontId="5" fillId="13" borderId="291" xfId="0" applyFont="1" applyFill="1" applyBorder="1" applyAlignment="1">
      <alignment horizontal="center" vertical="center"/>
    </xf>
    <xf numFmtId="0" fontId="3" fillId="0" borderId="293" xfId="0" applyFont="1" applyBorder="1"/>
    <xf numFmtId="0" fontId="78" fillId="2" borderId="288" xfId="0" applyFont="1" applyFill="1" applyBorder="1" applyAlignment="1">
      <alignment horizontal="left" vertical="center"/>
    </xf>
    <xf numFmtId="0" fontId="18" fillId="2" borderId="7" xfId="0" applyFont="1" applyFill="1" applyBorder="1" applyAlignment="1">
      <alignment horizontal="left" vertical="top"/>
    </xf>
    <xf numFmtId="0" fontId="30" fillId="2" borderId="80" xfId="0" applyFont="1" applyFill="1" applyBorder="1" applyAlignment="1">
      <alignment horizontal="center" vertical="center" wrapText="1"/>
    </xf>
    <xf numFmtId="0" fontId="22" fillId="2" borderId="69" xfId="0" applyFont="1" applyFill="1" applyBorder="1" applyAlignment="1">
      <alignment horizontal="left"/>
    </xf>
    <xf numFmtId="0" fontId="22" fillId="2" borderId="187" xfId="0" applyFont="1" applyFill="1" applyBorder="1" applyAlignment="1">
      <alignment horizontal="left"/>
    </xf>
    <xf numFmtId="0" fontId="11" fillId="4" borderId="321" xfId="0" applyFont="1" applyFill="1" applyBorder="1" applyAlignment="1">
      <alignment horizontal="center"/>
    </xf>
    <xf numFmtId="0" fontId="11" fillId="24" borderId="321" xfId="0" applyFont="1" applyFill="1" applyBorder="1" applyAlignment="1">
      <alignment horizontal="center"/>
    </xf>
    <xf numFmtId="0" fontId="11" fillId="24" borderId="10" xfId="0" applyFont="1" applyFill="1" applyBorder="1" applyAlignment="1">
      <alignment horizontal="center"/>
    </xf>
    <xf numFmtId="0" fontId="11" fillId="27" borderId="10" xfId="0" applyFont="1" applyFill="1" applyBorder="1" applyAlignment="1">
      <alignment horizontal="center"/>
    </xf>
    <xf numFmtId="0" fontId="87" fillId="4" borderId="321" xfId="0" applyFont="1" applyFill="1" applyBorder="1" applyAlignment="1">
      <alignment horizontal="center"/>
    </xf>
    <xf numFmtId="172" fontId="87" fillId="4" borderId="10" xfId="0" applyNumberFormat="1" applyFont="1" applyFill="1" applyBorder="1" applyAlignment="1">
      <alignment horizontal="center"/>
    </xf>
    <xf numFmtId="0" fontId="99" fillId="4" borderId="69" xfId="0" applyFont="1" applyFill="1" applyBorder="1" applyAlignment="1">
      <alignment horizontal="center"/>
    </xf>
    <xf numFmtId="14" fontId="11" fillId="4" borderId="7" xfId="0" applyNumberFormat="1" applyFont="1" applyFill="1" applyBorder="1" applyAlignment="1">
      <alignment horizontal="left" vertical="center"/>
    </xf>
    <xf numFmtId="0" fontId="11" fillId="26" borderId="320" xfId="0" applyFont="1" applyFill="1" applyBorder="1" applyAlignment="1">
      <alignment horizontal="center"/>
    </xf>
    <xf numFmtId="0" fontId="11" fillId="26" borderId="73" xfId="0" applyFont="1" applyFill="1" applyBorder="1" applyAlignment="1">
      <alignment horizontal="center"/>
    </xf>
    <xf numFmtId="0" fontId="87" fillId="27" borderId="10" xfId="0" applyFont="1" applyFill="1" applyBorder="1" applyAlignment="1">
      <alignment horizontal="center"/>
    </xf>
    <xf numFmtId="0" fontId="6" fillId="29" borderId="322" xfId="0" applyFont="1" applyFill="1" applyBorder="1" applyAlignment="1">
      <alignment horizontal="right" vertical="center"/>
    </xf>
    <xf numFmtId="0" fontId="3" fillId="0" borderId="123" xfId="0" applyFont="1" applyBorder="1"/>
    <xf numFmtId="0" fontId="3" fillId="0" borderId="120" xfId="0" applyFont="1" applyBorder="1"/>
    <xf numFmtId="0" fontId="3" fillId="0" borderId="323" xfId="0" applyFont="1" applyBorder="1"/>
    <xf numFmtId="172" fontId="101" fillId="30" borderId="109" xfId="0" applyNumberFormat="1" applyFont="1" applyFill="1" applyBorder="1" applyAlignment="1">
      <alignment horizontal="center" vertical="center"/>
    </xf>
    <xf numFmtId="0" fontId="3" fillId="0" borderId="324" xfId="0" applyFont="1" applyBorder="1"/>
    <xf numFmtId="0" fontId="15" fillId="2" borderId="107" xfId="0" applyFont="1" applyFill="1" applyBorder="1" applyAlignment="1">
      <alignment horizontal="center"/>
    </xf>
    <xf numFmtId="0" fontId="20" fillId="2" borderId="7" xfId="0" applyFont="1" applyFill="1" applyBorder="1" applyAlignment="1">
      <alignment horizontal="center"/>
    </xf>
    <xf numFmtId="0" fontId="35" fillId="2" borderId="7" xfId="0" applyFont="1" applyFill="1" applyBorder="1" applyAlignment="1">
      <alignment horizontal="center" vertical="center"/>
    </xf>
    <xf numFmtId="0" fontId="20" fillId="3" borderId="101" xfId="0" applyFont="1" applyFill="1" applyBorder="1" applyAlignment="1">
      <alignment horizontal="center" vertical="center"/>
    </xf>
    <xf numFmtId="0" fontId="20" fillId="3" borderId="268" xfId="0" applyFont="1" applyFill="1" applyBorder="1" applyAlignment="1">
      <alignment horizontal="center" vertical="center"/>
    </xf>
    <xf numFmtId="0" fontId="3" fillId="0" borderId="325" xfId="0" applyFont="1" applyBorder="1"/>
    <xf numFmtId="0" fontId="20" fillId="2" borderId="326" xfId="0" applyFont="1" applyFill="1" applyBorder="1" applyAlignment="1">
      <alignment horizontal="center"/>
    </xf>
    <xf numFmtId="0" fontId="3" fillId="0" borderId="327" xfId="0" applyFont="1" applyBorder="1"/>
    <xf numFmtId="0" fontId="20" fillId="12" borderId="107" xfId="0" applyFont="1" applyFill="1" applyBorder="1" applyAlignment="1">
      <alignment horizontal="center" vertical="center"/>
    </xf>
    <xf numFmtId="0" fontId="15" fillId="2" borderId="107" xfId="0" applyFont="1" applyFill="1" applyBorder="1" applyAlignment="1">
      <alignment horizontal="center" vertical="center" wrapText="1"/>
    </xf>
    <xf numFmtId="0" fontId="52" fillId="2" borderId="33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52" fillId="2" borderId="21" xfId="0" applyFont="1" applyFill="1" applyBorder="1" applyAlignment="1">
      <alignment horizontal="center" vertical="center"/>
    </xf>
    <xf numFmtId="0" fontId="3" fillId="0" borderId="335" xfId="0" applyFont="1" applyBorder="1"/>
    <xf numFmtId="0" fontId="52" fillId="2" borderId="337" xfId="0" applyFont="1" applyFill="1" applyBorder="1" applyAlignment="1">
      <alignment horizontal="center" vertical="center" wrapText="1"/>
    </xf>
    <xf numFmtId="0" fontId="3" fillId="0" borderId="338" xfId="0" applyFont="1" applyBorder="1"/>
    <xf numFmtId="0" fontId="3" fillId="0" borderId="339" xfId="0" applyFont="1" applyBorder="1"/>
    <xf numFmtId="0" fontId="15" fillId="2" borderId="107" xfId="0" applyFont="1" applyFill="1" applyBorder="1" applyAlignment="1">
      <alignment horizontal="left" vertical="center" wrapText="1"/>
    </xf>
    <xf numFmtId="0" fontId="15" fillId="2" borderId="107" xfId="0" applyFont="1" applyFill="1" applyBorder="1" applyAlignment="1">
      <alignment horizontal="left" vertical="center"/>
    </xf>
    <xf numFmtId="0" fontId="20" fillId="2" borderId="107" xfId="0" applyFont="1" applyFill="1" applyBorder="1" applyAlignment="1">
      <alignment horizontal="center" vertical="center"/>
    </xf>
    <xf numFmtId="0" fontId="15" fillId="2" borderId="346" xfId="0" applyFont="1" applyFill="1" applyBorder="1" applyAlignment="1">
      <alignment horizontal="center" vertical="center"/>
    </xf>
    <xf numFmtId="0" fontId="15" fillId="2" borderId="346" xfId="0" applyFont="1" applyFill="1" applyBorder="1" applyAlignment="1">
      <alignment horizontal="left" vertical="center"/>
    </xf>
    <xf numFmtId="0" fontId="52" fillId="2" borderId="107" xfId="0" applyFont="1" applyFill="1" applyBorder="1" applyAlignment="1">
      <alignment horizontal="left" wrapText="1"/>
    </xf>
    <xf numFmtId="0" fontId="104" fillId="2" borderId="107" xfId="0" applyFont="1" applyFill="1" applyBorder="1" applyAlignment="1">
      <alignment horizontal="left" vertical="center" wrapText="1"/>
    </xf>
    <xf numFmtId="0" fontId="20" fillId="2" borderId="107" xfId="0" applyFont="1" applyFill="1" applyBorder="1" applyAlignment="1">
      <alignment horizontal="left" vertical="center"/>
    </xf>
    <xf numFmtId="0" fontId="15" fillId="2" borderId="346" xfId="0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0" fontId="19" fillId="12" borderId="7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left"/>
    </xf>
    <xf numFmtId="0" fontId="52" fillId="2" borderId="334" xfId="0" applyFont="1" applyFill="1" applyBorder="1" applyAlignment="1">
      <alignment horizontal="center"/>
    </xf>
    <xf numFmtId="0" fontId="52" fillId="2" borderId="342" xfId="0" applyFont="1" applyFill="1" applyBorder="1" applyAlignment="1">
      <alignment horizontal="left" vertical="center" wrapText="1"/>
    </xf>
    <xf numFmtId="0" fontId="3" fillId="0" borderId="343" xfId="0" applyFont="1" applyBorder="1"/>
    <xf numFmtId="0" fontId="3" fillId="0" borderId="344" xfId="0" applyFont="1" applyBorder="1"/>
    <xf numFmtId="0" fontId="3" fillId="0" borderId="345" xfId="0" applyFont="1" applyBorder="1"/>
    <xf numFmtId="0" fontId="52" fillId="2" borderId="21" xfId="0" applyFont="1" applyFill="1" applyBorder="1" applyAlignment="1">
      <alignment horizontal="center"/>
    </xf>
    <xf numFmtId="0" fontId="20" fillId="3" borderId="10" xfId="0" applyFont="1" applyFill="1" applyBorder="1" applyAlignment="1">
      <alignment horizontal="center" vertical="center"/>
    </xf>
    <xf numFmtId="0" fontId="20" fillId="0" borderId="321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3" fillId="0" borderId="350" xfId="0" applyFont="1" applyBorder="1"/>
  </cellXfs>
  <cellStyles count="1">
    <cellStyle name="Normal" xfId="0" builtinId="0"/>
  </cellStyles>
  <dxfs count="18">
    <dxf>
      <font>
        <color rgb="FFFF0000"/>
      </font>
      <fill>
        <patternFill patternType="none"/>
      </fill>
    </dxf>
    <dxf>
      <font>
        <color rgb="FF00B050"/>
      </font>
      <fill>
        <patternFill patternType="none"/>
      </fill>
    </dxf>
    <dxf>
      <fill>
        <patternFill patternType="solid">
          <fgColor rgb="FFCCC0D9"/>
          <bgColor rgb="FFCCC0D9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581025</xdr:colOff>
      <xdr:row>16</xdr:row>
      <xdr:rowOff>104775</xdr:rowOff>
    </xdr:from>
    <xdr:ext cx="1590675" cy="7429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571500</xdr:colOff>
      <xdr:row>0</xdr:row>
      <xdr:rowOff>47625</xdr:rowOff>
    </xdr:from>
    <xdr:ext cx="3800475" cy="16097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460050" y="2989425"/>
          <a:ext cx="3771900" cy="1581150"/>
        </a:xfrm>
        <a:prstGeom prst="rect">
          <a:avLst/>
        </a:prstGeom>
        <a:solidFill>
          <a:srgbClr val="FFFF00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lnSpc>
              <a:spcPct val="114285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400" b="1" u="sng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PERHATIAN :</a:t>
          </a:r>
          <a:endParaRPr sz="1400"/>
        </a:p>
        <a:p>
          <a:pPr marL="0" lvl="0" indent="0" algn="l" rtl="0">
            <a:lnSpc>
              <a:spcPct val="107142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400" b="0" u="none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1. Pembuatan laporan harus  teliti dan benar</a:t>
          </a:r>
          <a:endParaRPr sz="1400"/>
        </a:p>
        <a:p>
          <a:pPr marL="0" lvl="0" indent="0" algn="l" rtl="0">
            <a:lnSpc>
              <a:spcPct val="114285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400" b="0" u="none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2. Pengisinan kolom nama bank harus sesuai slip setoran bank,.</a:t>
          </a:r>
          <a:endParaRPr sz="1400"/>
        </a:p>
        <a:p>
          <a:pPr marL="0" lvl="0" indent="0" algn="l" rtl="0">
            <a:lnSpc>
              <a:spcPct val="107142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400" b="0" u="none">
              <a:solidFill>
                <a:srgbClr val="C00000"/>
              </a:solidFill>
              <a:latin typeface="Calibri"/>
              <a:ea typeface="Calibri"/>
              <a:cs typeface="Calibri"/>
              <a:sym typeface="Calibri"/>
            </a:rPr>
            <a:t>3. Jika terjadi selisih lebih /kurang/tidak ada slip setorannya WAJIB konfirmasi ke audit pusat bagian rekonsiliasi bank.</a:t>
          </a:r>
          <a:endParaRPr sz="1400"/>
        </a:p>
        <a:p>
          <a:pPr marL="0" lvl="0" indent="0" algn="l" rtl="0">
            <a:lnSpc>
              <a:spcPct val="114285"/>
            </a:lnSpc>
            <a:spcBef>
              <a:spcPts val="0"/>
            </a:spcBef>
            <a:spcAft>
              <a:spcPts val="0"/>
            </a:spcAft>
            <a:buNone/>
          </a:pPr>
          <a:endParaRPr sz="1400" b="0" u="none">
            <a:solidFill>
              <a:srgbClr val="C00000"/>
            </a:solidFill>
          </a:endParaRPr>
        </a:p>
      </xdr:txBody>
    </xdr:sp>
    <xdr:clientData fLocksWithSheet="0"/>
  </xdr:oneCellAnchor>
  <xdr:oneCellAnchor>
    <xdr:from>
      <xdr:col>10</xdr:col>
      <xdr:colOff>1409700</xdr:colOff>
      <xdr:row>1</xdr:row>
      <xdr:rowOff>114300</xdr:rowOff>
    </xdr:from>
    <xdr:ext cx="1724025" cy="5429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180975</xdr:colOff>
      <xdr:row>0</xdr:row>
      <xdr:rowOff>38100</xdr:rowOff>
    </xdr:from>
    <xdr:ext cx="1724025" cy="4953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828675</xdr:colOff>
      <xdr:row>0</xdr:row>
      <xdr:rowOff>161925</xdr:rowOff>
    </xdr:from>
    <xdr:ext cx="1676400" cy="37147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114300</xdr:colOff>
      <xdr:row>62</xdr:row>
      <xdr:rowOff>28575</xdr:rowOff>
    </xdr:from>
    <xdr:ext cx="2752725" cy="74485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8915400" y="12239625"/>
          <a:ext cx="2752725" cy="7448550"/>
          <a:chOff x="3983925" y="70013"/>
          <a:chExt cx="2724150" cy="7419975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CxnSpPr/>
        </xdr:nvCxnSpPr>
        <xdr:spPr>
          <a:xfrm>
            <a:off x="3983925" y="70013"/>
            <a:ext cx="2724150" cy="7419975"/>
          </a:xfrm>
          <a:prstGeom prst="straightConnector1">
            <a:avLst/>
          </a:prstGeom>
          <a:noFill/>
          <a:ln w="25400" cap="flat" cmpd="sng">
            <a:solidFill>
              <a:schemeClr val="accent2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600075</xdr:colOff>
      <xdr:row>62</xdr:row>
      <xdr:rowOff>142875</xdr:rowOff>
    </xdr:from>
    <xdr:ext cx="12934950" cy="7686675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304800</xdr:colOff>
      <xdr:row>62</xdr:row>
      <xdr:rowOff>104775</xdr:rowOff>
    </xdr:from>
    <xdr:ext cx="12553950" cy="76676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514350</xdr:colOff>
      <xdr:row>0</xdr:row>
      <xdr:rowOff>47625</xdr:rowOff>
    </xdr:from>
    <xdr:ext cx="1809750" cy="4476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285750</xdr:colOff>
      <xdr:row>0</xdr:row>
      <xdr:rowOff>0</xdr:rowOff>
    </xdr:from>
    <xdr:ext cx="1724025" cy="5048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409575</xdr:colOff>
      <xdr:row>58</xdr:row>
      <xdr:rowOff>0</xdr:rowOff>
    </xdr:from>
    <xdr:ext cx="21755100" cy="1362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0" y="3113250"/>
          <a:ext cx="10692000" cy="1333500"/>
        </a:xfrm>
        <a:prstGeom prst="rect">
          <a:avLst/>
        </a:prstGeom>
        <a:solidFill>
          <a:schemeClr val="accent1"/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 u="sng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PETUNJUAK PENGISIAN :</a:t>
          </a:r>
          <a:endParaRPr sz="1400"/>
        </a:p>
        <a:p>
          <a:pPr marL="0" lvl="0" indent="0" algn="l" rtl="0">
            <a:lnSpc>
              <a:spcPct val="10909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1). KOLOM YANG DIBLOK/WARNA JANGAN DIHAPUS KARENA SUDAH RUMUS.</a:t>
          </a:r>
          <a:endParaRPr sz="1100" b="1" i="0" u="none" strike="noStrike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2). ISIKAN DATA PADA KOLOM YANG TIDAK DIBLOCK/WARNA</a:t>
          </a:r>
          <a:endParaRPr sz="1100"/>
        </a:p>
        <a:p>
          <a:pPr marL="0" lvl="0" indent="0" algn="l" rtl="0">
            <a:lnSpc>
              <a:spcPct val="10909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3). SEBELUM IMPUT PERHITUNGAN PIUTANG, PERIKSA DAHULU KEBENARAN RMK, AKTUAL PENAGIHAN, TUTUP BUKU BULAN SEBELUMNYA DAN PENDING TUBUK BULAN SEBELUMNYA.</a:t>
          </a:r>
          <a:endParaRPr sz="1400"/>
        </a:p>
        <a:p>
          <a:pPr marL="0" lvl="0" indent="0" algn="l" rtl="0">
            <a:lnSpc>
              <a:spcPct val="10909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4). PELAJARI DAN PAHAMI RUMUS-RUMUS DASARNYA SEHINGGA JIKA SUATU SAAT TERHAPUS ATAU KOMPUTERNYA ERRO MAKA BISA MEMBUAT SENDIRI.</a:t>
          </a:r>
          <a:endParaRPr sz="1100"/>
        </a:p>
      </xdr:txBody>
    </xdr:sp>
    <xdr:clientData fLocksWithSheet="0"/>
  </xdr:oneCellAnchor>
  <xdr:oneCellAnchor>
    <xdr:from>
      <xdr:col>26</xdr:col>
      <xdr:colOff>76200</xdr:colOff>
      <xdr:row>0</xdr:row>
      <xdr:rowOff>171450</xdr:rowOff>
    </xdr:from>
    <xdr:ext cx="1619250" cy="952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876300</xdr:colOff>
      <xdr:row>0</xdr:row>
      <xdr:rowOff>38100</xdr:rowOff>
    </xdr:from>
    <xdr:ext cx="1800225" cy="40005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1028700</xdr:colOff>
      <xdr:row>3</xdr:row>
      <xdr:rowOff>66675</xdr:rowOff>
    </xdr:from>
    <xdr:ext cx="1009650" cy="1581150"/>
    <xdr:pic>
      <xdr:nvPicPr>
        <xdr:cNvPr id="2" name="image7.jpg" descr="http://3.bp.blogspot.com/-Hi4GZXFviy0/T6Ce-MvF90I/AAAAAAAABsk/4gcam_BNHTQ/s1600/carry+1.jp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847725</xdr:colOff>
      <xdr:row>3</xdr:row>
      <xdr:rowOff>133350</xdr:rowOff>
    </xdr:from>
    <xdr:ext cx="1762125" cy="1514475"/>
    <xdr:pic>
      <xdr:nvPicPr>
        <xdr:cNvPr id="3" name="image7.jpg" descr="http://3.bp.blogspot.com/-Hi4GZXFviy0/T6Ce-MvF90I/AAAAAAAABsk/4gcam_BNHTQ/s1600/carry+1.jpg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1009650</xdr:colOff>
      <xdr:row>13</xdr:row>
      <xdr:rowOff>47625</xdr:rowOff>
    </xdr:from>
    <xdr:ext cx="1009650" cy="1781175"/>
    <xdr:pic>
      <xdr:nvPicPr>
        <xdr:cNvPr id="4" name="image7.jpg" descr="http://3.bp.blogspot.com/-Hi4GZXFviy0/T6Ce-MvF90I/AAAAAAAABsk/4gcam_BNHTQ/s1600/carry+1.jpg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857250</xdr:colOff>
      <xdr:row>14</xdr:row>
      <xdr:rowOff>9525</xdr:rowOff>
    </xdr:from>
    <xdr:ext cx="1762125" cy="1476375"/>
    <xdr:pic>
      <xdr:nvPicPr>
        <xdr:cNvPr id="5" name="image7.jpg" descr="http://3.bp.blogspot.com/-Hi4GZXFviy0/T6Ce-MvF90I/AAAAAAAABsk/4gcam_BNHTQ/s1600/carry+1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ASMIN\My%20Doc\DOCUME~1\DIV~1.PEN\LOCALS~1\Temp\Documents%20and%20Settings\YUSWADI\Desktop\Job%20Des%20YUSWADI\LHK%20COSMA\SEPTEMBER\Documents%20and%20Settings\YUSWADI\Desktop\BLANKO%20LHP-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ORMAT%20LHK%20CABANG/........%20LHKC/FORMAT%20LHK%20CABANG%20BARU%202023%20(OK%20)%20-SAMPLE%20f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"/>
      <sheetName val="VALUE"/>
      <sheetName val="Form Checklist ADM"/>
      <sheetName val="DAT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mulasi Perubahan"/>
      <sheetName val="Harga Produk Diginet"/>
      <sheetName val="LHK C"/>
      <sheetName val="Aktual"/>
      <sheetName val="Jadwal"/>
      <sheetName val="Input"/>
      <sheetName val="Nama Kar DNet"/>
      <sheetName val="RDB "/>
      <sheetName val="RDB"/>
      <sheetName val="TUBUK KREDIT"/>
      <sheetName val="GLOBAL"/>
      <sheetName val="Copy"/>
      <sheetName val="Filter SJR"/>
      <sheetName val="FilterStaf"/>
      <sheetName val="SURAT JALAN RETURN 1"/>
      <sheetName val="BUKTI SERAH TERIMA BARANG TB"/>
      <sheetName val="L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1000"/>
  <sheetViews>
    <sheetView workbookViewId="0"/>
  </sheetViews>
  <sheetFormatPr defaultColWidth="14.42578125" defaultRowHeight="15" customHeight="1"/>
  <cols>
    <col min="1" max="2" width="9.140625" customWidth="1"/>
    <col min="3" max="3" width="0.7109375" customWidth="1"/>
    <col min="4" max="6" width="9.140625" customWidth="1"/>
    <col min="7" max="7" width="12" customWidth="1"/>
    <col min="8" max="8" width="1.7109375" customWidth="1"/>
    <col min="9" max="9" width="4.42578125" customWidth="1"/>
    <col min="10" max="10" width="4.28515625" customWidth="1"/>
    <col min="11" max="11" width="1.7109375" customWidth="1"/>
    <col min="12" max="13" width="9.140625" customWidth="1"/>
    <col min="14" max="14" width="9.85546875" customWidth="1"/>
    <col min="15" max="15" width="14.140625" customWidth="1"/>
    <col min="16" max="16" width="2.85546875" customWidth="1"/>
    <col min="17" max="17" width="8.28515625" customWidth="1"/>
    <col min="18" max="30" width="9.140625" customWidth="1"/>
  </cols>
  <sheetData>
    <row r="1" spans="1:30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4.25" customHeight="1">
      <c r="A5" s="1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4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4.25" customHeight="1">
      <c r="A6" s="1"/>
      <c r="B6" s="5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6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4.25" customHeight="1">
      <c r="A7" s="1"/>
      <c r="B7" s="5"/>
      <c r="C7" s="1"/>
      <c r="D7" s="1137" t="s">
        <v>0</v>
      </c>
      <c r="E7" s="1138"/>
      <c r="F7" s="1138"/>
      <c r="G7" s="1138"/>
      <c r="H7" s="1138"/>
      <c r="I7" s="1138"/>
      <c r="J7" s="1138"/>
      <c r="K7" s="1138"/>
      <c r="L7" s="1138"/>
      <c r="M7" s="1138"/>
      <c r="N7" s="1138"/>
      <c r="O7" s="1138"/>
      <c r="P7" s="1139"/>
      <c r="Q7" s="6"/>
      <c r="R7" s="1"/>
      <c r="S7" s="1"/>
      <c r="T7" s="1"/>
      <c r="U7" s="1"/>
      <c r="V7" s="1140"/>
      <c r="W7" s="1138"/>
      <c r="X7" s="1138"/>
      <c r="Y7" s="1138"/>
      <c r="Z7" s="1138"/>
      <c r="AA7" s="1138"/>
      <c r="AB7" s="1138"/>
      <c r="AC7" s="1138"/>
      <c r="AD7" s="1139"/>
    </row>
    <row r="8" spans="1:30" ht="14.25" customHeight="1">
      <c r="A8" s="1"/>
      <c r="B8" s="5"/>
      <c r="C8" s="1"/>
      <c r="D8" s="1140" t="s">
        <v>1</v>
      </c>
      <c r="E8" s="1138"/>
      <c r="F8" s="1138"/>
      <c r="G8" s="1138"/>
      <c r="H8" s="1138"/>
      <c r="I8" s="1138"/>
      <c r="J8" s="1138"/>
      <c r="K8" s="1138"/>
      <c r="L8" s="1138"/>
      <c r="M8" s="1138"/>
      <c r="N8" s="1138"/>
      <c r="O8" s="1138"/>
      <c r="P8" s="1139"/>
      <c r="Q8" s="6"/>
      <c r="R8" s="1"/>
      <c r="S8" s="1"/>
      <c r="T8" s="1"/>
      <c r="U8" s="1"/>
      <c r="V8" s="1140"/>
      <c r="W8" s="1138"/>
      <c r="X8" s="1138"/>
      <c r="Y8" s="1138"/>
      <c r="Z8" s="1138"/>
      <c r="AA8" s="1138"/>
      <c r="AB8" s="1138"/>
      <c r="AC8" s="1138"/>
      <c r="AD8" s="1139"/>
    </row>
    <row r="9" spans="1:30" ht="14.25" customHeight="1">
      <c r="A9" s="1"/>
      <c r="B9" s="5"/>
      <c r="C9" s="1"/>
      <c r="D9" s="1140" t="s">
        <v>2</v>
      </c>
      <c r="E9" s="1138"/>
      <c r="F9" s="1138"/>
      <c r="G9" s="1138"/>
      <c r="H9" s="1138"/>
      <c r="I9" s="1138"/>
      <c r="J9" s="1138"/>
      <c r="K9" s="1138"/>
      <c r="L9" s="1138"/>
      <c r="M9" s="1138"/>
      <c r="N9" s="1138"/>
      <c r="O9" s="1138"/>
      <c r="P9" s="1139"/>
      <c r="Q9" s="6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4.25" customHeight="1">
      <c r="A10" s="1"/>
      <c r="B10" s="5"/>
      <c r="C10" s="1"/>
      <c r="D10" s="1140" t="s">
        <v>3</v>
      </c>
      <c r="E10" s="1138"/>
      <c r="F10" s="1138"/>
      <c r="G10" s="1138"/>
      <c r="H10" s="1138"/>
      <c r="I10" s="1138"/>
      <c r="J10" s="1138"/>
      <c r="K10" s="1138"/>
      <c r="L10" s="1138"/>
      <c r="M10" s="1138"/>
      <c r="N10" s="1138"/>
      <c r="O10" s="1138"/>
      <c r="P10" s="1139"/>
      <c r="Q10" s="6"/>
      <c r="R10" s="1"/>
      <c r="S10" s="1"/>
      <c r="T10" s="1"/>
      <c r="U10" s="1"/>
      <c r="V10" s="1140"/>
      <c r="W10" s="1138"/>
      <c r="X10" s="1138"/>
      <c r="Y10" s="1138"/>
      <c r="Z10" s="1138"/>
      <c r="AA10" s="1138"/>
      <c r="AB10" s="1138"/>
      <c r="AC10" s="1138"/>
      <c r="AD10" s="1139"/>
    </row>
    <row r="11" spans="1:30" ht="14.25" customHeight="1">
      <c r="A11" s="1"/>
      <c r="B11" s="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6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4.25" customHeight="1">
      <c r="A12" s="1"/>
      <c r="B12" s="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6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4.25" customHeight="1">
      <c r="A13" s="1"/>
      <c r="B13" s="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6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4.25" customHeight="1">
      <c r="A14" s="1"/>
      <c r="B14" s="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6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4.25" customHeight="1">
      <c r="A15" s="1"/>
      <c r="B15" s="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6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4.25" customHeight="1">
      <c r="A16" s="1"/>
      <c r="B16" s="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6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4.25" customHeight="1">
      <c r="A17" s="1"/>
      <c r="B17" s="5"/>
      <c r="C17" s="1"/>
      <c r="D17" s="1140"/>
      <c r="E17" s="1138"/>
      <c r="F17" s="1138"/>
      <c r="G17" s="1138"/>
      <c r="H17" s="1138"/>
      <c r="I17" s="1138"/>
      <c r="J17" s="1138"/>
      <c r="K17" s="1138"/>
      <c r="L17" s="1138"/>
      <c r="M17" s="1138"/>
      <c r="N17" s="1138"/>
      <c r="O17" s="1138"/>
      <c r="P17" s="1139"/>
      <c r="Q17" s="6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4.25" customHeight="1">
      <c r="A18" s="1"/>
      <c r="B18" s="5"/>
      <c r="C18" s="1"/>
      <c r="D18" s="1140"/>
      <c r="E18" s="1138"/>
      <c r="F18" s="1138"/>
      <c r="G18" s="1138"/>
      <c r="H18" s="1138"/>
      <c r="I18" s="1138"/>
      <c r="J18" s="1138"/>
      <c r="K18" s="1138"/>
      <c r="L18" s="1138"/>
      <c r="M18" s="1138"/>
      <c r="N18" s="1138"/>
      <c r="O18" s="1138"/>
      <c r="P18" s="1139"/>
      <c r="Q18" s="6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4.25" customHeight="1">
      <c r="A19" s="1"/>
      <c r="B19" s="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6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4.25" customHeight="1">
      <c r="A20" s="1"/>
      <c r="B20" s="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6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4.25" customHeight="1">
      <c r="A21" s="1"/>
      <c r="B21" s="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6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4.25" customHeight="1">
      <c r="A22" s="1"/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6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4.25" customHeight="1">
      <c r="A23" s="1"/>
      <c r="B23" s="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6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4.25" customHeight="1">
      <c r="A24" s="1"/>
      <c r="B24" s="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6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4.25" customHeight="1">
      <c r="A25" s="1"/>
      <c r="B25" s="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6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4.25" customHeight="1">
      <c r="A26" s="1"/>
      <c r="B26" s="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6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4.25" customHeight="1">
      <c r="A27" s="1"/>
      <c r="B27" s="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6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4.25" customHeight="1">
      <c r="A28" s="1"/>
      <c r="B28" s="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6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4.25" customHeight="1">
      <c r="A29" s="1"/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6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4.25" customHeight="1">
      <c r="A30" s="1"/>
      <c r="B30" s="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6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4.25" customHeight="1">
      <c r="A31" s="1"/>
      <c r="B31" s="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6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4.25" customHeight="1">
      <c r="A32" s="1"/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6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4.25" customHeight="1">
      <c r="A33" s="1"/>
      <c r="B33" s="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6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4.25" customHeight="1">
      <c r="A34" s="1"/>
      <c r="B34" s="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6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4.25" customHeight="1">
      <c r="A35" s="1"/>
      <c r="B35" s="5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6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4.25" customHeight="1">
      <c r="A36" s="1"/>
      <c r="B36" s="5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6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4.25" customHeight="1">
      <c r="A37" s="1"/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6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4.25" customHeight="1">
      <c r="A38" s="1"/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6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4.25" customHeight="1">
      <c r="A39" s="1"/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6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4.25" customHeight="1">
      <c r="A40" s="1"/>
      <c r="B40" s="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6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4.25" customHeight="1">
      <c r="A41" s="1"/>
      <c r="B41" s="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6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4.25" customHeight="1">
      <c r="A42" s="1"/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6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4.25" customHeight="1">
      <c r="A43" s="1"/>
      <c r="B43" s="5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6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4.25" customHeight="1">
      <c r="A44" s="1"/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6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4.25" customHeight="1">
      <c r="A45" s="1"/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6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4.25" customHeight="1">
      <c r="A46" s="1"/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6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4.25" customHeight="1">
      <c r="A47" s="1"/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6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4.25" customHeight="1">
      <c r="A48" s="1"/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6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4.25" customHeight="1">
      <c r="A49" s="1"/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6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4.25" customHeight="1">
      <c r="A50" s="1"/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6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4.25" customHeight="1">
      <c r="A51" s="1"/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6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4.25" customHeight="1">
      <c r="A52" s="1"/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6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4.25" customHeight="1">
      <c r="A53" s="1"/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6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4.25" customHeight="1">
      <c r="A54" s="1"/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6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4.25" customHeight="1">
      <c r="A55" s="1"/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6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4.25" customHeight="1">
      <c r="A56" s="1"/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6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4.25" customHeight="1">
      <c r="A57" s="1"/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6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4.25" customHeight="1">
      <c r="A58" s="1"/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6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4.25" customHeight="1">
      <c r="A59" s="1"/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6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4.25" customHeight="1">
      <c r="A60" s="1"/>
      <c r="B60" s="5"/>
      <c r="C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4"/>
      <c r="Q60" s="6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26.25" customHeight="1">
      <c r="A61" s="1"/>
      <c r="B61" s="5"/>
      <c r="C61" s="5"/>
      <c r="D61" s="1156" t="s">
        <v>4</v>
      </c>
      <c r="E61" s="1153"/>
      <c r="F61" s="1153"/>
      <c r="G61" s="1153"/>
      <c r="H61" s="1153"/>
      <c r="I61" s="1154"/>
      <c r="J61" s="1157"/>
      <c r="K61" s="1153"/>
      <c r="L61" s="1153"/>
      <c r="M61" s="1153"/>
      <c r="N61" s="1153"/>
      <c r="O61" s="1154"/>
      <c r="P61" s="6"/>
      <c r="Q61" s="6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6" customHeight="1">
      <c r="A62" s="1"/>
      <c r="B62" s="5"/>
      <c r="C62" s="5"/>
      <c r="D62" s="7"/>
      <c r="E62" s="7"/>
      <c r="F62" s="7"/>
      <c r="G62" s="7"/>
      <c r="H62" s="8"/>
      <c r="I62" s="8"/>
      <c r="J62" s="8"/>
      <c r="K62" s="8"/>
      <c r="L62" s="8"/>
      <c r="M62" s="8"/>
      <c r="N62" s="8"/>
      <c r="O62" s="8"/>
      <c r="P62" s="6"/>
      <c r="Q62" s="6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26.25" customHeight="1">
      <c r="A63" s="1"/>
      <c r="B63" s="5"/>
      <c r="C63" s="5"/>
      <c r="D63" s="9" t="s">
        <v>5</v>
      </c>
      <c r="E63" s="10"/>
      <c r="F63" s="10"/>
      <c r="G63" s="10"/>
      <c r="H63" s="10"/>
      <c r="I63" s="10"/>
      <c r="J63" s="1156"/>
      <c r="K63" s="1153"/>
      <c r="L63" s="1153"/>
      <c r="M63" s="1153"/>
      <c r="N63" s="1153"/>
      <c r="O63" s="1154"/>
      <c r="P63" s="11"/>
      <c r="Q63" s="6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6" customHeight="1">
      <c r="A64" s="1"/>
      <c r="B64" s="5"/>
      <c r="C64" s="5"/>
      <c r="D64" s="7"/>
      <c r="E64" s="7"/>
      <c r="F64" s="7"/>
      <c r="G64" s="7"/>
      <c r="H64" s="8"/>
      <c r="I64" s="8"/>
      <c r="J64" s="8"/>
      <c r="K64" s="8"/>
      <c r="L64" s="8"/>
      <c r="M64" s="8"/>
      <c r="N64" s="8"/>
      <c r="O64" s="8"/>
      <c r="P64" s="6"/>
      <c r="Q64" s="6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4.25" customHeight="1">
      <c r="A65" s="1"/>
      <c r="B65" s="5"/>
      <c r="C65" s="5"/>
      <c r="D65" s="1146" t="s">
        <v>6</v>
      </c>
      <c r="E65" s="1147"/>
      <c r="F65" s="1147"/>
      <c r="G65" s="1147"/>
      <c r="H65" s="1147"/>
      <c r="I65" s="1148"/>
      <c r="J65" s="1158"/>
      <c r="K65" s="1153"/>
      <c r="L65" s="1153"/>
      <c r="M65" s="1153"/>
      <c r="N65" s="1153"/>
      <c r="O65" s="1154"/>
      <c r="P65" s="6"/>
      <c r="Q65" s="6"/>
      <c r="R65" s="1"/>
      <c r="S65" s="1"/>
      <c r="T65" s="1"/>
      <c r="U65" s="1"/>
      <c r="V65" s="1141"/>
      <c r="W65" s="1138"/>
      <c r="X65" s="1138"/>
      <c r="Y65" s="1138"/>
      <c r="Z65" s="1138"/>
      <c r="AA65" s="1139"/>
      <c r="AB65" s="1141"/>
      <c r="AC65" s="1138"/>
      <c r="AD65" s="1139"/>
    </row>
    <row r="66" spans="1:30" ht="14.25" customHeight="1">
      <c r="A66" s="1"/>
      <c r="B66" s="5"/>
      <c r="C66" s="5"/>
      <c r="D66" s="1149"/>
      <c r="E66" s="1150"/>
      <c r="F66" s="1150"/>
      <c r="G66" s="1150"/>
      <c r="H66" s="1150"/>
      <c r="I66" s="1151"/>
      <c r="J66" s="1159" t="s">
        <v>7</v>
      </c>
      <c r="K66" s="1160"/>
      <c r="L66" s="1160"/>
      <c r="M66" s="1160"/>
      <c r="N66" s="1160"/>
      <c r="O66" s="1161"/>
      <c r="P66" s="6"/>
      <c r="Q66" s="6"/>
      <c r="R66" s="1"/>
      <c r="S66" s="1"/>
      <c r="T66" s="1"/>
      <c r="U66" s="1"/>
      <c r="V66" s="12"/>
      <c r="W66" s="12"/>
      <c r="X66" s="12"/>
      <c r="Y66" s="12"/>
      <c r="Z66" s="1"/>
      <c r="AA66" s="1"/>
      <c r="AB66" s="1"/>
      <c r="AC66" s="1"/>
      <c r="AD66" s="1"/>
    </row>
    <row r="67" spans="1:30" ht="6" customHeight="1">
      <c r="A67" s="1"/>
      <c r="B67" s="5"/>
      <c r="C67" s="5"/>
      <c r="D67" s="13"/>
      <c r="E67" s="13"/>
      <c r="F67" s="13"/>
      <c r="G67" s="13"/>
      <c r="H67" s="13"/>
      <c r="I67" s="13"/>
      <c r="J67" s="8"/>
      <c r="K67" s="8"/>
      <c r="L67" s="13"/>
      <c r="M67" s="13"/>
      <c r="N67" s="13"/>
      <c r="O67" s="13"/>
      <c r="P67" s="6"/>
      <c r="Q67" s="11"/>
      <c r="R67" s="7"/>
      <c r="S67" s="1"/>
      <c r="T67" s="1"/>
      <c r="U67" s="1"/>
      <c r="V67" s="7"/>
      <c r="W67" s="7"/>
      <c r="X67" s="7"/>
      <c r="Y67" s="7"/>
      <c r="Z67" s="7"/>
      <c r="AA67" s="7"/>
      <c r="AB67" s="1142"/>
      <c r="AC67" s="1138"/>
      <c r="AD67" s="1139"/>
    </row>
    <row r="68" spans="1:30" ht="47.25" customHeight="1">
      <c r="A68" s="1"/>
      <c r="B68" s="5"/>
      <c r="C68" s="5"/>
      <c r="D68" s="1152" t="s">
        <v>8</v>
      </c>
      <c r="E68" s="1153"/>
      <c r="F68" s="1153"/>
      <c r="G68" s="1153"/>
      <c r="H68" s="1153"/>
      <c r="I68" s="1154"/>
      <c r="J68" s="1155"/>
      <c r="K68" s="1153"/>
      <c r="L68" s="1153"/>
      <c r="M68" s="1153"/>
      <c r="N68" s="1153"/>
      <c r="O68" s="1154"/>
      <c r="P68" s="6"/>
      <c r="Q68" s="6"/>
      <c r="R68" s="1"/>
      <c r="S68" s="1"/>
      <c r="T68" s="1"/>
      <c r="U68" s="1"/>
      <c r="V68" s="12"/>
      <c r="W68" s="12"/>
      <c r="X68" s="12"/>
      <c r="Y68" s="12"/>
      <c r="Z68" s="1"/>
      <c r="AA68" s="1"/>
      <c r="AB68" s="1"/>
      <c r="AC68" s="1"/>
      <c r="AD68" s="1"/>
    </row>
    <row r="69" spans="1:30" ht="14.25" customHeight="1">
      <c r="A69" s="1"/>
      <c r="B69" s="5"/>
      <c r="C69" s="14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6"/>
      <c r="Q69" s="6"/>
      <c r="R69" s="1"/>
      <c r="S69" s="1"/>
      <c r="T69" s="1"/>
      <c r="U69" s="1"/>
      <c r="V69" s="1143"/>
      <c r="W69" s="1138"/>
      <c r="X69" s="1138"/>
      <c r="Y69" s="1138"/>
      <c r="Z69" s="1138"/>
      <c r="AA69" s="1139"/>
      <c r="AB69" s="1142"/>
      <c r="AC69" s="1138"/>
      <c r="AD69" s="1139"/>
    </row>
    <row r="70" spans="1:30" ht="14.25" customHeight="1">
      <c r="A70" s="1"/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6"/>
      <c r="R70" s="1"/>
      <c r="S70" s="1"/>
      <c r="T70" s="1"/>
      <c r="U70" s="1"/>
      <c r="V70" s="1144"/>
      <c r="W70" s="1138"/>
      <c r="X70" s="1138"/>
      <c r="Y70" s="1138"/>
      <c r="Z70" s="1138"/>
      <c r="AA70" s="1139"/>
      <c r="AB70" s="1145"/>
      <c r="AC70" s="1138"/>
      <c r="AD70" s="1139"/>
    </row>
    <row r="71" spans="1:30" ht="14.25" customHeight="1">
      <c r="A71" s="1"/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6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4.25" customHeight="1">
      <c r="A72" s="1"/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6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4.25" customHeight="1">
      <c r="A73" s="1"/>
      <c r="B73" s="14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6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24">
    <mergeCell ref="V69:AA69"/>
    <mergeCell ref="AB69:AD69"/>
    <mergeCell ref="V70:AA70"/>
    <mergeCell ref="AB70:AD70"/>
    <mergeCell ref="D65:I66"/>
    <mergeCell ref="D68:I68"/>
    <mergeCell ref="J68:O68"/>
    <mergeCell ref="J65:O65"/>
    <mergeCell ref="J66:O66"/>
    <mergeCell ref="D10:P10"/>
    <mergeCell ref="V10:AD10"/>
    <mergeCell ref="V65:AA65"/>
    <mergeCell ref="AB65:AD65"/>
    <mergeCell ref="AB67:AD67"/>
    <mergeCell ref="D17:P17"/>
    <mergeCell ref="D18:P18"/>
    <mergeCell ref="D61:I61"/>
    <mergeCell ref="J61:O61"/>
    <mergeCell ref="J63:O63"/>
    <mergeCell ref="D7:P7"/>
    <mergeCell ref="V7:AD7"/>
    <mergeCell ref="D8:P8"/>
    <mergeCell ref="V8:AD8"/>
    <mergeCell ref="D9:P9"/>
  </mergeCells>
  <printOptions horizontalCentered="1"/>
  <pageMargins left="0.70866141732283472" right="0.70866141732283472" top="0.74803149606299213" bottom="0.74803149606299213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2" width="9.140625" customWidth="1"/>
    <col min="3" max="3" width="5.42578125" customWidth="1"/>
    <col min="4" max="4" width="4.28515625" customWidth="1"/>
    <col min="5" max="9" width="9.140625" customWidth="1"/>
    <col min="10" max="10" width="10.140625" customWidth="1"/>
    <col min="11" max="11" width="10.5703125" customWidth="1"/>
    <col min="12" max="12" width="10.85546875" customWidth="1"/>
    <col min="13" max="13" width="13" customWidth="1"/>
    <col min="14" max="26" width="9.14062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20"/>
      <c r="C4" s="1162" t="s">
        <v>9</v>
      </c>
      <c r="D4" s="1138"/>
      <c r="E4" s="1138"/>
      <c r="F4" s="1138"/>
      <c r="G4" s="1138"/>
      <c r="H4" s="1138"/>
      <c r="I4" s="1138"/>
      <c r="J4" s="1138"/>
      <c r="K4" s="1138"/>
      <c r="L4" s="1139"/>
      <c r="M4" s="2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2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1"/>
      <c r="B6" s="20"/>
      <c r="C6" s="1"/>
      <c r="D6" s="1"/>
      <c r="E6" s="1"/>
      <c r="F6" s="1"/>
      <c r="G6" s="1"/>
      <c r="H6" s="1"/>
      <c r="I6" s="22"/>
      <c r="J6" s="22"/>
      <c r="K6" s="22"/>
      <c r="L6" s="1"/>
      <c r="M6" s="2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>
      <c r="A7" s="1"/>
      <c r="B7" s="20"/>
      <c r="C7" s="23">
        <v>1</v>
      </c>
      <c r="D7" s="22" t="str">
        <f>+'No KKA'!B3</f>
        <v xml:space="preserve">Pemeriksaan Data Karyawan </v>
      </c>
      <c r="E7" s="22"/>
      <c r="F7" s="22"/>
      <c r="G7" s="22"/>
      <c r="H7" s="22"/>
      <c r="I7" s="22"/>
      <c r="J7" s="22"/>
      <c r="K7" s="22"/>
      <c r="L7" s="1"/>
      <c r="M7" s="2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>
      <c r="A8" s="1"/>
      <c r="B8" s="20"/>
      <c r="C8" s="23">
        <f t="shared" ref="C8:C19" si="0">+C7+1</f>
        <v>2</v>
      </c>
      <c r="D8" s="22" t="str">
        <f>+'No KKA'!B4</f>
        <v>Pemeriksaan Data LBT</v>
      </c>
      <c r="E8" s="22"/>
      <c r="F8" s="22"/>
      <c r="G8" s="22"/>
      <c r="H8" s="22"/>
      <c r="I8" s="22"/>
      <c r="J8" s="22"/>
      <c r="K8" s="22"/>
      <c r="L8" s="1"/>
      <c r="M8" s="2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>
      <c r="A9" s="1"/>
      <c r="B9" s="20"/>
      <c r="C9" s="23">
        <f t="shared" si="0"/>
        <v>3</v>
      </c>
      <c r="D9" s="22" t="str">
        <f>+'No KKA'!B5</f>
        <v>Pemeriksaan Kesesuaian LHK</v>
      </c>
      <c r="E9" s="22"/>
      <c r="F9" s="22"/>
      <c r="G9" s="22"/>
      <c r="H9" s="22"/>
      <c r="I9" s="22"/>
      <c r="J9" s="22"/>
      <c r="K9" s="22"/>
      <c r="L9" s="1"/>
      <c r="M9" s="2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"/>
      <c r="B10" s="20"/>
      <c r="C10" s="23">
        <f t="shared" si="0"/>
        <v>4</v>
      </c>
      <c r="D10" s="22" t="str">
        <f>+'No KKA'!B6</f>
        <v>Pemeriksaan Kesesuaian Rekap Pending</v>
      </c>
      <c r="E10" s="22"/>
      <c r="F10" s="22"/>
      <c r="G10" s="22"/>
      <c r="H10" s="22"/>
      <c r="I10" s="22"/>
      <c r="J10" s="22"/>
      <c r="K10" s="22"/>
      <c r="L10" s="1"/>
      <c r="M10" s="2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1"/>
      <c r="B11" s="20"/>
      <c r="C11" s="23">
        <f t="shared" si="0"/>
        <v>5</v>
      </c>
      <c r="D11" s="22" t="str">
        <f>+'No KKA'!B7</f>
        <v>Pemeriksaan BOP</v>
      </c>
      <c r="E11" s="22"/>
      <c r="F11" s="22"/>
      <c r="G11" s="22"/>
      <c r="H11" s="22"/>
      <c r="I11" s="22"/>
      <c r="J11" s="22"/>
      <c r="K11" s="22"/>
      <c r="L11" s="1"/>
      <c r="M11" s="2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>
      <c r="A12" s="1"/>
      <c r="B12" s="20"/>
      <c r="C12" s="23">
        <f t="shared" si="0"/>
        <v>6</v>
      </c>
      <c r="D12" s="22" t="str">
        <f>+'No KKA'!B8</f>
        <v>Pemeriksaan RMK Jadwal dan TB / Retur</v>
      </c>
      <c r="E12" s="22"/>
      <c r="F12" s="22"/>
      <c r="G12" s="22"/>
      <c r="H12" s="22"/>
      <c r="I12" s="22"/>
      <c r="J12" s="22"/>
      <c r="K12" s="22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1"/>
      <c r="B13" s="20"/>
      <c r="C13" s="23">
        <f t="shared" si="0"/>
        <v>7</v>
      </c>
      <c r="D13" s="22" t="str">
        <f>+'No KKA'!B9</f>
        <v>Verifikasi Pending Tagihan</v>
      </c>
      <c r="E13" s="22"/>
      <c r="F13" s="22"/>
      <c r="G13" s="22"/>
      <c r="H13" s="22"/>
      <c r="I13" s="22"/>
      <c r="J13" s="22"/>
      <c r="K13" s="22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>
      <c r="A14" s="1"/>
      <c r="B14" s="20"/>
      <c r="C14" s="23">
        <f t="shared" si="0"/>
        <v>8</v>
      </c>
      <c r="D14" s="22" t="str">
        <f>+'No KKA'!B10</f>
        <v>Pemeriksaan Kas Kecil</v>
      </c>
      <c r="E14" s="22"/>
      <c r="F14" s="22"/>
      <c r="G14" s="22"/>
      <c r="H14" s="22"/>
      <c r="I14" s="22"/>
      <c r="J14" s="22"/>
      <c r="K14" s="22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1"/>
      <c r="B15" s="20"/>
      <c r="C15" s="23">
        <f t="shared" si="0"/>
        <v>9</v>
      </c>
      <c r="D15" s="22" t="str">
        <f>+'No KKA'!B11</f>
        <v>Pemeriksaan Inventaris Kantor</v>
      </c>
      <c r="E15" s="22"/>
      <c r="F15" s="22"/>
      <c r="G15" s="22"/>
      <c r="H15" s="22"/>
      <c r="I15" s="22"/>
      <c r="J15" s="22"/>
      <c r="K15" s="22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1"/>
      <c r="B16" s="20"/>
      <c r="C16" s="23">
        <f t="shared" si="0"/>
        <v>10</v>
      </c>
      <c r="D16" s="22" t="str">
        <f>+'No KKA'!B12</f>
        <v>Checklist Administrasi</v>
      </c>
      <c r="E16" s="22"/>
      <c r="F16" s="22"/>
      <c r="G16" s="22"/>
      <c r="H16" s="22"/>
      <c r="I16" s="22"/>
      <c r="J16" s="22"/>
      <c r="K16" s="22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1"/>
      <c r="B17" s="20"/>
      <c r="C17" s="23">
        <f t="shared" si="0"/>
        <v>11</v>
      </c>
      <c r="D17" s="22" t="str">
        <f>+'No KKA'!B13</f>
        <v>Checklist Operasional</v>
      </c>
      <c r="E17" s="22"/>
      <c r="F17" s="22"/>
      <c r="G17" s="22"/>
      <c r="H17" s="22"/>
      <c r="I17" s="22"/>
      <c r="J17" s="22"/>
      <c r="K17" s="22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1"/>
      <c r="B18" s="20"/>
      <c r="C18" s="23">
        <f t="shared" si="0"/>
        <v>12</v>
      </c>
      <c r="D18" s="22" t="str">
        <f>+'No KKA'!B14</f>
        <v>Checklist Kendaraan Operasional</v>
      </c>
      <c r="E18" s="22"/>
      <c r="F18" s="22"/>
      <c r="G18" s="22"/>
      <c r="H18" s="22"/>
      <c r="I18" s="22"/>
      <c r="J18" s="22"/>
      <c r="K18" s="22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1"/>
      <c r="B19" s="20"/>
      <c r="C19" s="23">
        <f t="shared" si="0"/>
        <v>13</v>
      </c>
      <c r="D19" s="24" t="s">
        <v>10</v>
      </c>
      <c r="E19" s="22"/>
      <c r="F19" s="22"/>
      <c r="G19" s="22"/>
      <c r="H19" s="22"/>
      <c r="I19" s="22"/>
      <c r="J19" s="22"/>
      <c r="K19" s="22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1"/>
      <c r="B20" s="20"/>
      <c r="C20" s="23"/>
      <c r="D20" s="24" t="s">
        <v>11</v>
      </c>
      <c r="E20" s="22" t="s">
        <v>12</v>
      </c>
      <c r="F20" s="22"/>
      <c r="G20" s="22"/>
      <c r="H20" s="22"/>
      <c r="I20" s="22"/>
      <c r="J20" s="22"/>
      <c r="K20" s="22"/>
      <c r="L20" s="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1"/>
      <c r="B21" s="20"/>
      <c r="C21" s="23"/>
      <c r="D21" s="24" t="s">
        <v>11</v>
      </c>
      <c r="E21" s="22" t="s">
        <v>13</v>
      </c>
      <c r="F21" s="22"/>
      <c r="G21" s="22"/>
      <c r="H21" s="22"/>
      <c r="I21" s="22"/>
      <c r="J21" s="22"/>
      <c r="K21" s="22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>
      <c r="A22" s="1"/>
      <c r="B22" s="20"/>
      <c r="C22" s="23"/>
      <c r="D22" s="24" t="s">
        <v>11</v>
      </c>
      <c r="E22" s="22" t="s">
        <v>14</v>
      </c>
      <c r="F22" s="22"/>
      <c r="G22" s="22"/>
      <c r="H22" s="22"/>
      <c r="I22" s="22"/>
      <c r="J22" s="22"/>
      <c r="K22" s="22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1"/>
      <c r="B23" s="20"/>
      <c r="C23" s="23"/>
      <c r="D23" s="24" t="s">
        <v>11</v>
      </c>
      <c r="E23" s="22" t="s">
        <v>15</v>
      </c>
      <c r="F23" s="22"/>
      <c r="G23" s="22"/>
      <c r="H23" s="22"/>
      <c r="I23" s="22"/>
      <c r="J23" s="22"/>
      <c r="K23" s="22"/>
      <c r="L23" s="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1"/>
      <c r="B24" s="20"/>
      <c r="C24" s="23"/>
      <c r="D24" s="24" t="s">
        <v>11</v>
      </c>
      <c r="E24" s="22" t="s">
        <v>16</v>
      </c>
      <c r="F24" s="22"/>
      <c r="G24" s="22"/>
      <c r="H24" s="22"/>
      <c r="I24" s="22"/>
      <c r="J24" s="22"/>
      <c r="K24" s="22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1"/>
      <c r="B25" s="20"/>
      <c r="C25" s="23"/>
      <c r="D25" s="24" t="s">
        <v>11</v>
      </c>
      <c r="E25" s="22" t="s">
        <v>15</v>
      </c>
      <c r="F25" s="22"/>
      <c r="G25" s="22"/>
      <c r="H25" s="1"/>
      <c r="I25" s="22"/>
      <c r="J25" s="22"/>
      <c r="K25" s="22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1"/>
      <c r="B26" s="20"/>
      <c r="C26" s="23"/>
      <c r="D26" s="24" t="s">
        <v>11</v>
      </c>
      <c r="E26" s="22" t="s">
        <v>16</v>
      </c>
      <c r="F26" s="22"/>
      <c r="G26" s="22"/>
      <c r="H26" s="22"/>
      <c r="I26" s="22"/>
      <c r="J26" s="22"/>
      <c r="K26" s="22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1"/>
      <c r="B27" s="20"/>
      <c r="C27" s="23"/>
      <c r="D27" s="22"/>
      <c r="E27" s="22"/>
      <c r="F27" s="22"/>
      <c r="G27" s="22"/>
      <c r="H27" s="22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1"/>
      <c r="B28" s="20"/>
      <c r="C28" s="25"/>
      <c r="D28" s="22"/>
      <c r="E28" s="22"/>
      <c r="F28" s="22"/>
      <c r="G28" s="22"/>
      <c r="H28" s="1"/>
      <c r="I28" s="22"/>
      <c r="J28" s="1"/>
      <c r="K28" s="1"/>
      <c r="L28" s="1"/>
      <c r="M28" s="21"/>
      <c r="N28" s="1"/>
      <c r="O28" s="1"/>
      <c r="P28" s="22"/>
      <c r="Q28" s="22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1"/>
      <c r="B29" s="20"/>
      <c r="C29" s="22"/>
      <c r="D29" s="22"/>
      <c r="E29" s="22"/>
      <c r="F29" s="22"/>
      <c r="G29" s="22"/>
      <c r="H29" s="22"/>
      <c r="I29" s="22"/>
      <c r="J29" s="1"/>
      <c r="K29" s="1"/>
      <c r="L29" s="1"/>
      <c r="M29" s="21"/>
      <c r="N29" s="1"/>
      <c r="O29" s="1"/>
      <c r="P29" s="22"/>
      <c r="Q29" s="22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1"/>
      <c r="B30" s="20"/>
      <c r="C30" s="1"/>
      <c r="D30" s="22"/>
      <c r="E30" s="22"/>
      <c r="F30" s="22"/>
      <c r="G30" s="22"/>
      <c r="H30" s="22"/>
      <c r="I30" s="22"/>
      <c r="J30" s="1"/>
      <c r="K30" s="1"/>
      <c r="L30" s="1"/>
      <c r="M30" s="21"/>
      <c r="N30" s="1"/>
      <c r="O30" s="1"/>
      <c r="P30" s="22"/>
      <c r="Q30" s="22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1"/>
      <c r="B31" s="20"/>
      <c r="C31" s="1"/>
      <c r="D31" s="22"/>
      <c r="E31" s="22"/>
      <c r="F31" s="22"/>
      <c r="G31" s="22"/>
      <c r="H31" s="22"/>
      <c r="I31" s="22"/>
      <c r="J31" s="1"/>
      <c r="K31" s="1"/>
      <c r="L31" s="1"/>
      <c r="M31" s="21"/>
      <c r="N31" s="1"/>
      <c r="O31" s="1"/>
      <c r="P31" s="22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1"/>
      <c r="B32" s="20"/>
      <c r="C32" s="26"/>
      <c r="D32" s="22"/>
      <c r="E32" s="22"/>
      <c r="F32" s="22"/>
      <c r="G32" s="22"/>
      <c r="H32" s="22"/>
      <c r="I32" s="22"/>
      <c r="J32" s="1"/>
      <c r="K32" s="1"/>
      <c r="L32" s="1"/>
      <c r="M32" s="21"/>
      <c r="N32" s="1"/>
      <c r="O32" s="1"/>
      <c r="P32" s="22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1"/>
      <c r="B33" s="20"/>
      <c r="C33" s="1"/>
      <c r="D33" s="22"/>
      <c r="E33" s="22"/>
      <c r="F33" s="22"/>
      <c r="G33" s="22"/>
      <c r="H33" s="22"/>
      <c r="I33" s="22"/>
      <c r="J33" s="1"/>
      <c r="K33" s="1"/>
      <c r="L33" s="1"/>
      <c r="M33" s="21"/>
      <c r="N33" s="1"/>
      <c r="O33" s="1"/>
      <c r="P33" s="22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1"/>
      <c r="B34" s="20"/>
      <c r="C34" s="1"/>
      <c r="D34" s="22"/>
      <c r="E34" s="22"/>
      <c r="F34" s="22"/>
      <c r="G34" s="22"/>
      <c r="H34" s="22"/>
      <c r="I34" s="22"/>
      <c r="J34" s="1"/>
      <c r="K34" s="1"/>
      <c r="L34" s="1"/>
      <c r="M34" s="21"/>
      <c r="N34" s="1"/>
      <c r="O34" s="1"/>
      <c r="P34" s="22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1"/>
      <c r="B35" s="20"/>
      <c r="C35" s="1"/>
      <c r="D35" s="22"/>
      <c r="E35" s="22"/>
      <c r="F35" s="22"/>
      <c r="G35" s="22"/>
      <c r="H35" s="22"/>
      <c r="I35" s="22"/>
      <c r="J35" s="1"/>
      <c r="K35" s="1"/>
      <c r="L35" s="1"/>
      <c r="M35" s="21"/>
      <c r="N35" s="1"/>
      <c r="O35" s="1"/>
      <c r="P35" s="22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1"/>
      <c r="B36" s="20"/>
      <c r="C36" s="1"/>
      <c r="D36" s="22"/>
      <c r="E36" s="22"/>
      <c r="F36" s="22"/>
      <c r="G36" s="22"/>
      <c r="H36" s="22"/>
      <c r="I36" s="22"/>
      <c r="J36" s="1"/>
      <c r="K36" s="1"/>
      <c r="L36" s="1"/>
      <c r="M36" s="21"/>
      <c r="N36" s="1"/>
      <c r="O36" s="1"/>
      <c r="P36" s="22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1"/>
      <c r="B37" s="20"/>
      <c r="C37" s="1"/>
      <c r="D37" s="22"/>
      <c r="E37" s="22"/>
      <c r="F37" s="22"/>
      <c r="G37" s="22"/>
      <c r="H37" s="22"/>
      <c r="I37" s="22"/>
      <c r="J37" s="1"/>
      <c r="K37" s="1"/>
      <c r="L37" s="1"/>
      <c r="M37" s="21"/>
      <c r="N37" s="1"/>
      <c r="O37" s="1"/>
      <c r="P37" s="22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>
      <c r="A38" s="1"/>
      <c r="B38" s="20"/>
      <c r="C38" s="1"/>
      <c r="D38" s="22"/>
      <c r="E38" s="22"/>
      <c r="F38" s="22"/>
      <c r="G38" s="22"/>
      <c r="H38" s="22"/>
      <c r="I38" s="22"/>
      <c r="J38" s="1"/>
      <c r="K38" s="1"/>
      <c r="L38" s="1"/>
      <c r="M38" s="21"/>
      <c r="N38" s="1"/>
      <c r="O38" s="1"/>
      <c r="P38" s="22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1"/>
      <c r="B39" s="20"/>
      <c r="C39" s="1"/>
      <c r="D39" s="22"/>
      <c r="E39" s="22"/>
      <c r="F39" s="22"/>
      <c r="G39" s="22"/>
      <c r="H39" s="22"/>
      <c r="I39" s="22"/>
      <c r="J39" s="1"/>
      <c r="K39" s="1"/>
      <c r="L39" s="1"/>
      <c r="M39" s="21"/>
      <c r="N39" s="1"/>
      <c r="O39" s="1"/>
      <c r="P39" s="22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1"/>
      <c r="B40" s="20"/>
      <c r="C40" s="1"/>
      <c r="D40" s="22"/>
      <c r="E40" s="22"/>
      <c r="F40" s="22"/>
      <c r="G40" s="22"/>
      <c r="H40" s="22"/>
      <c r="I40" s="22"/>
      <c r="J40" s="1"/>
      <c r="K40" s="1"/>
      <c r="L40" s="1"/>
      <c r="M40" s="21"/>
      <c r="N40" s="1"/>
      <c r="O40" s="1"/>
      <c r="P40" s="22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1"/>
      <c r="B41" s="20"/>
      <c r="C41" s="1"/>
      <c r="D41" s="22"/>
      <c r="E41" s="22"/>
      <c r="F41" s="22"/>
      <c r="G41" s="22"/>
      <c r="H41" s="22"/>
      <c r="I41" s="22"/>
      <c r="J41" s="1"/>
      <c r="K41" s="1"/>
      <c r="L41" s="1"/>
      <c r="M41" s="21"/>
      <c r="N41" s="1"/>
      <c r="O41" s="1"/>
      <c r="P41" s="22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1"/>
      <c r="B42" s="20"/>
      <c r="C42" s="1"/>
      <c r="D42" s="22"/>
      <c r="E42" s="22"/>
      <c r="F42" s="22"/>
      <c r="G42" s="22"/>
      <c r="H42" s="22"/>
      <c r="I42" s="22"/>
      <c r="J42" s="1"/>
      <c r="K42" s="1"/>
      <c r="L42" s="1"/>
      <c r="M42" s="21"/>
      <c r="N42" s="1"/>
      <c r="O42" s="1"/>
      <c r="P42" s="22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1"/>
      <c r="B43" s="20"/>
      <c r="C43" s="1"/>
      <c r="D43" s="22"/>
      <c r="E43" s="22"/>
      <c r="F43" s="22"/>
      <c r="G43" s="22"/>
      <c r="H43" s="22"/>
      <c r="I43" s="22"/>
      <c r="J43" s="1"/>
      <c r="K43" s="1"/>
      <c r="L43" s="1"/>
      <c r="M43" s="21"/>
      <c r="N43" s="1"/>
      <c r="O43" s="1"/>
      <c r="P43" s="22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1"/>
      <c r="B44" s="20"/>
      <c r="C44" s="1"/>
      <c r="D44" s="22"/>
      <c r="E44" s="22"/>
      <c r="F44" s="22"/>
      <c r="G44" s="22"/>
      <c r="H44" s="22"/>
      <c r="I44" s="22"/>
      <c r="J44" s="1"/>
      <c r="K44" s="1"/>
      <c r="L44" s="1"/>
      <c r="M44" s="21"/>
      <c r="N44" s="1"/>
      <c r="O44" s="1"/>
      <c r="P44" s="22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1"/>
      <c r="B45" s="20"/>
      <c r="C45" s="1"/>
      <c r="D45" s="22"/>
      <c r="E45" s="22"/>
      <c r="F45" s="22"/>
      <c r="G45" s="22"/>
      <c r="H45" s="22"/>
      <c r="I45" s="22"/>
      <c r="J45" s="1"/>
      <c r="K45" s="1"/>
      <c r="L45" s="1"/>
      <c r="M45" s="21"/>
      <c r="N45" s="1"/>
      <c r="O45" s="1"/>
      <c r="P45" s="22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1"/>
      <c r="B46" s="20"/>
      <c r="C46" s="26"/>
      <c r="D46" s="22"/>
      <c r="E46" s="22"/>
      <c r="F46" s="22"/>
      <c r="G46" s="22"/>
      <c r="H46" s="22"/>
      <c r="I46" s="22"/>
      <c r="J46" s="1"/>
      <c r="K46" s="1"/>
      <c r="L46" s="1"/>
      <c r="M46" s="21"/>
      <c r="N46" s="1"/>
      <c r="O46" s="1"/>
      <c r="P46" s="22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1"/>
      <c r="B47" s="20"/>
      <c r="C47" s="1"/>
      <c r="D47" s="22"/>
      <c r="E47" s="22"/>
      <c r="F47" s="22"/>
      <c r="G47" s="22"/>
      <c r="H47" s="22"/>
      <c r="I47" s="22"/>
      <c r="J47" s="1"/>
      <c r="K47" s="1"/>
      <c r="L47" s="1"/>
      <c r="M47" s="21"/>
      <c r="N47" s="1"/>
      <c r="O47" s="1"/>
      <c r="P47" s="22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1"/>
      <c r="B48" s="20"/>
      <c r="C48" s="26"/>
      <c r="D48" s="22"/>
      <c r="E48" s="22"/>
      <c r="F48" s="22"/>
      <c r="G48" s="22"/>
      <c r="H48" s="22"/>
      <c r="I48" s="22"/>
      <c r="J48" s="1"/>
      <c r="K48" s="1"/>
      <c r="L48" s="1"/>
      <c r="M48" s="21"/>
      <c r="N48" s="1"/>
      <c r="O48" s="1"/>
      <c r="P48" s="22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1"/>
      <c r="B49" s="20"/>
      <c r="C49" s="1"/>
      <c r="D49" s="22"/>
      <c r="E49" s="22"/>
      <c r="F49" s="22"/>
      <c r="G49" s="22"/>
      <c r="H49" s="22"/>
      <c r="I49" s="22"/>
      <c r="J49" s="1"/>
      <c r="K49" s="1"/>
      <c r="L49" s="1"/>
      <c r="M49" s="21"/>
      <c r="N49" s="1"/>
      <c r="O49" s="1"/>
      <c r="P49" s="22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1"/>
      <c r="B50" s="20"/>
      <c r="C50" s="26"/>
      <c r="D50" s="22"/>
      <c r="E50" s="22"/>
      <c r="F50" s="22"/>
      <c r="G50" s="22"/>
      <c r="H50" s="22"/>
      <c r="I50" s="22"/>
      <c r="J50" s="1"/>
      <c r="K50" s="1"/>
      <c r="L50" s="1"/>
      <c r="M50" s="21"/>
      <c r="N50" s="1"/>
      <c r="O50" s="1"/>
      <c r="P50" s="22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1"/>
      <c r="B51" s="20"/>
      <c r="C51" s="1"/>
      <c r="D51" s="22"/>
      <c r="E51" s="22"/>
      <c r="F51" s="22"/>
      <c r="G51" s="22"/>
      <c r="H51" s="22"/>
      <c r="I51" s="22"/>
      <c r="J51" s="1"/>
      <c r="K51" s="1"/>
      <c r="L51" s="1"/>
      <c r="M51" s="21"/>
      <c r="N51" s="1"/>
      <c r="O51" s="1"/>
      <c r="P51" s="22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1"/>
      <c r="B52" s="20"/>
      <c r="C52" s="26"/>
      <c r="D52" s="22"/>
      <c r="E52" s="22"/>
      <c r="F52" s="22"/>
      <c r="G52" s="22"/>
      <c r="H52" s="22"/>
      <c r="I52" s="22"/>
      <c r="J52" s="1"/>
      <c r="K52" s="1"/>
      <c r="L52" s="1"/>
      <c r="M52" s="21"/>
      <c r="N52" s="1"/>
      <c r="O52" s="1"/>
      <c r="P52" s="22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20"/>
      <c r="C53" s="26"/>
      <c r="D53" s="22"/>
      <c r="E53" s="22"/>
      <c r="F53" s="22"/>
      <c r="G53" s="22"/>
      <c r="H53" s="22"/>
      <c r="I53" s="22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" customHeight="1">
      <c r="A54" s="1"/>
      <c r="B54" s="27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1"/>
      <c r="B55" s="1"/>
      <c r="C55" s="26"/>
      <c r="D55" s="26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2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C4:L4"/>
  </mergeCells>
  <printOptions horizontalCentered="1"/>
  <pageMargins left="0.70866141732283472" right="0.70866141732283472" top="0.74803149606299213" bottom="0.74803149606299213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Z1000"/>
  <sheetViews>
    <sheetView workbookViewId="0"/>
  </sheetViews>
  <sheetFormatPr defaultColWidth="14.42578125" defaultRowHeight="15" customHeight="1"/>
  <cols>
    <col min="1" max="1" width="12" customWidth="1"/>
    <col min="2" max="2" width="25.85546875" customWidth="1"/>
    <col min="3" max="3" width="2.5703125" customWidth="1"/>
    <col min="4" max="4" width="20.85546875" customWidth="1"/>
    <col min="5" max="5" width="23.42578125" customWidth="1"/>
    <col min="6" max="6" width="20.7109375" customWidth="1"/>
    <col min="7" max="7" width="26.42578125" customWidth="1"/>
    <col min="8" max="8" width="20.140625" customWidth="1"/>
    <col min="9" max="9" width="20.7109375" customWidth="1"/>
    <col min="10" max="10" width="18" customWidth="1"/>
    <col min="11" max="11" width="53.85546875" customWidth="1"/>
    <col min="12" max="12" width="13.7109375" customWidth="1"/>
    <col min="13" max="26" width="9.140625" customWidth="1"/>
  </cols>
  <sheetData>
    <row r="1" spans="1:26" ht="17.25" customHeight="1">
      <c r="A1" s="30" t="s">
        <v>17</v>
      </c>
      <c r="B1" s="31"/>
      <c r="C1" s="31"/>
      <c r="D1" s="32"/>
      <c r="E1" s="32"/>
      <c r="F1" s="32"/>
      <c r="G1" s="32"/>
      <c r="H1" s="32"/>
      <c r="I1" s="32"/>
      <c r="J1" s="32"/>
      <c r="K1" s="33"/>
      <c r="L1" s="34"/>
      <c r="M1" s="34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7.25" customHeight="1">
      <c r="A2" s="1163" t="s">
        <v>18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64"/>
      <c r="L2" s="34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17.25" customHeight="1">
      <c r="A3" s="36" t="s">
        <v>19</v>
      </c>
      <c r="B3" s="37"/>
      <c r="C3" s="38" t="s">
        <v>20</v>
      </c>
      <c r="D3" s="37"/>
      <c r="E3" s="39"/>
      <c r="F3" s="40"/>
      <c r="G3" s="41"/>
      <c r="H3" s="39" t="s">
        <v>21</v>
      </c>
      <c r="I3" s="42"/>
      <c r="J3" s="37"/>
      <c r="K3" s="43"/>
      <c r="L3" s="44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7.25" customHeight="1">
      <c r="A4" s="36" t="s">
        <v>22</v>
      </c>
      <c r="B4" s="37"/>
      <c r="C4" s="38" t="s">
        <v>20</v>
      </c>
      <c r="D4" s="37"/>
      <c r="E4" s="39"/>
      <c r="F4" s="40"/>
      <c r="G4" s="41"/>
      <c r="H4" s="39" t="s">
        <v>23</v>
      </c>
      <c r="I4" s="39"/>
      <c r="J4" s="44"/>
      <c r="K4" s="43"/>
      <c r="L4" s="44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7.25" customHeight="1">
      <c r="A5" s="36" t="s">
        <v>24</v>
      </c>
      <c r="B5" s="37"/>
      <c r="C5" s="38" t="s">
        <v>20</v>
      </c>
      <c r="D5" s="37"/>
      <c r="E5" s="39"/>
      <c r="F5" s="40"/>
      <c r="G5" s="41"/>
      <c r="H5" s="39" t="s">
        <v>25</v>
      </c>
      <c r="I5" s="39"/>
      <c r="J5" s="44"/>
      <c r="K5" s="43"/>
      <c r="L5" s="44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7.25" customHeight="1">
      <c r="A6" s="36" t="s">
        <v>26</v>
      </c>
      <c r="B6" s="37"/>
      <c r="C6" s="38" t="s">
        <v>20</v>
      </c>
      <c r="D6" s="37"/>
      <c r="E6" s="39"/>
      <c r="F6" s="40"/>
      <c r="G6" s="41"/>
      <c r="H6" s="40" t="s">
        <v>27</v>
      </c>
      <c r="I6" s="39"/>
      <c r="J6" s="44"/>
      <c r="K6" s="43"/>
      <c r="L6" s="44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7.25" customHeight="1">
      <c r="A7" s="45" t="s">
        <v>28</v>
      </c>
      <c r="B7" s="39"/>
      <c r="C7" s="46" t="s">
        <v>20</v>
      </c>
      <c r="D7" s="39"/>
      <c r="E7" s="39"/>
      <c r="F7" s="40"/>
      <c r="G7" s="37"/>
      <c r="H7" s="37"/>
      <c r="I7" s="44"/>
      <c r="J7" s="44"/>
      <c r="K7" s="43"/>
      <c r="L7" s="44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spans="1:26" ht="17.25" customHeight="1">
      <c r="A8" s="47"/>
      <c r="B8" s="48"/>
      <c r="C8" s="48"/>
      <c r="D8" s="48"/>
      <c r="E8" s="48"/>
      <c r="F8" s="48"/>
      <c r="G8" s="48"/>
      <c r="H8" s="48"/>
      <c r="I8" s="49"/>
      <c r="J8" s="49"/>
      <c r="K8" s="50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ht="30.75" customHeight="1">
      <c r="A9" s="1165" t="s">
        <v>29</v>
      </c>
      <c r="B9" s="1167" t="s">
        <v>30</v>
      </c>
      <c r="C9" s="1168"/>
      <c r="D9" s="1168"/>
      <c r="E9" s="1168"/>
      <c r="F9" s="1169"/>
      <c r="G9" s="1167" t="s">
        <v>31</v>
      </c>
      <c r="H9" s="1168"/>
      <c r="I9" s="1168"/>
      <c r="J9" s="1169"/>
      <c r="K9" s="1170" t="s">
        <v>32</v>
      </c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 spans="1:26" ht="18" customHeight="1">
      <c r="A10" s="1166"/>
      <c r="B10" s="1172" t="s">
        <v>33</v>
      </c>
      <c r="C10" s="1173"/>
      <c r="D10" s="52" t="s">
        <v>34</v>
      </c>
      <c r="E10" s="52" t="s">
        <v>35</v>
      </c>
      <c r="F10" s="53" t="s">
        <v>36</v>
      </c>
      <c r="G10" s="54" t="s">
        <v>37</v>
      </c>
      <c r="H10" s="52" t="s">
        <v>38</v>
      </c>
      <c r="I10" s="52" t="s">
        <v>39</v>
      </c>
      <c r="J10" s="55" t="s">
        <v>40</v>
      </c>
      <c r="K10" s="117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 spans="1:26" ht="18">
      <c r="A11" s="56">
        <v>1</v>
      </c>
      <c r="B11" s="1174"/>
      <c r="C11" s="1175"/>
      <c r="D11" s="57"/>
      <c r="E11" s="57"/>
      <c r="F11" s="58">
        <f t="shared" ref="F11:F41" si="0">SUM(B11:E11)</f>
        <v>0</v>
      </c>
      <c r="G11" s="59"/>
      <c r="H11" s="60">
        <f t="shared" ref="H11:H41" si="1">+B11+D11+E11</f>
        <v>0</v>
      </c>
      <c r="I11" s="61">
        <f t="shared" ref="I11:I41" si="2">H11-F11</f>
        <v>0</v>
      </c>
      <c r="J11" s="62"/>
      <c r="K11" s="63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18">
      <c r="A12" s="56">
        <f t="shared" ref="A12:A39" si="3">A11+1</f>
        <v>2</v>
      </c>
      <c r="B12" s="1176"/>
      <c r="C12" s="1154"/>
      <c r="D12" s="64"/>
      <c r="E12" s="64"/>
      <c r="F12" s="65">
        <f t="shared" si="0"/>
        <v>0</v>
      </c>
      <c r="G12" s="66"/>
      <c r="H12" s="67">
        <f t="shared" si="1"/>
        <v>0</v>
      </c>
      <c r="I12" s="68">
        <f t="shared" si="2"/>
        <v>0</v>
      </c>
      <c r="J12" s="69"/>
      <c r="K12" s="70" t="s">
        <v>41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18">
      <c r="A13" s="71">
        <f t="shared" si="3"/>
        <v>3</v>
      </c>
      <c r="B13" s="1177"/>
      <c r="C13" s="1154"/>
      <c r="D13" s="72"/>
      <c r="E13" s="72"/>
      <c r="F13" s="73">
        <f t="shared" si="0"/>
        <v>0</v>
      </c>
      <c r="G13" s="74"/>
      <c r="H13" s="75">
        <f t="shared" si="1"/>
        <v>0</v>
      </c>
      <c r="I13" s="76">
        <f t="shared" si="2"/>
        <v>0</v>
      </c>
      <c r="J13" s="62" t="s">
        <v>42</v>
      </c>
      <c r="K13" s="77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18">
      <c r="A14" s="71">
        <f t="shared" si="3"/>
        <v>4</v>
      </c>
      <c r="B14" s="1177"/>
      <c r="C14" s="1154"/>
      <c r="D14" s="72"/>
      <c r="E14" s="72"/>
      <c r="F14" s="73">
        <f t="shared" si="0"/>
        <v>0</v>
      </c>
      <c r="G14" s="74"/>
      <c r="H14" s="75">
        <f t="shared" si="1"/>
        <v>0</v>
      </c>
      <c r="I14" s="76">
        <f t="shared" si="2"/>
        <v>0</v>
      </c>
      <c r="J14" s="62" t="s">
        <v>42</v>
      </c>
      <c r="K14" s="77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8">
      <c r="A15" s="71">
        <f t="shared" si="3"/>
        <v>5</v>
      </c>
      <c r="B15" s="1177"/>
      <c r="C15" s="1154"/>
      <c r="D15" s="72"/>
      <c r="E15" s="72"/>
      <c r="F15" s="73">
        <f t="shared" si="0"/>
        <v>0</v>
      </c>
      <c r="G15" s="74"/>
      <c r="H15" s="75">
        <f t="shared" si="1"/>
        <v>0</v>
      </c>
      <c r="I15" s="76">
        <f t="shared" si="2"/>
        <v>0</v>
      </c>
      <c r="J15" s="62" t="s">
        <v>42</v>
      </c>
      <c r="K15" s="77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18">
      <c r="A16" s="71">
        <f t="shared" si="3"/>
        <v>6</v>
      </c>
      <c r="B16" s="1177"/>
      <c r="C16" s="1154"/>
      <c r="D16" s="72"/>
      <c r="E16" s="72"/>
      <c r="F16" s="73">
        <f t="shared" si="0"/>
        <v>0</v>
      </c>
      <c r="G16" s="74"/>
      <c r="H16" s="75">
        <f t="shared" si="1"/>
        <v>0</v>
      </c>
      <c r="I16" s="76">
        <f t="shared" si="2"/>
        <v>0</v>
      </c>
      <c r="J16" s="62" t="s">
        <v>42</v>
      </c>
      <c r="K16" s="77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18">
      <c r="A17" s="71">
        <f t="shared" si="3"/>
        <v>7</v>
      </c>
      <c r="B17" s="1177"/>
      <c r="C17" s="1154"/>
      <c r="D17" s="72"/>
      <c r="E17" s="72"/>
      <c r="F17" s="73">
        <f t="shared" si="0"/>
        <v>0</v>
      </c>
      <c r="G17" s="74"/>
      <c r="H17" s="75">
        <f t="shared" si="1"/>
        <v>0</v>
      </c>
      <c r="I17" s="76">
        <f t="shared" si="2"/>
        <v>0</v>
      </c>
      <c r="J17" s="62" t="s">
        <v>42</v>
      </c>
      <c r="K17" s="77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8">
      <c r="A18" s="71">
        <f t="shared" si="3"/>
        <v>8</v>
      </c>
      <c r="B18" s="1177"/>
      <c r="C18" s="1154"/>
      <c r="D18" s="72"/>
      <c r="E18" s="72"/>
      <c r="F18" s="73">
        <f t="shared" si="0"/>
        <v>0</v>
      </c>
      <c r="G18" s="74"/>
      <c r="H18" s="75">
        <f t="shared" si="1"/>
        <v>0</v>
      </c>
      <c r="I18" s="76">
        <f t="shared" si="2"/>
        <v>0</v>
      </c>
      <c r="J18" s="62" t="s">
        <v>42</v>
      </c>
      <c r="K18" s="77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 ht="18">
      <c r="A19" s="71">
        <f t="shared" si="3"/>
        <v>9</v>
      </c>
      <c r="B19" s="1176"/>
      <c r="C19" s="1154"/>
      <c r="D19" s="64"/>
      <c r="E19" s="64"/>
      <c r="F19" s="65">
        <f t="shared" si="0"/>
        <v>0</v>
      </c>
      <c r="G19" s="66"/>
      <c r="H19" s="67">
        <f t="shared" si="1"/>
        <v>0</v>
      </c>
      <c r="I19" s="68">
        <f t="shared" si="2"/>
        <v>0</v>
      </c>
      <c r="J19" s="69"/>
      <c r="K19" s="70" t="s">
        <v>41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 ht="18">
      <c r="A20" s="71">
        <f t="shared" si="3"/>
        <v>10</v>
      </c>
      <c r="B20" s="1177"/>
      <c r="C20" s="1154"/>
      <c r="D20" s="72"/>
      <c r="E20" s="72"/>
      <c r="F20" s="73">
        <f t="shared" si="0"/>
        <v>0</v>
      </c>
      <c r="G20" s="74"/>
      <c r="H20" s="75">
        <f t="shared" si="1"/>
        <v>0</v>
      </c>
      <c r="I20" s="76">
        <f t="shared" si="2"/>
        <v>0</v>
      </c>
      <c r="J20" s="62" t="s">
        <v>42</v>
      </c>
      <c r="K20" s="77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18" customHeight="1">
      <c r="A21" s="71">
        <f t="shared" si="3"/>
        <v>11</v>
      </c>
      <c r="B21" s="1177"/>
      <c r="C21" s="1154"/>
      <c r="D21" s="72"/>
      <c r="E21" s="72"/>
      <c r="F21" s="73">
        <f t="shared" si="0"/>
        <v>0</v>
      </c>
      <c r="G21" s="74"/>
      <c r="H21" s="75">
        <f t="shared" si="1"/>
        <v>0</v>
      </c>
      <c r="I21" s="76">
        <f t="shared" si="2"/>
        <v>0</v>
      </c>
      <c r="J21" s="62" t="s">
        <v>42</v>
      </c>
      <c r="K21" s="77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18" customHeight="1">
      <c r="A22" s="71">
        <f t="shared" si="3"/>
        <v>12</v>
      </c>
      <c r="B22" s="1177"/>
      <c r="C22" s="1154"/>
      <c r="D22" s="72"/>
      <c r="E22" s="72"/>
      <c r="F22" s="73">
        <f t="shared" si="0"/>
        <v>0</v>
      </c>
      <c r="G22" s="74"/>
      <c r="H22" s="75">
        <f t="shared" si="1"/>
        <v>0</v>
      </c>
      <c r="I22" s="76">
        <f t="shared" si="2"/>
        <v>0</v>
      </c>
      <c r="J22" s="62" t="s">
        <v>42</v>
      </c>
      <c r="K22" s="77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18" customHeight="1">
      <c r="A23" s="71">
        <f t="shared" si="3"/>
        <v>13</v>
      </c>
      <c r="B23" s="1177"/>
      <c r="C23" s="1154"/>
      <c r="D23" s="72"/>
      <c r="E23" s="72"/>
      <c r="F23" s="73">
        <f t="shared" si="0"/>
        <v>0</v>
      </c>
      <c r="G23" s="74"/>
      <c r="H23" s="75">
        <f t="shared" si="1"/>
        <v>0</v>
      </c>
      <c r="I23" s="76">
        <f t="shared" si="2"/>
        <v>0</v>
      </c>
      <c r="J23" s="62"/>
      <c r="K23" s="77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15.75" customHeight="1">
      <c r="A24" s="71">
        <f t="shared" si="3"/>
        <v>14</v>
      </c>
      <c r="B24" s="1177"/>
      <c r="C24" s="1154"/>
      <c r="D24" s="72"/>
      <c r="E24" s="72"/>
      <c r="F24" s="73">
        <f t="shared" si="0"/>
        <v>0</v>
      </c>
      <c r="G24" s="74"/>
      <c r="H24" s="75">
        <f t="shared" si="1"/>
        <v>0</v>
      </c>
      <c r="I24" s="76">
        <f t="shared" si="2"/>
        <v>0</v>
      </c>
      <c r="J24" s="62" t="s">
        <v>42</v>
      </c>
      <c r="K24" s="77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15.75" customHeight="1">
      <c r="A25" s="71">
        <f t="shared" si="3"/>
        <v>15</v>
      </c>
      <c r="B25" s="1177"/>
      <c r="C25" s="1154"/>
      <c r="D25" s="72"/>
      <c r="E25" s="72"/>
      <c r="F25" s="73">
        <f t="shared" si="0"/>
        <v>0</v>
      </c>
      <c r="G25" s="74"/>
      <c r="H25" s="75">
        <f t="shared" si="1"/>
        <v>0</v>
      </c>
      <c r="I25" s="76">
        <f t="shared" si="2"/>
        <v>0</v>
      </c>
      <c r="J25" s="62"/>
      <c r="K25" s="77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15.75" customHeight="1">
      <c r="A26" s="71">
        <f t="shared" si="3"/>
        <v>16</v>
      </c>
      <c r="B26" s="1176"/>
      <c r="C26" s="1154"/>
      <c r="D26" s="64"/>
      <c r="E26" s="64"/>
      <c r="F26" s="65">
        <f t="shared" si="0"/>
        <v>0</v>
      </c>
      <c r="G26" s="66"/>
      <c r="H26" s="67">
        <f t="shared" si="1"/>
        <v>0</v>
      </c>
      <c r="I26" s="68">
        <f t="shared" si="2"/>
        <v>0</v>
      </c>
      <c r="J26" s="69"/>
      <c r="K26" s="70" t="s">
        <v>41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spans="1:26" ht="15.75" customHeight="1">
      <c r="A27" s="71">
        <f t="shared" si="3"/>
        <v>17</v>
      </c>
      <c r="B27" s="1177"/>
      <c r="C27" s="1154"/>
      <c r="D27" s="72"/>
      <c r="E27" s="72"/>
      <c r="F27" s="73">
        <f t="shared" si="0"/>
        <v>0</v>
      </c>
      <c r="G27" s="74"/>
      <c r="H27" s="75">
        <f t="shared" si="1"/>
        <v>0</v>
      </c>
      <c r="I27" s="76">
        <f t="shared" si="2"/>
        <v>0</v>
      </c>
      <c r="J27" s="62" t="s">
        <v>42</v>
      </c>
      <c r="K27" s="77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15.75" customHeight="1">
      <c r="A28" s="71">
        <f t="shared" si="3"/>
        <v>18</v>
      </c>
      <c r="B28" s="1177"/>
      <c r="C28" s="1154"/>
      <c r="D28" s="72"/>
      <c r="E28" s="72"/>
      <c r="F28" s="73">
        <f t="shared" si="0"/>
        <v>0</v>
      </c>
      <c r="G28" s="74"/>
      <c r="H28" s="75">
        <f t="shared" si="1"/>
        <v>0</v>
      </c>
      <c r="I28" s="76">
        <f t="shared" si="2"/>
        <v>0</v>
      </c>
      <c r="J28" s="62" t="s">
        <v>42</v>
      </c>
      <c r="K28" s="77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15.75" customHeight="1">
      <c r="A29" s="71">
        <f t="shared" si="3"/>
        <v>19</v>
      </c>
      <c r="B29" s="1177"/>
      <c r="C29" s="1154"/>
      <c r="D29" s="72"/>
      <c r="E29" s="72"/>
      <c r="F29" s="73">
        <f t="shared" si="0"/>
        <v>0</v>
      </c>
      <c r="G29" s="74"/>
      <c r="H29" s="75">
        <f t="shared" si="1"/>
        <v>0</v>
      </c>
      <c r="I29" s="76">
        <f t="shared" si="2"/>
        <v>0</v>
      </c>
      <c r="J29" s="62" t="s">
        <v>42</v>
      </c>
      <c r="K29" s="77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15.75" customHeight="1">
      <c r="A30" s="71">
        <f t="shared" si="3"/>
        <v>20</v>
      </c>
      <c r="B30" s="1177"/>
      <c r="C30" s="1154"/>
      <c r="D30" s="72"/>
      <c r="E30" s="72"/>
      <c r="F30" s="73">
        <f t="shared" si="0"/>
        <v>0</v>
      </c>
      <c r="G30" s="74"/>
      <c r="H30" s="75">
        <f t="shared" si="1"/>
        <v>0</v>
      </c>
      <c r="I30" s="76">
        <f t="shared" si="2"/>
        <v>0</v>
      </c>
      <c r="J30" s="62" t="s">
        <v>42</v>
      </c>
      <c r="K30" s="77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15.75" customHeight="1">
      <c r="A31" s="71">
        <f t="shared" si="3"/>
        <v>21</v>
      </c>
      <c r="B31" s="1177"/>
      <c r="C31" s="1154"/>
      <c r="D31" s="72"/>
      <c r="E31" s="72"/>
      <c r="F31" s="73">
        <f t="shared" si="0"/>
        <v>0</v>
      </c>
      <c r="G31" s="74"/>
      <c r="H31" s="75">
        <f t="shared" si="1"/>
        <v>0</v>
      </c>
      <c r="I31" s="76">
        <f t="shared" si="2"/>
        <v>0</v>
      </c>
      <c r="J31" s="62" t="s">
        <v>42</v>
      </c>
      <c r="K31" s="77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15.75" customHeight="1">
      <c r="A32" s="71">
        <f t="shared" si="3"/>
        <v>22</v>
      </c>
      <c r="B32" s="1177"/>
      <c r="C32" s="1154"/>
      <c r="D32" s="72"/>
      <c r="E32" s="72"/>
      <c r="F32" s="73">
        <f t="shared" si="0"/>
        <v>0</v>
      </c>
      <c r="G32" s="74"/>
      <c r="H32" s="75">
        <f t="shared" si="1"/>
        <v>0</v>
      </c>
      <c r="I32" s="76">
        <f t="shared" si="2"/>
        <v>0</v>
      </c>
      <c r="J32" s="62" t="s">
        <v>42</v>
      </c>
      <c r="K32" s="77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15.75" customHeight="1">
      <c r="A33" s="71">
        <f t="shared" si="3"/>
        <v>23</v>
      </c>
      <c r="B33" s="1176"/>
      <c r="C33" s="1154"/>
      <c r="D33" s="64"/>
      <c r="E33" s="64"/>
      <c r="F33" s="65">
        <f t="shared" si="0"/>
        <v>0</v>
      </c>
      <c r="G33" s="66"/>
      <c r="H33" s="67">
        <f t="shared" si="1"/>
        <v>0</v>
      </c>
      <c r="I33" s="68">
        <f t="shared" si="2"/>
        <v>0</v>
      </c>
      <c r="J33" s="69"/>
      <c r="K33" s="70" t="s">
        <v>41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15.75" customHeight="1">
      <c r="A34" s="71">
        <f t="shared" si="3"/>
        <v>24</v>
      </c>
      <c r="B34" s="1177"/>
      <c r="C34" s="1154"/>
      <c r="D34" s="72"/>
      <c r="E34" s="72"/>
      <c r="F34" s="73">
        <f t="shared" si="0"/>
        <v>0</v>
      </c>
      <c r="G34" s="74"/>
      <c r="H34" s="75">
        <f t="shared" si="1"/>
        <v>0</v>
      </c>
      <c r="I34" s="76">
        <f t="shared" si="2"/>
        <v>0</v>
      </c>
      <c r="J34" s="62" t="s">
        <v>42</v>
      </c>
      <c r="K34" s="77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15.75" customHeight="1">
      <c r="A35" s="71">
        <f t="shared" si="3"/>
        <v>25</v>
      </c>
      <c r="B35" s="1177"/>
      <c r="C35" s="1154"/>
      <c r="D35" s="72"/>
      <c r="E35" s="72"/>
      <c r="F35" s="73">
        <f t="shared" si="0"/>
        <v>0</v>
      </c>
      <c r="G35" s="74"/>
      <c r="H35" s="75">
        <f t="shared" si="1"/>
        <v>0</v>
      </c>
      <c r="I35" s="76">
        <f t="shared" si="2"/>
        <v>0</v>
      </c>
      <c r="J35" s="62" t="s">
        <v>42</v>
      </c>
      <c r="K35" s="77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15.75" customHeight="1">
      <c r="A36" s="71">
        <f t="shared" si="3"/>
        <v>26</v>
      </c>
      <c r="B36" s="1177"/>
      <c r="C36" s="1154"/>
      <c r="D36" s="72"/>
      <c r="E36" s="72"/>
      <c r="F36" s="73">
        <f t="shared" si="0"/>
        <v>0</v>
      </c>
      <c r="G36" s="74"/>
      <c r="H36" s="75">
        <f t="shared" si="1"/>
        <v>0</v>
      </c>
      <c r="I36" s="76">
        <f t="shared" si="2"/>
        <v>0</v>
      </c>
      <c r="J36" s="62" t="s">
        <v>42</v>
      </c>
      <c r="K36" s="77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15.75" customHeight="1">
      <c r="A37" s="71">
        <f t="shared" si="3"/>
        <v>27</v>
      </c>
      <c r="B37" s="1177"/>
      <c r="C37" s="1154"/>
      <c r="D37" s="72"/>
      <c r="E37" s="72"/>
      <c r="F37" s="73">
        <f t="shared" si="0"/>
        <v>0</v>
      </c>
      <c r="G37" s="74"/>
      <c r="H37" s="75">
        <f t="shared" si="1"/>
        <v>0</v>
      </c>
      <c r="I37" s="76">
        <f t="shared" si="2"/>
        <v>0</v>
      </c>
      <c r="J37" s="62" t="s">
        <v>42</v>
      </c>
      <c r="K37" s="77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15.75" customHeight="1">
      <c r="A38" s="71">
        <f t="shared" si="3"/>
        <v>28</v>
      </c>
      <c r="B38" s="1177"/>
      <c r="C38" s="1154"/>
      <c r="D38" s="72"/>
      <c r="E38" s="72"/>
      <c r="F38" s="73">
        <f t="shared" si="0"/>
        <v>0</v>
      </c>
      <c r="G38" s="74"/>
      <c r="H38" s="75">
        <f t="shared" si="1"/>
        <v>0</v>
      </c>
      <c r="I38" s="76">
        <f t="shared" si="2"/>
        <v>0</v>
      </c>
      <c r="J38" s="62" t="s">
        <v>42</v>
      </c>
      <c r="K38" s="77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15.75" customHeight="1">
      <c r="A39" s="71">
        <f t="shared" si="3"/>
        <v>29</v>
      </c>
      <c r="B39" s="1177"/>
      <c r="C39" s="1154"/>
      <c r="D39" s="72"/>
      <c r="E39" s="72"/>
      <c r="F39" s="73">
        <f t="shared" si="0"/>
        <v>0</v>
      </c>
      <c r="G39" s="74"/>
      <c r="H39" s="75">
        <f t="shared" si="1"/>
        <v>0</v>
      </c>
      <c r="I39" s="76">
        <f t="shared" si="2"/>
        <v>0</v>
      </c>
      <c r="J39" s="62" t="s">
        <v>42</v>
      </c>
      <c r="K39" s="77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5.75" customHeight="1">
      <c r="A40" s="71">
        <v>30</v>
      </c>
      <c r="B40" s="1176"/>
      <c r="C40" s="1154"/>
      <c r="D40" s="64"/>
      <c r="E40" s="64"/>
      <c r="F40" s="65">
        <f t="shared" si="0"/>
        <v>0</v>
      </c>
      <c r="G40" s="66"/>
      <c r="H40" s="67">
        <f t="shared" si="1"/>
        <v>0</v>
      </c>
      <c r="I40" s="68">
        <f t="shared" si="2"/>
        <v>0</v>
      </c>
      <c r="J40" s="69"/>
      <c r="K40" s="70" t="s">
        <v>41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5.75" customHeight="1">
      <c r="A41" s="71">
        <v>31</v>
      </c>
      <c r="B41" s="1178"/>
      <c r="C41" s="1173"/>
      <c r="D41" s="78"/>
      <c r="E41" s="72"/>
      <c r="F41" s="73">
        <f t="shared" si="0"/>
        <v>0</v>
      </c>
      <c r="G41" s="74"/>
      <c r="H41" s="75">
        <f t="shared" si="1"/>
        <v>0</v>
      </c>
      <c r="I41" s="76">
        <f t="shared" si="2"/>
        <v>0</v>
      </c>
      <c r="J41" s="62" t="s">
        <v>42</v>
      </c>
      <c r="K41" s="77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5.75" customHeight="1">
      <c r="A42" s="79" t="s">
        <v>36</v>
      </c>
      <c r="B42" s="1179">
        <f>SUM(B11:B41)</f>
        <v>0</v>
      </c>
      <c r="C42" s="1180"/>
      <c r="D42" s="80">
        <f t="shared" ref="D42:F42" si="4">SUM(D11:D41)</f>
        <v>0</v>
      </c>
      <c r="E42" s="81">
        <f t="shared" si="4"/>
        <v>0</v>
      </c>
      <c r="F42" s="82">
        <f t="shared" si="4"/>
        <v>0</v>
      </c>
      <c r="G42" s="83"/>
      <c r="H42" s="84">
        <f t="shared" ref="H42:I42" si="5">SUM(H11:H41)</f>
        <v>0</v>
      </c>
      <c r="I42" s="84">
        <f t="shared" si="5"/>
        <v>0</v>
      </c>
      <c r="J42" s="81"/>
      <c r="K42" s="8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11.25" customHeight="1">
      <c r="A43" s="86"/>
      <c r="B43" s="87"/>
      <c r="C43" s="87"/>
      <c r="D43" s="88"/>
      <c r="E43" s="87"/>
      <c r="F43" s="87"/>
      <c r="G43" s="87"/>
      <c r="H43" s="87"/>
      <c r="I43" s="87"/>
      <c r="J43" s="87"/>
      <c r="K43" s="87"/>
      <c r="L43" s="87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15.75" customHeight="1">
      <c r="A44" s="89" t="s">
        <v>43</v>
      </c>
      <c r="B44" s="90"/>
      <c r="C44" s="90"/>
      <c r="D44" s="91"/>
      <c r="E44" s="90"/>
      <c r="F44" s="90"/>
      <c r="G44" s="90"/>
      <c r="H44" s="90"/>
      <c r="I44" s="91"/>
      <c r="J44" s="90"/>
      <c r="K44" s="92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15.75" customHeight="1">
      <c r="A45" s="93"/>
      <c r="B45" s="35"/>
      <c r="C45" s="35"/>
      <c r="D45" s="35"/>
      <c r="E45" s="35"/>
      <c r="F45" s="35"/>
      <c r="G45" s="35"/>
      <c r="H45" s="35"/>
      <c r="I45" s="35"/>
      <c r="J45" s="35"/>
      <c r="K45" s="94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15.75" customHeight="1">
      <c r="A46" s="93"/>
      <c r="B46" s="35"/>
      <c r="C46" s="35"/>
      <c r="D46" s="35"/>
      <c r="E46" s="35"/>
      <c r="F46" s="35"/>
      <c r="G46" s="35"/>
      <c r="H46" s="35"/>
      <c r="I46" s="35"/>
      <c r="J46" s="35"/>
      <c r="K46" s="94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spans="1:26" ht="15.75" customHeight="1">
      <c r="A47" s="93"/>
      <c r="B47" s="35"/>
      <c r="C47" s="35"/>
      <c r="D47" s="35"/>
      <c r="E47" s="35"/>
      <c r="F47" s="35"/>
      <c r="G47" s="35"/>
      <c r="H47" s="35"/>
      <c r="I47" s="35"/>
      <c r="J47" s="35"/>
      <c r="K47" s="94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spans="1:26" ht="15.75" customHeight="1">
      <c r="A48" s="95"/>
      <c r="B48" s="49"/>
      <c r="C48" s="49"/>
      <c r="D48" s="49"/>
      <c r="E48" s="49"/>
      <c r="F48" s="49"/>
      <c r="G48" s="49"/>
      <c r="H48" s="49"/>
      <c r="I48" s="49"/>
      <c r="J48" s="49"/>
      <c r="K48" s="50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spans="1:26" ht="15.75" customHeight="1">
      <c r="A49" s="96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spans="1:26" ht="15.7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spans="1:26" ht="15.75" customHeight="1">
      <c r="A51" s="35"/>
      <c r="B51" s="35"/>
      <c r="C51" s="35"/>
      <c r="D51" s="97"/>
      <c r="E51" s="97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spans="1:26" ht="15.75" customHeight="1">
      <c r="A52" s="35"/>
      <c r="B52" s="35"/>
      <c r="C52" s="35"/>
      <c r="D52" s="97"/>
      <c r="E52" s="97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spans="1:26" ht="15.75" customHeight="1">
      <c r="A53" s="35"/>
      <c r="B53" s="35"/>
      <c r="C53" s="35"/>
      <c r="D53" s="97"/>
      <c r="E53" s="97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spans="1:26" ht="15.75" customHeight="1">
      <c r="A54" s="35"/>
      <c r="B54" s="35"/>
      <c r="C54" s="35"/>
      <c r="D54" s="97"/>
      <c r="E54" s="97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spans="1:26" ht="15.75" customHeight="1">
      <c r="A55" s="35"/>
      <c r="B55" s="35"/>
      <c r="C55" s="35"/>
      <c r="D55" s="97"/>
      <c r="E55" s="97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spans="1:26" ht="15.75" customHeight="1">
      <c r="A56" s="35"/>
      <c r="B56" s="35"/>
      <c r="C56" s="35"/>
      <c r="D56" s="97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spans="1:26" ht="15.75" customHeight="1">
      <c r="A57" s="35"/>
      <c r="B57" s="35"/>
      <c r="C57" s="35"/>
      <c r="D57" s="97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spans="1:26" ht="15.75" customHeight="1">
      <c r="A58" s="35"/>
      <c r="B58" s="35"/>
      <c r="C58" s="35"/>
      <c r="D58" s="97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spans="1:26" ht="15.7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spans="1:26" ht="15.75" customHeight="1">
      <c r="A60" s="35"/>
      <c r="B60" s="35"/>
      <c r="C60" s="35"/>
      <c r="D60" s="98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spans="1:26" ht="15.75" customHeight="1">
      <c r="A61" s="35"/>
      <c r="B61" s="35"/>
      <c r="C61" s="35"/>
      <c r="D61" s="98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spans="1:26" ht="15.7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spans="1:26" ht="15.7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spans="1:26" ht="15.7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spans="1:26" ht="15.7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spans="1:26" ht="15.7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spans="1:26" ht="15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spans="1:26" ht="15.7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spans="1:26" ht="15.7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spans="1:26" ht="15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spans="1:26" ht="15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spans="1:26" ht="15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spans="1:26" ht="15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spans="1:26" ht="15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spans="1:26" ht="15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spans="1:26" ht="15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spans="1:26" ht="15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spans="1:26" ht="15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spans="1:26" ht="15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spans="1:26" ht="15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spans="1:26" ht="15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spans="1:26" ht="15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spans="1:26" ht="15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spans="1:26" ht="15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spans="1:26" ht="15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spans="1:26" ht="15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spans="1:26" ht="15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spans="1:26" ht="15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spans="1:26" ht="15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spans="1:26" ht="15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spans="1:26" ht="15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spans="1:26" ht="15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spans="1:26" ht="15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spans="1:26" ht="15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spans="1:26" ht="15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spans="1:26" ht="15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spans="1:26" ht="15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spans="1:26" ht="15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spans="1:26" ht="15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spans="1:26" ht="15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spans="1:26" ht="15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spans="1:26" ht="15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spans="1:26" ht="15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spans="1:26" ht="15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spans="1:26" ht="15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spans="1:26" ht="15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spans="1:26" ht="15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spans="1:26" ht="15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spans="1:26" ht="15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spans="1:26" ht="15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spans="1:26" ht="15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spans="1:26" ht="15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spans="1:26" ht="15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spans="1:26" ht="15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spans="1:26" ht="15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spans="1:26" ht="15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spans="1:26" ht="15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spans="1:26" ht="15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spans="1:26" ht="15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spans="1:26" ht="15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spans="1:26" ht="15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spans="1:26" ht="15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spans="1:26" ht="15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spans="1:26" ht="15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spans="1:26" ht="15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spans="1:26" ht="15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spans="1:26" ht="15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spans="1:26" ht="15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spans="1:26" ht="15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spans="1:26" ht="15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spans="1:26" ht="15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spans="1:26" ht="15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spans="1:26" ht="15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spans="1:26" ht="15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spans="1:26" ht="15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spans="1:26" ht="15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spans="1:26" ht="15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spans="1:26" ht="15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spans="1:26" ht="15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spans="1:26" ht="15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spans="1:26" ht="15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spans="1:26" ht="15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spans="1:26" ht="15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spans="1:26" ht="15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spans="1:26" ht="15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spans="1:26" ht="15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spans="1:26" ht="15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spans="1:26" ht="15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spans="1:26" ht="15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spans="1:26" ht="15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spans="1:26" ht="15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spans="1:26" ht="15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spans="1:26" ht="15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spans="1:26" ht="15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spans="1:26" ht="15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spans="1:26" ht="15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spans="1:26" ht="15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spans="1:26" ht="15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spans="1:26" ht="15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spans="1:26" ht="15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spans="1:26" ht="15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spans="1:26" ht="15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spans="1:26" ht="15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spans="1:26" ht="15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spans="1:26" ht="15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spans="1:26" ht="15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spans="1:26" ht="15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spans="1:26" ht="15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spans="1:26" ht="15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spans="1:26" ht="15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spans="1:26" ht="15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spans="1:26" ht="15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spans="1:26" ht="15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spans="1:26" ht="15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spans="1:26" ht="15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spans="1:26" ht="15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spans="1:26" ht="15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spans="1:26" ht="15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spans="1:26" ht="15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spans="1:26" ht="15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spans="1:26" ht="15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spans="1:26" ht="15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spans="1:26" ht="15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spans="1:26" ht="15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spans="1:26" ht="15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spans="1:26" ht="15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spans="1:26" ht="15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spans="1:26" ht="15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spans="1:26" ht="15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spans="1:26" ht="15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spans="1:26" ht="15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spans="1:26" ht="15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spans="1:26" ht="15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spans="1:26" ht="15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spans="1:26" ht="15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spans="1:26" ht="15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spans="1:26" ht="15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spans="1:26" ht="15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spans="1:26" ht="15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spans="1:26" ht="15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spans="1:26" ht="15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spans="1:26" ht="15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spans="1:26" ht="15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spans="1:26" ht="15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spans="1:26" ht="15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spans="1:26" ht="15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spans="1:26" ht="15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spans="1:26" ht="15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spans="1:26" ht="15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spans="1:26" ht="15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spans="1:26" ht="15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spans="1:26" ht="15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spans="1:26" ht="15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spans="1:26" ht="15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spans="1:26" ht="15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spans="1:26" ht="15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spans="1:26" ht="15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spans="1:26" ht="15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spans="1:26" ht="15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spans="1:26" ht="15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spans="1:26" ht="15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spans="1:26" ht="15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spans="1:26" ht="15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spans="1:26" ht="15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spans="1:26" ht="15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spans="1:26" ht="15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spans="1:26" ht="15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spans="1:26" ht="15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spans="1:26" ht="15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spans="1:26" ht="15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spans="1:26" ht="15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spans="1:26" ht="15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spans="1:26" ht="15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spans="1:26" ht="15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spans="1:26" ht="15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spans="1:26" ht="15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spans="1:26" ht="15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spans="1:26" ht="15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spans="1:26" ht="15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spans="1:26" ht="15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spans="1:26" ht="15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spans="1:26" ht="15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spans="1:26" ht="15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spans="1:26" ht="15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spans="1:26" ht="15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spans="1:26" ht="15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spans="1:26" ht="15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spans="1:26" ht="15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spans="1:26" ht="15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spans="1:26" ht="15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spans="1:26" ht="15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spans="1:26" ht="15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spans="1:26" ht="15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spans="1:26" ht="15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spans="1:26" ht="15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spans="1:26" ht="15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spans="1:26" ht="15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spans="1:26" ht="15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spans="1:26" ht="15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spans="1:26" ht="15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spans="1:26" ht="15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spans="1:26" ht="15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spans="1:26" ht="15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spans="1:26" ht="15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spans="1:26" ht="15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spans="1:26" ht="15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spans="1:26" ht="15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spans="1:26" ht="15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spans="1:26" ht="15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spans="1:26" ht="15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spans="1:26" ht="15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spans="1:26" ht="15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spans="1:26" ht="15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spans="1:26" ht="15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spans="1:26" ht="15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spans="1:26" ht="15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spans="1:26" ht="15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spans="1:26" ht="15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spans="1:26" ht="15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spans="1:26" ht="15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spans="1:26" ht="15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spans="1:26" ht="15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spans="1:26" ht="15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spans="1:26" ht="15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spans="1:26" ht="15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spans="1:26" ht="15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spans="1:26" ht="15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spans="1:26" ht="15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spans="1:26" ht="15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spans="1:26" ht="15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spans="1:26" ht="15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spans="1:26" ht="15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spans="1:26" ht="15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spans="1:26" ht="15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spans="1:26" ht="15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spans="1:26" ht="15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spans="1:26" ht="15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spans="1:26" ht="15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spans="1:26" ht="15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spans="1:26" ht="15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spans="1:26" ht="15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spans="1:26" ht="15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spans="1:26" ht="15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spans="1:26" ht="15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spans="1:26" ht="15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spans="1:26" ht="15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spans="1:26" ht="15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spans="1:26" ht="15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spans="1:26" ht="15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spans="1:26" ht="15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spans="1:26" ht="15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spans="1:26" ht="15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spans="1:26" ht="15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spans="1:26" ht="15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spans="1:26" ht="15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spans="1:26" ht="15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spans="1:26" ht="15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spans="1:26" ht="15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spans="1:26" ht="15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spans="1:26" ht="15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spans="1:26" ht="15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spans="1:26" ht="15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spans="1:26" ht="15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spans="1:26" ht="15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spans="1:26" ht="15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spans="1:26" ht="15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spans="1:26" ht="15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spans="1:26" ht="15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spans="1:26" ht="15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spans="1:26" ht="15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spans="1:26" ht="15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spans="1:26" ht="15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spans="1:26" ht="15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spans="1:26" ht="15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spans="1:26" ht="15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spans="1:26" ht="15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spans="1:26" ht="15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spans="1:26" ht="15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spans="1:26" ht="15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spans="1:26" ht="15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spans="1:26" ht="15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spans="1:26" ht="15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spans="1:26" ht="15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spans="1:26" ht="15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spans="1:26" ht="15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spans="1:26" ht="15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spans="1:26" ht="15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spans="1:26" ht="15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spans="1:26" ht="15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spans="1:26" ht="15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spans="1:26" ht="15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spans="1:26" ht="15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spans="1:26" ht="15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5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spans="1:26" ht="15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spans="1:26" ht="15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spans="1:26" ht="15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spans="1:26" ht="15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spans="1:26" ht="15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spans="1:26" ht="15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spans="1:26" ht="15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spans="1:26" ht="15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spans="1:26" ht="15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spans="1:26" ht="15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spans="1:26" ht="15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spans="1:26" ht="15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spans="1:26" ht="15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spans="1:26" ht="15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spans="1:26" ht="15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spans="1:26" ht="15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spans="1:26" ht="15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spans="1:26" ht="15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spans="1:26" ht="15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spans="1:26" ht="15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spans="1:26" ht="15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spans="1:26" ht="15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spans="1:26" ht="15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spans="1:26" ht="15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spans="1:26" ht="15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spans="1:26" ht="15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spans="1:26" ht="15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spans="1:26" ht="15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spans="1:26" ht="15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spans="1:26" ht="15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spans="1:26" ht="15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spans="1:26" ht="15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spans="1:26" ht="15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spans="1:26" ht="15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spans="1:26" ht="15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spans="1:26" ht="15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spans="1:26" ht="15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spans="1:26" ht="15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spans="1:26" ht="15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spans="1:26" ht="15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spans="1:26" ht="15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spans="1:26" ht="15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spans="1:26" ht="15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spans="1:26" ht="15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spans="1:26" ht="15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spans="1:26" ht="15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spans="1:26" ht="15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spans="1:26" ht="15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spans="1:26" ht="15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spans="1:26" ht="15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spans="1:26" ht="15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spans="1:26" ht="15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spans="1:26" ht="15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spans="1:26" ht="15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spans="1:26" ht="15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spans="1:26" ht="15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spans="1:26" ht="15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spans="1:26" ht="15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spans="1:26" ht="15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spans="1:26" ht="15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spans="1:26" ht="15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spans="1:26" ht="15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spans="1:26" ht="15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spans="1:26" ht="15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spans="1:26" ht="15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spans="1:26" ht="15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spans="1:26" ht="15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spans="1:26" ht="15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spans="1:26" ht="15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spans="1:26" ht="15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spans="1:26" ht="15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spans="1:26" ht="15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spans="1:26" ht="15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spans="1:26" ht="15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spans="1:26" ht="15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spans="1:26" ht="15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spans="1:26" ht="15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spans="1:26" ht="15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spans="1:26" ht="15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spans="1:26" ht="15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spans="1:26" ht="15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spans="1:26" ht="15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spans="1:26" ht="15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spans="1:26" ht="15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spans="1:26" ht="15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spans="1:26" ht="15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spans="1:26" ht="15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spans="1:26" ht="15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spans="1:26" ht="15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spans="1:26" ht="15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spans="1:26" ht="15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spans="1:26" ht="15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spans="1:26" ht="15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spans="1:26" ht="15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spans="1:26" ht="15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spans="1:26" ht="15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spans="1:26" ht="15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spans="1:26" ht="15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spans="1:26" ht="15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spans="1:26" ht="15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spans="1:26" ht="15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spans="1:26" ht="15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spans="1:26" ht="15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spans="1:26" ht="15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spans="1:26" ht="15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spans="1:26" ht="15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spans="1:26" ht="15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spans="1:26" ht="15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spans="1:26" ht="15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spans="1:26" ht="15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spans="1:26" ht="15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spans="1:26" ht="15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spans="1:26" ht="15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spans="1:26" ht="15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spans="1:26" ht="15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spans="1:26" ht="15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spans="1:26" ht="15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spans="1:26" ht="15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spans="1:26" ht="15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spans="1:26" ht="15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spans="1:26" ht="15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spans="1:26" ht="15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spans="1:26" ht="15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spans="1:26" ht="15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spans="1:26" ht="15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spans="1:26" ht="15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spans="1:26" ht="15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spans="1:26" ht="15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spans="1:26" ht="15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spans="1:26" ht="15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spans="1:26" ht="15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spans="1:26" ht="15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spans="1:26" ht="15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spans="1:26" ht="15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spans="1:26" ht="15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spans="1:26" ht="15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spans="1:26" ht="15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spans="1:26" ht="15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spans="1:26" ht="15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spans="1:26" ht="15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spans="1:26" ht="15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spans="1:26" ht="15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spans="1:26" ht="15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spans="1:26" ht="15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spans="1:26" ht="15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spans="1:26" ht="15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spans="1:26" ht="15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spans="1:26" ht="15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spans="1:26" ht="15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spans="1:26" ht="15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spans="1:26" ht="15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spans="1:26" ht="15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spans="1:26" ht="15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spans="1:26" ht="15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spans="1:26" ht="15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spans="1:26" ht="15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spans="1:26" ht="15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spans="1:26" ht="15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spans="1:26" ht="15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spans="1:26" ht="15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spans="1:26" ht="15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spans="1:26" ht="15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spans="1:26" ht="15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spans="1:26" ht="15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spans="1:26" ht="15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spans="1:26" ht="15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spans="1:26" ht="15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spans="1:26" ht="15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spans="1:26" ht="15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spans="1:26" ht="15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spans="1:26" ht="15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spans="1:26" ht="15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spans="1:26" ht="15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spans="1:26" ht="15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spans="1:26" ht="15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spans="1:26" ht="15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spans="1:26" ht="15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spans="1:26" ht="15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spans="1:26" ht="15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spans="1:26" ht="15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spans="1:26" ht="15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spans="1:26" ht="15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spans="1:26" ht="15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spans="1:26" ht="15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spans="1:26" ht="15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spans="1:26" ht="15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spans="1:26" ht="15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spans="1:26" ht="15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spans="1:26" ht="15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spans="1:26" ht="15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spans="1:26" ht="15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spans="1:26" ht="15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spans="1:26" ht="15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spans="1:26" ht="15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spans="1:26" ht="15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spans="1:26" ht="15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spans="1:26" ht="15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spans="1:26" ht="15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spans="1:26" ht="15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spans="1:26" ht="15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spans="1:26" ht="15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spans="1:26" ht="15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spans="1:26" ht="15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spans="1:26" ht="15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spans="1:26" ht="15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spans="1:26" ht="15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spans="1:26" ht="15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spans="1:26" ht="15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spans="1:26" ht="15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spans="1:26" ht="15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spans="1:26" ht="15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spans="1:26" ht="15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spans="1:26" ht="15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spans="1:26" ht="15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spans="1:26" ht="15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spans="1:26" ht="15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spans="1:26" ht="15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spans="1:26" ht="15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spans="1:26" ht="15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spans="1:26" ht="15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spans="1:26" ht="15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spans="1:26" ht="15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spans="1:26" ht="15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spans="1:26" ht="15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spans="1:26" ht="15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spans="1:26" ht="15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spans="1:26" ht="15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spans="1:26" ht="15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spans="1:26" ht="15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spans="1:26" ht="15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spans="1:26" ht="15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spans="1:26" ht="15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spans="1:26" ht="15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spans="1:26" ht="15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spans="1:26" ht="15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spans="1:26" ht="15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spans="1:26" ht="15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spans="1:26" ht="15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spans="1:26" ht="15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spans="1:26" ht="15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spans="1:26" ht="15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spans="1:26" ht="15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spans="1:26" ht="15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spans="1:26" ht="15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spans="1:26" ht="15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spans="1:26" ht="15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spans="1:26" ht="15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spans="1:26" ht="15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spans="1:26" ht="15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spans="1:26" ht="15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spans="1:26" ht="15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spans="1:26" ht="15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spans="1:26" ht="15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spans="1:26" ht="15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spans="1:26" ht="15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spans="1:26" ht="15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spans="1:26" ht="15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spans="1:26" ht="15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spans="1:26" ht="15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spans="1:26" ht="15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spans="1:26" ht="15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spans="1:26" ht="15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spans="1:26" ht="15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spans="1:26" ht="15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spans="1:26" ht="15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spans="1:26" ht="15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spans="1:26" ht="15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spans="1:26" ht="15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spans="1:26" ht="15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spans="1:26" ht="15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spans="1:26" ht="15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spans="1:26" ht="15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spans="1:26" ht="15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spans="1:26" ht="15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spans="1:26" ht="15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spans="1:26" ht="15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spans="1:26" ht="15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spans="1:26" ht="15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spans="1:26" ht="15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spans="1:26" ht="15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spans="1:26" ht="15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spans="1:26" ht="15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spans="1:26" ht="15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spans="1:26" ht="15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spans="1:26" ht="15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spans="1:26" ht="15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spans="1:26" ht="15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spans="1:26" ht="15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spans="1:26" ht="15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spans="1:26" ht="15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spans="1:26" ht="15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spans="1:26" ht="15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spans="1:26" ht="15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spans="1:26" ht="15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spans="1:26" ht="15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spans="1:26" ht="15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spans="1:26" ht="15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spans="1:26" ht="15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spans="1:26" ht="15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spans="1:26" ht="15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spans="1:26" ht="15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spans="1:26" ht="15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spans="1:26" ht="15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spans="1:26" ht="15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spans="1:26" ht="15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spans="1:26" ht="15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spans="1:26" ht="15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spans="1:26" ht="15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spans="1:26" ht="15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spans="1:26" ht="15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spans="1:26" ht="15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spans="1:26" ht="15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spans="1:26" ht="15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spans="1:26" ht="15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spans="1:26" ht="15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spans="1:26" ht="15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spans="1:26" ht="15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spans="1:26" ht="15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spans="1:26" ht="15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spans="1:26" ht="15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spans="1:26" ht="15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spans="1:26" ht="15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spans="1:26" ht="15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spans="1:26" ht="15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spans="1:26" ht="15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spans="1:26" ht="15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spans="1:26" ht="15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spans="1:26" ht="15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spans="1:26" ht="15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spans="1:26" ht="15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spans="1:26" ht="15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spans="1:26" ht="15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spans="1:26" ht="15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spans="1:26" ht="15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spans="1:26" ht="15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spans="1:26" ht="15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spans="1:26" ht="15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spans="1:26" ht="15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spans="1:26" ht="15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spans="1:26" ht="15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spans="1:26" ht="15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spans="1:26" ht="15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spans="1:26" ht="15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spans="1:26" ht="15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spans="1:26" ht="15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spans="1:26" ht="15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spans="1:26" ht="15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spans="1:26" ht="15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spans="1:26" ht="15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spans="1:26" ht="15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spans="1:26" ht="15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spans="1:26" ht="15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spans="1:26" ht="15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spans="1:26" ht="15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spans="1:26" ht="15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spans="1:26" ht="15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spans="1:26" ht="15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spans="1:26" ht="15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spans="1:26" ht="15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spans="1:26" ht="15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spans="1:26" ht="15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spans="1:26" ht="15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spans="1:26" ht="15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spans="1:26" ht="15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spans="1:26" ht="15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spans="1:26" ht="15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spans="1:26" ht="15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spans="1:26" ht="15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spans="1:26" ht="15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spans="1:26" ht="15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spans="1:26" ht="15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spans="1:26" ht="15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spans="1:26" ht="15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spans="1:26" ht="15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spans="1:26" ht="15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spans="1:26" ht="15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spans="1:26" ht="15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spans="1:26" ht="15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spans="1:26" ht="15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spans="1:26" ht="15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spans="1:26" ht="15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spans="1:26" ht="15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spans="1:26" ht="15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spans="1:26" ht="15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spans="1:26" ht="15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spans="1:26" ht="15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spans="1:26" ht="15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spans="1:26" ht="15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spans="1:26" ht="15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spans="1:26" ht="15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spans="1:26" ht="15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spans="1:26" ht="15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spans="1:26" ht="15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spans="1:26" ht="15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spans="1:26" ht="15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spans="1:26" ht="15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spans="1:26" ht="15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spans="1:26" ht="15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spans="1:26" ht="15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spans="1:26" ht="15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spans="1:26" ht="15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spans="1:26" ht="15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spans="1:26" ht="15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spans="1:26" ht="15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spans="1:26" ht="15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spans="1:26" ht="15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spans="1:26" ht="15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spans="1:26" ht="15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spans="1:26" ht="15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spans="1:26" ht="15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spans="1:26" ht="15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spans="1:26" ht="15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spans="1:26" ht="15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spans="1:26" ht="15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spans="1:26" ht="15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spans="1:26" ht="15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spans="1:26" ht="15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spans="1:26" ht="15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spans="1:26" ht="15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spans="1:26" ht="15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spans="1:26" ht="15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spans="1:26" ht="15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spans="1:26" ht="15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spans="1:26" ht="15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spans="1:26" ht="15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spans="1:26" ht="15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spans="1:26" ht="15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spans="1:26" ht="15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spans="1:26" ht="15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spans="1:26" ht="15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spans="1:26" ht="15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spans="1:26" ht="15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spans="1:26" ht="15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spans="1:26" ht="15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spans="1:26" ht="15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spans="1:26" ht="15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spans="1:26" ht="15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spans="1:26" ht="15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spans="1:26" ht="15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spans="1:26" ht="15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spans="1:26" ht="15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spans="1:26" ht="15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spans="1:26" ht="15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spans="1:26" ht="15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spans="1:26" ht="15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spans="1:26" ht="15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spans="1:26" ht="15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spans="1:26" ht="15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spans="1:26" ht="15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spans="1:26" ht="15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spans="1:26" ht="15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spans="1:26" ht="15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spans="1:26" ht="15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spans="1:26" ht="15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spans="1:26" ht="15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spans="1:26" ht="15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spans="1:26" ht="15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spans="1:26" ht="15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spans="1:26" ht="15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spans="1:26" ht="15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spans="1:26" ht="15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spans="1:26" ht="15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spans="1:26" ht="15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spans="1:26" ht="15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spans="1:26" ht="15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spans="1:26" ht="15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spans="1:26" ht="15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spans="1:26" ht="15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spans="1:26" ht="15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spans="1:26" ht="15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spans="1:26" ht="15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spans="1:26" ht="15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spans="1:26" ht="15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spans="1:26" ht="15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spans="1:26" ht="15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spans="1:26" ht="15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spans="1:26" ht="15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spans="1:26" ht="15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spans="1:26" ht="15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spans="1:26" ht="15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spans="1:26" ht="15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spans="1:26" ht="15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spans="1:26" ht="15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spans="1:26" ht="15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spans="1:26" ht="15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spans="1:26" ht="15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spans="1:26" ht="15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spans="1:26" ht="15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spans="1:26" ht="15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spans="1:26" ht="15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spans="1:26" ht="15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spans="1:26" ht="15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spans="1:26" ht="15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spans="1:26" ht="15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spans="1:26" ht="15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spans="1:26" ht="15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spans="1:26" ht="15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spans="1:26" ht="15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spans="1:26" ht="15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spans="1:26" ht="15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spans="1:26" ht="15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spans="1:26" ht="15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spans="1:26" ht="15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spans="1:26" ht="15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spans="1:26" ht="15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spans="1:26" ht="15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spans="1:26" ht="15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spans="1:26" ht="15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spans="1:26" ht="15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spans="1:26" ht="15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spans="1:26" ht="15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spans="1:26" ht="15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spans="1:26" ht="15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spans="1:26" ht="15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spans="1:26" ht="15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spans="1:26" ht="15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spans="1:26" ht="15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spans="1:26" ht="15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spans="1:26" ht="15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spans="1:26" ht="15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spans="1:26" ht="15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spans="1:26" ht="15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spans="1:26" ht="15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spans="1:26" ht="15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spans="1:26" ht="15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spans="1:26" ht="15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spans="1:26" ht="15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spans="1:26" ht="15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spans="1:26" ht="15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spans="1:26" ht="15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spans="1:26" ht="15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spans="1:26" ht="15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spans="1:26" ht="15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spans="1:26" ht="15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spans="1:26" ht="15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spans="1:26" ht="15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spans="1:26" ht="15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spans="1:26" ht="15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spans="1:26" ht="15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spans="1:26" ht="15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spans="1:26" ht="15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spans="1:26" ht="15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spans="1:26" ht="15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spans="1:26" ht="15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spans="1:26" ht="15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spans="1:26" ht="15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spans="1:26" ht="15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spans="1:26" ht="15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spans="1:26" ht="15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spans="1:26" ht="15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spans="1:26" ht="15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spans="1:26" ht="15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spans="1:26" ht="15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spans="1:26" ht="15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spans="1:26" ht="15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spans="1:26" ht="15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spans="1:26" ht="15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spans="1:26" ht="15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spans="1:26" ht="15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spans="1:26" ht="15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spans="1:26" ht="15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spans="1:26" ht="15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spans="1:26" ht="15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spans="1:26" ht="15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spans="1:26" ht="15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spans="1:26" ht="15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spans="1:26" ht="15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spans="1:26" ht="15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spans="1:26" ht="15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spans="1:26" ht="15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spans="1:26" ht="15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spans="1:26" ht="15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spans="1:26" ht="15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spans="1:26" ht="15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spans="1:26" ht="15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spans="1:26" ht="15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spans="1:26" ht="15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spans="1:26" ht="15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spans="1:26" ht="15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spans="1:26" ht="15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spans="1:26" ht="15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spans="1:26" ht="15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spans="1:26" ht="15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spans="1:26" ht="15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spans="1:26" ht="15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spans="1:26" ht="15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spans="1:26" ht="15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spans="1:26" ht="15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spans="1:26" ht="15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spans="1:26" ht="15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spans="1:26" ht="15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spans="1:26" ht="15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spans="1:26" ht="15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spans="1:26" ht="15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spans="1:26" ht="15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spans="1:26" ht="15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spans="1:26" ht="15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spans="1:26" ht="15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spans="1:26" ht="15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spans="1:26" ht="15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spans="1:26" ht="15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spans="1:26" ht="15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spans="1:26" ht="15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spans="1:26" ht="15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spans="1:26" ht="15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spans="1:26" ht="15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spans="1:26" ht="15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spans="1:26" ht="15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spans="1:26" ht="15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spans="1:26" ht="15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spans="1:26" ht="15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spans="1:26" ht="15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spans="1:26" ht="15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spans="1:26" ht="15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spans="1:26" ht="15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spans="1:26" ht="15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spans="1:26" ht="15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spans="1:26" ht="15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spans="1:26" ht="15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spans="1:26" ht="15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spans="1:26" ht="15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spans="1:26" ht="15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spans="1:26" ht="15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spans="1:26" ht="15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spans="1:26" ht="15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spans="1:26" ht="15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spans="1:26" ht="15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spans="1:26" ht="15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spans="1:26" ht="15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spans="1:26" ht="15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spans="1:26" ht="15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spans="1:26" ht="15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spans="1:26" ht="15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spans="1:26" ht="15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spans="1:26" ht="15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spans="1:26" ht="15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spans="1:26" ht="15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spans="1:26" ht="15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spans="1:26" ht="15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spans="1:26" ht="15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spans="1:26" ht="15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spans="1:26" ht="15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spans="1:26" ht="15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spans="1:26" ht="15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spans="1:26" ht="15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spans="1:26" ht="15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mergeCells count="38">
    <mergeCell ref="B31:C31"/>
    <mergeCell ref="B32:C32"/>
    <mergeCell ref="B40:C40"/>
    <mergeCell ref="B41:C41"/>
    <mergeCell ref="B42:C42"/>
    <mergeCell ref="B33:C33"/>
    <mergeCell ref="B34:C34"/>
    <mergeCell ref="B35:C35"/>
    <mergeCell ref="B36:C36"/>
    <mergeCell ref="B37:C37"/>
    <mergeCell ref="B38:C38"/>
    <mergeCell ref="B39:C39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11:C11"/>
    <mergeCell ref="B12:C12"/>
    <mergeCell ref="B13:C13"/>
    <mergeCell ref="B14:C14"/>
    <mergeCell ref="B15:C15"/>
    <mergeCell ref="A2:K2"/>
    <mergeCell ref="A9:A10"/>
    <mergeCell ref="B9:F9"/>
    <mergeCell ref="G9:J9"/>
    <mergeCell ref="K9:K10"/>
    <mergeCell ref="B10:C10"/>
  </mergeCells>
  <printOptions horizontalCentered="1"/>
  <pageMargins left="0.15748031496062992" right="0.15748031496062992" top="7.874015748031496E-2" bottom="0" header="0" footer="0"/>
  <pageSetup paperSize="14" scale="7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1" width="6" customWidth="1"/>
    <col min="2" max="2" width="5" customWidth="1"/>
    <col min="3" max="3" width="33" customWidth="1"/>
    <col min="4" max="4" width="17.28515625" customWidth="1"/>
    <col min="5" max="5" width="21.7109375" customWidth="1"/>
    <col min="6" max="6" width="32.28515625" customWidth="1"/>
    <col min="7" max="26" width="9.140625" customWidth="1"/>
  </cols>
  <sheetData>
    <row r="1" spans="1:26" ht="15.75">
      <c r="A1" s="99"/>
      <c r="B1" s="100" t="s">
        <v>17</v>
      </c>
      <c r="C1" s="101"/>
      <c r="D1" s="101"/>
      <c r="E1" s="101"/>
      <c r="F1" s="102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</row>
    <row r="2" spans="1:26" ht="15.75">
      <c r="A2" s="99"/>
      <c r="B2" s="1181" t="s">
        <v>44</v>
      </c>
      <c r="C2" s="1138"/>
      <c r="D2" s="1138"/>
      <c r="E2" s="1138"/>
      <c r="F2" s="1182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</row>
    <row r="3" spans="1:26" ht="16.5">
      <c r="A3" s="99"/>
      <c r="B3" s="103" t="s">
        <v>45</v>
      </c>
      <c r="C3" s="104"/>
      <c r="D3" s="105" t="s">
        <v>46</v>
      </c>
      <c r="E3" s="106" t="s">
        <v>20</v>
      </c>
      <c r="F3" s="107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6.5">
      <c r="A4" s="99"/>
      <c r="B4" s="103" t="s">
        <v>47</v>
      </c>
      <c r="C4" s="104"/>
      <c r="D4" s="105" t="s">
        <v>48</v>
      </c>
      <c r="E4" s="106" t="s">
        <v>20</v>
      </c>
      <c r="F4" s="107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</row>
    <row r="5" spans="1:26" ht="16.5">
      <c r="A5" s="99"/>
      <c r="B5" s="103" t="s">
        <v>49</v>
      </c>
      <c r="C5" s="104"/>
      <c r="D5" s="105" t="s">
        <v>50</v>
      </c>
      <c r="E5" s="106" t="s">
        <v>20</v>
      </c>
      <c r="F5" s="107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</row>
    <row r="6" spans="1:26" ht="16.5">
      <c r="A6" s="99"/>
      <c r="B6" s="103" t="s">
        <v>51</v>
      </c>
      <c r="C6" s="104"/>
      <c r="D6" s="105" t="s">
        <v>52</v>
      </c>
      <c r="E6" s="106" t="s">
        <v>20</v>
      </c>
      <c r="F6" s="107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</row>
    <row r="7" spans="1:26" ht="16.5">
      <c r="A7" s="99"/>
      <c r="B7" s="108" t="s">
        <v>53</v>
      </c>
      <c r="C7" s="109"/>
      <c r="D7" s="109"/>
      <c r="E7" s="109"/>
      <c r="F7" s="110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>
      <c r="A8" s="99"/>
      <c r="B8" s="99"/>
      <c r="C8" s="99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</row>
    <row r="9" spans="1:26" ht="18.75">
      <c r="A9" s="99"/>
      <c r="B9" s="111" t="s">
        <v>54</v>
      </c>
      <c r="C9" s="112" t="s">
        <v>55</v>
      </c>
      <c r="D9" s="1183" t="s">
        <v>56</v>
      </c>
      <c r="E9" s="1175"/>
      <c r="F9" s="113" t="s">
        <v>57</v>
      </c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</row>
    <row r="10" spans="1:26" ht="15.75">
      <c r="A10" s="99"/>
      <c r="B10" s="114" t="s">
        <v>58</v>
      </c>
      <c r="C10" s="115" t="s">
        <v>59</v>
      </c>
      <c r="D10" s="116"/>
      <c r="E10" s="117" t="s">
        <v>60</v>
      </c>
      <c r="F10" s="118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</row>
    <row r="11" spans="1:26" ht="15.75">
      <c r="A11" s="99"/>
      <c r="B11" s="114" t="s">
        <v>61</v>
      </c>
      <c r="C11" s="115" t="s">
        <v>62</v>
      </c>
      <c r="D11" s="116"/>
      <c r="E11" s="117" t="s">
        <v>60</v>
      </c>
      <c r="F11" s="118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</row>
    <row r="12" spans="1:26" ht="15.75">
      <c r="A12" s="99"/>
      <c r="B12" s="114" t="s">
        <v>63</v>
      </c>
      <c r="C12" s="115" t="s">
        <v>64</v>
      </c>
      <c r="D12" s="116"/>
      <c r="E12" s="117" t="s">
        <v>60</v>
      </c>
      <c r="F12" s="118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</row>
    <row r="13" spans="1:26" ht="15.75">
      <c r="A13" s="99"/>
      <c r="B13" s="114" t="s">
        <v>65</v>
      </c>
      <c r="C13" s="115" t="s">
        <v>66</v>
      </c>
      <c r="D13" s="116"/>
      <c r="E13" s="117" t="s">
        <v>60</v>
      </c>
      <c r="F13" s="118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</row>
    <row r="14" spans="1:26" ht="15.75">
      <c r="A14" s="99"/>
      <c r="B14" s="114" t="s">
        <v>67</v>
      </c>
      <c r="C14" s="115" t="s">
        <v>68</v>
      </c>
      <c r="D14" s="116"/>
      <c r="E14" s="117" t="s">
        <v>60</v>
      </c>
      <c r="F14" s="118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</row>
    <row r="15" spans="1:26" ht="15.75">
      <c r="A15" s="99"/>
      <c r="B15" s="114" t="s">
        <v>69</v>
      </c>
      <c r="C15" s="115" t="s">
        <v>70</v>
      </c>
      <c r="D15" s="116"/>
      <c r="E15" s="117" t="s">
        <v>60</v>
      </c>
      <c r="F15" s="118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</row>
    <row r="16" spans="1:26" ht="15.75">
      <c r="A16" s="99"/>
      <c r="B16" s="114" t="s">
        <v>71</v>
      </c>
      <c r="C16" s="115" t="s">
        <v>72</v>
      </c>
      <c r="D16" s="116"/>
      <c r="E16" s="117" t="s">
        <v>60</v>
      </c>
      <c r="F16" s="118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</row>
    <row r="17" spans="1:26" ht="15.75">
      <c r="A17" s="99"/>
      <c r="B17" s="114" t="s">
        <v>73</v>
      </c>
      <c r="C17" s="115" t="s">
        <v>74</v>
      </c>
      <c r="D17" s="116"/>
      <c r="E17" s="117" t="s">
        <v>60</v>
      </c>
      <c r="F17" s="118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</row>
    <row r="18" spans="1:26" ht="15.75">
      <c r="A18" s="99"/>
      <c r="B18" s="114" t="s">
        <v>75</v>
      </c>
      <c r="C18" s="115" t="s">
        <v>76</v>
      </c>
      <c r="D18" s="116"/>
      <c r="E18" s="117" t="s">
        <v>60</v>
      </c>
      <c r="F18" s="118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</row>
    <row r="19" spans="1:26" ht="15.75">
      <c r="A19" s="99"/>
      <c r="B19" s="114" t="s">
        <v>77</v>
      </c>
      <c r="C19" s="115" t="s">
        <v>78</v>
      </c>
      <c r="D19" s="116"/>
      <c r="E19" s="117" t="s">
        <v>60</v>
      </c>
      <c r="F19" s="118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</row>
    <row r="20" spans="1:26" ht="15.75">
      <c r="A20" s="99"/>
      <c r="B20" s="114" t="s">
        <v>79</v>
      </c>
      <c r="C20" s="115" t="s">
        <v>80</v>
      </c>
      <c r="D20" s="116"/>
      <c r="E20" s="117" t="s">
        <v>60</v>
      </c>
      <c r="F20" s="118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</row>
    <row r="21" spans="1:26" ht="15.75" customHeight="1">
      <c r="A21" s="99"/>
      <c r="B21" s="114" t="s">
        <v>81</v>
      </c>
      <c r="C21" s="115" t="s">
        <v>82</v>
      </c>
      <c r="D21" s="116"/>
      <c r="E21" s="117" t="s">
        <v>60</v>
      </c>
      <c r="F21" s="118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</row>
    <row r="22" spans="1:26" ht="15.75" customHeight="1">
      <c r="A22" s="99"/>
      <c r="B22" s="114" t="s">
        <v>83</v>
      </c>
      <c r="C22" s="115" t="s">
        <v>84</v>
      </c>
      <c r="D22" s="116"/>
      <c r="E22" s="117" t="s">
        <v>60</v>
      </c>
      <c r="F22" s="118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</row>
    <row r="23" spans="1:26" ht="15.75" customHeight="1">
      <c r="A23" s="99"/>
      <c r="B23" s="114" t="s">
        <v>85</v>
      </c>
      <c r="C23" s="115" t="s">
        <v>86</v>
      </c>
      <c r="D23" s="116"/>
      <c r="E23" s="117" t="s">
        <v>60</v>
      </c>
      <c r="F23" s="118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</row>
    <row r="24" spans="1:26" ht="15.75" customHeight="1">
      <c r="A24" s="99"/>
      <c r="B24" s="114" t="s">
        <v>87</v>
      </c>
      <c r="C24" s="115" t="s">
        <v>88</v>
      </c>
      <c r="D24" s="116"/>
      <c r="E24" s="117" t="s">
        <v>60</v>
      </c>
      <c r="F24" s="118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</row>
    <row r="25" spans="1:26" ht="15.75" customHeight="1">
      <c r="A25" s="99"/>
      <c r="B25" s="114" t="s">
        <v>89</v>
      </c>
      <c r="C25" s="115" t="s">
        <v>90</v>
      </c>
      <c r="D25" s="116"/>
      <c r="E25" s="117" t="s">
        <v>60</v>
      </c>
      <c r="F25" s="118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</row>
    <row r="26" spans="1:26" ht="15.75" customHeight="1">
      <c r="A26" s="99"/>
      <c r="B26" s="114" t="s">
        <v>91</v>
      </c>
      <c r="C26" s="115" t="s">
        <v>92</v>
      </c>
      <c r="D26" s="116"/>
      <c r="E26" s="117" t="s">
        <v>60</v>
      </c>
      <c r="F26" s="118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</row>
    <row r="27" spans="1:26" ht="15.75" customHeight="1">
      <c r="A27" s="99"/>
      <c r="B27" s="114" t="s">
        <v>93</v>
      </c>
      <c r="C27" s="115" t="s">
        <v>94</v>
      </c>
      <c r="D27" s="116"/>
      <c r="E27" s="117" t="s">
        <v>60</v>
      </c>
      <c r="F27" s="118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</row>
    <row r="28" spans="1:26" ht="15.75" customHeight="1">
      <c r="A28" s="99"/>
      <c r="B28" s="114" t="s">
        <v>95</v>
      </c>
      <c r="C28" s="115" t="s">
        <v>96</v>
      </c>
      <c r="D28" s="116"/>
      <c r="E28" s="117" t="s">
        <v>60</v>
      </c>
      <c r="F28" s="118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</row>
    <row r="29" spans="1:26" ht="15.75" customHeight="1">
      <c r="A29" s="99"/>
      <c r="B29" s="114" t="s">
        <v>97</v>
      </c>
      <c r="C29" s="115" t="s">
        <v>98</v>
      </c>
      <c r="D29" s="116"/>
      <c r="E29" s="117" t="s">
        <v>60</v>
      </c>
      <c r="F29" s="118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</row>
    <row r="30" spans="1:26" ht="15.75" customHeight="1">
      <c r="A30" s="99"/>
      <c r="B30" s="114" t="s">
        <v>99</v>
      </c>
      <c r="C30" s="115" t="s">
        <v>100</v>
      </c>
      <c r="D30" s="116"/>
      <c r="E30" s="117" t="s">
        <v>60</v>
      </c>
      <c r="F30" s="118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</row>
    <row r="31" spans="1:26" ht="15.75" customHeight="1">
      <c r="A31" s="99"/>
      <c r="B31" s="114" t="s">
        <v>101</v>
      </c>
      <c r="C31" s="115" t="s">
        <v>102</v>
      </c>
      <c r="D31" s="116"/>
      <c r="E31" s="117" t="s">
        <v>60</v>
      </c>
      <c r="F31" s="118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</row>
    <row r="32" spans="1:26" ht="15.75" customHeight="1">
      <c r="A32" s="99"/>
      <c r="B32" s="114" t="s">
        <v>103</v>
      </c>
      <c r="C32" s="115" t="s">
        <v>104</v>
      </c>
      <c r="D32" s="116"/>
      <c r="E32" s="117" t="s">
        <v>60</v>
      </c>
      <c r="F32" s="118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</row>
    <row r="33" spans="1:26" ht="15.75" customHeight="1">
      <c r="A33" s="99"/>
      <c r="B33" s="114" t="s">
        <v>105</v>
      </c>
      <c r="C33" s="115" t="s">
        <v>106</v>
      </c>
      <c r="D33" s="116"/>
      <c r="E33" s="117" t="s">
        <v>60</v>
      </c>
      <c r="F33" s="118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</row>
    <row r="34" spans="1:26" ht="15.75" customHeight="1">
      <c r="A34" s="99"/>
      <c r="B34" s="114" t="s">
        <v>107</v>
      </c>
      <c r="C34" s="115" t="s">
        <v>108</v>
      </c>
      <c r="D34" s="116"/>
      <c r="E34" s="117" t="s">
        <v>60</v>
      </c>
      <c r="F34" s="118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</row>
    <row r="35" spans="1:26" ht="15.75" customHeight="1">
      <c r="A35" s="99"/>
      <c r="B35" s="114" t="s">
        <v>109</v>
      </c>
      <c r="C35" s="115" t="s">
        <v>110</v>
      </c>
      <c r="D35" s="116"/>
      <c r="E35" s="117" t="s">
        <v>60</v>
      </c>
      <c r="F35" s="118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</row>
    <row r="36" spans="1:26" ht="15.75" customHeight="1">
      <c r="A36" s="99"/>
      <c r="B36" s="114" t="s">
        <v>111</v>
      </c>
      <c r="C36" s="115" t="s">
        <v>112</v>
      </c>
      <c r="D36" s="116"/>
      <c r="E36" s="117" t="s">
        <v>60</v>
      </c>
      <c r="F36" s="118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</row>
    <row r="37" spans="1:26" ht="15.75" customHeight="1">
      <c r="A37" s="99"/>
      <c r="B37" s="114" t="s">
        <v>113</v>
      </c>
      <c r="C37" s="115" t="s">
        <v>114</v>
      </c>
      <c r="D37" s="116"/>
      <c r="E37" s="117" t="s">
        <v>60</v>
      </c>
      <c r="F37" s="118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</row>
    <row r="38" spans="1:26" ht="15.75" customHeight="1">
      <c r="A38" s="99"/>
      <c r="B38" s="114" t="s">
        <v>115</v>
      </c>
      <c r="C38" s="115" t="s">
        <v>116</v>
      </c>
      <c r="D38" s="116"/>
      <c r="E38" s="117" t="s">
        <v>60</v>
      </c>
      <c r="F38" s="118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</row>
    <row r="39" spans="1:26" ht="15.75" customHeight="1">
      <c r="A39" s="99"/>
      <c r="B39" s="114" t="s">
        <v>117</v>
      </c>
      <c r="C39" s="115" t="s">
        <v>118</v>
      </c>
      <c r="D39" s="116"/>
      <c r="E39" s="117" t="s">
        <v>60</v>
      </c>
      <c r="F39" s="118" t="s">
        <v>119</v>
      </c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</row>
    <row r="40" spans="1:26" ht="15.75" customHeight="1">
      <c r="A40" s="99"/>
      <c r="B40" s="119"/>
      <c r="C40" s="117"/>
      <c r="D40" s="116"/>
      <c r="E40" s="117"/>
      <c r="F40" s="118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</row>
    <row r="41" spans="1:26" ht="15.75" customHeight="1">
      <c r="A41" s="99"/>
      <c r="B41" s="120"/>
      <c r="C41" s="99"/>
      <c r="D41" s="99"/>
      <c r="E41" s="99"/>
      <c r="F41" s="107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</row>
    <row r="42" spans="1:26" ht="15.75" customHeight="1">
      <c r="A42" s="99"/>
      <c r="B42" s="120" t="s">
        <v>120</v>
      </c>
      <c r="C42" s="99"/>
      <c r="D42" s="99"/>
      <c r="E42" s="99"/>
      <c r="F42" s="107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</row>
    <row r="43" spans="1:26" ht="15.75" customHeight="1">
      <c r="A43" s="99"/>
      <c r="B43" s="120"/>
      <c r="C43" s="99"/>
      <c r="D43" s="99"/>
      <c r="E43" s="99"/>
      <c r="F43" s="107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</row>
    <row r="44" spans="1:26" ht="15.75" customHeight="1">
      <c r="A44" s="99"/>
      <c r="B44" s="120"/>
      <c r="C44" s="99"/>
      <c r="D44" s="99"/>
      <c r="E44" s="99"/>
      <c r="F44" s="107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</row>
    <row r="45" spans="1:26" ht="15.75" customHeight="1">
      <c r="A45" s="99"/>
      <c r="B45" s="120"/>
      <c r="C45" s="99"/>
      <c r="D45" s="99"/>
      <c r="E45" s="99"/>
      <c r="F45" s="107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</row>
    <row r="46" spans="1:26" ht="15.75" customHeight="1">
      <c r="A46" s="99"/>
      <c r="B46" s="121"/>
      <c r="C46" s="99"/>
      <c r="D46" s="99"/>
      <c r="E46" s="99"/>
      <c r="F46" s="107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</row>
    <row r="47" spans="1:26" ht="15.75" customHeight="1">
      <c r="A47" s="99"/>
      <c r="B47" s="122"/>
      <c r="C47" s="123"/>
      <c r="D47" s="123"/>
      <c r="E47" s="123"/>
      <c r="F47" s="124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</row>
    <row r="48" spans="1:26" ht="15.75" customHeight="1">
      <c r="A48" s="99"/>
      <c r="B48" s="99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</row>
    <row r="49" spans="1:26" ht="15.75" customHeight="1">
      <c r="A49" s="99"/>
      <c r="B49" s="99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</row>
    <row r="50" spans="1:26" ht="15.75" customHeight="1">
      <c r="A50" s="99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</row>
    <row r="51" spans="1:26" ht="15.75" customHeight="1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</row>
    <row r="52" spans="1:26" ht="15.75" customHeight="1">
      <c r="A52" s="99"/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</row>
    <row r="53" spans="1:26" ht="15.75" customHeight="1">
      <c r="A53" s="99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</row>
    <row r="54" spans="1:26" ht="15.75" customHeigh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</row>
    <row r="55" spans="1:26" ht="15.75" customHeigh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5.75" customHeigh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</row>
    <row r="57" spans="1:26" ht="15.75" customHeight="1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</row>
    <row r="58" spans="1:26" ht="15.75" customHeight="1">
      <c r="A58" s="99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</row>
    <row r="59" spans="1:26" ht="15.75" customHeight="1">
      <c r="A59" s="99"/>
      <c r="B59" s="99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</row>
    <row r="60" spans="1:26" ht="15.75" customHeight="1">
      <c r="A60" s="99"/>
      <c r="B60" s="99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</row>
    <row r="61" spans="1:26" ht="15.75" customHeight="1">
      <c r="A61" s="99"/>
      <c r="B61" s="99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</row>
    <row r="62" spans="1:26" ht="15.75" customHeight="1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</row>
    <row r="63" spans="1:26" ht="15.75" customHeight="1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</row>
    <row r="64" spans="1:26" ht="15.75" customHeight="1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</row>
    <row r="65" spans="1:26" ht="15.75" customHeight="1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</row>
    <row r="66" spans="1:26" ht="15.75" customHeight="1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</row>
    <row r="67" spans="1:26" ht="15.75" customHeight="1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</row>
    <row r="68" spans="1:26" ht="15.75" customHeight="1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</row>
    <row r="69" spans="1:26" ht="15.75" customHeight="1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</row>
    <row r="70" spans="1:26" ht="15.75" customHeight="1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</row>
    <row r="71" spans="1:26" ht="15.75" customHeight="1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</row>
    <row r="72" spans="1:26" ht="15.75" customHeight="1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</row>
    <row r="73" spans="1:26" ht="15.75" customHeight="1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</row>
    <row r="74" spans="1:26" ht="15.75" customHeight="1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</row>
    <row r="75" spans="1:26" ht="15.75" customHeight="1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</row>
    <row r="76" spans="1:26" ht="15.75" customHeight="1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</row>
    <row r="77" spans="1:26" ht="15.75" customHeight="1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</row>
    <row r="78" spans="1:26" ht="15.75" customHeight="1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</row>
    <row r="79" spans="1:26" ht="15.75" customHeight="1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</row>
    <row r="80" spans="1:26" ht="15.75" customHeight="1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</row>
    <row r="81" spans="1:26" ht="15.75" customHeight="1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</row>
    <row r="82" spans="1:26" ht="15.75" customHeight="1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</row>
    <row r="83" spans="1:26" ht="15.75" customHeight="1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</row>
    <row r="84" spans="1:26" ht="15.75" customHeight="1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</row>
    <row r="85" spans="1:26" ht="15.75" customHeight="1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</row>
    <row r="86" spans="1:26" ht="15.75" customHeight="1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</row>
    <row r="87" spans="1:26" ht="15.75" customHeight="1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</row>
    <row r="88" spans="1:26" ht="15.75" customHeight="1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</row>
    <row r="89" spans="1:26" ht="15.75" customHeight="1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</row>
    <row r="90" spans="1:26" ht="15.75" customHeight="1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</row>
    <row r="91" spans="1:26" ht="15.75" customHeight="1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</row>
    <row r="92" spans="1:26" ht="15.75" customHeight="1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</row>
    <row r="93" spans="1:26" ht="15.75" customHeight="1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</row>
    <row r="94" spans="1:26" ht="15.75" customHeight="1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</row>
    <row r="95" spans="1:26" ht="15.75" customHeight="1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</row>
    <row r="96" spans="1:26" ht="15.75" customHeight="1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</row>
    <row r="97" spans="1:26" ht="15.75" customHeight="1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</row>
    <row r="98" spans="1:26" ht="15.75" customHeight="1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</row>
    <row r="99" spans="1:26" ht="15.75" customHeight="1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</row>
    <row r="100" spans="1:26" ht="15.75" customHeight="1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</row>
    <row r="101" spans="1:26" ht="15.75" customHeight="1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</row>
    <row r="102" spans="1:26" ht="15.75" customHeight="1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</row>
    <row r="103" spans="1:26" ht="15.75" customHeight="1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</row>
    <row r="104" spans="1:26" ht="15.75" customHeight="1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</row>
    <row r="105" spans="1:26" ht="15.75" customHeight="1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</row>
    <row r="106" spans="1:26" ht="15.75" customHeight="1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</row>
    <row r="107" spans="1:26" ht="15.75" customHeight="1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</row>
    <row r="108" spans="1:26" ht="15.75" customHeight="1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</row>
    <row r="109" spans="1:26" ht="15.75" customHeight="1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</row>
    <row r="110" spans="1:26" ht="15.75" customHeight="1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</row>
    <row r="111" spans="1:26" ht="15.75" customHeight="1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</row>
    <row r="112" spans="1:26" ht="15.75" customHeight="1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</row>
    <row r="113" spans="1:26" ht="15.75" customHeight="1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</row>
    <row r="114" spans="1:26" ht="15.75" customHeight="1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</row>
    <row r="115" spans="1:26" ht="15.75" customHeight="1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</row>
    <row r="116" spans="1:26" ht="15.75" customHeight="1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</row>
    <row r="117" spans="1:26" ht="15.75" customHeight="1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</row>
    <row r="118" spans="1:26" ht="15.75" customHeight="1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</row>
    <row r="119" spans="1:26" ht="15.75" customHeight="1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</row>
    <row r="120" spans="1:26" ht="15.75" customHeight="1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</row>
    <row r="121" spans="1:26" ht="15.75" customHeight="1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</row>
    <row r="122" spans="1:26" ht="15.75" customHeight="1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</row>
    <row r="123" spans="1:26" ht="15.75" customHeight="1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</row>
    <row r="124" spans="1:26" ht="15.75" customHeight="1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</row>
    <row r="125" spans="1:26" ht="15.75" customHeight="1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</row>
    <row r="126" spans="1:26" ht="15.75" customHeight="1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</row>
    <row r="127" spans="1:26" ht="15.75" customHeigh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</row>
    <row r="128" spans="1:26" ht="15.75" customHeight="1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</row>
    <row r="129" spans="1:26" ht="15.75" customHeight="1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</row>
    <row r="130" spans="1:26" ht="15.75" customHeight="1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</row>
    <row r="131" spans="1:26" ht="15.75" customHeight="1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</row>
    <row r="132" spans="1:26" ht="15.75" customHeight="1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</row>
    <row r="133" spans="1:26" ht="15.75" customHeight="1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</row>
    <row r="134" spans="1:26" ht="15.75" customHeight="1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</row>
    <row r="135" spans="1:26" ht="15.75" customHeight="1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</row>
    <row r="136" spans="1:26" ht="15.75" customHeight="1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</row>
    <row r="137" spans="1:26" ht="15.75" customHeight="1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</row>
    <row r="138" spans="1:26" ht="15.75" customHeight="1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</row>
    <row r="139" spans="1:26" ht="15.75" customHeight="1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</row>
    <row r="140" spans="1:26" ht="15.75" customHeight="1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</row>
    <row r="141" spans="1:26" ht="15.75" customHeight="1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</row>
    <row r="142" spans="1:26" ht="15.75" customHeight="1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</row>
    <row r="143" spans="1:26" ht="15.75" customHeight="1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</row>
    <row r="144" spans="1:26" ht="15.75" customHeight="1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</row>
    <row r="145" spans="1:26" ht="15.75" customHeight="1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</row>
    <row r="146" spans="1:26" ht="15.75" customHeight="1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</row>
    <row r="147" spans="1:26" ht="15.75" customHeight="1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</row>
    <row r="148" spans="1:26" ht="15.75" customHeight="1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</row>
    <row r="149" spans="1:26" ht="15.75" customHeight="1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</row>
    <row r="150" spans="1:26" ht="15.75" customHeight="1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</row>
    <row r="151" spans="1:26" ht="15.75" customHeight="1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</row>
    <row r="152" spans="1:26" ht="15.75" customHeight="1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</row>
    <row r="153" spans="1:26" ht="15.75" customHeight="1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</row>
    <row r="154" spans="1:26" ht="15.75" customHeight="1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</row>
    <row r="155" spans="1:26" ht="15.75" customHeight="1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</row>
    <row r="156" spans="1:26" ht="15.75" customHeight="1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</row>
    <row r="157" spans="1:26" ht="15.75" customHeight="1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</row>
    <row r="158" spans="1:26" ht="15.75" customHeight="1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</row>
    <row r="159" spans="1:26" ht="15.75" customHeight="1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</row>
    <row r="160" spans="1:26" ht="15.75" customHeight="1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</row>
    <row r="161" spans="1:26" ht="15.75" customHeight="1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</row>
    <row r="162" spans="1:26" ht="15.75" customHeight="1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</row>
    <row r="163" spans="1:26" ht="15.75" customHeight="1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</row>
    <row r="164" spans="1:26" ht="15.75" customHeight="1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</row>
    <row r="165" spans="1:26" ht="15.75" customHeight="1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</row>
    <row r="166" spans="1:26" ht="15.75" customHeight="1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</row>
    <row r="167" spans="1:26" ht="15.75" customHeight="1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</row>
    <row r="168" spans="1:26" ht="15.75" customHeight="1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</row>
    <row r="169" spans="1:26" ht="15.75" customHeight="1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</row>
    <row r="170" spans="1:26" ht="15.75" customHeight="1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</row>
    <row r="171" spans="1:26" ht="15.75" customHeight="1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</row>
    <row r="172" spans="1:26" ht="15.75" customHeight="1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</row>
    <row r="173" spans="1:26" ht="15.75" customHeight="1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</row>
    <row r="174" spans="1:26" ht="15.75" customHeight="1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</row>
    <row r="175" spans="1:26" ht="15.75" customHeight="1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</row>
    <row r="176" spans="1:26" ht="15.75" customHeight="1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</row>
    <row r="177" spans="1:26" ht="15.75" customHeight="1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</row>
    <row r="178" spans="1:26" ht="15.75" customHeight="1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</row>
    <row r="179" spans="1:26" ht="15.75" customHeight="1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</row>
    <row r="180" spans="1:26" ht="15.75" customHeight="1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</row>
    <row r="181" spans="1:26" ht="15.75" customHeight="1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</row>
    <row r="182" spans="1:26" ht="15.75" customHeight="1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</row>
    <row r="183" spans="1:26" ht="15.75" customHeight="1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</row>
    <row r="184" spans="1:26" ht="15.75" customHeight="1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</row>
    <row r="185" spans="1:26" ht="15.75" customHeight="1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</row>
    <row r="186" spans="1:26" ht="15.75" customHeight="1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</row>
    <row r="187" spans="1:26" ht="15.75" customHeight="1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</row>
    <row r="188" spans="1:26" ht="15.75" customHeight="1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</row>
    <row r="189" spans="1:26" ht="15.75" customHeight="1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</row>
    <row r="190" spans="1:26" ht="15.75" customHeight="1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</row>
    <row r="191" spans="1:26" ht="15.75" customHeight="1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</row>
    <row r="192" spans="1:26" ht="15.75" customHeight="1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</row>
    <row r="193" spans="1:26" ht="15.75" customHeight="1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</row>
    <row r="194" spans="1:26" ht="15.75" customHeight="1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</row>
    <row r="195" spans="1:26" ht="15.75" customHeight="1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</row>
    <row r="196" spans="1:26" ht="15.75" customHeight="1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</row>
    <row r="197" spans="1:26" ht="15.75" customHeight="1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</row>
    <row r="198" spans="1:26" ht="15.75" customHeight="1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</row>
    <row r="199" spans="1:26" ht="15.75" customHeight="1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</row>
    <row r="200" spans="1:26" ht="15.75" customHeight="1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</row>
    <row r="201" spans="1:26" ht="15.75" customHeight="1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</row>
    <row r="202" spans="1:26" ht="15.75" customHeight="1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</row>
    <row r="203" spans="1:26" ht="15.75" customHeight="1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</row>
    <row r="204" spans="1:26" ht="15.75" customHeight="1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</row>
    <row r="205" spans="1:26" ht="15.75" customHeight="1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</row>
    <row r="206" spans="1:26" ht="15.75" customHeight="1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</row>
    <row r="207" spans="1:26" ht="15.75" customHeight="1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</row>
    <row r="208" spans="1:26" ht="15.75" customHeight="1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</row>
    <row r="209" spans="1:26" ht="15.75" customHeight="1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</row>
    <row r="210" spans="1:26" ht="15.75" customHeight="1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</row>
    <row r="211" spans="1:26" ht="15.75" customHeight="1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</row>
    <row r="212" spans="1:26" ht="15.75" customHeight="1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</row>
    <row r="213" spans="1:26" ht="15.75" customHeight="1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</row>
    <row r="214" spans="1:26" ht="15.75" customHeight="1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</row>
    <row r="215" spans="1:26" ht="15.75" customHeight="1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</row>
    <row r="216" spans="1:26" ht="15.75" customHeight="1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</row>
    <row r="217" spans="1:26" ht="15.75" customHeight="1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</row>
    <row r="218" spans="1:26" ht="15.75" customHeight="1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</row>
    <row r="219" spans="1:26" ht="15.75" customHeight="1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</row>
    <row r="220" spans="1:26" ht="15.75" customHeight="1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</row>
    <row r="221" spans="1:26" ht="15.75" customHeight="1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</row>
    <row r="222" spans="1:26" ht="15.75" customHeight="1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</row>
    <row r="223" spans="1:26" ht="15.75" customHeight="1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</row>
    <row r="224" spans="1:26" ht="15.75" customHeight="1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</row>
    <row r="225" spans="1:26" ht="15.75" customHeight="1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</row>
    <row r="226" spans="1:26" ht="15.75" customHeight="1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</row>
    <row r="227" spans="1:26" ht="15.75" customHeight="1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</row>
    <row r="228" spans="1:26" ht="15.75" customHeight="1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</row>
    <row r="229" spans="1:26" ht="15.75" customHeight="1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</row>
    <row r="230" spans="1:26" ht="15.75" customHeight="1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</row>
    <row r="231" spans="1:26" ht="15.75" customHeight="1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</row>
    <row r="232" spans="1:26" ht="15.75" customHeight="1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</row>
    <row r="233" spans="1:26" ht="15.75" customHeight="1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</row>
    <row r="234" spans="1:26" ht="15.75" customHeight="1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</row>
    <row r="235" spans="1:26" ht="15.75" customHeight="1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</row>
    <row r="236" spans="1:26" ht="15.75" customHeight="1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</row>
    <row r="237" spans="1:26" ht="15.75" customHeight="1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</row>
    <row r="238" spans="1:26" ht="15.75" customHeight="1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</row>
    <row r="239" spans="1:26" ht="15.75" customHeight="1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</row>
    <row r="240" spans="1:26" ht="15.75" customHeight="1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</row>
    <row r="241" spans="1:26" ht="15.75" customHeight="1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</row>
    <row r="242" spans="1:26" ht="15.75" customHeight="1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</row>
    <row r="243" spans="1:26" ht="15.75" customHeight="1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</row>
    <row r="244" spans="1:26" ht="15.75" customHeight="1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</row>
    <row r="245" spans="1:26" ht="15.75" customHeight="1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</row>
    <row r="246" spans="1:26" ht="15.75" customHeight="1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</row>
    <row r="247" spans="1:26" ht="15.75" customHeight="1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</row>
    <row r="248" spans="1:26" ht="15.75" customHeight="1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</row>
    <row r="249" spans="1:26" ht="15.75" customHeight="1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</row>
    <row r="250" spans="1:26" ht="15.75" customHeight="1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</row>
    <row r="251" spans="1:26" ht="15.75" customHeight="1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</row>
    <row r="252" spans="1:26" ht="15.75" customHeight="1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</row>
    <row r="253" spans="1:26" ht="15.75" customHeight="1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</row>
    <row r="254" spans="1:26" ht="15.75" customHeight="1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</row>
    <row r="255" spans="1:26" ht="15.75" customHeight="1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</row>
    <row r="256" spans="1:26" ht="15.75" customHeight="1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</row>
    <row r="257" spans="1:26" ht="15.75" customHeight="1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</row>
    <row r="258" spans="1:26" ht="15.75" customHeight="1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</row>
    <row r="259" spans="1:26" ht="15.75" customHeight="1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</row>
    <row r="260" spans="1:26" ht="15.75" customHeight="1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</row>
    <row r="261" spans="1:26" ht="15.75" customHeight="1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</row>
    <row r="262" spans="1:26" ht="15.75" customHeight="1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</row>
    <row r="263" spans="1:26" ht="15.75" customHeight="1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</row>
    <row r="264" spans="1:26" ht="15.75" customHeight="1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</row>
    <row r="265" spans="1:26" ht="15.75" customHeight="1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</row>
    <row r="266" spans="1:26" ht="15.75" customHeight="1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</row>
    <row r="267" spans="1:26" ht="15.75" customHeight="1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</row>
    <row r="268" spans="1:26" ht="15.75" customHeight="1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</row>
    <row r="269" spans="1:26" ht="15.75" customHeight="1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</row>
    <row r="270" spans="1:26" ht="15.75" customHeight="1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</row>
    <row r="271" spans="1:26" ht="15.75" customHeight="1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</row>
    <row r="272" spans="1:26" ht="15.75" customHeight="1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</row>
    <row r="273" spans="1:26" ht="15.75" customHeight="1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</row>
    <row r="274" spans="1:26" ht="15.75" customHeight="1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</row>
    <row r="275" spans="1:26" ht="15.75" customHeight="1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</row>
    <row r="276" spans="1:26" ht="15.75" customHeight="1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</row>
    <row r="277" spans="1:26" ht="15.75" customHeight="1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</row>
    <row r="278" spans="1:26" ht="15.75" customHeight="1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</row>
    <row r="279" spans="1:26" ht="15.75" customHeight="1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</row>
    <row r="280" spans="1:26" ht="15.75" customHeight="1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</row>
    <row r="281" spans="1:26" ht="15.75" customHeight="1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</row>
    <row r="282" spans="1:26" ht="15.75" customHeight="1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</row>
    <row r="283" spans="1:26" ht="15.75" customHeight="1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</row>
    <row r="284" spans="1:26" ht="15.75" customHeight="1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</row>
    <row r="285" spans="1:26" ht="15.75" customHeight="1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</row>
    <row r="286" spans="1:26" ht="15.75" customHeight="1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</row>
    <row r="287" spans="1:26" ht="15.75" customHeight="1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</row>
    <row r="288" spans="1:26" ht="15.75" customHeight="1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</row>
    <row r="289" spans="1:26" ht="15.75" customHeight="1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</row>
    <row r="290" spans="1:26" ht="15.75" customHeight="1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</row>
    <row r="291" spans="1:26" ht="15.75" customHeight="1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</row>
    <row r="292" spans="1:26" ht="15.75" customHeight="1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</row>
    <row r="293" spans="1:26" ht="15.75" customHeight="1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</row>
    <row r="294" spans="1:26" ht="15.75" customHeight="1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</row>
    <row r="295" spans="1:26" ht="15.75" customHeight="1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</row>
    <row r="296" spans="1:26" ht="15.75" customHeight="1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</row>
    <row r="297" spans="1:26" ht="15.75" customHeight="1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</row>
    <row r="298" spans="1:26" ht="15.75" customHeight="1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</row>
    <row r="299" spans="1:26" ht="15.75" customHeight="1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</row>
    <row r="300" spans="1:26" ht="15.75" customHeight="1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</row>
    <row r="301" spans="1:26" ht="15.75" customHeight="1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</row>
    <row r="302" spans="1:26" ht="15.75" customHeight="1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</row>
    <row r="303" spans="1:26" ht="15.75" customHeight="1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</row>
    <row r="304" spans="1:26" ht="15.75" customHeight="1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</row>
    <row r="305" spans="1:26" ht="15.75" customHeight="1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</row>
    <row r="306" spans="1:26" ht="15.75" customHeight="1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</row>
    <row r="307" spans="1:26" ht="15.75" customHeight="1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</row>
    <row r="308" spans="1:26" ht="15.75" customHeight="1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</row>
    <row r="309" spans="1:26" ht="15.75" customHeight="1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</row>
    <row r="310" spans="1:26" ht="15.75" customHeight="1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</row>
    <row r="311" spans="1:26" ht="15.75" customHeight="1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</row>
    <row r="312" spans="1:26" ht="15.75" customHeight="1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</row>
    <row r="313" spans="1:26" ht="15.75" customHeight="1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</row>
    <row r="314" spans="1:26" ht="15.75" customHeight="1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</row>
    <row r="315" spans="1:26" ht="15.75" customHeight="1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</row>
    <row r="316" spans="1:26" ht="15.75" customHeight="1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</row>
    <row r="317" spans="1:26" ht="15.75" customHeight="1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</row>
    <row r="318" spans="1:26" ht="15.75" customHeight="1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</row>
    <row r="319" spans="1:26" ht="15.75" customHeight="1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</row>
    <row r="320" spans="1:26" ht="15.75" customHeight="1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</row>
    <row r="321" spans="1:26" ht="15.75" customHeight="1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</row>
    <row r="322" spans="1:26" ht="15.75" customHeight="1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</row>
    <row r="323" spans="1:26" ht="15.75" customHeight="1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</row>
    <row r="324" spans="1:26" ht="15.75" customHeight="1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</row>
    <row r="325" spans="1:26" ht="15.75" customHeight="1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</row>
    <row r="326" spans="1:26" ht="15.75" customHeight="1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</row>
    <row r="327" spans="1:26" ht="15.75" customHeight="1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</row>
    <row r="328" spans="1:26" ht="15.75" customHeight="1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</row>
    <row r="329" spans="1:26" ht="15.75" customHeight="1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</row>
    <row r="330" spans="1:26" ht="15.75" customHeight="1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</row>
    <row r="331" spans="1:26" ht="15.75" customHeight="1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</row>
    <row r="332" spans="1:26" ht="15.75" customHeight="1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</row>
    <row r="333" spans="1:26" ht="15.75" customHeight="1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</row>
    <row r="334" spans="1:26" ht="15.75" customHeight="1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</row>
    <row r="335" spans="1:26" ht="15.75" customHeight="1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</row>
    <row r="336" spans="1:26" ht="15.75" customHeight="1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</row>
    <row r="337" spans="1:26" ht="15.75" customHeight="1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</row>
    <row r="338" spans="1:26" ht="15.75" customHeight="1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</row>
    <row r="339" spans="1:26" ht="15.75" customHeight="1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</row>
    <row r="340" spans="1:26" ht="15.75" customHeight="1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</row>
    <row r="341" spans="1:26" ht="15.75" customHeight="1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</row>
    <row r="342" spans="1:26" ht="15.75" customHeight="1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</row>
    <row r="343" spans="1:26" ht="15.75" customHeight="1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</row>
    <row r="344" spans="1:26" ht="15.75" customHeight="1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</row>
    <row r="345" spans="1:26" ht="15.75" customHeight="1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</row>
    <row r="346" spans="1:26" ht="15.75" customHeight="1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</row>
    <row r="347" spans="1:26" ht="15.75" customHeight="1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</row>
    <row r="348" spans="1:26" ht="15.75" customHeight="1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</row>
    <row r="349" spans="1:26" ht="15.75" customHeight="1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</row>
    <row r="350" spans="1:26" ht="15.75" customHeight="1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</row>
    <row r="351" spans="1:26" ht="15.75" customHeight="1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</row>
    <row r="352" spans="1:26" ht="15.75" customHeight="1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</row>
    <row r="353" spans="1:26" ht="15.75" customHeight="1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</row>
    <row r="354" spans="1:26" ht="15.75" customHeight="1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</row>
    <row r="355" spans="1:26" ht="15.75" customHeight="1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</row>
    <row r="356" spans="1:26" ht="15.75" customHeight="1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</row>
    <row r="357" spans="1:26" ht="15.75" customHeight="1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</row>
    <row r="358" spans="1:26" ht="15.75" customHeight="1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</row>
    <row r="359" spans="1:26" ht="15.75" customHeight="1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</row>
    <row r="360" spans="1:26" ht="15.75" customHeight="1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</row>
    <row r="361" spans="1:26" ht="15.75" customHeight="1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</row>
    <row r="362" spans="1:26" ht="15.75" customHeight="1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</row>
    <row r="363" spans="1:26" ht="15.75" customHeight="1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</row>
    <row r="364" spans="1:26" ht="15.75" customHeight="1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</row>
    <row r="365" spans="1:26" ht="15.75" customHeight="1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</row>
    <row r="366" spans="1:26" ht="15.75" customHeight="1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</row>
    <row r="367" spans="1:26" ht="15.75" customHeight="1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</row>
    <row r="368" spans="1:26" ht="15.75" customHeight="1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</row>
    <row r="369" spans="1:26" ht="15.75" customHeight="1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</row>
    <row r="370" spans="1:26" ht="15.75" customHeight="1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</row>
    <row r="371" spans="1:26" ht="15.75" customHeight="1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</row>
    <row r="372" spans="1:26" ht="15.75" customHeight="1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</row>
    <row r="373" spans="1:26" ht="15.75" customHeight="1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</row>
    <row r="374" spans="1:26" ht="15.75" customHeight="1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</row>
    <row r="375" spans="1:26" ht="15.75" customHeight="1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</row>
    <row r="376" spans="1:26" ht="15.75" customHeight="1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</row>
    <row r="377" spans="1:26" ht="15.75" customHeight="1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</row>
    <row r="378" spans="1:26" ht="15.75" customHeight="1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</row>
    <row r="379" spans="1:26" ht="15.75" customHeight="1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</row>
    <row r="380" spans="1:26" ht="15.75" customHeight="1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</row>
    <row r="381" spans="1:26" ht="15.75" customHeight="1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</row>
    <row r="382" spans="1:26" ht="15.75" customHeight="1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</row>
    <row r="383" spans="1:26" ht="15.75" customHeight="1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</row>
    <row r="384" spans="1:26" ht="15.75" customHeight="1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</row>
    <row r="385" spans="1:26" ht="15.75" customHeight="1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</row>
    <row r="386" spans="1:26" ht="15.75" customHeight="1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</row>
    <row r="387" spans="1:26" ht="15.75" customHeight="1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</row>
    <row r="388" spans="1:26" ht="15.75" customHeight="1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</row>
    <row r="389" spans="1:26" ht="15.75" customHeight="1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</row>
    <row r="390" spans="1:26" ht="15.75" customHeight="1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</row>
    <row r="391" spans="1:26" ht="15.75" customHeight="1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</row>
    <row r="392" spans="1:26" ht="15.75" customHeight="1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</row>
    <row r="393" spans="1:26" ht="15.75" customHeight="1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</row>
    <row r="394" spans="1:26" ht="15.75" customHeight="1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</row>
    <row r="395" spans="1:26" ht="15.75" customHeight="1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</row>
    <row r="396" spans="1:26" ht="15.75" customHeight="1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</row>
    <row r="397" spans="1:26" ht="15.75" customHeight="1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</row>
    <row r="398" spans="1:26" ht="15.75" customHeight="1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</row>
    <row r="399" spans="1:26" ht="15.75" customHeight="1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</row>
    <row r="400" spans="1:26" ht="15.75" customHeight="1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</row>
    <row r="401" spans="1:26" ht="15.75" customHeight="1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</row>
    <row r="402" spans="1:26" ht="15.75" customHeight="1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</row>
    <row r="403" spans="1:26" ht="15.75" customHeight="1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</row>
    <row r="404" spans="1:26" ht="15.75" customHeight="1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</row>
    <row r="405" spans="1:26" ht="15.75" customHeight="1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</row>
    <row r="406" spans="1:26" ht="15.75" customHeight="1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</row>
    <row r="407" spans="1:26" ht="15.75" customHeight="1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</row>
    <row r="408" spans="1:26" ht="15.75" customHeight="1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</row>
    <row r="409" spans="1:26" ht="15.75" customHeight="1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</row>
    <row r="410" spans="1:26" ht="15.75" customHeight="1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</row>
    <row r="411" spans="1:26" ht="15.75" customHeight="1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</row>
    <row r="412" spans="1:26" ht="15.75" customHeight="1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</row>
    <row r="413" spans="1:26" ht="15.75" customHeight="1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</row>
    <row r="414" spans="1:26" ht="15.75" customHeight="1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</row>
    <row r="415" spans="1:26" ht="15.75" customHeight="1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</row>
    <row r="416" spans="1:26" ht="15.75" customHeight="1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</row>
    <row r="417" spans="1:26" ht="15.75" customHeight="1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</row>
    <row r="418" spans="1:26" ht="15.75" customHeight="1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</row>
    <row r="419" spans="1:26" ht="15.75" customHeight="1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</row>
    <row r="420" spans="1:26" ht="15.75" customHeight="1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</row>
    <row r="421" spans="1:26" ht="15.75" customHeight="1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</row>
    <row r="422" spans="1:26" ht="15.75" customHeight="1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</row>
    <row r="423" spans="1:26" ht="15.75" customHeight="1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</row>
    <row r="424" spans="1:26" ht="15.75" customHeight="1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</row>
    <row r="425" spans="1:26" ht="15.75" customHeight="1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</row>
    <row r="426" spans="1:26" ht="15.75" customHeight="1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</row>
    <row r="427" spans="1:26" ht="15.75" customHeight="1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</row>
    <row r="428" spans="1:26" ht="15.75" customHeight="1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</row>
    <row r="429" spans="1:26" ht="15.75" customHeight="1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</row>
    <row r="430" spans="1:26" ht="15.75" customHeight="1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</row>
    <row r="431" spans="1:26" ht="15.75" customHeight="1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</row>
    <row r="432" spans="1:26" ht="15.75" customHeight="1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</row>
    <row r="433" spans="1:26" ht="15.75" customHeight="1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</row>
    <row r="434" spans="1:26" ht="15.75" customHeight="1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</row>
    <row r="435" spans="1:26" ht="15.75" customHeight="1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</row>
    <row r="436" spans="1:26" ht="15.75" customHeight="1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</row>
    <row r="437" spans="1:26" ht="15.75" customHeight="1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</row>
    <row r="438" spans="1:26" ht="15.75" customHeight="1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</row>
    <row r="439" spans="1:26" ht="15.75" customHeight="1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</row>
    <row r="440" spans="1:26" ht="15.75" customHeight="1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</row>
    <row r="441" spans="1:26" ht="15.75" customHeight="1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</row>
    <row r="442" spans="1:26" ht="15.75" customHeight="1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</row>
    <row r="443" spans="1:26" ht="15.75" customHeight="1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</row>
    <row r="444" spans="1:26" ht="15.75" customHeight="1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</row>
    <row r="445" spans="1:26" ht="15.75" customHeight="1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</row>
    <row r="446" spans="1:26" ht="15.75" customHeight="1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</row>
    <row r="447" spans="1:26" ht="15.75" customHeight="1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</row>
    <row r="448" spans="1:26" ht="15.75" customHeight="1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</row>
    <row r="449" spans="1:26" ht="15.75" customHeight="1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</row>
    <row r="450" spans="1:26" ht="15.75" customHeight="1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</row>
    <row r="451" spans="1:26" ht="15.75" customHeight="1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</row>
    <row r="452" spans="1:26" ht="15.75" customHeight="1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</row>
    <row r="453" spans="1:26" ht="15.75" customHeight="1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</row>
    <row r="454" spans="1:26" ht="15.75" customHeight="1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</row>
    <row r="455" spans="1:26" ht="15.75" customHeight="1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</row>
    <row r="456" spans="1:26" ht="15.75" customHeight="1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</row>
    <row r="457" spans="1:26" ht="15.75" customHeight="1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</row>
    <row r="458" spans="1:26" ht="15.75" customHeight="1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</row>
    <row r="459" spans="1:26" ht="15.75" customHeight="1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</row>
    <row r="460" spans="1:26" ht="15.75" customHeight="1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</row>
    <row r="461" spans="1:26" ht="15.75" customHeight="1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</row>
    <row r="462" spans="1:26" ht="15.75" customHeight="1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</row>
    <row r="463" spans="1:26" ht="15.75" customHeight="1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</row>
    <row r="464" spans="1:26" ht="15.75" customHeight="1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</row>
    <row r="465" spans="1:26" ht="15.75" customHeight="1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</row>
    <row r="466" spans="1:26" ht="15.75" customHeight="1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</row>
    <row r="467" spans="1:26" ht="15.75" customHeight="1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</row>
    <row r="468" spans="1:26" ht="15.75" customHeight="1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</row>
    <row r="469" spans="1:26" ht="15.75" customHeight="1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</row>
    <row r="470" spans="1:26" ht="15.75" customHeight="1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</row>
    <row r="471" spans="1:26" ht="15.75" customHeight="1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</row>
    <row r="472" spans="1:26" ht="15.75" customHeight="1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</row>
    <row r="473" spans="1:26" ht="15.75" customHeight="1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</row>
    <row r="474" spans="1:26" ht="15.75" customHeight="1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</row>
    <row r="475" spans="1:26" ht="15.75" customHeight="1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</row>
    <row r="476" spans="1:26" ht="15.75" customHeight="1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</row>
    <row r="477" spans="1:26" ht="15.75" customHeight="1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</row>
    <row r="478" spans="1:26" ht="15.75" customHeight="1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</row>
    <row r="479" spans="1:26" ht="15.75" customHeight="1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</row>
    <row r="480" spans="1:26" ht="15.75" customHeight="1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</row>
    <row r="481" spans="1:26" ht="15.75" customHeight="1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</row>
    <row r="482" spans="1:26" ht="15.75" customHeight="1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</row>
    <row r="483" spans="1:26" ht="15.75" customHeight="1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</row>
    <row r="484" spans="1:26" ht="15.75" customHeight="1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</row>
    <row r="485" spans="1:26" ht="15.75" customHeight="1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</row>
    <row r="486" spans="1:26" ht="15.75" customHeight="1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</row>
    <row r="487" spans="1:26" ht="15.75" customHeight="1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</row>
    <row r="488" spans="1:26" ht="15.75" customHeight="1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</row>
    <row r="489" spans="1:26" ht="15.75" customHeight="1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</row>
    <row r="490" spans="1:26" ht="15.75" customHeight="1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</row>
    <row r="491" spans="1:26" ht="15.75" customHeight="1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</row>
    <row r="492" spans="1:26" ht="15.75" customHeight="1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</row>
    <row r="493" spans="1:26" ht="15.75" customHeight="1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</row>
    <row r="494" spans="1:26" ht="15.75" customHeight="1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</row>
    <row r="495" spans="1:26" ht="15.75" customHeight="1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</row>
    <row r="496" spans="1:26" ht="15.75" customHeight="1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</row>
    <row r="497" spans="1:26" ht="15.75" customHeight="1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</row>
    <row r="498" spans="1:26" ht="15.75" customHeight="1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</row>
    <row r="499" spans="1:26" ht="15.75" customHeight="1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</row>
    <row r="500" spans="1:26" ht="15.75" customHeight="1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</row>
    <row r="501" spans="1:26" ht="15.75" customHeight="1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</row>
    <row r="502" spans="1:26" ht="15.75" customHeight="1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</row>
    <row r="503" spans="1:26" ht="15.75" customHeight="1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</row>
    <row r="504" spans="1:26" ht="15.75" customHeight="1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</row>
    <row r="505" spans="1:26" ht="15.75" customHeight="1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</row>
    <row r="506" spans="1:26" ht="15.75" customHeight="1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</row>
    <row r="507" spans="1:26" ht="15.75" customHeight="1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</row>
    <row r="508" spans="1:26" ht="15.75" customHeight="1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</row>
    <row r="509" spans="1:26" ht="15.75" customHeight="1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</row>
    <row r="510" spans="1:26" ht="15.75" customHeight="1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</row>
    <row r="511" spans="1:26" ht="15.75" customHeight="1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</row>
    <row r="512" spans="1:26" ht="15.75" customHeight="1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</row>
    <row r="513" spans="1:26" ht="15.75" customHeight="1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</row>
    <row r="514" spans="1:26" ht="15.75" customHeight="1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</row>
    <row r="515" spans="1:26" ht="15.75" customHeight="1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</row>
    <row r="516" spans="1:26" ht="15.75" customHeight="1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</row>
    <row r="517" spans="1:26" ht="15.75" customHeight="1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</row>
    <row r="518" spans="1:26" ht="15.75" customHeight="1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</row>
    <row r="519" spans="1:26" ht="15.75" customHeight="1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</row>
    <row r="520" spans="1:26" ht="15.75" customHeight="1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</row>
    <row r="521" spans="1:26" ht="15.75" customHeight="1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</row>
    <row r="522" spans="1:26" ht="15.75" customHeight="1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</row>
    <row r="523" spans="1:26" ht="15.75" customHeight="1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</row>
    <row r="524" spans="1:26" ht="15.75" customHeight="1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</row>
    <row r="525" spans="1:26" ht="15.75" customHeight="1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</row>
    <row r="526" spans="1:26" ht="15.75" customHeight="1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</row>
    <row r="527" spans="1:26" ht="15.75" customHeight="1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</row>
    <row r="528" spans="1:26" ht="15.75" customHeight="1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</row>
    <row r="529" spans="1:26" ht="15.75" customHeight="1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</row>
    <row r="530" spans="1:26" ht="15.75" customHeight="1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</row>
    <row r="531" spans="1:26" ht="15.75" customHeight="1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</row>
    <row r="532" spans="1:26" ht="15.75" customHeight="1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</row>
    <row r="533" spans="1:26" ht="15.75" customHeight="1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</row>
    <row r="534" spans="1:26" ht="15.75" customHeight="1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</row>
    <row r="535" spans="1:26" ht="15.75" customHeight="1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</row>
    <row r="536" spans="1:26" ht="15.75" customHeight="1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</row>
    <row r="537" spans="1:26" ht="15.75" customHeight="1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</row>
    <row r="538" spans="1:26" ht="15.75" customHeight="1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</row>
    <row r="539" spans="1:26" ht="15.75" customHeight="1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</row>
    <row r="540" spans="1:26" ht="15.75" customHeight="1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</row>
    <row r="541" spans="1:26" ht="15.75" customHeight="1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</row>
    <row r="542" spans="1:26" ht="15.75" customHeight="1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</row>
    <row r="543" spans="1:26" ht="15.75" customHeight="1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</row>
    <row r="544" spans="1:26" ht="15.75" customHeight="1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</row>
    <row r="545" spans="1:26" ht="15.75" customHeight="1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</row>
    <row r="546" spans="1:26" ht="15.75" customHeight="1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</row>
    <row r="547" spans="1:26" ht="15.75" customHeight="1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</row>
    <row r="548" spans="1:26" ht="15.75" customHeight="1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</row>
    <row r="549" spans="1:26" ht="15.75" customHeight="1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</row>
    <row r="550" spans="1:26" ht="15.75" customHeight="1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</row>
    <row r="551" spans="1:26" ht="15.75" customHeight="1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</row>
    <row r="552" spans="1:26" ht="15.75" customHeight="1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</row>
    <row r="553" spans="1:26" ht="15.75" customHeight="1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</row>
    <row r="554" spans="1:26" ht="15.75" customHeight="1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</row>
    <row r="555" spans="1:26" ht="15.75" customHeight="1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</row>
    <row r="556" spans="1:26" ht="15.75" customHeight="1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</row>
    <row r="557" spans="1:26" ht="15.75" customHeight="1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</row>
    <row r="558" spans="1:26" ht="15.75" customHeight="1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</row>
    <row r="559" spans="1:26" ht="15.75" customHeight="1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</row>
    <row r="560" spans="1:26" ht="15.75" customHeight="1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</row>
    <row r="561" spans="1:26" ht="15.75" customHeight="1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</row>
    <row r="562" spans="1:26" ht="15.75" customHeight="1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</row>
    <row r="563" spans="1:26" ht="15.75" customHeight="1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</row>
    <row r="564" spans="1:26" ht="15.75" customHeight="1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</row>
    <row r="565" spans="1:26" ht="15.75" customHeight="1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</row>
    <row r="566" spans="1:26" ht="15.75" customHeight="1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</row>
    <row r="567" spans="1:26" ht="15.75" customHeight="1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</row>
    <row r="568" spans="1:26" ht="15.75" customHeight="1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</row>
    <row r="569" spans="1:26" ht="15.75" customHeight="1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</row>
    <row r="570" spans="1:26" ht="15.75" customHeight="1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</row>
    <row r="571" spans="1:26" ht="15.75" customHeight="1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</row>
    <row r="572" spans="1:26" ht="15.75" customHeight="1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</row>
    <row r="573" spans="1:26" ht="15.75" customHeight="1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</row>
    <row r="574" spans="1:26" ht="15.75" customHeight="1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</row>
    <row r="575" spans="1:26" ht="15.75" customHeight="1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</row>
    <row r="576" spans="1:26" ht="15.75" customHeight="1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</row>
    <row r="577" spans="1:26" ht="15.75" customHeight="1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</row>
    <row r="578" spans="1:26" ht="15.75" customHeight="1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</row>
    <row r="579" spans="1:26" ht="15.75" customHeight="1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</row>
    <row r="580" spans="1:26" ht="15.75" customHeight="1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</row>
    <row r="581" spans="1:26" ht="15.75" customHeight="1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</row>
    <row r="582" spans="1:26" ht="15.75" customHeight="1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</row>
    <row r="583" spans="1:26" ht="15.75" customHeight="1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</row>
    <row r="584" spans="1:26" ht="15.75" customHeight="1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</row>
    <row r="585" spans="1:26" ht="15.75" customHeight="1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</row>
    <row r="586" spans="1:26" ht="15.75" customHeight="1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</row>
    <row r="587" spans="1:26" ht="15.75" customHeight="1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</row>
    <row r="588" spans="1:26" ht="15.75" customHeight="1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</row>
    <row r="589" spans="1:26" ht="15.75" customHeight="1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</row>
    <row r="590" spans="1:26" ht="15.75" customHeight="1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</row>
    <row r="591" spans="1:26" ht="15.75" customHeight="1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</row>
    <row r="592" spans="1:26" ht="15.75" customHeight="1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</row>
    <row r="593" spans="1:26" ht="15.75" customHeight="1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</row>
    <row r="594" spans="1:26" ht="15.75" customHeight="1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</row>
    <row r="595" spans="1:26" ht="15.75" customHeight="1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</row>
    <row r="596" spans="1:26" ht="15.75" customHeight="1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</row>
    <row r="597" spans="1:26" ht="15.75" customHeight="1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</row>
    <row r="598" spans="1:26" ht="15.75" customHeight="1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</row>
    <row r="599" spans="1:26" ht="15.75" customHeight="1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</row>
    <row r="600" spans="1:26" ht="15.75" customHeight="1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</row>
    <row r="601" spans="1:26" ht="15.75" customHeight="1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</row>
    <row r="602" spans="1:26" ht="15.75" customHeight="1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</row>
    <row r="603" spans="1:26" ht="15.75" customHeight="1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</row>
    <row r="604" spans="1:26" ht="15.75" customHeight="1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</row>
    <row r="605" spans="1:26" ht="15.75" customHeight="1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</row>
    <row r="606" spans="1:26" ht="15.75" customHeight="1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</row>
    <row r="607" spans="1:26" ht="15.75" customHeight="1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</row>
    <row r="608" spans="1:26" ht="15.75" customHeight="1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</row>
    <row r="609" spans="1:26" ht="15.75" customHeight="1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</row>
    <row r="610" spans="1:26" ht="15.75" customHeight="1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</row>
    <row r="611" spans="1:26" ht="15.75" customHeight="1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</row>
    <row r="612" spans="1:26" ht="15.75" customHeight="1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</row>
    <row r="613" spans="1:26" ht="15.75" customHeight="1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</row>
    <row r="614" spans="1:26" ht="15.75" customHeight="1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</row>
    <row r="615" spans="1:26" ht="15.75" customHeight="1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</row>
    <row r="616" spans="1:26" ht="15.75" customHeight="1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</row>
    <row r="617" spans="1:26" ht="15.75" customHeight="1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</row>
    <row r="618" spans="1:26" ht="15.75" customHeight="1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</row>
    <row r="619" spans="1:26" ht="15.75" customHeight="1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</row>
    <row r="620" spans="1:26" ht="15.75" customHeight="1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</row>
    <row r="621" spans="1:26" ht="15.75" customHeight="1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</row>
    <row r="622" spans="1:26" ht="15.75" customHeight="1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</row>
    <row r="623" spans="1:26" ht="15.75" customHeight="1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</row>
    <row r="624" spans="1:26" ht="15.75" customHeight="1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</row>
    <row r="625" spans="1:26" ht="15.75" customHeight="1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</row>
    <row r="626" spans="1:26" ht="15.75" customHeight="1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</row>
    <row r="627" spans="1:26" ht="15.75" customHeight="1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</row>
    <row r="628" spans="1:26" ht="15.75" customHeight="1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</row>
    <row r="629" spans="1:26" ht="15.75" customHeight="1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</row>
    <row r="630" spans="1:26" ht="15.75" customHeight="1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</row>
    <row r="631" spans="1:26" ht="15.75" customHeight="1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</row>
    <row r="632" spans="1:26" ht="15.75" customHeight="1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</row>
    <row r="633" spans="1:26" ht="15.75" customHeight="1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</row>
    <row r="634" spans="1:26" ht="15.75" customHeight="1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</row>
    <row r="635" spans="1:26" ht="15.75" customHeight="1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</row>
    <row r="636" spans="1:26" ht="15.75" customHeight="1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</row>
    <row r="637" spans="1:26" ht="15.75" customHeight="1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</row>
    <row r="638" spans="1:26" ht="15.75" customHeight="1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</row>
    <row r="639" spans="1:26" ht="15.75" customHeight="1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</row>
    <row r="640" spans="1:26" ht="15.75" customHeight="1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</row>
    <row r="641" spans="1:26" ht="15.75" customHeight="1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</row>
    <row r="642" spans="1:26" ht="15.75" customHeight="1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</row>
    <row r="643" spans="1:26" ht="15.75" customHeight="1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</row>
    <row r="644" spans="1:26" ht="15.75" customHeight="1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</row>
    <row r="645" spans="1:26" ht="15.75" customHeight="1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</row>
    <row r="646" spans="1:26" ht="15.75" customHeight="1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</row>
    <row r="647" spans="1:26" ht="15.75" customHeight="1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</row>
    <row r="648" spans="1:26" ht="15.75" customHeight="1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</row>
    <row r="649" spans="1:26" ht="15.75" customHeight="1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</row>
    <row r="650" spans="1:26" ht="15.75" customHeight="1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</row>
    <row r="651" spans="1:26" ht="15.75" customHeight="1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</row>
    <row r="652" spans="1:26" ht="15.75" customHeight="1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</row>
    <row r="653" spans="1:26" ht="15.75" customHeight="1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</row>
    <row r="654" spans="1:26" ht="15.75" customHeight="1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</row>
    <row r="655" spans="1:26" ht="15.75" customHeight="1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</row>
    <row r="656" spans="1:26" ht="15.75" customHeight="1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</row>
    <row r="657" spans="1:26" ht="15.75" customHeight="1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</row>
    <row r="658" spans="1:26" ht="15.75" customHeight="1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</row>
    <row r="659" spans="1:26" ht="15.75" customHeight="1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</row>
    <row r="660" spans="1:26" ht="15.75" customHeight="1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</row>
    <row r="661" spans="1:26" ht="15.75" customHeight="1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</row>
    <row r="662" spans="1:26" ht="15.75" customHeight="1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</row>
    <row r="663" spans="1:26" ht="15.75" customHeight="1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</row>
    <row r="664" spans="1:26" ht="15.75" customHeight="1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</row>
    <row r="665" spans="1:26" ht="15.75" customHeight="1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</row>
    <row r="666" spans="1:26" ht="15.75" customHeight="1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</row>
    <row r="667" spans="1:26" ht="15.75" customHeight="1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</row>
    <row r="668" spans="1:26" ht="15.75" customHeight="1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</row>
    <row r="669" spans="1:26" ht="15.75" customHeight="1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</row>
    <row r="670" spans="1:26" ht="15.75" customHeight="1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</row>
    <row r="671" spans="1:26" ht="15.75" customHeight="1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</row>
    <row r="672" spans="1:26" ht="15.75" customHeight="1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</row>
    <row r="673" spans="1:26" ht="15.75" customHeight="1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</row>
    <row r="674" spans="1:26" ht="15.75" customHeight="1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</row>
    <row r="675" spans="1:26" ht="15.75" customHeight="1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</row>
    <row r="676" spans="1:26" ht="15.75" customHeight="1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</row>
    <row r="677" spans="1:26" ht="15.75" customHeight="1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</row>
    <row r="678" spans="1:26" ht="15.75" customHeight="1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</row>
    <row r="679" spans="1:26" ht="15.75" customHeight="1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</row>
    <row r="680" spans="1:26" ht="15.75" customHeight="1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</row>
    <row r="681" spans="1:26" ht="15.75" customHeight="1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</row>
    <row r="682" spans="1:26" ht="15.75" customHeight="1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</row>
    <row r="683" spans="1:26" ht="15.75" customHeight="1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</row>
    <row r="684" spans="1:26" ht="15.75" customHeight="1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</row>
    <row r="685" spans="1:26" ht="15.75" customHeight="1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</row>
    <row r="686" spans="1:26" ht="15.75" customHeight="1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</row>
    <row r="687" spans="1:26" ht="15.75" customHeight="1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</row>
    <row r="688" spans="1:26" ht="15.75" customHeight="1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</row>
    <row r="689" spans="1:26" ht="15.75" customHeight="1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</row>
    <row r="690" spans="1:26" ht="15.75" customHeight="1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</row>
    <row r="691" spans="1:26" ht="15.75" customHeight="1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</row>
    <row r="692" spans="1:26" ht="15.75" customHeight="1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</row>
    <row r="693" spans="1:26" ht="15.75" customHeight="1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</row>
    <row r="694" spans="1:26" ht="15.75" customHeight="1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</row>
    <row r="695" spans="1:26" ht="15.75" customHeight="1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</row>
    <row r="696" spans="1:26" ht="15.75" customHeight="1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</row>
    <row r="697" spans="1:26" ht="15.75" customHeight="1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</row>
    <row r="698" spans="1:26" ht="15.75" customHeight="1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</row>
    <row r="699" spans="1:26" ht="15.75" customHeight="1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</row>
    <row r="700" spans="1:26" ht="15.75" customHeight="1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</row>
    <row r="701" spans="1:26" ht="15.75" customHeight="1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</row>
    <row r="702" spans="1:26" ht="15.75" customHeight="1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</row>
    <row r="703" spans="1:26" ht="15.75" customHeight="1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</row>
    <row r="704" spans="1:26" ht="15.75" customHeight="1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</row>
    <row r="705" spans="1:26" ht="15.75" customHeight="1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</row>
    <row r="706" spans="1:26" ht="15.75" customHeight="1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</row>
    <row r="707" spans="1:26" ht="15.75" customHeight="1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</row>
    <row r="708" spans="1:26" ht="15.75" customHeight="1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</row>
    <row r="709" spans="1:26" ht="15.75" customHeight="1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</row>
    <row r="710" spans="1:26" ht="15.75" customHeight="1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</row>
    <row r="711" spans="1:26" ht="15.75" customHeight="1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</row>
    <row r="712" spans="1:26" ht="15.75" customHeight="1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</row>
    <row r="713" spans="1:26" ht="15.75" customHeight="1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</row>
    <row r="714" spans="1:26" ht="15.75" customHeight="1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</row>
    <row r="715" spans="1:26" ht="15.75" customHeight="1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</row>
    <row r="716" spans="1:26" ht="15.75" customHeight="1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</row>
    <row r="717" spans="1:26" ht="15.75" customHeight="1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</row>
    <row r="718" spans="1:26" ht="15.75" customHeight="1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</row>
    <row r="719" spans="1:26" ht="15.75" customHeight="1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</row>
    <row r="720" spans="1:26" ht="15.75" customHeight="1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</row>
    <row r="721" spans="1:26" ht="15.75" customHeight="1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</row>
    <row r="722" spans="1:26" ht="15.75" customHeight="1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</row>
    <row r="723" spans="1:26" ht="15.75" customHeight="1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</row>
    <row r="724" spans="1:26" ht="15.75" customHeight="1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</row>
    <row r="725" spans="1:26" ht="15.75" customHeight="1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</row>
    <row r="726" spans="1:26" ht="15.75" customHeight="1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</row>
    <row r="727" spans="1:26" ht="15.75" customHeight="1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</row>
    <row r="728" spans="1:26" ht="15.75" customHeight="1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</row>
    <row r="729" spans="1:26" ht="15.75" customHeight="1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</row>
    <row r="730" spans="1:26" ht="15.75" customHeight="1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</row>
    <row r="731" spans="1:26" ht="15.75" customHeight="1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</row>
    <row r="732" spans="1:26" ht="15.75" customHeight="1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</row>
    <row r="733" spans="1:26" ht="15.75" customHeight="1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</row>
    <row r="734" spans="1:26" ht="15.75" customHeight="1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</row>
    <row r="735" spans="1:26" ht="15.75" customHeight="1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</row>
    <row r="736" spans="1:26" ht="15.75" customHeight="1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</row>
    <row r="737" spans="1:26" ht="15.75" customHeight="1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</row>
    <row r="738" spans="1:26" ht="15.75" customHeight="1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</row>
    <row r="739" spans="1:26" ht="15.75" customHeight="1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</row>
    <row r="740" spans="1:26" ht="15.75" customHeight="1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</row>
    <row r="741" spans="1:26" ht="15.75" customHeight="1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</row>
    <row r="742" spans="1:26" ht="15.75" customHeight="1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</row>
    <row r="743" spans="1:26" ht="15.75" customHeight="1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</row>
    <row r="744" spans="1:26" ht="15.75" customHeight="1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</row>
    <row r="745" spans="1:26" ht="15.75" customHeight="1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</row>
    <row r="746" spans="1:26" ht="15.75" customHeight="1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</row>
    <row r="747" spans="1:26" ht="15.75" customHeight="1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</row>
    <row r="748" spans="1:26" ht="15.75" customHeight="1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</row>
    <row r="749" spans="1:26" ht="15.75" customHeight="1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</row>
    <row r="750" spans="1:26" ht="15.75" customHeight="1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</row>
    <row r="751" spans="1:26" ht="15.75" customHeight="1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</row>
    <row r="752" spans="1:26" ht="15.75" customHeight="1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</row>
    <row r="753" spans="1:26" ht="15.75" customHeight="1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</row>
    <row r="754" spans="1:26" ht="15.75" customHeight="1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</row>
    <row r="755" spans="1:26" ht="15.75" customHeight="1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</row>
    <row r="756" spans="1:26" ht="15.75" customHeight="1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</row>
    <row r="757" spans="1:26" ht="15.75" customHeight="1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</row>
    <row r="758" spans="1:26" ht="15.75" customHeight="1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</row>
    <row r="759" spans="1:26" ht="15.75" customHeight="1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</row>
    <row r="760" spans="1:26" ht="15.75" customHeight="1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</row>
    <row r="761" spans="1:26" ht="15.75" customHeight="1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</row>
    <row r="762" spans="1:26" ht="15.75" customHeight="1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</row>
    <row r="763" spans="1:26" ht="15.75" customHeight="1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</row>
    <row r="764" spans="1:26" ht="15.75" customHeight="1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</row>
    <row r="765" spans="1:26" ht="15.75" customHeight="1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</row>
    <row r="766" spans="1:26" ht="15.75" customHeight="1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</row>
    <row r="767" spans="1:26" ht="15.75" customHeight="1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</row>
    <row r="768" spans="1:26" ht="15.75" customHeight="1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</row>
    <row r="769" spans="1:26" ht="15.75" customHeight="1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</row>
    <row r="770" spans="1:26" ht="15.75" customHeight="1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</row>
    <row r="771" spans="1:26" ht="15.75" customHeight="1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</row>
    <row r="772" spans="1:26" ht="15.75" customHeight="1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</row>
    <row r="773" spans="1:26" ht="15.75" customHeight="1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</row>
    <row r="774" spans="1:26" ht="15.75" customHeight="1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</row>
    <row r="775" spans="1:26" ht="15.75" customHeight="1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</row>
    <row r="776" spans="1:26" ht="15.75" customHeight="1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</row>
    <row r="777" spans="1:26" ht="15.75" customHeight="1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</row>
    <row r="778" spans="1:26" ht="15.75" customHeight="1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</row>
    <row r="779" spans="1:26" ht="15.75" customHeight="1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</row>
    <row r="780" spans="1:26" ht="15.75" customHeight="1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</row>
    <row r="781" spans="1:26" ht="15.75" customHeight="1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</row>
    <row r="782" spans="1:26" ht="15.75" customHeight="1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</row>
    <row r="783" spans="1:26" ht="15.75" customHeight="1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</row>
    <row r="784" spans="1:26" ht="15.75" customHeight="1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</row>
    <row r="785" spans="1:26" ht="15.75" customHeight="1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</row>
    <row r="786" spans="1:26" ht="15.75" customHeight="1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</row>
    <row r="787" spans="1:26" ht="15.75" customHeight="1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</row>
    <row r="788" spans="1:26" ht="15.75" customHeight="1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</row>
    <row r="789" spans="1:26" ht="15.75" customHeight="1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</row>
    <row r="790" spans="1:26" ht="15.75" customHeight="1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</row>
    <row r="791" spans="1:26" ht="15.75" customHeight="1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</row>
    <row r="792" spans="1:26" ht="15.75" customHeight="1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</row>
    <row r="793" spans="1:26" ht="15.75" customHeight="1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</row>
    <row r="794" spans="1:26" ht="15.75" customHeight="1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</row>
    <row r="795" spans="1:26" ht="15.75" customHeight="1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</row>
    <row r="796" spans="1:26" ht="15.75" customHeight="1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</row>
    <row r="797" spans="1:26" ht="15.75" customHeight="1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</row>
    <row r="798" spans="1:26" ht="15.75" customHeight="1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</row>
    <row r="799" spans="1:26" ht="15.75" customHeight="1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</row>
    <row r="800" spans="1:26" ht="15.75" customHeight="1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</row>
    <row r="801" spans="1:26" ht="15.75" customHeight="1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</row>
    <row r="802" spans="1:26" ht="15.75" customHeight="1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</row>
    <row r="803" spans="1:26" ht="15.75" customHeight="1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</row>
    <row r="804" spans="1:26" ht="15.75" customHeight="1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</row>
    <row r="805" spans="1:26" ht="15.75" customHeight="1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</row>
    <row r="806" spans="1:26" ht="15.75" customHeight="1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</row>
    <row r="807" spans="1:26" ht="15.75" customHeight="1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</row>
    <row r="808" spans="1:26" ht="15.75" customHeight="1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</row>
    <row r="809" spans="1:26" ht="15.75" customHeight="1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</row>
    <row r="810" spans="1:26" ht="15.75" customHeight="1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</row>
    <row r="811" spans="1:26" ht="15.75" customHeight="1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</row>
    <row r="812" spans="1:26" ht="15.75" customHeight="1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</row>
    <row r="813" spans="1:26" ht="15.75" customHeight="1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</row>
    <row r="814" spans="1:26" ht="15.75" customHeight="1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</row>
    <row r="815" spans="1:26" ht="15.75" customHeight="1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</row>
    <row r="816" spans="1:26" ht="15.75" customHeight="1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</row>
    <row r="817" spans="1:26" ht="15.75" customHeight="1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</row>
    <row r="818" spans="1:26" ht="15.75" customHeight="1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</row>
    <row r="819" spans="1:26" ht="15.75" customHeight="1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</row>
    <row r="820" spans="1:26" ht="15.75" customHeight="1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</row>
    <row r="821" spans="1:26" ht="15.75" customHeight="1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</row>
    <row r="822" spans="1:26" ht="15.75" customHeight="1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</row>
    <row r="823" spans="1:26" ht="15.75" customHeight="1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</row>
    <row r="824" spans="1:26" ht="15.75" customHeight="1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</row>
    <row r="825" spans="1:26" ht="15.75" customHeight="1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</row>
    <row r="826" spans="1:26" ht="15.75" customHeight="1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</row>
    <row r="827" spans="1:26" ht="15.75" customHeight="1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</row>
    <row r="828" spans="1:26" ht="15.75" customHeight="1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</row>
    <row r="829" spans="1:26" ht="15.75" customHeight="1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</row>
    <row r="830" spans="1:26" ht="15.75" customHeight="1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</row>
    <row r="831" spans="1:26" ht="15.75" customHeight="1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</row>
    <row r="832" spans="1:26" ht="15.75" customHeight="1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</row>
    <row r="833" spans="1:26" ht="15.75" customHeight="1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</row>
    <row r="834" spans="1:26" ht="15.75" customHeight="1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</row>
    <row r="835" spans="1:26" ht="15.75" customHeight="1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</row>
    <row r="836" spans="1:26" ht="15.75" customHeight="1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</row>
    <row r="837" spans="1:26" ht="15.75" customHeight="1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</row>
    <row r="838" spans="1:26" ht="15.75" customHeight="1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</row>
    <row r="839" spans="1:26" ht="15.75" customHeight="1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</row>
    <row r="840" spans="1:26" ht="15.75" customHeight="1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</row>
    <row r="841" spans="1:26" ht="15.75" customHeight="1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</row>
    <row r="842" spans="1:26" ht="15.75" customHeight="1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</row>
    <row r="843" spans="1:26" ht="15.75" customHeight="1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</row>
    <row r="844" spans="1:26" ht="15.75" customHeight="1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</row>
    <row r="845" spans="1:26" ht="15.75" customHeight="1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</row>
    <row r="846" spans="1:26" ht="15.75" customHeight="1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</row>
    <row r="847" spans="1:26" ht="15.75" customHeight="1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</row>
    <row r="848" spans="1:26" ht="15.75" customHeight="1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</row>
    <row r="849" spans="1:26" ht="15.75" customHeight="1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</row>
    <row r="850" spans="1:26" ht="15.75" customHeight="1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</row>
    <row r="851" spans="1:26" ht="15.75" customHeight="1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</row>
    <row r="852" spans="1:26" ht="15.75" customHeight="1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</row>
    <row r="853" spans="1:26" ht="15.75" customHeight="1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</row>
    <row r="854" spans="1:26" ht="15.75" customHeight="1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</row>
    <row r="855" spans="1:26" ht="15.75" customHeight="1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</row>
    <row r="856" spans="1:26" ht="15.75" customHeight="1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</row>
    <row r="857" spans="1:26" ht="15.75" customHeight="1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</row>
    <row r="858" spans="1:26" ht="15.75" customHeight="1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</row>
    <row r="859" spans="1:26" ht="15.75" customHeight="1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</row>
    <row r="860" spans="1:26" ht="15.75" customHeight="1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</row>
    <row r="861" spans="1:26" ht="15.75" customHeight="1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</row>
    <row r="862" spans="1:26" ht="15.75" customHeight="1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</row>
    <row r="863" spans="1:26" ht="15.75" customHeight="1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</row>
    <row r="864" spans="1:26" ht="15.75" customHeight="1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</row>
    <row r="865" spans="1:26" ht="15.75" customHeight="1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</row>
    <row r="866" spans="1:26" ht="15.75" customHeight="1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</row>
    <row r="867" spans="1:26" ht="15.75" customHeight="1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</row>
    <row r="868" spans="1:26" ht="15.75" customHeight="1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</row>
    <row r="869" spans="1:26" ht="15.75" customHeight="1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</row>
    <row r="870" spans="1:26" ht="15.75" customHeight="1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</row>
    <row r="871" spans="1:26" ht="15.75" customHeight="1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</row>
    <row r="872" spans="1:26" ht="15.75" customHeight="1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</row>
    <row r="873" spans="1:26" ht="15.75" customHeight="1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</row>
    <row r="874" spans="1:26" ht="15.75" customHeight="1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</row>
    <row r="875" spans="1:26" ht="15.75" customHeight="1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</row>
    <row r="876" spans="1:26" ht="15.75" customHeight="1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</row>
    <row r="877" spans="1:26" ht="15.75" customHeight="1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</row>
    <row r="878" spans="1:26" ht="15.75" customHeight="1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</row>
    <row r="879" spans="1:26" ht="15.75" customHeight="1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</row>
    <row r="880" spans="1:26" ht="15.75" customHeight="1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</row>
    <row r="881" spans="1:26" ht="15.75" customHeight="1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</row>
    <row r="882" spans="1:26" ht="15.75" customHeight="1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</row>
    <row r="883" spans="1:26" ht="15.75" customHeight="1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</row>
    <row r="884" spans="1:26" ht="15.75" customHeight="1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</row>
    <row r="885" spans="1:26" ht="15.75" customHeight="1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</row>
    <row r="886" spans="1:26" ht="15.75" customHeight="1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</row>
    <row r="887" spans="1:26" ht="15.75" customHeight="1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</row>
    <row r="888" spans="1:26" ht="15.75" customHeight="1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</row>
    <row r="889" spans="1:26" ht="15.75" customHeight="1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</row>
    <row r="890" spans="1:26" ht="15.75" customHeight="1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</row>
    <row r="891" spans="1:26" ht="15.75" customHeight="1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</row>
    <row r="892" spans="1:26" ht="15.75" customHeight="1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</row>
    <row r="893" spans="1:26" ht="15.75" customHeight="1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</row>
    <row r="894" spans="1:26" ht="15.75" customHeight="1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</row>
    <row r="895" spans="1:26" ht="15.75" customHeight="1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</row>
    <row r="896" spans="1:26" ht="15.75" customHeight="1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</row>
    <row r="897" spans="1:26" ht="15.75" customHeight="1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</row>
    <row r="898" spans="1:26" ht="15.75" customHeight="1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</row>
    <row r="899" spans="1:26" ht="15.75" customHeight="1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</row>
    <row r="900" spans="1:26" ht="15.75" customHeight="1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</row>
    <row r="901" spans="1:26" ht="15.75" customHeight="1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</row>
    <row r="902" spans="1:26" ht="15.75" customHeight="1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</row>
    <row r="903" spans="1:26" ht="15.75" customHeight="1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</row>
    <row r="904" spans="1:26" ht="15.75" customHeight="1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</row>
    <row r="905" spans="1:26" ht="15.75" customHeight="1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</row>
    <row r="906" spans="1:26" ht="15.75" customHeight="1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</row>
    <row r="907" spans="1:26" ht="15.75" customHeight="1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</row>
    <row r="908" spans="1:26" ht="15.75" customHeight="1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</row>
    <row r="909" spans="1:26" ht="15.75" customHeight="1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</row>
    <row r="910" spans="1:26" ht="15.75" customHeight="1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</row>
    <row r="911" spans="1:26" ht="15.75" customHeight="1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</row>
    <row r="912" spans="1:26" ht="15.75" customHeight="1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</row>
    <row r="913" spans="1:26" ht="15.75" customHeight="1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</row>
    <row r="914" spans="1:26" ht="15.75" customHeight="1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</row>
    <row r="915" spans="1:26" ht="15.75" customHeight="1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</row>
    <row r="916" spans="1:26" ht="15.75" customHeight="1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</row>
    <row r="917" spans="1:26" ht="15.75" customHeight="1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</row>
    <row r="918" spans="1:26" ht="15.75" customHeight="1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</row>
    <row r="919" spans="1:26" ht="15.75" customHeight="1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</row>
    <row r="920" spans="1:26" ht="15.75" customHeight="1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</row>
    <row r="921" spans="1:26" ht="15.75" customHeight="1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</row>
    <row r="922" spans="1:26" ht="15.75" customHeight="1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</row>
    <row r="923" spans="1:26" ht="15.75" customHeight="1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</row>
    <row r="924" spans="1:26" ht="15.75" customHeight="1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</row>
    <row r="925" spans="1:26" ht="15.75" customHeight="1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</row>
    <row r="926" spans="1:26" ht="15.75" customHeight="1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</row>
    <row r="927" spans="1:26" ht="15.75" customHeight="1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</row>
    <row r="928" spans="1:26" ht="15.75" customHeight="1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</row>
    <row r="929" spans="1:26" ht="15.75" customHeight="1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</row>
    <row r="930" spans="1:26" ht="15.75" customHeight="1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</row>
    <row r="931" spans="1:26" ht="15.75" customHeight="1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</row>
    <row r="932" spans="1:26" ht="15.75" customHeight="1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</row>
    <row r="933" spans="1:26" ht="15.75" customHeight="1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</row>
    <row r="934" spans="1:26" ht="15.75" customHeight="1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</row>
    <row r="935" spans="1:26" ht="15.75" customHeight="1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</row>
    <row r="936" spans="1:26" ht="15.75" customHeight="1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</row>
    <row r="937" spans="1:26" ht="15.75" customHeight="1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</row>
    <row r="938" spans="1:26" ht="15.75" customHeight="1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</row>
    <row r="939" spans="1:26" ht="15.75" customHeight="1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</row>
    <row r="940" spans="1:26" ht="15.75" customHeight="1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</row>
    <row r="941" spans="1:26" ht="15.75" customHeight="1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</row>
    <row r="942" spans="1:26" ht="15.75" customHeight="1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</row>
    <row r="943" spans="1:26" ht="15.75" customHeight="1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</row>
    <row r="944" spans="1:26" ht="15.75" customHeight="1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</row>
    <row r="945" spans="1:26" ht="15.75" customHeight="1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</row>
    <row r="946" spans="1:26" ht="15.75" customHeight="1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</row>
    <row r="947" spans="1:26" ht="15.75" customHeight="1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</row>
    <row r="948" spans="1:26" ht="15.75" customHeight="1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</row>
    <row r="949" spans="1:26" ht="15.75" customHeight="1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</row>
    <row r="950" spans="1:26" ht="15.75" customHeight="1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</row>
    <row r="951" spans="1:26" ht="15.75" customHeight="1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</row>
    <row r="952" spans="1:26" ht="15.75" customHeight="1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</row>
    <row r="953" spans="1:26" ht="15.75" customHeight="1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</row>
    <row r="954" spans="1:26" ht="15.75" customHeight="1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</row>
    <row r="955" spans="1:26" ht="15.75" customHeight="1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</row>
    <row r="956" spans="1:26" ht="15.75" customHeight="1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</row>
    <row r="957" spans="1:26" ht="15.75" customHeight="1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</row>
    <row r="958" spans="1:26" ht="15.75" customHeight="1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</row>
    <row r="959" spans="1:26" ht="15.75" customHeight="1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</row>
    <row r="960" spans="1:26" ht="15.75" customHeight="1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</row>
    <row r="961" spans="1:26" ht="15.75" customHeight="1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</row>
    <row r="962" spans="1:26" ht="15.75" customHeight="1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</row>
    <row r="963" spans="1:26" ht="15.75" customHeight="1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</row>
    <row r="964" spans="1:26" ht="15.75" customHeight="1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</row>
    <row r="965" spans="1:26" ht="15.75" customHeight="1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</row>
    <row r="966" spans="1:26" ht="15.75" customHeight="1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</row>
    <row r="967" spans="1:26" ht="15.75" customHeight="1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</row>
    <row r="968" spans="1:26" ht="15.75" customHeight="1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</row>
    <row r="969" spans="1:26" ht="15.75" customHeight="1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</row>
    <row r="970" spans="1:26" ht="15.75" customHeight="1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</row>
    <row r="971" spans="1:26" ht="15.75" customHeight="1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</row>
    <row r="972" spans="1:26" ht="15.75" customHeight="1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</row>
    <row r="973" spans="1:26" ht="15.75" customHeight="1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</row>
    <row r="974" spans="1:26" ht="15.75" customHeight="1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</row>
    <row r="975" spans="1:26" ht="15.75" customHeight="1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</row>
    <row r="976" spans="1:26" ht="15.75" customHeight="1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</row>
    <row r="977" spans="1:26" ht="15.75" customHeight="1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</row>
    <row r="978" spans="1:26" ht="15.75" customHeight="1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</row>
    <row r="979" spans="1:26" ht="15.75" customHeight="1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</row>
    <row r="980" spans="1:26" ht="15.75" customHeight="1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</row>
    <row r="981" spans="1:26" ht="15.75" customHeight="1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</row>
    <row r="982" spans="1:26" ht="15.75" customHeight="1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</row>
    <row r="983" spans="1:26" ht="15.75" customHeight="1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</row>
    <row r="984" spans="1:26" ht="15.75" customHeight="1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</row>
    <row r="985" spans="1:26" ht="15.75" customHeight="1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</row>
    <row r="986" spans="1:26" ht="15.75" customHeight="1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</row>
    <row r="987" spans="1:26" ht="15.75" customHeight="1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</row>
    <row r="988" spans="1:26" ht="15.75" customHeight="1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</row>
    <row r="989" spans="1:26" ht="15.75" customHeight="1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</row>
    <row r="990" spans="1:26" ht="15.75" customHeight="1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</row>
    <row r="991" spans="1:26" ht="15.75" customHeight="1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</row>
    <row r="992" spans="1:26" ht="15.75" customHeight="1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</row>
    <row r="993" spans="1:26" ht="15.75" customHeight="1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</row>
    <row r="994" spans="1:26" ht="15.75" customHeight="1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</row>
    <row r="995" spans="1:26" ht="15.75" customHeight="1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</row>
    <row r="996" spans="1:26" ht="15.75" customHeight="1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</row>
    <row r="997" spans="1:26" ht="15.75" customHeight="1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</row>
    <row r="998" spans="1:26" ht="15.75" customHeight="1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</row>
    <row r="999" spans="1:26" ht="15.75" customHeight="1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</row>
    <row r="1000" spans="1:26" ht="15.75" customHeight="1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</row>
  </sheetData>
  <mergeCells count="2">
    <mergeCell ref="B2:F2"/>
    <mergeCell ref="D9:E9"/>
  </mergeCells>
  <printOptions horizontalCentered="1"/>
  <pageMargins left="0.39370078740157483" right="0.39370078740157483" top="0.74803149606299213" bottom="0.74803149606299213" header="0" footer="0"/>
  <pageSetup paperSize="14" scale="9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9.28515625" customWidth="1"/>
    <col min="3" max="3" width="17.7109375" customWidth="1"/>
    <col min="4" max="4" width="12.42578125" customWidth="1"/>
    <col min="5" max="5" width="15.28515625" customWidth="1"/>
    <col min="6" max="6" width="10.42578125" customWidth="1"/>
    <col min="7" max="7" width="17" customWidth="1"/>
    <col min="8" max="8" width="11.42578125" customWidth="1"/>
    <col min="9" max="9" width="36.42578125" customWidth="1"/>
    <col min="10" max="10" width="17.5703125" customWidth="1"/>
    <col min="11" max="11" width="23.28515625" customWidth="1"/>
    <col min="12" max="26" width="8.7109375" customWidth="1"/>
  </cols>
  <sheetData>
    <row r="1" spans="1:26" ht="14.25" customHeight="1">
      <c r="A1" s="125"/>
      <c r="B1" s="126" t="s">
        <v>17</v>
      </c>
      <c r="C1" s="127"/>
      <c r="D1" s="127"/>
      <c r="E1" s="127"/>
      <c r="F1" s="127"/>
      <c r="G1" s="127"/>
      <c r="H1" s="127"/>
      <c r="I1" s="127"/>
      <c r="J1" s="127"/>
      <c r="K1" s="128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4.25" customHeight="1">
      <c r="A2" s="125"/>
      <c r="B2" s="1195" t="s">
        <v>121</v>
      </c>
      <c r="C2" s="1138"/>
      <c r="D2" s="1138"/>
      <c r="E2" s="1138"/>
      <c r="F2" s="1138"/>
      <c r="G2" s="1138"/>
      <c r="H2" s="1138"/>
      <c r="I2" s="1138"/>
      <c r="J2" s="1138"/>
      <c r="K2" s="1182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4.25" customHeight="1">
      <c r="A3" s="125"/>
      <c r="B3" s="129"/>
      <c r="C3" s="39" t="s">
        <v>122</v>
      </c>
      <c r="D3" s="130" t="s">
        <v>20</v>
      </c>
      <c r="E3" s="44"/>
      <c r="F3" s="34"/>
      <c r="G3" s="34"/>
      <c r="H3" s="131" t="s">
        <v>46</v>
      </c>
      <c r="I3" s="131" t="s">
        <v>20</v>
      </c>
      <c r="J3" s="35"/>
      <c r="K3" s="132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 ht="14.25" customHeight="1">
      <c r="A4" s="125"/>
      <c r="B4" s="129"/>
      <c r="C4" s="39" t="s">
        <v>123</v>
      </c>
      <c r="D4" s="130" t="s">
        <v>20</v>
      </c>
      <c r="E4" s="44"/>
      <c r="F4" s="34"/>
      <c r="G4" s="34"/>
      <c r="H4" s="131" t="s">
        <v>48</v>
      </c>
      <c r="I4" s="131" t="s">
        <v>20</v>
      </c>
      <c r="J4" s="35"/>
      <c r="K4" s="132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spans="1:26" ht="14.25" customHeight="1">
      <c r="A5" s="125"/>
      <c r="B5" s="129"/>
      <c r="C5" s="39" t="s">
        <v>124</v>
      </c>
      <c r="D5" s="130" t="s">
        <v>20</v>
      </c>
      <c r="E5" s="44"/>
      <c r="F5" s="34"/>
      <c r="G5" s="34"/>
      <c r="H5" s="131" t="s">
        <v>50</v>
      </c>
      <c r="I5" s="131" t="s">
        <v>20</v>
      </c>
      <c r="J5" s="35"/>
      <c r="K5" s="132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spans="1:26" ht="14.25" customHeight="1">
      <c r="A6" s="125"/>
      <c r="B6" s="129"/>
      <c r="C6" s="39" t="s">
        <v>125</v>
      </c>
      <c r="D6" s="130" t="s">
        <v>20</v>
      </c>
      <c r="E6" s="44"/>
      <c r="F6" s="34"/>
      <c r="G6" s="34"/>
      <c r="H6" s="131" t="s">
        <v>52</v>
      </c>
      <c r="I6" s="131" t="s">
        <v>20</v>
      </c>
      <c r="J6" s="35"/>
      <c r="K6" s="132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spans="1:26" ht="15.75" customHeight="1">
      <c r="A7" s="125"/>
      <c r="B7" s="133"/>
      <c r="C7" s="39" t="s">
        <v>126</v>
      </c>
      <c r="D7" s="130" t="s">
        <v>20</v>
      </c>
      <c r="E7" s="44"/>
      <c r="F7" s="34"/>
      <c r="G7" s="34"/>
      <c r="H7" s="34"/>
      <c r="I7" s="34"/>
      <c r="J7" s="34"/>
      <c r="K7" s="134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spans="1:26" ht="14.25" customHeight="1">
      <c r="A8" s="125"/>
      <c r="B8" s="135"/>
      <c r="C8" s="136"/>
      <c r="D8" s="136"/>
      <c r="E8" s="136"/>
      <c r="F8" s="136"/>
      <c r="G8" s="136"/>
      <c r="H8" s="136"/>
      <c r="I8" s="136"/>
      <c r="J8" s="136"/>
      <c r="K8" s="137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spans="1:26" ht="15" customHeight="1">
      <c r="A9" s="125"/>
      <c r="B9" s="1196" t="s">
        <v>127</v>
      </c>
      <c r="C9" s="1184" t="s">
        <v>128</v>
      </c>
      <c r="D9" s="1184" t="s">
        <v>129</v>
      </c>
      <c r="E9" s="1184" t="s">
        <v>130</v>
      </c>
      <c r="F9" s="1184" t="s">
        <v>131</v>
      </c>
      <c r="G9" s="1184" t="s">
        <v>132</v>
      </c>
      <c r="H9" s="1184" t="s">
        <v>133</v>
      </c>
      <c r="I9" s="1184" t="s">
        <v>134</v>
      </c>
      <c r="J9" s="138" t="s">
        <v>135</v>
      </c>
      <c r="K9" s="1198" t="s">
        <v>136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spans="1:26" ht="14.25" customHeight="1">
      <c r="A10" s="125"/>
      <c r="B10" s="1197"/>
      <c r="C10" s="1185"/>
      <c r="D10" s="1185"/>
      <c r="E10" s="1185"/>
      <c r="F10" s="1185"/>
      <c r="G10" s="1185"/>
      <c r="H10" s="1185"/>
      <c r="I10" s="1185"/>
      <c r="J10" s="139" t="s">
        <v>137</v>
      </c>
      <c r="K10" s="1199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15.75" customHeight="1">
      <c r="A11" s="125"/>
      <c r="B11" s="140"/>
      <c r="C11" s="141"/>
      <c r="D11" s="141"/>
      <c r="E11" s="141"/>
      <c r="F11" s="141"/>
      <c r="G11" s="141"/>
      <c r="H11" s="141"/>
      <c r="I11" s="141"/>
      <c r="J11" s="139"/>
      <c r="K11" s="142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spans="1:26" ht="15.75" customHeight="1">
      <c r="A12" s="125"/>
      <c r="B12" s="140"/>
      <c r="C12" s="141"/>
      <c r="D12" s="141"/>
      <c r="E12" s="141"/>
      <c r="F12" s="141"/>
      <c r="G12" s="141"/>
      <c r="H12" s="141"/>
      <c r="I12" s="141"/>
      <c r="J12" s="139"/>
      <c r="K12" s="142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spans="1:26" ht="15.75" customHeight="1">
      <c r="A13" s="125"/>
      <c r="B13" s="140"/>
      <c r="C13" s="141"/>
      <c r="D13" s="141"/>
      <c r="E13" s="141"/>
      <c r="F13" s="141"/>
      <c r="G13" s="141"/>
      <c r="H13" s="141"/>
      <c r="I13" s="141"/>
      <c r="J13" s="139"/>
      <c r="K13" s="142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spans="1:26" ht="15.75" customHeight="1">
      <c r="A14" s="125"/>
      <c r="B14" s="140"/>
      <c r="C14" s="141"/>
      <c r="D14" s="141"/>
      <c r="E14" s="141"/>
      <c r="F14" s="141"/>
      <c r="G14" s="141"/>
      <c r="H14" s="141"/>
      <c r="I14" s="141"/>
      <c r="J14" s="139"/>
      <c r="K14" s="142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spans="1:26" ht="15.75" customHeight="1">
      <c r="A15" s="125"/>
      <c r="B15" s="140"/>
      <c r="C15" s="141"/>
      <c r="D15" s="141"/>
      <c r="E15" s="141"/>
      <c r="F15" s="141"/>
      <c r="G15" s="141"/>
      <c r="H15" s="141"/>
      <c r="I15" s="141"/>
      <c r="J15" s="139"/>
      <c r="K15" s="142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spans="1:26" ht="15.75" customHeight="1">
      <c r="A16" s="125"/>
      <c r="B16" s="140"/>
      <c r="C16" s="141"/>
      <c r="D16" s="141"/>
      <c r="E16" s="141"/>
      <c r="F16" s="141"/>
      <c r="G16" s="141"/>
      <c r="H16" s="141"/>
      <c r="I16" s="141"/>
      <c r="J16" s="139"/>
      <c r="K16" s="142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</row>
    <row r="17" spans="1:26" ht="15.75" customHeight="1">
      <c r="A17" s="125"/>
      <c r="B17" s="140"/>
      <c r="C17" s="141"/>
      <c r="D17" s="141"/>
      <c r="E17" s="141"/>
      <c r="F17" s="141"/>
      <c r="G17" s="141"/>
      <c r="H17" s="141"/>
      <c r="I17" s="141"/>
      <c r="J17" s="139"/>
      <c r="K17" s="142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</row>
    <row r="18" spans="1:26" ht="15.75" customHeight="1">
      <c r="A18" s="125"/>
      <c r="B18" s="143"/>
      <c r="C18" s="144"/>
      <c r="D18" s="145"/>
      <c r="E18" s="146"/>
      <c r="F18" s="147"/>
      <c r="G18" s="148"/>
      <c r="H18" s="147"/>
      <c r="I18" s="149"/>
      <c r="J18" s="150"/>
      <c r="K18" s="151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</row>
    <row r="19" spans="1:26" ht="15.75" customHeight="1">
      <c r="A19" s="125"/>
      <c r="B19" s="143"/>
      <c r="C19" s="144"/>
      <c r="D19" s="145"/>
      <c r="E19" s="146"/>
      <c r="F19" s="147"/>
      <c r="G19" s="148"/>
      <c r="H19" s="147"/>
      <c r="I19" s="149"/>
      <c r="J19" s="150"/>
      <c r="K19" s="151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</row>
    <row r="20" spans="1:26" ht="15.75" customHeight="1">
      <c r="A20" s="125"/>
      <c r="B20" s="143"/>
      <c r="C20" s="144"/>
      <c r="D20" s="145"/>
      <c r="E20" s="146"/>
      <c r="F20" s="152"/>
      <c r="G20" s="153"/>
      <c r="H20" s="147"/>
      <c r="I20" s="149"/>
      <c r="J20" s="150"/>
      <c r="K20" s="151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</row>
    <row r="21" spans="1:26" ht="33.75" hidden="1" customHeight="1">
      <c r="A21" s="125"/>
      <c r="B21" s="143">
        <v>4</v>
      </c>
      <c r="C21" s="147"/>
      <c r="D21" s="154"/>
      <c r="E21" s="155"/>
      <c r="F21" s="147"/>
      <c r="G21" s="148"/>
      <c r="H21" s="147"/>
      <c r="I21" s="149"/>
      <c r="J21" s="156"/>
      <c r="K21" s="157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</row>
    <row r="22" spans="1:26" ht="32.25" hidden="1" customHeight="1">
      <c r="A22" s="125"/>
      <c r="B22" s="143">
        <v>5</v>
      </c>
      <c r="C22" s="147"/>
      <c r="D22" s="154"/>
      <c r="E22" s="155"/>
      <c r="F22" s="147"/>
      <c r="G22" s="148"/>
      <c r="H22" s="147"/>
      <c r="I22" s="149"/>
      <c r="J22" s="156"/>
      <c r="K22" s="157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</row>
    <row r="23" spans="1:26" ht="29.25" hidden="1" customHeight="1">
      <c r="A23" s="125"/>
      <c r="B23" s="143">
        <v>6</v>
      </c>
      <c r="C23" s="147"/>
      <c r="D23" s="154"/>
      <c r="E23" s="155"/>
      <c r="F23" s="147"/>
      <c r="G23" s="148"/>
      <c r="H23" s="147"/>
      <c r="I23" s="149"/>
      <c r="J23" s="156"/>
      <c r="K23" s="157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spans="1:26" ht="18.75" hidden="1" customHeight="1">
      <c r="A24" s="125"/>
      <c r="B24" s="143">
        <v>7</v>
      </c>
      <c r="C24" s="147"/>
      <c r="D24" s="154"/>
      <c r="E24" s="147"/>
      <c r="F24" s="147"/>
      <c r="G24" s="148"/>
      <c r="H24" s="147"/>
      <c r="I24" s="149"/>
      <c r="J24" s="156"/>
      <c r="K24" s="157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spans="1:26" ht="18.75" hidden="1" customHeight="1">
      <c r="A25" s="125"/>
      <c r="B25" s="143">
        <v>8</v>
      </c>
      <c r="C25" s="147"/>
      <c r="D25" s="154"/>
      <c r="E25" s="147"/>
      <c r="F25" s="147"/>
      <c r="G25" s="148"/>
      <c r="H25" s="147"/>
      <c r="I25" s="149"/>
      <c r="J25" s="156"/>
      <c r="K25" s="157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spans="1:26" ht="18.75" hidden="1" customHeight="1">
      <c r="A26" s="125"/>
      <c r="B26" s="143">
        <v>9</v>
      </c>
      <c r="C26" s="147"/>
      <c r="D26" s="154"/>
      <c r="E26" s="147"/>
      <c r="F26" s="147"/>
      <c r="G26" s="148"/>
      <c r="H26" s="147"/>
      <c r="I26" s="149"/>
      <c r="J26" s="156"/>
      <c r="K26" s="157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</row>
    <row r="27" spans="1:26" ht="18.75" hidden="1" customHeight="1">
      <c r="A27" s="125"/>
      <c r="B27" s="143">
        <v>10</v>
      </c>
      <c r="C27" s="147"/>
      <c r="D27" s="154"/>
      <c r="E27" s="147"/>
      <c r="F27" s="147"/>
      <c r="G27" s="148"/>
      <c r="H27" s="147"/>
      <c r="I27" s="149"/>
      <c r="J27" s="156"/>
      <c r="K27" s="157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</row>
    <row r="28" spans="1:26" ht="14.25" customHeight="1">
      <c r="A28" s="125"/>
      <c r="B28" s="1186" t="s">
        <v>138</v>
      </c>
      <c r="C28" s="1187"/>
      <c r="D28" s="1187"/>
      <c r="E28" s="1187"/>
      <c r="F28" s="1188"/>
      <c r="G28" s="158">
        <f>SUM(G18:G27)</f>
        <v>0</v>
      </c>
      <c r="H28" s="159"/>
      <c r="I28" s="159"/>
      <c r="J28" s="160"/>
      <c r="K28" s="161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</row>
    <row r="29" spans="1:26" ht="14.25" customHeight="1">
      <c r="A29" s="125"/>
      <c r="B29" s="162"/>
      <c r="C29" s="125"/>
      <c r="D29" s="125"/>
      <c r="E29" s="125"/>
      <c r="F29" s="125"/>
      <c r="G29" s="125"/>
      <c r="H29" s="125"/>
      <c r="I29" s="125"/>
      <c r="J29" s="125"/>
      <c r="K29" s="132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</row>
    <row r="30" spans="1:26" ht="14.25" customHeight="1">
      <c r="A30" s="125"/>
      <c r="B30" s="163" t="s">
        <v>139</v>
      </c>
      <c r="C30" s="125"/>
      <c r="D30" s="125"/>
      <c r="E30" s="125"/>
      <c r="F30" s="125"/>
      <c r="G30" s="125"/>
      <c r="H30" s="125"/>
      <c r="I30" s="125"/>
      <c r="J30" s="125"/>
      <c r="K30" s="132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</row>
    <row r="31" spans="1:26" ht="15.75" customHeight="1">
      <c r="A31" s="125"/>
      <c r="B31" s="1189" t="s">
        <v>140</v>
      </c>
      <c r="C31" s="1180"/>
      <c r="D31" s="164" t="s">
        <v>141</v>
      </c>
      <c r="E31" s="164" t="s">
        <v>142</v>
      </c>
      <c r="F31" s="165" t="s">
        <v>143</v>
      </c>
      <c r="G31" s="166"/>
      <c r="H31" s="167"/>
      <c r="I31" s="125"/>
      <c r="J31" s="125"/>
      <c r="K31" s="132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</row>
    <row r="32" spans="1:26" ht="14.25" customHeight="1">
      <c r="A32" s="125"/>
      <c r="B32" s="1190" t="s">
        <v>144</v>
      </c>
      <c r="C32" s="1191"/>
      <c r="D32" s="168">
        <v>0</v>
      </c>
      <c r="E32" s="169">
        <v>0</v>
      </c>
      <c r="F32" s="170" t="e">
        <f>E32/G28*100</f>
        <v>#DIV/0!</v>
      </c>
      <c r="G32" s="171"/>
      <c r="H32" s="172"/>
      <c r="I32" s="125"/>
      <c r="J32" s="125"/>
      <c r="K32" s="132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</row>
    <row r="33" spans="1:26" ht="15.75" customHeight="1">
      <c r="A33" s="125"/>
      <c r="B33" s="1192" t="s">
        <v>145</v>
      </c>
      <c r="C33" s="1173"/>
      <c r="D33" s="173"/>
      <c r="E33" s="174">
        <f>+G28</f>
        <v>0</v>
      </c>
      <c r="F33" s="175" t="e">
        <f>E33/G28*100</f>
        <v>#DIV/0!</v>
      </c>
      <c r="G33" s="171"/>
      <c r="H33" s="172"/>
      <c r="I33" s="125"/>
      <c r="J33" s="125"/>
      <c r="K33" s="132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spans="1:26" ht="15.75" customHeight="1">
      <c r="A34" s="125"/>
      <c r="B34" s="1193" t="s">
        <v>146</v>
      </c>
      <c r="C34" s="1194"/>
      <c r="D34" s="176">
        <f t="shared" ref="D34:F34" si="0">SUM(D32:D33)</f>
        <v>0</v>
      </c>
      <c r="E34" s="177">
        <f t="shared" si="0"/>
        <v>0</v>
      </c>
      <c r="F34" s="178" t="e">
        <f t="shared" si="0"/>
        <v>#DIV/0!</v>
      </c>
      <c r="G34" s="179"/>
      <c r="H34" s="180"/>
      <c r="I34" s="181"/>
      <c r="J34" s="181"/>
      <c r="K34" s="182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spans="1:26" ht="14.25" customHeight="1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spans="1:26" ht="14.25" customHeight="1">
      <c r="A36" s="125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</row>
    <row r="37" spans="1:26" ht="14.25" customHeight="1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</row>
    <row r="38" spans="1:26" ht="14.25" customHeight="1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</row>
    <row r="39" spans="1:26" ht="14.25" customHeight="1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</row>
    <row r="40" spans="1:26" ht="14.25" customHeight="1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</row>
    <row r="41" spans="1:26" ht="14.25" customHeight="1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</row>
    <row r="42" spans="1:26" ht="14.25" customHeight="1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</row>
    <row r="43" spans="1:26" ht="14.25" customHeight="1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spans="1:26" ht="14.25" customHeight="1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spans="1:26" ht="14.25" customHeight="1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spans="1:26" ht="14.25" customHeight="1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spans="1:26" ht="14.25" customHeight="1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spans="1:26" ht="14.25" customHeight="1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</row>
    <row r="49" spans="1:26" ht="14.25" customHeight="1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spans="1:26" ht="14.25" customHeight="1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spans="1:26" ht="14.25" customHeight="1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spans="1:26" ht="14.25" customHeight="1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spans="1:26" ht="14.25" customHeight="1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spans="1:26" ht="14.25" customHeight="1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spans="1:26" ht="14.25" customHeight="1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spans="1:26" ht="14.25" customHeight="1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spans="1:26" ht="14.25" customHeight="1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spans="1:26" ht="14.25" customHeight="1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spans="1:26" ht="14.25" customHeight="1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spans="1:26" ht="14.25" customHeight="1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spans="1:26" ht="14.25" customHeight="1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spans="1:26" ht="14.25" customHeight="1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spans="1:26" ht="14.25" customHeight="1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spans="1:26" ht="14.25" customHeight="1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spans="1:26" ht="14.25" customHeight="1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spans="1:26" ht="14.25" customHeight="1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spans="1:26" ht="14.25" customHeight="1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spans="1:26" ht="14.25" customHeight="1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spans="1:26" ht="14.25" customHeight="1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spans="1:26" ht="14.25" customHeight="1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spans="1:26" ht="14.25" customHeight="1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spans="1:26" ht="14.25" customHeight="1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spans="1:26" ht="14.25" customHeight="1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spans="1:26" ht="14.25" customHeight="1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spans="1:26" ht="14.25" customHeight="1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spans="1:26" ht="14.25" customHeight="1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spans="1:26" ht="14.25" customHeight="1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spans="1:26" ht="14.25" customHeight="1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spans="1:26" ht="14.25" customHeight="1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spans="1:26" ht="14.25" customHeight="1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spans="1:26" ht="14.25" customHeight="1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spans="1:26" ht="14.25" customHeight="1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spans="1:26" ht="14.25" customHeight="1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spans="1:26" ht="14.25" customHeight="1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spans="1:26" ht="14.25" customHeight="1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spans="1:26" ht="14.25" customHeight="1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spans="1:26" ht="14.25" customHeight="1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1:26" ht="14.25" customHeight="1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spans="1:26" ht="14.25" customHeight="1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spans="1:26" ht="14.25" customHeight="1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spans="1:26" ht="14.25" customHeight="1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spans="1:26" ht="14.25" customHeight="1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spans="1:26" ht="14.25" customHeight="1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spans="1:26" ht="14.25" customHeight="1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spans="1:26" ht="14.25" customHeight="1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spans="1:26" ht="14.25" customHeight="1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spans="1:26" ht="14.25" customHeight="1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spans="1:26" ht="14.25" customHeight="1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spans="1:26" ht="14.25" customHeight="1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spans="1:26" ht="14.25" customHeight="1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spans="1:26" ht="14.25" customHeight="1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spans="1:26" ht="14.25" customHeight="1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spans="1:26" ht="14.25" customHeight="1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spans="1:26" ht="14.25" customHeight="1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spans="1:26" ht="14.25" customHeight="1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spans="1:26" ht="14.25" customHeight="1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spans="1:26" ht="14.25" customHeight="1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spans="1:26" ht="14.25" customHeight="1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spans="1:26" ht="14.25" customHeight="1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spans="1:26" ht="14.25" customHeight="1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spans="1:26" ht="14.25" customHeight="1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spans="1:26" ht="14.25" customHeight="1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spans="1:26" ht="14.25" customHeight="1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spans="1:26" ht="14.25" customHeight="1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spans="1:26" ht="14.25" customHeight="1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spans="1:26" ht="14.25" customHeight="1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spans="1:26" ht="14.25" customHeight="1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spans="1:26" ht="14.25" customHeight="1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spans="1:26" ht="14.25" customHeight="1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spans="1:26" ht="14.25" customHeight="1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spans="1:26" ht="14.25" customHeight="1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spans="1:26" ht="14.25" customHeight="1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spans="1:26" ht="14.25" customHeight="1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spans="1:26" ht="14.25" customHeight="1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spans="1:26" ht="14.25" customHeight="1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spans="1:26" ht="14.25" customHeight="1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spans="1:26" ht="14.25" customHeight="1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spans="1:26" ht="14.25" customHeight="1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spans="1:26" ht="14.25" customHeight="1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spans="1:26" ht="14.25" customHeight="1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spans="1:26" ht="14.25" customHeight="1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spans="1:26" ht="14.25" customHeight="1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spans="1:26" ht="14.25" customHeight="1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spans="1:26" ht="14.25" customHeight="1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spans="1:26" ht="14.25" customHeight="1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spans="1:26" ht="14.25" customHeight="1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spans="1:26" ht="14.25" customHeight="1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spans="1:26" ht="14.25" customHeight="1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spans="1:26" ht="14.25" customHeight="1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spans="1:26" ht="14.25" customHeight="1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spans="1:26" ht="14.25" customHeight="1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spans="1:26" ht="14.25" customHeight="1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spans="1:26" ht="14.25" customHeight="1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spans="1:26" ht="14.25" customHeight="1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spans="1:26" ht="14.25" customHeight="1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spans="1:26" ht="14.25" customHeight="1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spans="1:26" ht="14.25" customHeight="1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spans="1:26" ht="14.25" customHeight="1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spans="1:26" ht="14.25" customHeight="1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spans="1:26" ht="14.25" customHeight="1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spans="1:26" ht="14.25" customHeight="1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spans="1:26" ht="14.25" customHeight="1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spans="1:26" ht="14.25" customHeight="1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spans="1:26" ht="14.25" customHeight="1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spans="1:26" ht="14.25" customHeight="1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spans="1:26" ht="14.25" customHeight="1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spans="1:26" ht="14.25" customHeight="1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spans="1:26" ht="14.25" customHeight="1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spans="1:26" ht="14.25" customHeight="1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spans="1:26" ht="14.25" customHeight="1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spans="1:26" ht="14.25" customHeight="1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spans="1:26" ht="14.25" customHeight="1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spans="1:26" ht="14.25" customHeight="1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spans="1:26" ht="14.25" customHeight="1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spans="1:26" ht="14.25" customHeight="1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spans="1:26" ht="14.25" customHeight="1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spans="1:26" ht="14.25" customHeight="1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spans="1:26" ht="14.25" customHeight="1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spans="1:26" ht="14.25" customHeight="1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spans="1:26" ht="14.25" customHeight="1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spans="1:26" ht="14.25" customHeight="1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spans="1:26" ht="14.25" customHeight="1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spans="1:26" ht="14.25" customHeight="1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spans="1:26" ht="14.25" customHeight="1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spans="1:26" ht="14.25" customHeight="1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spans="1:26" ht="14.25" customHeight="1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spans="1:26" ht="14.25" customHeight="1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spans="1:26" ht="14.25" customHeight="1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spans="1:26" ht="14.25" customHeight="1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spans="1:26" ht="14.25" customHeight="1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spans="1:26" ht="14.25" customHeight="1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spans="1:26" ht="14.25" customHeight="1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spans="1:26" ht="14.25" customHeight="1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spans="1:26" ht="14.25" customHeight="1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spans="1:26" ht="14.25" customHeight="1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spans="1:26" ht="14.25" customHeight="1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spans="1:26" ht="14.25" customHeight="1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spans="1:26" ht="14.25" customHeight="1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spans="1:26" ht="14.25" customHeight="1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spans="1:26" ht="14.25" customHeight="1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spans="1:26" ht="14.25" customHeight="1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spans="1:26" ht="14.25" customHeight="1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spans="1:26" ht="14.25" customHeight="1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spans="1:26" ht="14.25" customHeight="1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spans="1:26" ht="14.25" customHeight="1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spans="1:26" ht="14.25" customHeight="1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spans="1:26" ht="14.25" customHeight="1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spans="1:26" ht="14.25" customHeight="1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spans="1:26" ht="14.25" customHeight="1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spans="1:26" ht="14.25" customHeight="1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spans="1:26" ht="14.25" customHeight="1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spans="1:26" ht="14.25" customHeight="1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spans="1:26" ht="14.25" customHeight="1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spans="1:26" ht="14.25" customHeight="1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spans="1:26" ht="14.25" customHeight="1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spans="1:26" ht="14.25" customHeight="1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spans="1:26" ht="14.25" customHeight="1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spans="1:26" ht="14.25" customHeight="1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spans="1:26" ht="14.25" customHeight="1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spans="1:26" ht="14.25" customHeight="1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spans="1:26" ht="14.25" customHeight="1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spans="1:26" ht="14.25" customHeight="1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spans="1:26" ht="14.25" customHeight="1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spans="1:26" ht="14.25" customHeight="1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spans="1:26" ht="14.25" customHeight="1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spans="1:26" ht="14.25" customHeight="1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spans="1:26" ht="14.25" customHeight="1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spans="1:26" ht="14.25" customHeight="1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spans="1:26" ht="14.25" customHeight="1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spans="1:26" ht="14.25" customHeight="1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spans="1:26" ht="14.25" customHeight="1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spans="1:26" ht="14.25" customHeight="1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spans="1:26" ht="14.25" customHeight="1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spans="1:26" ht="14.25" customHeight="1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spans="1:26" ht="14.25" customHeight="1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spans="1:26" ht="14.25" customHeight="1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spans="1:26" ht="14.25" customHeight="1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spans="1:26" ht="14.25" customHeight="1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spans="1:26" ht="14.25" customHeight="1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spans="1:26" ht="14.25" customHeight="1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spans="1:26" ht="14.25" customHeight="1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spans="1:26" ht="14.25" customHeight="1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spans="1:26" ht="14.25" customHeight="1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spans="1:26" ht="14.25" customHeight="1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spans="1:26" ht="14.25" customHeight="1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spans="1:26" ht="14.25" customHeight="1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spans="1:26" ht="14.25" customHeight="1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spans="1:26" ht="14.25" customHeight="1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spans="1:26" ht="14.25" customHeight="1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spans="1:26" ht="14.25" customHeight="1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spans="1:26" ht="14.25" customHeight="1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spans="1:26" ht="14.25" customHeight="1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spans="1:26" ht="14.25" customHeight="1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spans="1:26" ht="14.25" customHeight="1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spans="1:26" ht="14.25" customHeight="1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spans="1:26" ht="14.25" customHeight="1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spans="1:26" ht="14.25" customHeight="1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spans="1:26" ht="14.25" customHeight="1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spans="1:26" ht="14.25" customHeight="1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spans="1:26" ht="14.25" customHeight="1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spans="1:26" ht="14.25" customHeight="1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spans="1:26" ht="14.25" customHeight="1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spans="1:26" ht="14.25" customHeight="1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spans="1:26" ht="14.25" customHeight="1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spans="1:26" ht="14.25" customHeight="1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spans="1:26" ht="14.25" customHeight="1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spans="1:26" ht="14.25" customHeight="1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spans="1:26" ht="14.25" customHeight="1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spans="1:26" ht="14.25" customHeight="1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spans="1:26" ht="14.25" customHeight="1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spans="1:26" ht="14.25" customHeight="1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spans="1:26" ht="14.25" customHeight="1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spans="1:26" ht="14.25" customHeight="1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spans="1:26" ht="14.25" customHeight="1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spans="1:26" ht="14.25" customHeight="1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spans="1:26" ht="14.25" customHeight="1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spans="1:26" ht="14.25" customHeight="1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spans="1:26" ht="14.25" customHeight="1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spans="1:26" ht="14.25" customHeight="1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spans="1:26" ht="14.25" customHeight="1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spans="1:26" ht="14.25" customHeight="1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spans="1:26" ht="14.25" customHeight="1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spans="1:26" ht="14.25" customHeight="1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spans="1:26" ht="14.25" customHeight="1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spans="1:26" ht="14.25" customHeight="1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spans="1:26" ht="14.25" customHeight="1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spans="1:26" ht="14.25" customHeight="1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spans="1:26" ht="14.25" customHeight="1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spans="1:26" ht="14.25" customHeight="1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spans="1:26" ht="14.25" customHeight="1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spans="1:26" ht="14.25" customHeight="1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spans="1:26" ht="14.25" customHeight="1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spans="1:26" ht="14.25" customHeight="1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spans="1:26" ht="14.25" customHeight="1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spans="1:26" ht="14.25" customHeight="1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spans="1:26" ht="14.25" customHeight="1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spans="1:26" ht="14.25" customHeight="1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spans="1:26" ht="14.25" customHeight="1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spans="1:26" ht="14.25" customHeight="1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spans="1:26" ht="14.25" customHeight="1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spans="1:26" ht="14.25" customHeight="1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spans="1:26" ht="14.25" customHeight="1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spans="1:26" ht="14.25" customHeight="1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spans="1:26" ht="14.25" customHeight="1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spans="1:26" ht="14.25" customHeight="1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spans="1:26" ht="14.25" customHeight="1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spans="1:26" ht="14.25" customHeight="1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spans="1:26" ht="14.25" customHeight="1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spans="1:26" ht="14.25" customHeight="1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spans="1:26" ht="14.25" customHeight="1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spans="1:26" ht="14.25" customHeight="1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spans="1:26" ht="14.25" customHeight="1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spans="1:26" ht="14.25" customHeight="1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spans="1:26" ht="14.25" customHeight="1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spans="1:26" ht="14.25" customHeight="1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spans="1:26" ht="14.25" customHeight="1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spans="1:26" ht="14.25" customHeight="1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spans="1:26" ht="14.25" customHeight="1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spans="1:26" ht="14.25" customHeight="1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spans="1:26" ht="14.25" customHeight="1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spans="1:26" ht="14.25" customHeight="1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spans="1:26" ht="14.25" customHeight="1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spans="1:26" ht="14.25" customHeight="1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spans="1:26" ht="14.25" customHeight="1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spans="1:26" ht="14.25" customHeight="1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spans="1:26" ht="14.25" customHeight="1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spans="1:26" ht="14.25" customHeight="1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spans="1:26" ht="14.25" customHeight="1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 spans="1:26" ht="14.25" customHeight="1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</row>
    <row r="320" spans="1:26" ht="14.25" customHeight="1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</row>
    <row r="321" spans="1:26" ht="14.25" customHeight="1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</row>
    <row r="322" spans="1:26" ht="14.25" customHeight="1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</row>
    <row r="323" spans="1:26" ht="14.25" customHeight="1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</row>
    <row r="324" spans="1:26" ht="14.25" customHeight="1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</row>
    <row r="325" spans="1:26" ht="14.25" customHeight="1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</row>
    <row r="326" spans="1:26" ht="14.25" customHeight="1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</row>
    <row r="327" spans="1:26" ht="14.25" customHeight="1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</row>
    <row r="328" spans="1:26" ht="14.25" customHeight="1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</row>
    <row r="329" spans="1:26" ht="14.25" customHeight="1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</row>
    <row r="330" spans="1:26" ht="14.25" customHeight="1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</row>
    <row r="331" spans="1:26" ht="14.25" customHeight="1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</row>
    <row r="332" spans="1:26" ht="14.25" customHeight="1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</row>
    <row r="333" spans="1:26" ht="14.25" customHeight="1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</row>
    <row r="334" spans="1:26" ht="14.25" customHeight="1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</row>
    <row r="335" spans="1:26" ht="14.25" customHeight="1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</row>
    <row r="336" spans="1:26" ht="14.25" customHeight="1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</row>
    <row r="337" spans="1:26" ht="14.25" customHeight="1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</row>
    <row r="338" spans="1:26" ht="14.25" customHeight="1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</row>
    <row r="339" spans="1:26" ht="14.25" customHeight="1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</row>
    <row r="340" spans="1:26" ht="14.25" customHeight="1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</row>
    <row r="341" spans="1:26" ht="14.25" customHeight="1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</row>
    <row r="342" spans="1:26" ht="14.25" customHeight="1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</row>
    <row r="343" spans="1:26" ht="14.25" customHeight="1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</row>
    <row r="344" spans="1:26" ht="14.25" customHeight="1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</row>
    <row r="345" spans="1:26" ht="14.25" customHeight="1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</row>
    <row r="346" spans="1:26" ht="14.25" customHeight="1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</row>
    <row r="347" spans="1:26" ht="14.25" customHeight="1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</row>
    <row r="348" spans="1:26" ht="14.25" customHeight="1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</row>
    <row r="349" spans="1:26" ht="14.25" customHeight="1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</row>
    <row r="350" spans="1:26" ht="14.25" customHeight="1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</row>
    <row r="351" spans="1:26" ht="14.25" customHeight="1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</row>
    <row r="352" spans="1:26" ht="14.25" customHeight="1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</row>
    <row r="353" spans="1:26" ht="14.25" customHeight="1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</row>
    <row r="354" spans="1:26" ht="14.25" customHeight="1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</row>
    <row r="355" spans="1:26" ht="14.25" customHeight="1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</row>
    <row r="356" spans="1:26" ht="14.25" customHeight="1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</row>
    <row r="357" spans="1:26" ht="14.25" customHeight="1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</row>
    <row r="358" spans="1:26" ht="14.25" customHeight="1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</row>
    <row r="359" spans="1:26" ht="14.25" customHeight="1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</row>
    <row r="360" spans="1:26" ht="14.25" customHeight="1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</row>
    <row r="361" spans="1:26" ht="14.25" customHeight="1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</row>
    <row r="362" spans="1:26" ht="14.25" customHeight="1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</row>
    <row r="363" spans="1:26" ht="14.25" customHeight="1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</row>
    <row r="364" spans="1:26" ht="14.25" customHeight="1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</row>
    <row r="365" spans="1:26" ht="14.25" customHeight="1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</row>
    <row r="366" spans="1:26" ht="14.25" customHeight="1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</row>
    <row r="367" spans="1:26" ht="14.25" customHeight="1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</row>
    <row r="368" spans="1:26" ht="14.25" customHeight="1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</row>
    <row r="369" spans="1:26" ht="14.25" customHeight="1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</row>
    <row r="370" spans="1:26" ht="14.25" customHeight="1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</row>
    <row r="371" spans="1:26" ht="14.25" customHeight="1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</row>
    <row r="372" spans="1:26" ht="14.25" customHeight="1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</row>
    <row r="373" spans="1:26" ht="14.25" customHeight="1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</row>
    <row r="374" spans="1:26" ht="14.25" customHeight="1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</row>
    <row r="375" spans="1:26" ht="14.25" customHeight="1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</row>
    <row r="376" spans="1:26" ht="14.25" customHeight="1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</row>
    <row r="377" spans="1:26" ht="14.25" customHeight="1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</row>
    <row r="378" spans="1:26" ht="14.25" customHeight="1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</row>
    <row r="379" spans="1:26" ht="14.25" customHeight="1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</row>
    <row r="380" spans="1:26" ht="14.25" customHeight="1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</row>
    <row r="381" spans="1:26" ht="14.25" customHeight="1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</row>
    <row r="382" spans="1:26" ht="14.25" customHeight="1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</row>
    <row r="383" spans="1:26" ht="14.25" customHeight="1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</row>
    <row r="384" spans="1:26" ht="14.25" customHeight="1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</row>
    <row r="385" spans="1:26" ht="14.25" customHeight="1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</row>
    <row r="386" spans="1:26" ht="14.25" customHeight="1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</row>
    <row r="387" spans="1:26" ht="14.25" customHeight="1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</row>
    <row r="388" spans="1:26" ht="14.25" customHeight="1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</row>
    <row r="389" spans="1:26" ht="14.25" customHeight="1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</row>
    <row r="390" spans="1:26" ht="14.25" customHeight="1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</row>
    <row r="391" spans="1:26" ht="14.25" customHeight="1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</row>
    <row r="392" spans="1:26" ht="14.25" customHeight="1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</row>
    <row r="393" spans="1:26" ht="14.25" customHeight="1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</row>
    <row r="394" spans="1:26" ht="14.25" customHeight="1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</row>
    <row r="395" spans="1:26" ht="14.25" customHeight="1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</row>
    <row r="396" spans="1:26" ht="14.25" customHeight="1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</row>
    <row r="397" spans="1:26" ht="14.25" customHeight="1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</row>
    <row r="398" spans="1:26" ht="14.25" customHeight="1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</row>
    <row r="399" spans="1:26" ht="14.25" customHeight="1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</row>
    <row r="400" spans="1:26" ht="14.25" customHeight="1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</row>
    <row r="401" spans="1:26" ht="14.25" customHeight="1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</row>
    <row r="402" spans="1:26" ht="14.25" customHeight="1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</row>
    <row r="403" spans="1:26" ht="14.25" customHeight="1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</row>
    <row r="404" spans="1:26" ht="14.25" customHeight="1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</row>
    <row r="405" spans="1:26" ht="14.25" customHeight="1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</row>
    <row r="406" spans="1:26" ht="14.25" customHeight="1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</row>
    <row r="407" spans="1:26" ht="14.25" customHeight="1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</row>
    <row r="408" spans="1:26" ht="14.25" customHeight="1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</row>
    <row r="409" spans="1:26" ht="14.25" customHeight="1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</row>
    <row r="410" spans="1:26" ht="14.25" customHeight="1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</row>
    <row r="411" spans="1:26" ht="14.25" customHeight="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</row>
    <row r="412" spans="1:26" ht="14.25" customHeight="1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</row>
    <row r="413" spans="1:26" ht="14.25" customHeight="1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</row>
    <row r="414" spans="1:26" ht="14.25" customHeight="1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</row>
    <row r="415" spans="1:26" ht="14.25" customHeight="1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</row>
    <row r="416" spans="1:26" ht="14.25" customHeight="1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</row>
    <row r="417" spans="1:26" ht="14.25" customHeight="1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</row>
    <row r="418" spans="1:26" ht="14.25" customHeight="1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</row>
    <row r="419" spans="1:26" ht="14.25" customHeight="1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</row>
    <row r="420" spans="1:26" ht="14.25" customHeight="1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</row>
    <row r="421" spans="1:26" ht="14.25" customHeight="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</row>
    <row r="422" spans="1:26" ht="14.25" customHeight="1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</row>
    <row r="423" spans="1:26" ht="14.25" customHeight="1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</row>
    <row r="424" spans="1:26" ht="14.25" customHeight="1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</row>
    <row r="425" spans="1:26" ht="14.25" customHeight="1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</row>
    <row r="426" spans="1:26" ht="14.25" customHeight="1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</row>
    <row r="427" spans="1:26" ht="14.25" customHeight="1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</row>
    <row r="428" spans="1:26" ht="14.25" customHeight="1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</row>
    <row r="429" spans="1:26" ht="14.25" customHeight="1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</row>
    <row r="430" spans="1:26" ht="14.25" customHeight="1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</row>
    <row r="431" spans="1:26" ht="14.25" customHeight="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</row>
    <row r="432" spans="1:26" ht="14.25" customHeight="1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</row>
    <row r="433" spans="1:26" ht="14.25" customHeight="1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</row>
    <row r="434" spans="1:26" ht="14.25" customHeight="1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</row>
    <row r="435" spans="1:26" ht="14.25" customHeight="1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</row>
    <row r="436" spans="1:26" ht="14.25" customHeight="1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</row>
    <row r="437" spans="1:26" ht="14.25" customHeight="1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</row>
    <row r="438" spans="1:26" ht="14.25" customHeight="1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</row>
    <row r="439" spans="1:26" ht="14.25" customHeight="1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</row>
    <row r="440" spans="1:26" ht="14.25" customHeight="1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</row>
    <row r="441" spans="1:26" ht="14.25" customHeight="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</row>
    <row r="442" spans="1:26" ht="14.25" customHeight="1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</row>
    <row r="443" spans="1:26" ht="14.25" customHeight="1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</row>
    <row r="444" spans="1:26" ht="14.25" customHeight="1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</row>
    <row r="445" spans="1:26" ht="14.25" customHeight="1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</row>
    <row r="446" spans="1:26" ht="14.25" customHeight="1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</row>
    <row r="447" spans="1:26" ht="14.25" customHeight="1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</row>
    <row r="448" spans="1:26" ht="14.25" customHeight="1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</row>
    <row r="449" spans="1:26" ht="14.25" customHeight="1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</row>
    <row r="450" spans="1:26" ht="14.25" customHeight="1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</row>
    <row r="451" spans="1:26" ht="14.25" customHeight="1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</row>
    <row r="452" spans="1:26" ht="14.25" customHeight="1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</row>
    <row r="453" spans="1:26" ht="14.25" customHeight="1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</row>
    <row r="454" spans="1:26" ht="14.25" customHeight="1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</row>
    <row r="455" spans="1:26" ht="14.25" customHeight="1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</row>
    <row r="456" spans="1:26" ht="14.25" customHeight="1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</row>
    <row r="457" spans="1:26" ht="14.25" customHeight="1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</row>
    <row r="458" spans="1:26" ht="14.25" customHeight="1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</row>
    <row r="459" spans="1:26" ht="14.25" customHeight="1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</row>
    <row r="460" spans="1:26" ht="14.25" customHeight="1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</row>
    <row r="461" spans="1:26" ht="14.25" customHeight="1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</row>
    <row r="462" spans="1:26" ht="14.25" customHeight="1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</row>
    <row r="463" spans="1:26" ht="14.25" customHeight="1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</row>
    <row r="464" spans="1:26" ht="14.25" customHeight="1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</row>
    <row r="465" spans="1:26" ht="14.25" customHeight="1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</row>
    <row r="466" spans="1:26" ht="14.25" customHeight="1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</row>
    <row r="467" spans="1:26" ht="14.25" customHeight="1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</row>
    <row r="468" spans="1:26" ht="14.25" customHeight="1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</row>
    <row r="469" spans="1:26" ht="14.25" customHeight="1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</row>
    <row r="470" spans="1:26" ht="14.25" customHeight="1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</row>
    <row r="471" spans="1:26" ht="14.25" customHeight="1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</row>
    <row r="472" spans="1:26" ht="14.25" customHeight="1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</row>
    <row r="473" spans="1:26" ht="14.25" customHeight="1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</row>
    <row r="474" spans="1:26" ht="14.25" customHeight="1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</row>
    <row r="475" spans="1:26" ht="14.25" customHeight="1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</row>
    <row r="476" spans="1:26" ht="14.25" customHeight="1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</row>
    <row r="477" spans="1:26" ht="14.25" customHeight="1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</row>
    <row r="478" spans="1:26" ht="14.25" customHeight="1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</row>
    <row r="479" spans="1:26" ht="14.25" customHeight="1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</row>
    <row r="480" spans="1:26" ht="14.25" customHeight="1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</row>
    <row r="481" spans="1:26" ht="14.25" customHeight="1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</row>
    <row r="482" spans="1:26" ht="14.25" customHeight="1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</row>
    <row r="483" spans="1:26" ht="14.25" customHeight="1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</row>
    <row r="484" spans="1:26" ht="14.25" customHeight="1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</row>
    <row r="485" spans="1:26" ht="14.25" customHeight="1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</row>
    <row r="486" spans="1:26" ht="14.25" customHeight="1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</row>
    <row r="487" spans="1:26" ht="14.25" customHeight="1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</row>
    <row r="488" spans="1:26" ht="14.25" customHeight="1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</row>
    <row r="489" spans="1:26" ht="14.25" customHeight="1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</row>
    <row r="490" spans="1:26" ht="14.25" customHeight="1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</row>
    <row r="491" spans="1:26" ht="14.25" customHeight="1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</row>
    <row r="492" spans="1:26" ht="14.25" customHeight="1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</row>
    <row r="493" spans="1:26" ht="14.25" customHeight="1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</row>
    <row r="494" spans="1:26" ht="14.25" customHeight="1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</row>
    <row r="495" spans="1:26" ht="14.25" customHeight="1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</row>
    <row r="496" spans="1:26" ht="14.25" customHeight="1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</row>
    <row r="497" spans="1:26" ht="14.25" customHeight="1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</row>
    <row r="498" spans="1:26" ht="14.25" customHeight="1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</row>
    <row r="499" spans="1:26" ht="14.25" customHeight="1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</row>
    <row r="500" spans="1:26" ht="14.25" customHeight="1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</row>
    <row r="501" spans="1:26" ht="14.25" customHeight="1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</row>
    <row r="502" spans="1:26" ht="14.25" customHeight="1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</row>
    <row r="503" spans="1:26" ht="14.25" customHeight="1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</row>
    <row r="504" spans="1:26" ht="14.25" customHeight="1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</row>
    <row r="505" spans="1:26" ht="14.25" customHeight="1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</row>
    <row r="506" spans="1:26" ht="14.25" customHeight="1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</row>
    <row r="507" spans="1:26" ht="14.25" customHeight="1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</row>
    <row r="508" spans="1:26" ht="14.25" customHeight="1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</row>
    <row r="509" spans="1:26" ht="14.25" customHeight="1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</row>
    <row r="510" spans="1:26" ht="14.25" customHeight="1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</row>
    <row r="511" spans="1:26" ht="14.25" customHeight="1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</row>
    <row r="512" spans="1:26" ht="14.25" customHeight="1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</row>
    <row r="513" spans="1:26" ht="14.25" customHeight="1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</row>
    <row r="514" spans="1:26" ht="14.25" customHeight="1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</row>
    <row r="515" spans="1:26" ht="14.25" customHeight="1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</row>
    <row r="516" spans="1:26" ht="14.25" customHeight="1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</row>
    <row r="517" spans="1:26" ht="14.25" customHeight="1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</row>
    <row r="518" spans="1:26" ht="14.25" customHeight="1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</row>
    <row r="519" spans="1:26" ht="14.25" customHeight="1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</row>
    <row r="520" spans="1:26" ht="14.25" customHeight="1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</row>
    <row r="521" spans="1:26" ht="14.25" customHeight="1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</row>
    <row r="522" spans="1:26" ht="14.25" customHeight="1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</row>
    <row r="523" spans="1:26" ht="14.25" customHeight="1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</row>
    <row r="524" spans="1:26" ht="14.25" customHeight="1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</row>
    <row r="525" spans="1:26" ht="14.25" customHeight="1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</row>
    <row r="526" spans="1:26" ht="14.25" customHeight="1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</row>
    <row r="527" spans="1:26" ht="14.25" customHeight="1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</row>
    <row r="528" spans="1:26" ht="14.25" customHeight="1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</row>
    <row r="529" spans="1:26" ht="14.25" customHeight="1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</row>
    <row r="530" spans="1:26" ht="14.25" customHeight="1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</row>
    <row r="531" spans="1:26" ht="14.25" customHeight="1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</row>
    <row r="532" spans="1:26" ht="14.25" customHeight="1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</row>
    <row r="533" spans="1:26" ht="14.25" customHeight="1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</row>
    <row r="534" spans="1:26" ht="14.25" customHeight="1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</row>
    <row r="535" spans="1:26" ht="14.25" customHeight="1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</row>
    <row r="536" spans="1:26" ht="14.25" customHeight="1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</row>
    <row r="537" spans="1:26" ht="14.25" customHeight="1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</row>
    <row r="538" spans="1:26" ht="14.25" customHeight="1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</row>
    <row r="539" spans="1:26" ht="14.25" customHeight="1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</row>
    <row r="540" spans="1:26" ht="14.25" customHeight="1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</row>
    <row r="541" spans="1:26" ht="14.25" customHeight="1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</row>
    <row r="542" spans="1:26" ht="14.25" customHeight="1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</row>
    <row r="543" spans="1:26" ht="14.25" customHeight="1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</row>
    <row r="544" spans="1:26" ht="14.25" customHeight="1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</row>
    <row r="545" spans="1:26" ht="14.25" customHeight="1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</row>
    <row r="546" spans="1:26" ht="14.25" customHeight="1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</row>
    <row r="547" spans="1:26" ht="14.25" customHeight="1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</row>
    <row r="548" spans="1:26" ht="14.25" customHeight="1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</row>
    <row r="549" spans="1:26" ht="14.25" customHeight="1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</row>
    <row r="550" spans="1:26" ht="14.25" customHeight="1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</row>
    <row r="551" spans="1:26" ht="14.25" customHeight="1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</row>
    <row r="552" spans="1:26" ht="14.25" customHeight="1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</row>
    <row r="553" spans="1:26" ht="14.25" customHeight="1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</row>
    <row r="554" spans="1:26" ht="14.25" customHeight="1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</row>
    <row r="555" spans="1:26" ht="14.25" customHeight="1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</row>
    <row r="556" spans="1:26" ht="14.25" customHeight="1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</row>
    <row r="557" spans="1:26" ht="14.25" customHeight="1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</row>
    <row r="558" spans="1:26" ht="14.25" customHeight="1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</row>
    <row r="559" spans="1:26" ht="14.25" customHeight="1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</row>
    <row r="560" spans="1:26" ht="14.25" customHeight="1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</row>
    <row r="561" spans="1:26" ht="14.25" customHeight="1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</row>
    <row r="562" spans="1:26" ht="14.25" customHeight="1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</row>
    <row r="563" spans="1:26" ht="14.25" customHeight="1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</row>
    <row r="564" spans="1:26" ht="14.25" customHeight="1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</row>
    <row r="565" spans="1:26" ht="14.25" customHeight="1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</row>
    <row r="566" spans="1:26" ht="14.25" customHeight="1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</row>
    <row r="567" spans="1:26" ht="14.25" customHeight="1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</row>
    <row r="568" spans="1:26" ht="14.25" customHeight="1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</row>
    <row r="569" spans="1:26" ht="14.25" customHeight="1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</row>
    <row r="570" spans="1:26" ht="14.25" customHeight="1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</row>
    <row r="571" spans="1:26" ht="14.25" customHeight="1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</row>
    <row r="572" spans="1:26" ht="14.25" customHeight="1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</row>
    <row r="573" spans="1:26" ht="14.25" customHeight="1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</row>
    <row r="574" spans="1:26" ht="14.25" customHeight="1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</row>
    <row r="575" spans="1:26" ht="14.25" customHeight="1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</row>
    <row r="576" spans="1:26" ht="14.25" customHeight="1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</row>
    <row r="577" spans="1:26" ht="14.25" customHeight="1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</row>
    <row r="578" spans="1:26" ht="14.25" customHeight="1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</row>
    <row r="579" spans="1:26" ht="14.25" customHeight="1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</row>
    <row r="580" spans="1:26" ht="14.25" customHeight="1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</row>
    <row r="581" spans="1:26" ht="14.25" customHeight="1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</row>
    <row r="582" spans="1:26" ht="14.25" customHeight="1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</row>
    <row r="583" spans="1:26" ht="14.25" customHeight="1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</row>
    <row r="584" spans="1:26" ht="14.25" customHeight="1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</row>
    <row r="585" spans="1:26" ht="14.25" customHeight="1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</row>
    <row r="586" spans="1:26" ht="14.25" customHeight="1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</row>
    <row r="587" spans="1:26" ht="14.25" customHeight="1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</row>
    <row r="588" spans="1:26" ht="14.25" customHeight="1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</row>
    <row r="589" spans="1:26" ht="14.25" customHeight="1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</row>
    <row r="590" spans="1:26" ht="14.25" customHeight="1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</row>
    <row r="591" spans="1:26" ht="14.25" customHeight="1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</row>
    <row r="592" spans="1:26" ht="14.25" customHeight="1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</row>
    <row r="593" spans="1:26" ht="14.25" customHeight="1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</row>
    <row r="594" spans="1:26" ht="14.25" customHeight="1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</row>
    <row r="595" spans="1:26" ht="14.25" customHeight="1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</row>
    <row r="596" spans="1:26" ht="14.25" customHeight="1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</row>
    <row r="597" spans="1:26" ht="14.25" customHeight="1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</row>
    <row r="598" spans="1:26" ht="14.25" customHeight="1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</row>
    <row r="599" spans="1:26" ht="14.25" customHeight="1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</row>
    <row r="600" spans="1:26" ht="14.25" customHeight="1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</row>
    <row r="601" spans="1:26" ht="14.25" customHeight="1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</row>
    <row r="602" spans="1:26" ht="14.25" customHeight="1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</row>
    <row r="603" spans="1:26" ht="14.25" customHeight="1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</row>
    <row r="604" spans="1:26" ht="14.25" customHeight="1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</row>
    <row r="605" spans="1:26" ht="14.25" customHeight="1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</row>
    <row r="606" spans="1:26" ht="14.25" customHeight="1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</row>
    <row r="607" spans="1:26" ht="14.25" customHeight="1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</row>
    <row r="608" spans="1:26" ht="14.25" customHeight="1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</row>
    <row r="609" spans="1:26" ht="14.25" customHeight="1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</row>
    <row r="610" spans="1:26" ht="14.25" customHeight="1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</row>
    <row r="611" spans="1:26" ht="14.25" customHeight="1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</row>
    <row r="612" spans="1:26" ht="14.25" customHeight="1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</row>
    <row r="613" spans="1:26" ht="14.25" customHeight="1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</row>
    <row r="614" spans="1:26" ht="14.25" customHeight="1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</row>
    <row r="615" spans="1:26" ht="14.25" customHeight="1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</row>
    <row r="616" spans="1:26" ht="14.25" customHeight="1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</row>
    <row r="617" spans="1:26" ht="14.25" customHeight="1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</row>
    <row r="618" spans="1:26" ht="14.25" customHeight="1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</row>
    <row r="619" spans="1:26" ht="14.25" customHeight="1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</row>
    <row r="620" spans="1:26" ht="14.25" customHeight="1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</row>
    <row r="621" spans="1:26" ht="14.25" customHeight="1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</row>
    <row r="622" spans="1:26" ht="14.25" customHeight="1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</row>
    <row r="623" spans="1:26" ht="14.25" customHeight="1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</row>
    <row r="624" spans="1:26" ht="14.25" customHeight="1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</row>
    <row r="625" spans="1:26" ht="14.25" customHeight="1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</row>
    <row r="626" spans="1:26" ht="14.25" customHeight="1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</row>
    <row r="627" spans="1:26" ht="14.25" customHeight="1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</row>
    <row r="628" spans="1:26" ht="14.25" customHeight="1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</row>
    <row r="629" spans="1:26" ht="14.25" customHeight="1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</row>
    <row r="630" spans="1:26" ht="14.25" customHeight="1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</row>
    <row r="631" spans="1:26" ht="14.25" customHeight="1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</row>
    <row r="632" spans="1:26" ht="14.25" customHeight="1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</row>
    <row r="633" spans="1:26" ht="14.25" customHeight="1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</row>
    <row r="634" spans="1:26" ht="14.25" customHeight="1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</row>
    <row r="635" spans="1:26" ht="14.25" customHeight="1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</row>
    <row r="636" spans="1:26" ht="14.25" customHeight="1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</row>
    <row r="637" spans="1:26" ht="14.25" customHeight="1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</row>
    <row r="638" spans="1:26" ht="14.25" customHeight="1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</row>
    <row r="639" spans="1:26" ht="14.25" customHeight="1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</row>
    <row r="640" spans="1:26" ht="14.25" customHeight="1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</row>
    <row r="641" spans="1:26" ht="14.25" customHeight="1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</row>
    <row r="642" spans="1:26" ht="14.25" customHeight="1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</row>
    <row r="643" spans="1:26" ht="14.25" customHeight="1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</row>
    <row r="644" spans="1:26" ht="14.25" customHeight="1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</row>
    <row r="645" spans="1:26" ht="14.25" customHeight="1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</row>
    <row r="646" spans="1:26" ht="14.25" customHeight="1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</row>
    <row r="647" spans="1:26" ht="14.25" customHeight="1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</row>
    <row r="648" spans="1:26" ht="14.25" customHeight="1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</row>
    <row r="649" spans="1:26" ht="14.25" customHeight="1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</row>
    <row r="650" spans="1:26" ht="14.25" customHeight="1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</row>
    <row r="651" spans="1:26" ht="14.25" customHeight="1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</row>
    <row r="652" spans="1:26" ht="14.25" customHeight="1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</row>
    <row r="653" spans="1:26" ht="14.25" customHeight="1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</row>
    <row r="654" spans="1:26" ht="14.25" customHeight="1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</row>
    <row r="655" spans="1:26" ht="14.25" customHeight="1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</row>
    <row r="656" spans="1:26" ht="14.25" customHeight="1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</row>
    <row r="657" spans="1:26" ht="14.25" customHeight="1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</row>
    <row r="658" spans="1:26" ht="14.25" customHeight="1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</row>
    <row r="659" spans="1:26" ht="14.25" customHeight="1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</row>
    <row r="660" spans="1:26" ht="14.25" customHeight="1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</row>
    <row r="661" spans="1:26" ht="14.25" customHeight="1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</row>
    <row r="662" spans="1:26" ht="14.25" customHeight="1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</row>
    <row r="663" spans="1:26" ht="14.25" customHeight="1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</row>
    <row r="664" spans="1:26" ht="14.25" customHeight="1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</row>
    <row r="665" spans="1:26" ht="14.25" customHeight="1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</row>
    <row r="666" spans="1:26" ht="14.25" customHeight="1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</row>
    <row r="667" spans="1:26" ht="14.25" customHeight="1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</row>
    <row r="668" spans="1:26" ht="14.25" customHeight="1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</row>
    <row r="669" spans="1:26" ht="14.25" customHeight="1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</row>
    <row r="670" spans="1:26" ht="14.25" customHeight="1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</row>
    <row r="671" spans="1:26" ht="14.25" customHeight="1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</row>
    <row r="672" spans="1:26" ht="14.25" customHeight="1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</row>
    <row r="673" spans="1:26" ht="14.25" customHeight="1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</row>
    <row r="674" spans="1:26" ht="14.25" customHeight="1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</row>
    <row r="675" spans="1:26" ht="14.25" customHeight="1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</row>
    <row r="676" spans="1:26" ht="14.25" customHeight="1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</row>
    <row r="677" spans="1:26" ht="14.25" customHeight="1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</row>
    <row r="678" spans="1:26" ht="14.25" customHeight="1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</row>
    <row r="679" spans="1:26" ht="14.25" customHeight="1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</row>
    <row r="680" spans="1:26" ht="14.25" customHeight="1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</row>
    <row r="681" spans="1:26" ht="14.25" customHeight="1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</row>
    <row r="682" spans="1:26" ht="14.25" customHeight="1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</row>
    <row r="683" spans="1:26" ht="14.25" customHeight="1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</row>
    <row r="684" spans="1:26" ht="14.25" customHeight="1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</row>
    <row r="685" spans="1:26" ht="14.25" customHeight="1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</row>
    <row r="686" spans="1:26" ht="14.25" customHeight="1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</row>
    <row r="687" spans="1:26" ht="14.25" customHeight="1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</row>
    <row r="688" spans="1:26" ht="14.25" customHeight="1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</row>
    <row r="689" spans="1:26" ht="14.25" customHeight="1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</row>
    <row r="690" spans="1:26" ht="14.25" customHeight="1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</row>
    <row r="691" spans="1:26" ht="14.25" customHeight="1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</row>
    <row r="692" spans="1:26" ht="14.25" customHeight="1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</row>
    <row r="693" spans="1:26" ht="14.25" customHeight="1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</row>
    <row r="694" spans="1:26" ht="14.25" customHeight="1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</row>
    <row r="695" spans="1:26" ht="14.25" customHeight="1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</row>
    <row r="696" spans="1:26" ht="14.25" customHeight="1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</row>
    <row r="697" spans="1:26" ht="14.25" customHeight="1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</row>
    <row r="698" spans="1:26" ht="14.25" customHeight="1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</row>
    <row r="699" spans="1:26" ht="14.25" customHeight="1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</row>
    <row r="700" spans="1:26" ht="14.25" customHeight="1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</row>
    <row r="701" spans="1:26" ht="14.25" customHeight="1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</row>
    <row r="702" spans="1:26" ht="14.25" customHeight="1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</row>
    <row r="703" spans="1:26" ht="14.25" customHeight="1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</row>
    <row r="704" spans="1:26" ht="14.25" customHeight="1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</row>
    <row r="705" spans="1:26" ht="14.25" customHeight="1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</row>
    <row r="706" spans="1:26" ht="14.25" customHeight="1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</row>
    <row r="707" spans="1:26" ht="14.25" customHeight="1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</row>
    <row r="708" spans="1:26" ht="14.25" customHeight="1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</row>
    <row r="709" spans="1:26" ht="14.25" customHeight="1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</row>
    <row r="710" spans="1:26" ht="14.25" customHeight="1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</row>
    <row r="711" spans="1:26" ht="14.25" customHeight="1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</row>
    <row r="712" spans="1:26" ht="14.25" customHeight="1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</row>
    <row r="713" spans="1:26" ht="14.25" customHeight="1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</row>
    <row r="714" spans="1:26" ht="14.25" customHeight="1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</row>
    <row r="715" spans="1:26" ht="14.25" customHeight="1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</row>
    <row r="716" spans="1:26" ht="14.25" customHeight="1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</row>
    <row r="717" spans="1:26" ht="14.25" customHeight="1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</row>
    <row r="718" spans="1:26" ht="14.25" customHeight="1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</row>
    <row r="719" spans="1:26" ht="14.25" customHeight="1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</row>
    <row r="720" spans="1:26" ht="14.25" customHeight="1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</row>
    <row r="721" spans="1:26" ht="14.25" customHeight="1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</row>
    <row r="722" spans="1:26" ht="14.25" customHeight="1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</row>
    <row r="723" spans="1:26" ht="14.25" customHeight="1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</row>
    <row r="724" spans="1:26" ht="14.25" customHeight="1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</row>
    <row r="725" spans="1:26" ht="14.25" customHeight="1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</row>
    <row r="726" spans="1:26" ht="14.25" customHeight="1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</row>
    <row r="727" spans="1:26" ht="14.25" customHeight="1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</row>
    <row r="728" spans="1:26" ht="14.25" customHeight="1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</row>
    <row r="729" spans="1:26" ht="14.25" customHeight="1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</row>
    <row r="730" spans="1:26" ht="14.25" customHeight="1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</row>
    <row r="731" spans="1:26" ht="14.25" customHeight="1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</row>
    <row r="732" spans="1:26" ht="14.25" customHeight="1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</row>
    <row r="733" spans="1:26" ht="14.25" customHeight="1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</row>
    <row r="734" spans="1:26" ht="14.25" customHeight="1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</row>
    <row r="735" spans="1:26" ht="14.25" customHeight="1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</row>
    <row r="736" spans="1:26" ht="14.25" customHeight="1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</row>
    <row r="737" spans="1:26" ht="14.25" customHeight="1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</row>
    <row r="738" spans="1:26" ht="14.25" customHeight="1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</row>
    <row r="739" spans="1:26" ht="14.25" customHeight="1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</row>
    <row r="740" spans="1:26" ht="14.25" customHeight="1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</row>
    <row r="741" spans="1:26" ht="14.25" customHeight="1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</row>
    <row r="742" spans="1:26" ht="14.25" customHeight="1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</row>
    <row r="743" spans="1:26" ht="14.25" customHeight="1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</row>
    <row r="744" spans="1:26" ht="14.25" customHeight="1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</row>
    <row r="745" spans="1:26" ht="14.25" customHeight="1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</row>
    <row r="746" spans="1:26" ht="14.25" customHeight="1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</row>
    <row r="747" spans="1:26" ht="14.25" customHeight="1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</row>
    <row r="748" spans="1:26" ht="14.25" customHeight="1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</row>
    <row r="749" spans="1:26" ht="14.25" customHeight="1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</row>
    <row r="750" spans="1:26" ht="14.25" customHeight="1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</row>
    <row r="751" spans="1:26" ht="14.25" customHeight="1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</row>
    <row r="752" spans="1:26" ht="14.25" customHeight="1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</row>
    <row r="753" spans="1:26" ht="14.25" customHeight="1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</row>
    <row r="754" spans="1:26" ht="14.25" customHeight="1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</row>
    <row r="755" spans="1:26" ht="14.25" customHeight="1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</row>
    <row r="756" spans="1:26" ht="14.25" customHeight="1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</row>
    <row r="757" spans="1:26" ht="14.25" customHeight="1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</row>
    <row r="758" spans="1:26" ht="14.25" customHeight="1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</row>
    <row r="759" spans="1:26" ht="14.25" customHeight="1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</row>
    <row r="760" spans="1:26" ht="14.25" customHeight="1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</row>
    <row r="761" spans="1:26" ht="14.25" customHeight="1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</row>
    <row r="762" spans="1:26" ht="14.25" customHeight="1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</row>
    <row r="763" spans="1:26" ht="14.25" customHeight="1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</row>
    <row r="764" spans="1:26" ht="14.25" customHeight="1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</row>
    <row r="765" spans="1:26" ht="14.25" customHeight="1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</row>
    <row r="766" spans="1:26" ht="14.25" customHeight="1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</row>
    <row r="767" spans="1:26" ht="14.25" customHeight="1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</row>
    <row r="768" spans="1:26" ht="14.25" customHeight="1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</row>
    <row r="769" spans="1:26" ht="14.25" customHeight="1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</row>
    <row r="770" spans="1:26" ht="14.25" customHeight="1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</row>
    <row r="771" spans="1:26" ht="14.25" customHeight="1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</row>
    <row r="772" spans="1:26" ht="14.25" customHeight="1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</row>
    <row r="773" spans="1:26" ht="14.25" customHeight="1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</row>
    <row r="774" spans="1:26" ht="14.25" customHeight="1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</row>
    <row r="775" spans="1:26" ht="14.25" customHeight="1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</row>
    <row r="776" spans="1:26" ht="14.25" customHeight="1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</row>
    <row r="777" spans="1:26" ht="14.25" customHeight="1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</row>
    <row r="778" spans="1:26" ht="14.25" customHeight="1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</row>
    <row r="779" spans="1:26" ht="14.25" customHeight="1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</row>
    <row r="780" spans="1:26" ht="14.25" customHeight="1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</row>
    <row r="781" spans="1:26" ht="14.25" customHeight="1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</row>
    <row r="782" spans="1:26" ht="14.25" customHeight="1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</row>
    <row r="783" spans="1:26" ht="14.25" customHeight="1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</row>
    <row r="784" spans="1:26" ht="14.25" customHeight="1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</row>
    <row r="785" spans="1:26" ht="14.25" customHeight="1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</row>
    <row r="786" spans="1:26" ht="14.25" customHeight="1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</row>
    <row r="787" spans="1:26" ht="14.25" customHeight="1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</row>
    <row r="788" spans="1:26" ht="14.25" customHeight="1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</row>
    <row r="789" spans="1:26" ht="14.25" customHeight="1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</row>
    <row r="790" spans="1:26" ht="14.25" customHeight="1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</row>
    <row r="791" spans="1:26" ht="14.25" customHeight="1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</row>
    <row r="792" spans="1:26" ht="14.25" customHeight="1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</row>
    <row r="793" spans="1:26" ht="14.25" customHeight="1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</row>
    <row r="794" spans="1:26" ht="14.25" customHeight="1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</row>
    <row r="795" spans="1:26" ht="14.25" customHeight="1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</row>
    <row r="796" spans="1:26" ht="14.25" customHeight="1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</row>
    <row r="797" spans="1:26" ht="14.25" customHeight="1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</row>
    <row r="798" spans="1:26" ht="14.25" customHeight="1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</row>
    <row r="799" spans="1:26" ht="14.25" customHeight="1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</row>
    <row r="800" spans="1:26" ht="14.25" customHeight="1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</row>
    <row r="801" spans="1:26" ht="14.25" customHeight="1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</row>
    <row r="802" spans="1:26" ht="14.25" customHeight="1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</row>
    <row r="803" spans="1:26" ht="14.25" customHeight="1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</row>
    <row r="804" spans="1:26" ht="14.25" customHeight="1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</row>
    <row r="805" spans="1:26" ht="14.25" customHeight="1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</row>
    <row r="806" spans="1:26" ht="14.25" customHeight="1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</row>
    <row r="807" spans="1:26" ht="14.25" customHeight="1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</row>
    <row r="808" spans="1:26" ht="14.25" customHeight="1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</row>
    <row r="809" spans="1:26" ht="14.25" customHeight="1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</row>
    <row r="810" spans="1:26" ht="14.25" customHeight="1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</row>
    <row r="811" spans="1:26" ht="14.25" customHeight="1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</row>
    <row r="812" spans="1:26" ht="14.25" customHeight="1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</row>
    <row r="813" spans="1:26" ht="14.25" customHeight="1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</row>
    <row r="814" spans="1:26" ht="14.25" customHeight="1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</row>
    <row r="815" spans="1:26" ht="14.25" customHeight="1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</row>
    <row r="816" spans="1:26" ht="14.25" customHeight="1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</row>
    <row r="817" spans="1:26" ht="14.25" customHeight="1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</row>
    <row r="818" spans="1:26" ht="14.25" customHeight="1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</row>
    <row r="819" spans="1:26" ht="14.25" customHeight="1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</row>
    <row r="820" spans="1:26" ht="14.25" customHeight="1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</row>
    <row r="821" spans="1:26" ht="14.25" customHeight="1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</row>
    <row r="822" spans="1:26" ht="14.25" customHeight="1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</row>
    <row r="823" spans="1:26" ht="14.25" customHeight="1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</row>
    <row r="824" spans="1:26" ht="14.25" customHeight="1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</row>
    <row r="825" spans="1:26" ht="14.25" customHeight="1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</row>
    <row r="826" spans="1:26" ht="14.25" customHeight="1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</row>
    <row r="827" spans="1:26" ht="14.25" customHeight="1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</row>
    <row r="828" spans="1:26" ht="14.25" customHeight="1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</row>
    <row r="829" spans="1:26" ht="14.25" customHeight="1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</row>
    <row r="830" spans="1:26" ht="14.25" customHeight="1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</row>
    <row r="831" spans="1:26" ht="14.25" customHeight="1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</row>
    <row r="832" spans="1:26" ht="14.25" customHeight="1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</row>
    <row r="833" spans="1:26" ht="14.25" customHeight="1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</row>
    <row r="834" spans="1:26" ht="14.25" customHeight="1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</row>
    <row r="835" spans="1:26" ht="14.25" customHeight="1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</row>
    <row r="836" spans="1:26" ht="14.25" customHeight="1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</row>
    <row r="837" spans="1:26" ht="14.25" customHeight="1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</row>
    <row r="838" spans="1:26" ht="14.25" customHeight="1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</row>
    <row r="839" spans="1:26" ht="14.25" customHeight="1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</row>
    <row r="840" spans="1:26" ht="14.25" customHeight="1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</row>
    <row r="841" spans="1:26" ht="14.25" customHeight="1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</row>
    <row r="842" spans="1:26" ht="14.25" customHeight="1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</row>
    <row r="843" spans="1:26" ht="14.25" customHeight="1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</row>
    <row r="844" spans="1:26" ht="14.25" customHeight="1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</row>
    <row r="845" spans="1:26" ht="14.25" customHeight="1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</row>
    <row r="846" spans="1:26" ht="14.25" customHeight="1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</row>
    <row r="847" spans="1:26" ht="14.25" customHeight="1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</row>
    <row r="848" spans="1:26" ht="14.25" customHeight="1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</row>
    <row r="849" spans="1:26" ht="14.25" customHeight="1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</row>
    <row r="850" spans="1:26" ht="14.25" customHeight="1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</row>
    <row r="851" spans="1:26" ht="14.25" customHeight="1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</row>
    <row r="852" spans="1:26" ht="14.25" customHeight="1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</row>
    <row r="853" spans="1:26" ht="14.25" customHeight="1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</row>
    <row r="854" spans="1:26" ht="14.25" customHeight="1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</row>
    <row r="855" spans="1:26" ht="14.25" customHeight="1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</row>
    <row r="856" spans="1:26" ht="14.25" customHeight="1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</row>
    <row r="857" spans="1:26" ht="14.25" customHeight="1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</row>
    <row r="858" spans="1:26" ht="14.25" customHeight="1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</row>
    <row r="859" spans="1:26" ht="14.25" customHeight="1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</row>
    <row r="860" spans="1:26" ht="14.25" customHeight="1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</row>
    <row r="861" spans="1:26" ht="14.25" customHeight="1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</row>
    <row r="862" spans="1:26" ht="14.25" customHeight="1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</row>
    <row r="863" spans="1:26" ht="14.25" customHeight="1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</row>
    <row r="864" spans="1:26" ht="14.25" customHeight="1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</row>
    <row r="865" spans="1:26" ht="14.25" customHeight="1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</row>
    <row r="866" spans="1:26" ht="14.25" customHeight="1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</row>
    <row r="867" spans="1:26" ht="14.25" customHeight="1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</row>
    <row r="868" spans="1:26" ht="14.25" customHeight="1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</row>
    <row r="869" spans="1:26" ht="14.25" customHeight="1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</row>
    <row r="870" spans="1:26" ht="14.25" customHeight="1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</row>
    <row r="871" spans="1:26" ht="14.25" customHeight="1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</row>
    <row r="872" spans="1:26" ht="14.25" customHeight="1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</row>
    <row r="873" spans="1:26" ht="14.25" customHeight="1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</row>
    <row r="874" spans="1:26" ht="14.25" customHeight="1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</row>
    <row r="875" spans="1:26" ht="14.25" customHeight="1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</row>
    <row r="876" spans="1:26" ht="14.25" customHeight="1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</row>
    <row r="877" spans="1:26" ht="14.25" customHeight="1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</row>
    <row r="878" spans="1:26" ht="14.25" customHeight="1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</row>
    <row r="879" spans="1:26" ht="14.25" customHeight="1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</row>
    <row r="880" spans="1:26" ht="14.25" customHeight="1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</row>
    <row r="881" spans="1:26" ht="14.25" customHeight="1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</row>
    <row r="882" spans="1:26" ht="14.25" customHeight="1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</row>
    <row r="883" spans="1:26" ht="14.25" customHeight="1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</row>
    <row r="884" spans="1:26" ht="14.25" customHeight="1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</row>
    <row r="885" spans="1:26" ht="14.25" customHeight="1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</row>
    <row r="886" spans="1:26" ht="14.25" customHeight="1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</row>
    <row r="887" spans="1:26" ht="14.25" customHeight="1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</row>
    <row r="888" spans="1:26" ht="14.25" customHeight="1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</row>
    <row r="889" spans="1:26" ht="14.25" customHeight="1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</row>
    <row r="890" spans="1:26" ht="14.25" customHeight="1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</row>
    <row r="891" spans="1:26" ht="14.25" customHeight="1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</row>
    <row r="892" spans="1:26" ht="14.25" customHeight="1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</row>
    <row r="893" spans="1:26" ht="14.25" customHeight="1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</row>
    <row r="894" spans="1:26" ht="14.25" customHeight="1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</row>
    <row r="895" spans="1:26" ht="14.25" customHeight="1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</row>
    <row r="896" spans="1:26" ht="14.25" customHeight="1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</row>
    <row r="897" spans="1:26" ht="14.25" customHeight="1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</row>
    <row r="898" spans="1:26" ht="14.25" customHeight="1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</row>
    <row r="899" spans="1:26" ht="14.25" customHeight="1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</row>
    <row r="900" spans="1:26" ht="14.25" customHeight="1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</row>
    <row r="901" spans="1:26" ht="14.25" customHeight="1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</row>
    <row r="902" spans="1:26" ht="14.25" customHeight="1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</row>
    <row r="903" spans="1:26" ht="14.25" customHeight="1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</row>
    <row r="904" spans="1:26" ht="14.25" customHeight="1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</row>
    <row r="905" spans="1:26" ht="14.25" customHeight="1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</row>
    <row r="906" spans="1:26" ht="14.25" customHeight="1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</row>
    <row r="907" spans="1:26" ht="14.25" customHeight="1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</row>
    <row r="908" spans="1:26" ht="14.25" customHeight="1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</row>
    <row r="909" spans="1:26" ht="14.25" customHeight="1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</row>
    <row r="910" spans="1:26" ht="14.25" customHeight="1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</row>
    <row r="911" spans="1:26" ht="14.25" customHeight="1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</row>
    <row r="912" spans="1:26" ht="14.25" customHeight="1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</row>
    <row r="913" spans="1:26" ht="14.25" customHeight="1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</row>
    <row r="914" spans="1:26" ht="14.25" customHeight="1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</row>
    <row r="915" spans="1:26" ht="14.25" customHeight="1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</row>
    <row r="916" spans="1:26" ht="14.25" customHeight="1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</row>
    <row r="917" spans="1:26" ht="14.25" customHeight="1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</row>
    <row r="918" spans="1:26" ht="14.25" customHeight="1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</row>
    <row r="919" spans="1:26" ht="14.25" customHeight="1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</row>
    <row r="920" spans="1:26" ht="14.25" customHeight="1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</row>
    <row r="921" spans="1:26" ht="14.25" customHeight="1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</row>
    <row r="922" spans="1:26" ht="14.25" customHeight="1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</row>
    <row r="923" spans="1:26" ht="14.25" customHeight="1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</row>
    <row r="924" spans="1:26" ht="14.25" customHeight="1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</row>
    <row r="925" spans="1:26" ht="14.25" customHeight="1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</row>
    <row r="926" spans="1:26" ht="14.25" customHeight="1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</row>
    <row r="927" spans="1:26" ht="14.25" customHeight="1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</row>
    <row r="928" spans="1:26" ht="14.25" customHeight="1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</row>
    <row r="929" spans="1:26" ht="14.25" customHeight="1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</row>
    <row r="930" spans="1:26" ht="14.25" customHeight="1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</row>
    <row r="931" spans="1:26" ht="14.25" customHeight="1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</row>
    <row r="932" spans="1:26" ht="14.25" customHeight="1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</row>
    <row r="933" spans="1:26" ht="14.25" customHeight="1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</row>
    <row r="934" spans="1:26" ht="14.25" customHeight="1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</row>
    <row r="935" spans="1:26" ht="14.25" customHeight="1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</row>
    <row r="936" spans="1:26" ht="14.25" customHeight="1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</row>
    <row r="937" spans="1:26" ht="14.25" customHeight="1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</row>
    <row r="938" spans="1:26" ht="14.25" customHeight="1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</row>
    <row r="939" spans="1:26" ht="14.25" customHeight="1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</row>
    <row r="940" spans="1:26" ht="14.25" customHeight="1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</row>
    <row r="941" spans="1:26" ht="14.25" customHeight="1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</row>
    <row r="942" spans="1:26" ht="14.25" customHeight="1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</row>
    <row r="943" spans="1:26" ht="14.25" customHeight="1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</row>
    <row r="944" spans="1:26" ht="14.25" customHeight="1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</row>
    <row r="945" spans="1:26" ht="14.25" customHeight="1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</row>
    <row r="946" spans="1:26" ht="14.25" customHeight="1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</row>
    <row r="947" spans="1:26" ht="14.25" customHeight="1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</row>
    <row r="948" spans="1:26" ht="14.25" customHeight="1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</row>
    <row r="949" spans="1:26" ht="14.25" customHeight="1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</row>
    <row r="950" spans="1:26" ht="14.25" customHeight="1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</row>
    <row r="951" spans="1:26" ht="14.25" customHeight="1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</row>
    <row r="952" spans="1:26" ht="14.25" customHeight="1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</row>
    <row r="953" spans="1:26" ht="14.25" customHeight="1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</row>
    <row r="954" spans="1:26" ht="14.25" customHeight="1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</row>
    <row r="955" spans="1:26" ht="14.25" customHeight="1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</row>
    <row r="956" spans="1:26" ht="14.25" customHeight="1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</row>
    <row r="957" spans="1:26" ht="14.25" customHeight="1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</row>
    <row r="958" spans="1:26" ht="14.25" customHeight="1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</row>
    <row r="959" spans="1:26" ht="14.25" customHeight="1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</row>
    <row r="960" spans="1:26" ht="14.25" customHeight="1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</row>
    <row r="961" spans="1:26" ht="14.25" customHeight="1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</row>
    <row r="962" spans="1:26" ht="14.25" customHeight="1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</row>
    <row r="963" spans="1:26" ht="14.25" customHeight="1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</row>
    <row r="964" spans="1:26" ht="14.25" customHeight="1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</row>
    <row r="965" spans="1:26" ht="14.25" customHeight="1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</row>
    <row r="966" spans="1:26" ht="14.25" customHeight="1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</row>
    <row r="967" spans="1:26" ht="14.25" customHeight="1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</row>
    <row r="968" spans="1:26" ht="14.25" customHeight="1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</row>
    <row r="969" spans="1:26" ht="14.25" customHeight="1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</row>
    <row r="970" spans="1:26" ht="14.25" customHeight="1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</row>
    <row r="971" spans="1:26" ht="14.25" customHeight="1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</row>
    <row r="972" spans="1:26" ht="14.25" customHeight="1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</row>
    <row r="973" spans="1:26" ht="14.25" customHeight="1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</row>
    <row r="974" spans="1:26" ht="14.25" customHeight="1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</row>
    <row r="975" spans="1:26" ht="14.25" customHeight="1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</row>
    <row r="976" spans="1:26" ht="14.25" customHeight="1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</row>
    <row r="977" spans="1:26" ht="14.25" customHeight="1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</row>
    <row r="978" spans="1:26" ht="14.25" customHeight="1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</row>
    <row r="979" spans="1:26" ht="14.25" customHeight="1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</row>
    <row r="980" spans="1:26" ht="14.25" customHeight="1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</row>
    <row r="981" spans="1:26" ht="14.25" customHeight="1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</row>
    <row r="982" spans="1:26" ht="14.25" customHeight="1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</row>
    <row r="983" spans="1:26" ht="14.25" customHeight="1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</row>
    <row r="984" spans="1:26" ht="14.25" customHeight="1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</row>
    <row r="985" spans="1:26" ht="14.25" customHeight="1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</row>
    <row r="986" spans="1:26" ht="14.25" customHeight="1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</row>
    <row r="987" spans="1:26" ht="14.25" customHeight="1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</row>
    <row r="988" spans="1:26" ht="14.25" customHeight="1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</row>
    <row r="989" spans="1:26" ht="14.25" customHeight="1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</row>
    <row r="990" spans="1:26" ht="14.25" customHeight="1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</row>
    <row r="991" spans="1:26" ht="14.25" customHeight="1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</row>
    <row r="992" spans="1:26" ht="14.25" customHeight="1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</row>
    <row r="993" spans="1:26" ht="14.25" customHeight="1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</row>
    <row r="994" spans="1:26" ht="14.25" customHeight="1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</row>
    <row r="995" spans="1:26" ht="14.25" customHeight="1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</row>
    <row r="996" spans="1:26" ht="14.25" customHeight="1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</row>
    <row r="997" spans="1:26" ht="14.25" customHeight="1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</row>
    <row r="998" spans="1:26" ht="14.25" customHeight="1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</row>
    <row r="999" spans="1:26" ht="14.25" customHeight="1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</row>
    <row r="1000" spans="1:26" ht="14.25" customHeight="1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</row>
  </sheetData>
  <mergeCells count="15">
    <mergeCell ref="B33:C33"/>
    <mergeCell ref="B34:C34"/>
    <mergeCell ref="B2:K2"/>
    <mergeCell ref="B9:B10"/>
    <mergeCell ref="C9:C10"/>
    <mergeCell ref="D9:D10"/>
    <mergeCell ref="E9:E10"/>
    <mergeCell ref="F9:F10"/>
    <mergeCell ref="G9:G10"/>
    <mergeCell ref="K9:K10"/>
    <mergeCell ref="H9:H10"/>
    <mergeCell ref="I9:I10"/>
    <mergeCell ref="B28:F28"/>
    <mergeCell ref="B31:C31"/>
    <mergeCell ref="B32:C32"/>
  </mergeCells>
  <pageMargins left="0.7" right="0.7" top="0.75" bottom="0.75" header="0" footer="0"/>
  <pageSetup paperSize="5" scale="9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B2:L1000"/>
  <sheetViews>
    <sheetView showGridLines="0" workbookViewId="0"/>
  </sheetViews>
  <sheetFormatPr defaultColWidth="14.42578125" defaultRowHeight="15" customHeight="1"/>
  <cols>
    <col min="1" max="1" width="8.7109375" customWidth="1"/>
    <col min="2" max="2" width="38.7109375" customWidth="1"/>
    <col min="3" max="3" width="23.28515625" customWidth="1"/>
    <col min="4" max="4" width="8" customWidth="1"/>
    <col min="5" max="5" width="1.85546875" customWidth="1"/>
    <col min="6" max="6" width="18.85546875" customWidth="1"/>
    <col min="7" max="7" width="1.85546875" customWidth="1"/>
    <col min="8" max="8" width="7.42578125" customWidth="1"/>
    <col min="9" max="9" width="1.85546875" customWidth="1"/>
    <col min="10" max="10" width="21.5703125" customWidth="1"/>
    <col min="11" max="11" width="1.85546875" customWidth="1"/>
    <col min="12" max="12" width="6.42578125" customWidth="1"/>
    <col min="13" max="26" width="8.7109375" customWidth="1"/>
  </cols>
  <sheetData>
    <row r="2" spans="2:12">
      <c r="B2" s="183" t="s">
        <v>147</v>
      </c>
      <c r="C2" s="184" t="s">
        <v>148</v>
      </c>
      <c r="D2" s="185" t="s">
        <v>149</v>
      </c>
      <c r="E2" s="186"/>
      <c r="F2" s="186" t="s">
        <v>150</v>
      </c>
      <c r="G2" s="186"/>
      <c r="H2" s="186" t="s">
        <v>151</v>
      </c>
      <c r="I2" s="186"/>
      <c r="J2" s="186" t="s">
        <v>152</v>
      </c>
      <c r="K2" s="186"/>
      <c r="L2" s="187" t="s">
        <v>153</v>
      </c>
    </row>
    <row r="3" spans="2:12">
      <c r="B3" s="188" t="s">
        <v>154</v>
      </c>
      <c r="C3" s="189" t="str">
        <f t="shared" ref="C3:C11" si="0">+D3&amp;E3&amp;F3&amp;G3&amp;H3&amp;I3&amp;J3&amp;K3&amp;L3</f>
        <v>001/SDM/PARE/X/2023</v>
      </c>
      <c r="D3" s="190" t="s">
        <v>155</v>
      </c>
      <c r="E3" s="191" t="s">
        <v>156</v>
      </c>
      <c r="F3" s="192" t="s">
        <v>157</v>
      </c>
      <c r="G3" s="191" t="s">
        <v>156</v>
      </c>
      <c r="H3" s="192" t="s">
        <v>158</v>
      </c>
      <c r="I3" s="191" t="s">
        <v>156</v>
      </c>
      <c r="J3" s="191" t="s">
        <v>159</v>
      </c>
      <c r="K3" s="191" t="s">
        <v>156</v>
      </c>
      <c r="L3" s="193">
        <v>2023</v>
      </c>
    </row>
    <row r="4" spans="2:12">
      <c r="B4" s="188" t="s">
        <v>160</v>
      </c>
      <c r="C4" s="189" t="str">
        <f t="shared" si="0"/>
        <v>002/LBT/PARE/X/2023</v>
      </c>
      <c r="D4" s="190" t="s">
        <v>161</v>
      </c>
      <c r="E4" s="191" t="s">
        <v>156</v>
      </c>
      <c r="F4" s="192" t="s">
        <v>162</v>
      </c>
      <c r="G4" s="191" t="s">
        <v>156</v>
      </c>
      <c r="H4" s="192" t="s">
        <v>158</v>
      </c>
      <c r="I4" s="191" t="s">
        <v>156</v>
      </c>
      <c r="J4" s="191" t="s">
        <v>159</v>
      </c>
      <c r="K4" s="191" t="s">
        <v>156</v>
      </c>
      <c r="L4" s="193">
        <v>2023</v>
      </c>
    </row>
    <row r="5" spans="2:12">
      <c r="B5" s="188" t="s">
        <v>163</v>
      </c>
      <c r="C5" s="189" t="str">
        <f t="shared" si="0"/>
        <v>003/LHK/PARE/X/2023</v>
      </c>
      <c r="D5" s="190" t="s">
        <v>164</v>
      </c>
      <c r="E5" s="191" t="s">
        <v>156</v>
      </c>
      <c r="F5" s="192" t="s">
        <v>165</v>
      </c>
      <c r="G5" s="191" t="s">
        <v>156</v>
      </c>
      <c r="H5" s="192" t="s">
        <v>158</v>
      </c>
      <c r="I5" s="191" t="s">
        <v>156</v>
      </c>
      <c r="J5" s="191" t="s">
        <v>159</v>
      </c>
      <c r="K5" s="191" t="s">
        <v>156</v>
      </c>
      <c r="L5" s="193">
        <v>2023</v>
      </c>
    </row>
    <row r="6" spans="2:12">
      <c r="B6" s="188" t="s">
        <v>166</v>
      </c>
      <c r="C6" s="189" t="str">
        <f t="shared" si="0"/>
        <v>004/RP/PARE/X/2023</v>
      </c>
      <c r="D6" s="190" t="s">
        <v>167</v>
      </c>
      <c r="E6" s="191" t="s">
        <v>156</v>
      </c>
      <c r="F6" s="192" t="s">
        <v>168</v>
      </c>
      <c r="G6" s="191" t="s">
        <v>156</v>
      </c>
      <c r="H6" s="192" t="s">
        <v>158</v>
      </c>
      <c r="I6" s="191" t="s">
        <v>156</v>
      </c>
      <c r="J6" s="191" t="s">
        <v>159</v>
      </c>
      <c r="K6" s="191" t="s">
        <v>156</v>
      </c>
      <c r="L6" s="193">
        <v>2023</v>
      </c>
    </row>
    <row r="7" spans="2:12">
      <c r="B7" s="188" t="s">
        <v>169</v>
      </c>
      <c r="C7" s="189" t="str">
        <f t="shared" si="0"/>
        <v>006/BOP/PARE/X/2023</v>
      </c>
      <c r="D7" s="190" t="s">
        <v>170</v>
      </c>
      <c r="E7" s="191" t="s">
        <v>156</v>
      </c>
      <c r="F7" s="192" t="s">
        <v>171</v>
      </c>
      <c r="G7" s="191" t="s">
        <v>156</v>
      </c>
      <c r="H7" s="192" t="s">
        <v>158</v>
      </c>
      <c r="I7" s="191" t="s">
        <v>156</v>
      </c>
      <c r="J7" s="191" t="s">
        <v>159</v>
      </c>
      <c r="K7" s="191" t="s">
        <v>156</v>
      </c>
      <c r="L7" s="193">
        <v>2023</v>
      </c>
    </row>
    <row r="8" spans="2:12">
      <c r="B8" s="188" t="s">
        <v>172</v>
      </c>
      <c r="C8" s="189" t="str">
        <f t="shared" si="0"/>
        <v>007/RMK/PARE/X/2023</v>
      </c>
      <c r="D8" s="190" t="s">
        <v>173</v>
      </c>
      <c r="E8" s="191" t="s">
        <v>156</v>
      </c>
      <c r="F8" s="192" t="s">
        <v>174</v>
      </c>
      <c r="G8" s="191" t="s">
        <v>156</v>
      </c>
      <c r="H8" s="192" t="s">
        <v>158</v>
      </c>
      <c r="I8" s="191" t="s">
        <v>156</v>
      </c>
      <c r="J8" s="191" t="s">
        <v>159</v>
      </c>
      <c r="K8" s="191" t="s">
        <v>156</v>
      </c>
      <c r="L8" s="193">
        <v>2023</v>
      </c>
    </row>
    <row r="9" spans="2:12">
      <c r="B9" s="188" t="s">
        <v>175</v>
      </c>
      <c r="C9" s="189" t="str">
        <f t="shared" si="0"/>
        <v>008/VER/PARE/X/2023</v>
      </c>
      <c r="D9" s="190" t="s">
        <v>176</v>
      </c>
      <c r="E9" s="191" t="s">
        <v>156</v>
      </c>
      <c r="F9" s="192" t="s">
        <v>177</v>
      </c>
      <c r="G9" s="191" t="s">
        <v>156</v>
      </c>
      <c r="H9" s="192" t="s">
        <v>158</v>
      </c>
      <c r="I9" s="191" t="s">
        <v>156</v>
      </c>
      <c r="J9" s="191" t="s">
        <v>159</v>
      </c>
      <c r="K9" s="191" t="s">
        <v>156</v>
      </c>
      <c r="L9" s="193">
        <v>2023</v>
      </c>
    </row>
    <row r="10" spans="2:12">
      <c r="B10" s="188" t="s">
        <v>178</v>
      </c>
      <c r="C10" s="189" t="str">
        <f t="shared" si="0"/>
        <v>009/KK/PARE/X/2023</v>
      </c>
      <c r="D10" s="194" t="s">
        <v>179</v>
      </c>
      <c r="E10" s="191" t="s">
        <v>156</v>
      </c>
      <c r="F10" s="195" t="s">
        <v>180</v>
      </c>
      <c r="G10" s="191" t="s">
        <v>156</v>
      </c>
      <c r="H10" s="192" t="s">
        <v>158</v>
      </c>
      <c r="I10" s="191" t="s">
        <v>156</v>
      </c>
      <c r="J10" s="191" t="s">
        <v>159</v>
      </c>
      <c r="K10" s="191" t="s">
        <v>156</v>
      </c>
      <c r="L10" s="193">
        <v>2023</v>
      </c>
    </row>
    <row r="11" spans="2:12">
      <c r="B11" s="196" t="s">
        <v>181</v>
      </c>
      <c r="C11" s="189" t="str">
        <f t="shared" si="0"/>
        <v>010/INV/PARE/X/2023</v>
      </c>
      <c r="D11" s="194" t="s">
        <v>182</v>
      </c>
      <c r="E11" s="191" t="s">
        <v>156</v>
      </c>
      <c r="F11" s="195" t="s">
        <v>183</v>
      </c>
      <c r="G11" s="191" t="s">
        <v>156</v>
      </c>
      <c r="H11" s="192" t="s">
        <v>158</v>
      </c>
      <c r="I11" s="191" t="s">
        <v>156</v>
      </c>
      <c r="J11" s="191" t="s">
        <v>159</v>
      </c>
      <c r="K11" s="191" t="s">
        <v>156</v>
      </c>
      <c r="L11" s="193">
        <v>2023</v>
      </c>
    </row>
    <row r="12" spans="2:12">
      <c r="B12" s="196" t="s">
        <v>184</v>
      </c>
      <c r="C12" s="197"/>
      <c r="D12" s="194"/>
      <c r="E12" s="198"/>
      <c r="F12" s="195"/>
      <c r="G12" s="198"/>
      <c r="H12" s="195"/>
      <c r="I12" s="198"/>
      <c r="J12" s="198"/>
      <c r="K12" s="198"/>
      <c r="L12" s="199"/>
    </row>
    <row r="13" spans="2:12">
      <c r="B13" s="196" t="s">
        <v>185</v>
      </c>
      <c r="C13" s="197"/>
      <c r="D13" s="194"/>
      <c r="E13" s="198"/>
      <c r="F13" s="195"/>
      <c r="G13" s="198"/>
      <c r="H13" s="195"/>
      <c r="I13" s="198"/>
      <c r="J13" s="198"/>
      <c r="K13" s="198"/>
      <c r="L13" s="199"/>
    </row>
    <row r="14" spans="2:12">
      <c r="B14" s="196" t="s">
        <v>186</v>
      </c>
      <c r="C14" s="197"/>
      <c r="D14" s="194"/>
      <c r="E14" s="198"/>
      <c r="F14" s="195"/>
      <c r="G14" s="198"/>
      <c r="H14" s="195"/>
      <c r="I14" s="198"/>
      <c r="J14" s="198"/>
      <c r="K14" s="198"/>
      <c r="L14" s="199"/>
    </row>
    <row r="15" spans="2:12">
      <c r="B15" s="200"/>
      <c r="C15" s="201"/>
      <c r="D15" s="202"/>
      <c r="E15" s="203"/>
      <c r="F15" s="204"/>
      <c r="G15" s="203"/>
      <c r="H15" s="204"/>
      <c r="I15" s="203"/>
      <c r="J15" s="203"/>
      <c r="K15" s="203"/>
      <c r="L15" s="20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  <pageSetUpPr fitToPage="1"/>
  </sheetPr>
  <dimension ref="B2:M1000"/>
  <sheetViews>
    <sheetView showGridLines="0" topLeftCell="A7" workbookViewId="0"/>
  </sheetViews>
  <sheetFormatPr defaultColWidth="14.42578125" defaultRowHeight="15" customHeight="1"/>
  <cols>
    <col min="1" max="1" width="8.7109375" customWidth="1"/>
    <col min="2" max="2" width="4.140625" customWidth="1"/>
    <col min="3" max="3" width="15.140625" customWidth="1"/>
    <col min="4" max="4" width="23.85546875" customWidth="1"/>
    <col min="5" max="5" width="29.5703125" customWidth="1"/>
    <col min="6" max="6" width="10.5703125" customWidth="1"/>
    <col min="7" max="7" width="32.85546875" customWidth="1"/>
    <col min="8" max="8" width="19.140625" customWidth="1"/>
    <col min="9" max="9" width="17.28515625" customWidth="1"/>
    <col min="10" max="10" width="15" customWidth="1"/>
    <col min="11" max="11" width="13.5703125" customWidth="1"/>
    <col min="12" max="12" width="12.85546875" customWidth="1"/>
    <col min="13" max="13" width="3.5703125" customWidth="1"/>
    <col min="14" max="26" width="8.7109375" customWidth="1"/>
  </cols>
  <sheetData>
    <row r="2" spans="2:13">
      <c r="B2" s="206" t="s">
        <v>187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8" t="s">
        <v>187</v>
      </c>
    </row>
    <row r="3" spans="2:13">
      <c r="B3" s="209"/>
      <c r="C3" s="210" t="s">
        <v>188</v>
      </c>
      <c r="D3" s="96" t="s">
        <v>189</v>
      </c>
      <c r="E3" s="96"/>
      <c r="F3" s="1200" t="str">
        <f>+'No KKA'!B3</f>
        <v xml:space="preserve">Pemeriksaan Data Karyawan </v>
      </c>
      <c r="G3" s="1147"/>
      <c r="H3" s="1201"/>
      <c r="I3" s="96"/>
      <c r="J3" s="210" t="s">
        <v>190</v>
      </c>
      <c r="K3" s="96" t="s">
        <v>191</v>
      </c>
      <c r="L3" s="96"/>
      <c r="M3" s="211"/>
    </row>
    <row r="4" spans="2:13">
      <c r="B4" s="209"/>
      <c r="C4" s="210" t="s">
        <v>22</v>
      </c>
      <c r="D4" s="212" t="s">
        <v>192</v>
      </c>
      <c r="E4" s="212"/>
      <c r="F4" s="1149"/>
      <c r="G4" s="1150"/>
      <c r="H4" s="1202"/>
      <c r="I4" s="96"/>
      <c r="J4" s="210" t="s">
        <v>50</v>
      </c>
      <c r="K4" s="213">
        <v>45245</v>
      </c>
      <c r="L4" s="96"/>
      <c r="M4" s="214"/>
    </row>
    <row r="5" spans="2:13">
      <c r="B5" s="209"/>
      <c r="C5" s="210" t="s">
        <v>24</v>
      </c>
      <c r="D5" s="215" t="s">
        <v>193</v>
      </c>
      <c r="E5" s="215"/>
      <c r="F5" s="216" t="s">
        <v>194</v>
      </c>
      <c r="G5" s="1203" t="str">
        <f>+'No KKA'!C3</f>
        <v>001/SDM/PARE/X/2023</v>
      </c>
      <c r="H5" s="1154"/>
      <c r="I5" s="96"/>
      <c r="J5" s="210" t="s">
        <v>195</v>
      </c>
      <c r="K5" s="96"/>
      <c r="L5" s="96"/>
      <c r="M5" s="211"/>
    </row>
    <row r="6" spans="2:13">
      <c r="B6" s="209"/>
      <c r="C6" s="210" t="s">
        <v>151</v>
      </c>
      <c r="D6" s="96" t="s">
        <v>196</v>
      </c>
      <c r="E6" s="96"/>
      <c r="F6" s="96"/>
      <c r="G6" s="96"/>
      <c r="H6" s="96"/>
      <c r="I6" s="96"/>
      <c r="J6" s="96"/>
      <c r="K6" s="96"/>
      <c r="L6" s="96"/>
      <c r="M6" s="211"/>
    </row>
    <row r="7" spans="2:13">
      <c r="B7" s="218"/>
      <c r="C7" s="96"/>
      <c r="D7" s="96"/>
      <c r="E7" s="96"/>
      <c r="F7" s="96"/>
      <c r="G7" s="96"/>
      <c r="H7" s="96"/>
      <c r="I7" s="96"/>
      <c r="J7" s="96"/>
      <c r="K7" s="96"/>
      <c r="L7" s="96"/>
      <c r="M7" s="211"/>
    </row>
    <row r="8" spans="2:13">
      <c r="B8" s="218"/>
      <c r="C8" s="96"/>
      <c r="D8" s="96"/>
      <c r="E8" s="96"/>
      <c r="F8" s="96"/>
      <c r="G8" s="96"/>
      <c r="H8" s="96"/>
      <c r="I8" s="96"/>
      <c r="J8" s="96"/>
      <c r="K8" s="96"/>
      <c r="L8" s="96"/>
      <c r="M8" s="211"/>
    </row>
    <row r="9" spans="2:13">
      <c r="B9" s="218"/>
      <c r="C9" s="219" t="s">
        <v>197</v>
      </c>
      <c r="D9" s="219" t="s">
        <v>198</v>
      </c>
      <c r="E9" s="219" t="s">
        <v>199</v>
      </c>
      <c r="F9" s="219" t="s">
        <v>200</v>
      </c>
      <c r="G9" s="219" t="s">
        <v>201</v>
      </c>
      <c r="H9" s="219" t="s">
        <v>202</v>
      </c>
      <c r="I9" s="219" t="s">
        <v>203</v>
      </c>
      <c r="J9" s="219" t="s">
        <v>204</v>
      </c>
      <c r="K9" s="219" t="s">
        <v>205</v>
      </c>
      <c r="L9" s="219" t="s">
        <v>206</v>
      </c>
      <c r="M9" s="211"/>
    </row>
    <row r="10" spans="2:13">
      <c r="B10" s="218"/>
      <c r="C10" s="96">
        <v>60300075</v>
      </c>
      <c r="D10" s="96"/>
      <c r="E10" s="96" t="s">
        <v>207</v>
      </c>
      <c r="F10" s="96"/>
      <c r="G10" s="96" t="s">
        <v>208</v>
      </c>
      <c r="H10" s="96" t="s">
        <v>209</v>
      </c>
      <c r="I10" s="96" t="s">
        <v>210</v>
      </c>
      <c r="J10" s="96" t="s">
        <v>211</v>
      </c>
      <c r="K10" s="96" t="s">
        <v>212</v>
      </c>
      <c r="L10" s="96" t="s">
        <v>213</v>
      </c>
      <c r="M10" s="211"/>
    </row>
    <row r="11" spans="2:13">
      <c r="B11" s="218"/>
      <c r="C11" s="96">
        <v>110100190</v>
      </c>
      <c r="D11" s="96"/>
      <c r="E11" s="96" t="s">
        <v>214</v>
      </c>
      <c r="F11" s="96"/>
      <c r="G11" s="96" t="s">
        <v>208</v>
      </c>
      <c r="H11" s="96" t="s">
        <v>209</v>
      </c>
      <c r="I11" s="96"/>
      <c r="J11" s="96" t="s">
        <v>215</v>
      </c>
      <c r="K11" s="96" t="s">
        <v>212</v>
      </c>
      <c r="L11" s="96" t="s">
        <v>213</v>
      </c>
      <c r="M11" s="211"/>
    </row>
    <row r="12" spans="2:13">
      <c r="B12" s="218"/>
      <c r="C12" s="96">
        <v>161100596</v>
      </c>
      <c r="D12" s="96"/>
      <c r="E12" s="96" t="s">
        <v>216</v>
      </c>
      <c r="F12" s="96"/>
      <c r="G12" s="96" t="s">
        <v>208</v>
      </c>
      <c r="H12" s="96" t="s">
        <v>209</v>
      </c>
      <c r="I12" s="96" t="s">
        <v>217</v>
      </c>
      <c r="J12" s="96" t="s">
        <v>218</v>
      </c>
      <c r="K12" s="96" t="s">
        <v>212</v>
      </c>
      <c r="L12" s="96" t="s">
        <v>213</v>
      </c>
      <c r="M12" s="211"/>
    </row>
    <row r="13" spans="2:13">
      <c r="B13" s="218"/>
      <c r="C13" s="96">
        <v>180200756</v>
      </c>
      <c r="D13" s="96"/>
      <c r="E13" s="96" t="s">
        <v>219</v>
      </c>
      <c r="F13" s="96"/>
      <c r="G13" s="96" t="s">
        <v>208</v>
      </c>
      <c r="H13" s="96" t="s">
        <v>209</v>
      </c>
      <c r="I13" s="96" t="s">
        <v>217</v>
      </c>
      <c r="J13" s="96" t="s">
        <v>218</v>
      </c>
      <c r="K13" s="96" t="s">
        <v>212</v>
      </c>
      <c r="L13" s="96" t="s">
        <v>213</v>
      </c>
      <c r="M13" s="211"/>
    </row>
    <row r="14" spans="2:13">
      <c r="B14" s="218"/>
      <c r="C14" s="96">
        <v>180200760</v>
      </c>
      <c r="D14" s="96"/>
      <c r="E14" s="96" t="s">
        <v>220</v>
      </c>
      <c r="F14" s="96"/>
      <c r="G14" s="96" t="s">
        <v>208</v>
      </c>
      <c r="H14" s="96" t="s">
        <v>209</v>
      </c>
      <c r="I14" s="96" t="s">
        <v>221</v>
      </c>
      <c r="J14" s="96" t="s">
        <v>221</v>
      </c>
      <c r="K14" s="96" t="s">
        <v>212</v>
      </c>
      <c r="L14" s="96" t="s">
        <v>213</v>
      </c>
      <c r="M14" s="211"/>
    </row>
    <row r="15" spans="2:13">
      <c r="B15" s="218"/>
      <c r="C15" s="96">
        <v>210901857</v>
      </c>
      <c r="D15" s="96"/>
      <c r="E15" s="96" t="s">
        <v>222</v>
      </c>
      <c r="F15" s="96"/>
      <c r="G15" s="96" t="s">
        <v>208</v>
      </c>
      <c r="H15" s="96" t="s">
        <v>209</v>
      </c>
      <c r="I15" s="96" t="s">
        <v>223</v>
      </c>
      <c r="J15" s="96" t="s">
        <v>224</v>
      </c>
      <c r="K15" s="96" t="s">
        <v>212</v>
      </c>
      <c r="L15" s="96" t="s">
        <v>213</v>
      </c>
      <c r="M15" s="211"/>
    </row>
    <row r="16" spans="2:13">
      <c r="B16" s="218"/>
      <c r="C16" s="96">
        <v>220202258</v>
      </c>
      <c r="D16" s="96"/>
      <c r="E16" s="96" t="s">
        <v>225</v>
      </c>
      <c r="F16" s="96"/>
      <c r="G16" s="96" t="s">
        <v>208</v>
      </c>
      <c r="H16" s="96" t="s">
        <v>209</v>
      </c>
      <c r="I16" s="96" t="s">
        <v>223</v>
      </c>
      <c r="J16" s="96" t="s">
        <v>224</v>
      </c>
      <c r="K16" s="96" t="s">
        <v>212</v>
      </c>
      <c r="L16" s="96" t="s">
        <v>213</v>
      </c>
      <c r="M16" s="211"/>
    </row>
    <row r="17" spans="2:13">
      <c r="B17" s="218"/>
      <c r="C17" s="96">
        <v>220202261</v>
      </c>
      <c r="D17" s="96"/>
      <c r="E17" s="96" t="s">
        <v>226</v>
      </c>
      <c r="F17" s="96"/>
      <c r="G17" s="96" t="s">
        <v>208</v>
      </c>
      <c r="H17" s="96" t="s">
        <v>209</v>
      </c>
      <c r="I17" s="96" t="s">
        <v>221</v>
      </c>
      <c r="J17" s="96" t="s">
        <v>227</v>
      </c>
      <c r="K17" s="96" t="s">
        <v>212</v>
      </c>
      <c r="L17" s="96" t="s">
        <v>213</v>
      </c>
      <c r="M17" s="211"/>
    </row>
    <row r="18" spans="2:13">
      <c r="B18" s="218"/>
      <c r="C18" s="96">
        <v>220302344</v>
      </c>
      <c r="D18" s="96"/>
      <c r="E18" s="96" t="s">
        <v>228</v>
      </c>
      <c r="F18" s="96"/>
      <c r="G18" s="96" t="s">
        <v>208</v>
      </c>
      <c r="H18" s="96" t="s">
        <v>209</v>
      </c>
      <c r="I18" s="96" t="s">
        <v>217</v>
      </c>
      <c r="J18" s="96" t="s">
        <v>229</v>
      </c>
      <c r="K18" s="96" t="s">
        <v>212</v>
      </c>
      <c r="L18" s="96" t="s">
        <v>213</v>
      </c>
      <c r="M18" s="211"/>
    </row>
    <row r="19" spans="2:13">
      <c r="B19" s="218"/>
      <c r="C19" s="96">
        <v>220402472</v>
      </c>
      <c r="D19" s="96"/>
      <c r="E19" s="96" t="s">
        <v>230</v>
      </c>
      <c r="F19" s="96"/>
      <c r="G19" s="96" t="s">
        <v>208</v>
      </c>
      <c r="H19" s="96" t="s">
        <v>209</v>
      </c>
      <c r="I19" s="96" t="s">
        <v>231</v>
      </c>
      <c r="J19" s="96" t="s">
        <v>232</v>
      </c>
      <c r="K19" s="96" t="s">
        <v>212</v>
      </c>
      <c r="L19" s="96" t="s">
        <v>213</v>
      </c>
      <c r="M19" s="211"/>
    </row>
    <row r="20" spans="2:13">
      <c r="B20" s="218"/>
      <c r="C20" s="96">
        <v>221104536</v>
      </c>
      <c r="D20" s="96"/>
      <c r="E20" s="96" t="s">
        <v>233</v>
      </c>
      <c r="F20" s="96"/>
      <c r="G20" s="96" t="s">
        <v>208</v>
      </c>
      <c r="H20" s="96" t="s">
        <v>209</v>
      </c>
      <c r="I20" s="96" t="s">
        <v>217</v>
      </c>
      <c r="J20" s="96" t="s">
        <v>218</v>
      </c>
      <c r="K20" s="96" t="s">
        <v>212</v>
      </c>
      <c r="L20" s="96" t="s">
        <v>213</v>
      </c>
      <c r="M20" s="211"/>
    </row>
    <row r="21" spans="2:13" ht="15.75" customHeight="1">
      <c r="B21" s="218"/>
      <c r="C21" s="96">
        <v>221204756</v>
      </c>
      <c r="D21" s="96"/>
      <c r="E21" s="96" t="s">
        <v>234</v>
      </c>
      <c r="F21" s="96"/>
      <c r="G21" s="96" t="s">
        <v>208</v>
      </c>
      <c r="H21" s="96" t="s">
        <v>209</v>
      </c>
      <c r="I21" s="96"/>
      <c r="J21" s="96" t="s">
        <v>235</v>
      </c>
      <c r="K21" s="96" t="s">
        <v>212</v>
      </c>
      <c r="L21" s="96" t="s">
        <v>213</v>
      </c>
      <c r="M21" s="211"/>
    </row>
    <row r="22" spans="2:13" ht="15.75" customHeight="1">
      <c r="B22" s="218"/>
      <c r="C22" s="96">
        <v>230507051</v>
      </c>
      <c r="D22" s="96"/>
      <c r="E22" s="96" t="s">
        <v>236</v>
      </c>
      <c r="F22" s="96"/>
      <c r="G22" s="96" t="s">
        <v>208</v>
      </c>
      <c r="H22" s="96" t="s">
        <v>209</v>
      </c>
      <c r="I22" s="96" t="s">
        <v>217</v>
      </c>
      <c r="J22" s="96" t="s">
        <v>229</v>
      </c>
      <c r="K22" s="96" t="s">
        <v>212</v>
      </c>
      <c r="L22" s="96" t="s">
        <v>237</v>
      </c>
      <c r="M22" s="211"/>
    </row>
    <row r="23" spans="2:13" ht="15.75" customHeight="1">
      <c r="B23" s="218"/>
      <c r="C23" s="96">
        <v>230707632</v>
      </c>
      <c r="D23" s="96"/>
      <c r="E23" s="96" t="s">
        <v>238</v>
      </c>
      <c r="F23" s="96"/>
      <c r="G23" s="96" t="s">
        <v>208</v>
      </c>
      <c r="H23" s="96" t="s">
        <v>209</v>
      </c>
      <c r="I23" s="96" t="s">
        <v>221</v>
      </c>
      <c r="J23" s="96" t="s">
        <v>227</v>
      </c>
      <c r="K23" s="96" t="s">
        <v>212</v>
      </c>
      <c r="L23" s="96" t="s">
        <v>213</v>
      </c>
      <c r="M23" s="211"/>
    </row>
    <row r="24" spans="2:13" ht="15.75" customHeight="1">
      <c r="B24" s="218"/>
      <c r="C24" s="96">
        <v>230908462</v>
      </c>
      <c r="D24" s="96"/>
      <c r="E24" s="96" t="s">
        <v>239</v>
      </c>
      <c r="F24" s="96"/>
      <c r="G24" s="96" t="s">
        <v>208</v>
      </c>
      <c r="H24" s="96" t="s">
        <v>209</v>
      </c>
      <c r="I24" s="96" t="s">
        <v>217</v>
      </c>
      <c r="J24" s="96" t="s">
        <v>229</v>
      </c>
      <c r="K24" s="96" t="s">
        <v>212</v>
      </c>
      <c r="L24" s="96" t="s">
        <v>213</v>
      </c>
      <c r="M24" s="211"/>
    </row>
    <row r="25" spans="2:13" ht="15.75" customHeight="1">
      <c r="B25" s="218"/>
      <c r="C25" s="96">
        <v>230908693</v>
      </c>
      <c r="D25" s="96"/>
      <c r="E25" s="96" t="s">
        <v>240</v>
      </c>
      <c r="F25" s="96"/>
      <c r="G25" s="96" t="s">
        <v>208</v>
      </c>
      <c r="H25" s="96" t="s">
        <v>209</v>
      </c>
      <c r="I25" s="96" t="s">
        <v>241</v>
      </c>
      <c r="J25" s="96" t="s">
        <v>242</v>
      </c>
      <c r="K25" s="96" t="s">
        <v>212</v>
      </c>
      <c r="L25" s="96" t="s">
        <v>213</v>
      </c>
      <c r="M25" s="211"/>
    </row>
    <row r="26" spans="2:13" ht="15.75" customHeight="1">
      <c r="B26" s="218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211"/>
    </row>
    <row r="27" spans="2:13" ht="15.75" customHeight="1">
      <c r="B27" s="218"/>
      <c r="C27" s="220" t="s">
        <v>243</v>
      </c>
      <c r="D27" s="221"/>
      <c r="E27" s="221"/>
      <c r="F27" s="221"/>
      <c r="G27" s="222"/>
      <c r="H27" s="96"/>
      <c r="I27" s="96"/>
      <c r="J27" s="96"/>
      <c r="K27" s="96"/>
      <c r="L27" s="96"/>
      <c r="M27" s="211"/>
    </row>
    <row r="28" spans="2:13" ht="15.75" customHeight="1">
      <c r="B28" s="218"/>
      <c r="C28" s="223" t="s">
        <v>244</v>
      </c>
      <c r="D28" s="96"/>
      <c r="E28" s="96"/>
      <c r="F28" s="96"/>
      <c r="G28" s="224"/>
      <c r="H28" s="96"/>
      <c r="I28" s="96"/>
      <c r="J28" s="96"/>
      <c r="K28" s="96"/>
      <c r="L28" s="96"/>
      <c r="M28" s="211"/>
    </row>
    <row r="29" spans="2:13" ht="15.75" customHeight="1">
      <c r="B29" s="218"/>
      <c r="C29" s="223"/>
      <c r="D29" s="96"/>
      <c r="E29" s="96"/>
      <c r="F29" s="96"/>
      <c r="G29" s="224"/>
      <c r="H29" s="96"/>
      <c r="I29" s="96"/>
      <c r="J29" s="96"/>
      <c r="K29" s="96"/>
      <c r="L29" s="96"/>
      <c r="M29" s="211"/>
    </row>
    <row r="30" spans="2:13" ht="15.75" customHeight="1">
      <c r="B30" s="218"/>
      <c r="C30" s="223"/>
      <c r="D30" s="96"/>
      <c r="E30" s="96"/>
      <c r="F30" s="96"/>
      <c r="G30" s="224"/>
      <c r="H30" s="96"/>
      <c r="I30" s="96"/>
      <c r="J30" s="96"/>
      <c r="K30" s="96"/>
      <c r="L30" s="96"/>
      <c r="M30" s="211"/>
    </row>
    <row r="31" spans="2:13" ht="15.75" customHeight="1">
      <c r="B31" s="218"/>
      <c r="C31" s="225"/>
      <c r="D31" s="226"/>
      <c r="E31" s="226"/>
      <c r="F31" s="226"/>
      <c r="G31" s="227"/>
      <c r="H31" s="96"/>
      <c r="I31" s="96"/>
      <c r="J31" s="96"/>
      <c r="K31" s="96"/>
      <c r="L31" s="96"/>
      <c r="M31" s="211"/>
    </row>
    <row r="32" spans="2:13" ht="15.75" customHeight="1">
      <c r="B32" s="228" t="s">
        <v>187</v>
      </c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29" t="s">
        <v>187</v>
      </c>
    </row>
    <row r="33" spans="5:5" ht="15.75" customHeight="1"/>
    <row r="34" spans="5:5" ht="15.75" customHeight="1"/>
    <row r="35" spans="5:5" ht="15.75" customHeight="1"/>
    <row r="36" spans="5:5" ht="15.75" customHeight="1"/>
    <row r="37" spans="5:5" ht="15.75" customHeight="1"/>
    <row r="38" spans="5:5" ht="15.75" customHeight="1">
      <c r="E38" s="230" t="s">
        <v>147</v>
      </c>
    </row>
    <row r="39" spans="5:5" ht="15.75" customHeight="1">
      <c r="E39" s="231" t="s">
        <v>154</v>
      </c>
    </row>
    <row r="40" spans="5:5" ht="15.75" customHeight="1">
      <c r="E40" s="231" t="s">
        <v>160</v>
      </c>
    </row>
    <row r="41" spans="5:5" ht="15.75" customHeight="1">
      <c r="E41" s="231" t="s">
        <v>163</v>
      </c>
    </row>
    <row r="42" spans="5:5" ht="15.75" customHeight="1">
      <c r="E42" s="231" t="s">
        <v>166</v>
      </c>
    </row>
    <row r="43" spans="5:5" ht="15.75" customHeight="1">
      <c r="E43" s="231" t="s">
        <v>169</v>
      </c>
    </row>
    <row r="44" spans="5:5" ht="15.75" customHeight="1">
      <c r="E44" s="231" t="s">
        <v>172</v>
      </c>
    </row>
    <row r="45" spans="5:5" ht="15.75" customHeight="1">
      <c r="E45" s="231" t="s">
        <v>175</v>
      </c>
    </row>
    <row r="46" spans="5:5" ht="15.75" customHeight="1"/>
    <row r="47" spans="5:5" ht="15.75" customHeight="1"/>
    <row r="48" spans="5:5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F3:H4"/>
    <mergeCell ref="G5:H5"/>
  </mergeCells>
  <pageMargins left="0.7" right="0.7" top="0.75" bottom="0.75" header="0" footer="0"/>
  <pageSetup paperSize="9" fitToHeight="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  <pageSetUpPr fitToPage="1"/>
  </sheetPr>
  <dimension ref="A1:AD1000"/>
  <sheetViews>
    <sheetView showGridLines="0" workbookViewId="0"/>
  </sheetViews>
  <sheetFormatPr defaultColWidth="14.42578125" defaultRowHeight="15" customHeight="1"/>
  <cols>
    <col min="1" max="1" width="9.140625" customWidth="1"/>
    <col min="2" max="2" width="5.28515625" customWidth="1"/>
    <col min="3" max="3" width="15.7109375" customWidth="1"/>
    <col min="4" max="4" width="39.140625" customWidth="1"/>
    <col min="5" max="5" width="12.140625" customWidth="1"/>
    <col min="6" max="6" width="5.5703125" customWidth="1"/>
    <col min="7" max="7" width="9.85546875" customWidth="1"/>
    <col min="8" max="8" width="15.140625" customWidth="1"/>
    <col min="9" max="9" width="10.85546875" customWidth="1"/>
    <col min="10" max="10" width="11.5703125" customWidth="1"/>
    <col min="11" max="11" width="14.5703125" customWidth="1"/>
    <col min="12" max="12" width="5" customWidth="1"/>
    <col min="13" max="13" width="10.85546875" customWidth="1"/>
    <col min="14" max="14" width="12.5703125" customWidth="1"/>
    <col min="15" max="15" width="11.5703125" customWidth="1"/>
    <col min="16" max="16" width="5.5703125" customWidth="1"/>
    <col min="17" max="17" width="14.42578125" customWidth="1"/>
    <col min="18" max="18" width="3.140625" customWidth="1"/>
    <col min="19" max="19" width="39.140625" customWidth="1"/>
    <col min="20" max="20" width="9.42578125" customWidth="1"/>
    <col min="21" max="21" width="13.42578125" customWidth="1"/>
    <col min="22" max="22" width="6.5703125" customWidth="1"/>
    <col min="23" max="23" width="18.42578125" customWidth="1"/>
    <col min="24" max="24" width="6.42578125" customWidth="1"/>
    <col min="25" max="25" width="6.5703125" customWidth="1"/>
    <col min="26" max="30" width="7.140625" customWidth="1"/>
  </cols>
  <sheetData>
    <row r="1" spans="1:30">
      <c r="A1" s="96"/>
      <c r="B1" s="206" t="s">
        <v>187</v>
      </c>
      <c r="C1" s="207"/>
      <c r="D1" s="207"/>
      <c r="E1" s="207"/>
      <c r="F1" s="207"/>
      <c r="G1" s="207"/>
      <c r="H1" s="207"/>
      <c r="I1" s="207"/>
      <c r="J1" s="207"/>
      <c r="K1" s="208" t="s">
        <v>187</v>
      </c>
      <c r="L1" s="96"/>
      <c r="M1" s="232" t="s">
        <v>245</v>
      </c>
      <c r="N1" s="233" t="s">
        <v>246</v>
      </c>
      <c r="O1" s="233" t="s">
        <v>247</v>
      </c>
      <c r="P1" s="232" t="s">
        <v>248</v>
      </c>
      <c r="Q1" s="96"/>
      <c r="R1" s="96"/>
      <c r="S1" s="212" t="s">
        <v>249</v>
      </c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</row>
    <row r="2" spans="1:30">
      <c r="A2" s="96"/>
      <c r="B2" s="209"/>
      <c r="C2" s="210" t="s">
        <v>188</v>
      </c>
      <c r="D2" s="96" t="s">
        <v>189</v>
      </c>
      <c r="E2" s="1200" t="str">
        <f>+'No KKA'!B4</f>
        <v>Pemeriksaan Data LBT</v>
      </c>
      <c r="F2" s="1147"/>
      <c r="G2" s="1147"/>
      <c r="H2" s="1201"/>
      <c r="I2" s="96"/>
      <c r="J2" s="210" t="s">
        <v>190</v>
      </c>
      <c r="K2" s="211" t="s">
        <v>191</v>
      </c>
      <c r="L2" s="210"/>
      <c r="M2" s="234">
        <v>45204</v>
      </c>
      <c r="N2" s="235">
        <f t="shared" ref="N2:N9" si="0">+SUMIF($I$7:$I$233,M2,$J$7:$J$233)</f>
        <v>24615000</v>
      </c>
      <c r="O2" s="235">
        <f t="shared" ref="O2:O9" si="1">+N2/5</f>
        <v>4923000</v>
      </c>
      <c r="P2" s="235">
        <f t="shared" ref="P2:P9" si="2">+SUMIF($I$7:$I$233,M2,$G$7:$G$233)</f>
        <v>41</v>
      </c>
      <c r="Q2" s="96"/>
      <c r="R2" s="96"/>
      <c r="S2" s="96" t="s">
        <v>250</v>
      </c>
      <c r="T2" s="96" t="s">
        <v>201</v>
      </c>
      <c r="U2" s="96" t="s">
        <v>251</v>
      </c>
      <c r="V2" s="96" t="s">
        <v>252</v>
      </c>
      <c r="W2" s="96" t="s">
        <v>253</v>
      </c>
      <c r="X2" s="96" t="s">
        <v>254</v>
      </c>
      <c r="Y2" s="96" t="s">
        <v>255</v>
      </c>
      <c r="Z2" s="96" t="s">
        <v>256</v>
      </c>
      <c r="AA2" s="96" t="s">
        <v>257</v>
      </c>
      <c r="AB2" s="96" t="s">
        <v>258</v>
      </c>
      <c r="AC2" s="96" t="s">
        <v>259</v>
      </c>
      <c r="AD2" s="96" t="s">
        <v>260</v>
      </c>
    </row>
    <row r="3" spans="1:30">
      <c r="A3" s="96"/>
      <c r="B3" s="209"/>
      <c r="C3" s="210" t="s">
        <v>22</v>
      </c>
      <c r="D3" s="212" t="s">
        <v>261</v>
      </c>
      <c r="E3" s="1149"/>
      <c r="F3" s="1150"/>
      <c r="G3" s="1150"/>
      <c r="H3" s="1202"/>
      <c r="I3" s="96"/>
      <c r="J3" s="210" t="s">
        <v>50</v>
      </c>
      <c r="K3" s="214">
        <v>45245</v>
      </c>
      <c r="L3" s="210"/>
      <c r="M3" s="234">
        <v>45208</v>
      </c>
      <c r="N3" s="235">
        <f t="shared" si="0"/>
        <v>40835000</v>
      </c>
      <c r="O3" s="235">
        <f t="shared" si="1"/>
        <v>8167000</v>
      </c>
      <c r="P3" s="235">
        <f t="shared" si="2"/>
        <v>70</v>
      </c>
      <c r="Q3" s="96"/>
      <c r="R3" s="96">
        <v>1</v>
      </c>
      <c r="S3" s="96" t="s">
        <v>262</v>
      </c>
      <c r="T3" s="96" t="s">
        <v>263</v>
      </c>
      <c r="U3" s="96" t="s">
        <v>264</v>
      </c>
      <c r="V3" s="236">
        <v>630</v>
      </c>
      <c r="W3" s="237">
        <v>45237</v>
      </c>
      <c r="X3" s="96">
        <v>6</v>
      </c>
      <c r="Y3" s="96">
        <v>0</v>
      </c>
      <c r="Z3" s="96">
        <v>126000</v>
      </c>
      <c r="AA3" s="96">
        <v>126000</v>
      </c>
      <c r="AB3" s="96">
        <v>126000</v>
      </c>
      <c r="AC3" s="96">
        <v>126000</v>
      </c>
      <c r="AD3" s="96">
        <v>126000</v>
      </c>
    </row>
    <row r="4" spans="1:30">
      <c r="A4" s="96"/>
      <c r="B4" s="209"/>
      <c r="C4" s="210" t="s">
        <v>24</v>
      </c>
      <c r="D4" s="215" t="s">
        <v>193</v>
      </c>
      <c r="E4" s="216" t="s">
        <v>194</v>
      </c>
      <c r="F4" s="1203" t="str">
        <f>+'No KKA'!C4</f>
        <v>002/LBT/PARE/X/2023</v>
      </c>
      <c r="G4" s="1153"/>
      <c r="H4" s="1154"/>
      <c r="I4" s="96"/>
      <c r="J4" s="210" t="s">
        <v>195</v>
      </c>
      <c r="K4" s="211"/>
      <c r="L4" s="210"/>
      <c r="M4" s="234">
        <v>45211</v>
      </c>
      <c r="N4" s="235">
        <f t="shared" si="0"/>
        <v>25300000</v>
      </c>
      <c r="O4" s="235">
        <f t="shared" si="1"/>
        <v>5060000</v>
      </c>
      <c r="P4" s="235">
        <f t="shared" si="2"/>
        <v>46</v>
      </c>
      <c r="Q4" s="96"/>
      <c r="R4" s="96">
        <f t="shared" ref="R4:R37" si="3">+R3+1</f>
        <v>2</v>
      </c>
      <c r="S4" s="96" t="s">
        <v>265</v>
      </c>
      <c r="T4" s="96" t="s">
        <v>263</v>
      </c>
      <c r="U4" s="96" t="s">
        <v>264</v>
      </c>
      <c r="V4" s="236">
        <v>560</v>
      </c>
      <c r="W4" s="237">
        <v>45201</v>
      </c>
      <c r="X4" s="96">
        <v>6</v>
      </c>
      <c r="Y4" s="96">
        <v>0</v>
      </c>
      <c r="Z4" s="96">
        <v>112000</v>
      </c>
      <c r="AA4" s="96">
        <v>112000</v>
      </c>
      <c r="AB4" s="96">
        <v>112000</v>
      </c>
      <c r="AC4" s="96">
        <v>112000</v>
      </c>
      <c r="AD4" s="96">
        <v>112000</v>
      </c>
    </row>
    <row r="5" spans="1:30">
      <c r="A5" s="96"/>
      <c r="B5" s="209"/>
      <c r="C5" s="210" t="s">
        <v>151</v>
      </c>
      <c r="D5" s="96" t="s">
        <v>196</v>
      </c>
      <c r="E5" s="96"/>
      <c r="F5" s="96"/>
      <c r="G5" s="96"/>
      <c r="H5" s="96"/>
      <c r="I5" s="96"/>
      <c r="J5" s="210"/>
      <c r="K5" s="211"/>
      <c r="L5" s="210"/>
      <c r="M5" s="234">
        <v>45215</v>
      </c>
      <c r="N5" s="235">
        <f t="shared" si="0"/>
        <v>27785000</v>
      </c>
      <c r="O5" s="235">
        <f t="shared" si="1"/>
        <v>5557000</v>
      </c>
      <c r="P5" s="235">
        <f t="shared" si="2"/>
        <v>48</v>
      </c>
      <c r="Q5" s="96"/>
      <c r="R5" s="96">
        <f t="shared" si="3"/>
        <v>3</v>
      </c>
      <c r="S5" s="96" t="s">
        <v>266</v>
      </c>
      <c r="T5" s="96" t="s">
        <v>263</v>
      </c>
      <c r="U5" s="96" t="s">
        <v>264</v>
      </c>
      <c r="V5" s="236">
        <v>500</v>
      </c>
      <c r="W5" s="237">
        <v>45170</v>
      </c>
      <c r="X5" s="96">
        <v>6</v>
      </c>
      <c r="Y5" s="96">
        <v>0</v>
      </c>
      <c r="Z5" s="96">
        <v>100000</v>
      </c>
      <c r="AA5" s="96">
        <v>100000</v>
      </c>
      <c r="AB5" s="96">
        <v>100000</v>
      </c>
      <c r="AC5" s="96">
        <v>100000</v>
      </c>
      <c r="AD5" s="96">
        <v>100000</v>
      </c>
    </row>
    <row r="6" spans="1:30">
      <c r="A6" s="96"/>
      <c r="B6" s="228"/>
      <c r="C6" s="219"/>
      <c r="D6" s="219"/>
      <c r="E6" s="219"/>
      <c r="F6" s="219"/>
      <c r="G6" s="219"/>
      <c r="H6" s="219"/>
      <c r="I6" s="219"/>
      <c r="J6" s="219"/>
      <c r="K6" s="229"/>
      <c r="L6" s="96"/>
      <c r="M6" s="234">
        <v>45218</v>
      </c>
      <c r="N6" s="235">
        <f t="shared" si="0"/>
        <v>33705000</v>
      </c>
      <c r="O6" s="235">
        <f t="shared" si="1"/>
        <v>6741000</v>
      </c>
      <c r="P6" s="235">
        <f t="shared" si="2"/>
        <v>57</v>
      </c>
      <c r="Q6" s="96"/>
      <c r="R6" s="96">
        <f t="shared" si="3"/>
        <v>4</v>
      </c>
      <c r="S6" s="96" t="s">
        <v>267</v>
      </c>
      <c r="T6" s="96" t="s">
        <v>263</v>
      </c>
      <c r="U6" s="96" t="s">
        <v>264</v>
      </c>
      <c r="V6" s="236">
        <v>630</v>
      </c>
      <c r="W6" s="237">
        <v>45121</v>
      </c>
      <c r="X6" s="96">
        <v>6</v>
      </c>
      <c r="Y6" s="96">
        <v>0</v>
      </c>
      <c r="Z6" s="96">
        <v>126000</v>
      </c>
      <c r="AA6" s="96">
        <v>126000</v>
      </c>
      <c r="AB6" s="96">
        <v>126000</v>
      </c>
      <c r="AC6" s="96">
        <v>126000</v>
      </c>
      <c r="AD6" s="96">
        <v>126000</v>
      </c>
    </row>
    <row r="7" spans="1:30">
      <c r="A7" s="224"/>
      <c r="B7" s="238" t="s">
        <v>127</v>
      </c>
      <c r="C7" s="239" t="s">
        <v>268</v>
      </c>
      <c r="D7" s="239" t="s">
        <v>269</v>
      </c>
      <c r="E7" s="239" t="s">
        <v>270</v>
      </c>
      <c r="F7" s="240" t="s">
        <v>248</v>
      </c>
      <c r="G7" s="240" t="s">
        <v>271</v>
      </c>
      <c r="H7" s="240" t="s">
        <v>272</v>
      </c>
      <c r="I7" s="239" t="s">
        <v>245</v>
      </c>
      <c r="J7" s="239" t="s">
        <v>252</v>
      </c>
      <c r="K7" s="241" t="s">
        <v>247</v>
      </c>
      <c r="L7" s="223"/>
      <c r="M7" s="234">
        <v>45222</v>
      </c>
      <c r="N7" s="235">
        <f t="shared" si="0"/>
        <v>24300000</v>
      </c>
      <c r="O7" s="235">
        <f t="shared" si="1"/>
        <v>4860000</v>
      </c>
      <c r="P7" s="235">
        <f t="shared" si="2"/>
        <v>41</v>
      </c>
      <c r="Q7" s="96"/>
      <c r="R7" s="96">
        <f t="shared" si="3"/>
        <v>5</v>
      </c>
      <c r="S7" s="96" t="s">
        <v>273</v>
      </c>
      <c r="T7" s="96" t="s">
        <v>263</v>
      </c>
      <c r="U7" s="96" t="s">
        <v>264</v>
      </c>
      <c r="V7" s="236">
        <v>620</v>
      </c>
      <c r="W7" s="237">
        <v>45042</v>
      </c>
      <c r="X7" s="96">
        <v>6</v>
      </c>
      <c r="Y7" s="96">
        <v>0</v>
      </c>
      <c r="Z7" s="96">
        <v>124000</v>
      </c>
      <c r="AA7" s="96">
        <v>124000</v>
      </c>
      <c r="AB7" s="96">
        <v>124000</v>
      </c>
      <c r="AC7" s="96">
        <v>124000</v>
      </c>
      <c r="AD7" s="96">
        <v>124000</v>
      </c>
    </row>
    <row r="8" spans="1:30">
      <c r="A8" s="224"/>
      <c r="B8" s="242">
        <v>1</v>
      </c>
      <c r="C8" s="243">
        <v>110301003</v>
      </c>
      <c r="D8" s="243" t="s">
        <v>274</v>
      </c>
      <c r="E8" s="243" t="s">
        <v>275</v>
      </c>
      <c r="F8" s="244">
        <v>1</v>
      </c>
      <c r="G8" s="244">
        <v>1</v>
      </c>
      <c r="H8" s="244">
        <v>0</v>
      </c>
      <c r="I8" s="245">
        <f>+M2</f>
        <v>45204</v>
      </c>
      <c r="J8" s="246">
        <f t="shared" ref="J8:J19" si="4">+K8*5</f>
        <v>450000</v>
      </c>
      <c r="K8" s="247">
        <f t="shared" ref="K8:K19" si="5">VLOOKUP(D8,$S$3:$AD$43,8,0)*G8</f>
        <v>90000</v>
      </c>
      <c r="L8" s="223"/>
      <c r="M8" s="234">
        <v>45225</v>
      </c>
      <c r="N8" s="235">
        <f t="shared" si="0"/>
        <v>26810000</v>
      </c>
      <c r="O8" s="235">
        <f t="shared" si="1"/>
        <v>5362000</v>
      </c>
      <c r="P8" s="235">
        <f t="shared" si="2"/>
        <v>45</v>
      </c>
      <c r="Q8" s="96"/>
      <c r="R8" s="96">
        <f t="shared" si="3"/>
        <v>6</v>
      </c>
      <c r="S8" s="96" t="s">
        <v>276</v>
      </c>
      <c r="T8" s="96" t="s">
        <v>263</v>
      </c>
      <c r="U8" s="96" t="s">
        <v>264</v>
      </c>
      <c r="V8" s="236">
        <v>620</v>
      </c>
      <c r="W8" s="237">
        <v>45042</v>
      </c>
      <c r="X8" s="96">
        <v>6</v>
      </c>
      <c r="Y8" s="96">
        <v>0</v>
      </c>
      <c r="Z8" s="96">
        <v>124000</v>
      </c>
      <c r="AA8" s="96">
        <v>124000</v>
      </c>
      <c r="AB8" s="96">
        <v>124000</v>
      </c>
      <c r="AC8" s="96">
        <v>124000</v>
      </c>
      <c r="AD8" s="96">
        <v>124000</v>
      </c>
    </row>
    <row r="9" spans="1:30">
      <c r="A9" s="224"/>
      <c r="B9" s="242">
        <v>2</v>
      </c>
      <c r="C9" s="243">
        <v>220101008</v>
      </c>
      <c r="D9" s="243" t="s">
        <v>277</v>
      </c>
      <c r="E9" s="243" t="s">
        <v>275</v>
      </c>
      <c r="F9" s="244">
        <v>4</v>
      </c>
      <c r="G9" s="244">
        <v>4</v>
      </c>
      <c r="H9" s="244">
        <v>0</v>
      </c>
      <c r="I9" s="248">
        <f t="shared" ref="I9:I19" si="6">+I8</f>
        <v>45204</v>
      </c>
      <c r="J9" s="246">
        <f t="shared" si="4"/>
        <v>2480000</v>
      </c>
      <c r="K9" s="247">
        <f t="shared" si="5"/>
        <v>496000</v>
      </c>
      <c r="L9" s="223"/>
      <c r="M9" s="234">
        <v>45229</v>
      </c>
      <c r="N9" s="235">
        <f t="shared" si="0"/>
        <v>32340000</v>
      </c>
      <c r="O9" s="235">
        <f t="shared" si="1"/>
        <v>6468000</v>
      </c>
      <c r="P9" s="235">
        <f t="shared" si="2"/>
        <v>56</v>
      </c>
      <c r="Q9" s="96"/>
      <c r="R9" s="96">
        <f t="shared" si="3"/>
        <v>7</v>
      </c>
      <c r="S9" s="96" t="s">
        <v>277</v>
      </c>
      <c r="T9" s="96" t="s">
        <v>263</v>
      </c>
      <c r="U9" s="96" t="s">
        <v>264</v>
      </c>
      <c r="V9" s="236">
        <v>620</v>
      </c>
      <c r="W9" s="237">
        <v>45042</v>
      </c>
      <c r="X9" s="96">
        <v>6</v>
      </c>
      <c r="Y9" s="96">
        <v>0</v>
      </c>
      <c r="Z9" s="96">
        <v>124000</v>
      </c>
      <c r="AA9" s="96">
        <v>124000</v>
      </c>
      <c r="AB9" s="96">
        <v>124000</v>
      </c>
      <c r="AC9" s="96">
        <v>124000</v>
      </c>
      <c r="AD9" s="96">
        <v>124000</v>
      </c>
    </row>
    <row r="10" spans="1:30">
      <c r="A10" s="224"/>
      <c r="B10" s="242">
        <v>3</v>
      </c>
      <c r="C10" s="243">
        <v>620701011</v>
      </c>
      <c r="D10" s="243" t="s">
        <v>278</v>
      </c>
      <c r="E10" s="243" t="s">
        <v>275</v>
      </c>
      <c r="F10" s="244">
        <v>1</v>
      </c>
      <c r="G10" s="244">
        <v>1</v>
      </c>
      <c r="H10" s="244">
        <v>0</v>
      </c>
      <c r="I10" s="248">
        <f t="shared" si="6"/>
        <v>45204</v>
      </c>
      <c r="J10" s="246">
        <f t="shared" si="4"/>
        <v>500000</v>
      </c>
      <c r="K10" s="247">
        <f t="shared" si="5"/>
        <v>100000</v>
      </c>
      <c r="L10" s="223"/>
      <c r="M10" s="192"/>
      <c r="N10" s="249">
        <f t="shared" ref="N10:P10" si="7">SUM(N2:N9)</f>
        <v>235690000</v>
      </c>
      <c r="O10" s="249">
        <f t="shared" si="7"/>
        <v>47138000</v>
      </c>
      <c r="P10" s="249">
        <f t="shared" si="7"/>
        <v>404</v>
      </c>
      <c r="Q10" s="96"/>
      <c r="R10" s="96">
        <f t="shared" si="3"/>
        <v>8</v>
      </c>
      <c r="S10" s="96" t="s">
        <v>279</v>
      </c>
      <c r="T10" s="96" t="s">
        <v>263</v>
      </c>
      <c r="U10" s="96" t="s">
        <v>264</v>
      </c>
      <c r="V10" s="236">
        <v>705</v>
      </c>
      <c r="W10" s="237">
        <v>45042</v>
      </c>
      <c r="X10" s="96">
        <v>6</v>
      </c>
      <c r="Y10" s="96">
        <v>0</v>
      </c>
      <c r="Z10" s="96">
        <v>141000</v>
      </c>
      <c r="AA10" s="96">
        <v>141000</v>
      </c>
      <c r="AB10" s="96">
        <v>141000</v>
      </c>
      <c r="AC10" s="96">
        <v>141000</v>
      </c>
      <c r="AD10" s="96">
        <v>141000</v>
      </c>
    </row>
    <row r="11" spans="1:30">
      <c r="A11" s="224"/>
      <c r="B11" s="242">
        <v>4</v>
      </c>
      <c r="C11" s="243">
        <v>88</v>
      </c>
      <c r="D11" s="243" t="s">
        <v>280</v>
      </c>
      <c r="E11" s="243" t="s">
        <v>275</v>
      </c>
      <c r="F11" s="244">
        <v>2</v>
      </c>
      <c r="G11" s="244">
        <v>2</v>
      </c>
      <c r="H11" s="244">
        <v>0</v>
      </c>
      <c r="I11" s="248">
        <f t="shared" si="6"/>
        <v>45204</v>
      </c>
      <c r="J11" s="246">
        <f t="shared" si="4"/>
        <v>950000</v>
      </c>
      <c r="K11" s="247">
        <f t="shared" si="5"/>
        <v>190000</v>
      </c>
      <c r="L11" s="223"/>
      <c r="M11" s="96"/>
      <c r="N11" s="96"/>
      <c r="O11" s="96"/>
      <c r="P11" s="96"/>
      <c r="Q11" s="96"/>
      <c r="R11" s="96">
        <f t="shared" si="3"/>
        <v>9</v>
      </c>
      <c r="S11" s="96" t="s">
        <v>281</v>
      </c>
      <c r="T11" s="96" t="s">
        <v>263</v>
      </c>
      <c r="U11" s="96" t="s">
        <v>264</v>
      </c>
      <c r="V11" s="236">
        <v>705</v>
      </c>
      <c r="W11" s="237">
        <v>45042</v>
      </c>
      <c r="X11" s="96">
        <v>6</v>
      </c>
      <c r="Y11" s="96">
        <v>0</v>
      </c>
      <c r="Z11" s="96">
        <v>141000</v>
      </c>
      <c r="AA11" s="96">
        <v>141000</v>
      </c>
      <c r="AB11" s="96">
        <v>141000</v>
      </c>
      <c r="AC11" s="96">
        <v>141000</v>
      </c>
      <c r="AD11" s="96">
        <v>141000</v>
      </c>
    </row>
    <row r="12" spans="1:30">
      <c r="A12" s="224"/>
      <c r="B12" s="242">
        <v>5</v>
      </c>
      <c r="C12" s="243">
        <v>92</v>
      </c>
      <c r="D12" s="243" t="s">
        <v>282</v>
      </c>
      <c r="E12" s="243" t="s">
        <v>275</v>
      </c>
      <c r="F12" s="244">
        <v>2</v>
      </c>
      <c r="G12" s="244">
        <v>2</v>
      </c>
      <c r="H12" s="244">
        <v>0</v>
      </c>
      <c r="I12" s="248">
        <f t="shared" si="6"/>
        <v>45204</v>
      </c>
      <c r="J12" s="246">
        <f t="shared" si="4"/>
        <v>1530000</v>
      </c>
      <c r="K12" s="247">
        <f t="shared" si="5"/>
        <v>306000</v>
      </c>
      <c r="L12" s="223"/>
      <c r="M12" s="96"/>
      <c r="N12" s="96"/>
      <c r="O12" s="96"/>
      <c r="P12" s="96"/>
      <c r="Q12" s="96"/>
      <c r="R12" s="96">
        <f t="shared" si="3"/>
        <v>10</v>
      </c>
      <c r="S12" s="96" t="s">
        <v>283</v>
      </c>
      <c r="T12" s="96" t="s">
        <v>263</v>
      </c>
      <c r="U12" s="96" t="s">
        <v>264</v>
      </c>
      <c r="V12" s="236">
        <v>705</v>
      </c>
      <c r="W12" s="237">
        <v>45042</v>
      </c>
      <c r="X12" s="96">
        <v>6</v>
      </c>
      <c r="Y12" s="96">
        <v>0</v>
      </c>
      <c r="Z12" s="96">
        <v>141000</v>
      </c>
      <c r="AA12" s="96">
        <v>141000</v>
      </c>
      <c r="AB12" s="96">
        <v>141000</v>
      </c>
      <c r="AC12" s="96">
        <v>141000</v>
      </c>
      <c r="AD12" s="96">
        <v>141000</v>
      </c>
    </row>
    <row r="13" spans="1:30">
      <c r="A13" s="224"/>
      <c r="B13" s="242">
        <v>6</v>
      </c>
      <c r="C13" s="243">
        <v>921201016</v>
      </c>
      <c r="D13" s="243" t="s">
        <v>284</v>
      </c>
      <c r="E13" s="243" t="s">
        <v>275</v>
      </c>
      <c r="F13" s="244">
        <v>14</v>
      </c>
      <c r="G13" s="244">
        <v>14</v>
      </c>
      <c r="H13" s="244">
        <v>0</v>
      </c>
      <c r="I13" s="248">
        <f t="shared" si="6"/>
        <v>45204</v>
      </c>
      <c r="J13" s="246">
        <f t="shared" si="4"/>
        <v>9030000</v>
      </c>
      <c r="K13" s="247">
        <f t="shared" si="5"/>
        <v>1806000</v>
      </c>
      <c r="L13" s="223"/>
      <c r="M13" s="96"/>
      <c r="N13" s="96"/>
      <c r="O13" s="96"/>
      <c r="P13" s="96"/>
      <c r="Q13" s="96"/>
      <c r="R13" s="96">
        <f t="shared" si="3"/>
        <v>11</v>
      </c>
      <c r="S13" s="96" t="s">
        <v>285</v>
      </c>
      <c r="T13" s="96" t="s">
        <v>263</v>
      </c>
      <c r="U13" s="96" t="s">
        <v>264</v>
      </c>
      <c r="V13" s="236">
        <v>470</v>
      </c>
      <c r="W13" s="237">
        <v>45042</v>
      </c>
      <c r="X13" s="96">
        <v>6</v>
      </c>
      <c r="Y13" s="96">
        <v>0</v>
      </c>
      <c r="Z13" s="96">
        <v>94000</v>
      </c>
      <c r="AA13" s="96">
        <v>94000</v>
      </c>
      <c r="AB13" s="96">
        <v>94000</v>
      </c>
      <c r="AC13" s="96">
        <v>94000</v>
      </c>
      <c r="AD13" s="96">
        <v>94000</v>
      </c>
    </row>
    <row r="14" spans="1:30">
      <c r="A14" s="224"/>
      <c r="B14" s="242">
        <v>7</v>
      </c>
      <c r="C14" s="243">
        <v>101020102</v>
      </c>
      <c r="D14" s="243" t="s">
        <v>285</v>
      </c>
      <c r="E14" s="243" t="s">
        <v>286</v>
      </c>
      <c r="F14" s="244">
        <v>3</v>
      </c>
      <c r="G14" s="244">
        <v>3</v>
      </c>
      <c r="H14" s="244">
        <v>0</v>
      </c>
      <c r="I14" s="248">
        <f t="shared" si="6"/>
        <v>45204</v>
      </c>
      <c r="J14" s="246">
        <f t="shared" si="4"/>
        <v>1410000</v>
      </c>
      <c r="K14" s="247">
        <f t="shared" si="5"/>
        <v>282000</v>
      </c>
      <c r="L14" s="223"/>
      <c r="M14" s="96"/>
      <c r="N14" s="96"/>
      <c r="O14" s="96"/>
      <c r="P14" s="96"/>
      <c r="Q14" s="96"/>
      <c r="R14" s="96">
        <f t="shared" si="3"/>
        <v>12</v>
      </c>
      <c r="S14" s="96" t="s">
        <v>287</v>
      </c>
      <c r="T14" s="96" t="s">
        <v>263</v>
      </c>
      <c r="U14" s="96" t="s">
        <v>264</v>
      </c>
      <c r="V14" s="236">
        <v>625</v>
      </c>
      <c r="W14" s="237">
        <v>45042</v>
      </c>
      <c r="X14" s="96">
        <v>6</v>
      </c>
      <c r="Y14" s="96">
        <v>0</v>
      </c>
      <c r="Z14" s="96">
        <v>125000</v>
      </c>
      <c r="AA14" s="96">
        <v>125000</v>
      </c>
      <c r="AB14" s="96">
        <v>125000</v>
      </c>
      <c r="AC14" s="96">
        <v>125000</v>
      </c>
      <c r="AD14" s="96">
        <v>125000</v>
      </c>
    </row>
    <row r="15" spans="1:30">
      <c r="A15" s="224"/>
      <c r="B15" s="242">
        <v>8</v>
      </c>
      <c r="C15" s="243">
        <v>101060101</v>
      </c>
      <c r="D15" s="243" t="s">
        <v>288</v>
      </c>
      <c r="E15" s="243" t="s">
        <v>275</v>
      </c>
      <c r="F15" s="244">
        <v>9</v>
      </c>
      <c r="G15" s="244">
        <v>0</v>
      </c>
      <c r="H15" s="244">
        <v>9</v>
      </c>
      <c r="I15" s="248">
        <f t="shared" si="6"/>
        <v>45204</v>
      </c>
      <c r="J15" s="246">
        <f t="shared" si="4"/>
        <v>0</v>
      </c>
      <c r="K15" s="247">
        <f t="shared" si="5"/>
        <v>0</v>
      </c>
      <c r="L15" s="223"/>
      <c r="M15" s="96"/>
      <c r="N15" s="96"/>
      <c r="O15" s="96"/>
      <c r="P15" s="96"/>
      <c r="Q15" s="96"/>
      <c r="R15" s="96">
        <f t="shared" si="3"/>
        <v>13</v>
      </c>
      <c r="S15" s="96" t="s">
        <v>289</v>
      </c>
      <c r="T15" s="96" t="s">
        <v>263</v>
      </c>
      <c r="U15" s="96" t="s">
        <v>264</v>
      </c>
      <c r="V15" s="236">
        <v>625</v>
      </c>
      <c r="W15" s="237">
        <v>45042</v>
      </c>
      <c r="X15" s="96">
        <v>6</v>
      </c>
      <c r="Y15" s="96">
        <v>0</v>
      </c>
      <c r="Z15" s="96">
        <v>125000</v>
      </c>
      <c r="AA15" s="96">
        <v>125000</v>
      </c>
      <c r="AB15" s="96">
        <v>125000</v>
      </c>
      <c r="AC15" s="96">
        <v>125000</v>
      </c>
      <c r="AD15" s="96">
        <v>125000</v>
      </c>
    </row>
    <row r="16" spans="1:30">
      <c r="A16" s="224"/>
      <c r="B16" s="242">
        <v>9</v>
      </c>
      <c r="C16" s="243">
        <v>144</v>
      </c>
      <c r="D16" s="243" t="s">
        <v>281</v>
      </c>
      <c r="E16" s="243" t="s">
        <v>275</v>
      </c>
      <c r="F16" s="244">
        <v>5</v>
      </c>
      <c r="G16" s="244">
        <v>5</v>
      </c>
      <c r="H16" s="244">
        <v>0</v>
      </c>
      <c r="I16" s="248">
        <f t="shared" si="6"/>
        <v>45204</v>
      </c>
      <c r="J16" s="246">
        <f t="shared" si="4"/>
        <v>3525000</v>
      </c>
      <c r="K16" s="247">
        <f t="shared" si="5"/>
        <v>705000</v>
      </c>
      <c r="L16" s="223"/>
      <c r="M16" s="96"/>
      <c r="N16" s="96"/>
      <c r="O16" s="96"/>
      <c r="P16" s="96"/>
      <c r="Q16" s="96"/>
      <c r="R16" s="96">
        <f t="shared" si="3"/>
        <v>14</v>
      </c>
      <c r="S16" s="96" t="s">
        <v>290</v>
      </c>
      <c r="T16" s="96" t="s">
        <v>263</v>
      </c>
      <c r="U16" s="96" t="s">
        <v>264</v>
      </c>
      <c r="V16" s="236">
        <v>625</v>
      </c>
      <c r="W16" s="237">
        <v>45042</v>
      </c>
      <c r="X16" s="96">
        <v>6</v>
      </c>
      <c r="Y16" s="96">
        <v>0</v>
      </c>
      <c r="Z16" s="96">
        <v>125000</v>
      </c>
      <c r="AA16" s="96">
        <v>125000</v>
      </c>
      <c r="AB16" s="96">
        <v>125000</v>
      </c>
      <c r="AC16" s="96">
        <v>125000</v>
      </c>
      <c r="AD16" s="96">
        <v>125000</v>
      </c>
    </row>
    <row r="17" spans="1:30">
      <c r="A17" s="224"/>
      <c r="B17" s="242">
        <v>10</v>
      </c>
      <c r="C17" s="243">
        <v>155</v>
      </c>
      <c r="D17" s="243" t="s">
        <v>266</v>
      </c>
      <c r="E17" s="243" t="s">
        <v>291</v>
      </c>
      <c r="F17" s="244">
        <v>1</v>
      </c>
      <c r="G17" s="244">
        <v>1</v>
      </c>
      <c r="H17" s="244">
        <v>0</v>
      </c>
      <c r="I17" s="248">
        <f t="shared" si="6"/>
        <v>45204</v>
      </c>
      <c r="J17" s="246">
        <f t="shared" si="4"/>
        <v>500000</v>
      </c>
      <c r="K17" s="247">
        <f t="shared" si="5"/>
        <v>100000</v>
      </c>
      <c r="L17" s="223"/>
      <c r="M17" s="96"/>
      <c r="N17" s="96"/>
      <c r="O17" s="96"/>
      <c r="P17" s="96"/>
      <c r="Q17" s="96"/>
      <c r="R17" s="96">
        <f t="shared" si="3"/>
        <v>15</v>
      </c>
      <c r="S17" s="96" t="s">
        <v>292</v>
      </c>
      <c r="T17" s="96" t="s">
        <v>263</v>
      </c>
      <c r="U17" s="96" t="s">
        <v>264</v>
      </c>
      <c r="V17" s="236">
        <v>475</v>
      </c>
      <c r="W17" s="237">
        <v>45042</v>
      </c>
      <c r="X17" s="96">
        <v>6</v>
      </c>
      <c r="Y17" s="96">
        <v>0</v>
      </c>
      <c r="Z17" s="96">
        <v>95000</v>
      </c>
      <c r="AA17" s="96">
        <v>95000</v>
      </c>
      <c r="AB17" s="96">
        <v>95000</v>
      </c>
      <c r="AC17" s="96">
        <v>95000</v>
      </c>
      <c r="AD17" s="96">
        <v>95000</v>
      </c>
    </row>
    <row r="18" spans="1:30">
      <c r="A18" s="224"/>
      <c r="B18" s="242">
        <v>11</v>
      </c>
      <c r="C18" s="243">
        <v>202010101</v>
      </c>
      <c r="D18" s="243" t="s">
        <v>293</v>
      </c>
      <c r="E18" s="243" t="s">
        <v>275</v>
      </c>
      <c r="F18" s="244">
        <v>4</v>
      </c>
      <c r="G18" s="244">
        <v>4</v>
      </c>
      <c r="H18" s="244">
        <v>0</v>
      </c>
      <c r="I18" s="248">
        <f t="shared" si="6"/>
        <v>45204</v>
      </c>
      <c r="J18" s="246">
        <f t="shared" si="4"/>
        <v>2520000</v>
      </c>
      <c r="K18" s="247">
        <f t="shared" si="5"/>
        <v>504000</v>
      </c>
      <c r="L18" s="223"/>
      <c r="M18" s="96"/>
      <c r="N18" s="96"/>
      <c r="O18" s="96"/>
      <c r="P18" s="96"/>
      <c r="Q18" s="96"/>
      <c r="R18" s="96">
        <f t="shared" si="3"/>
        <v>16</v>
      </c>
      <c r="S18" s="96" t="s">
        <v>280</v>
      </c>
      <c r="T18" s="96" t="s">
        <v>263</v>
      </c>
      <c r="U18" s="96" t="s">
        <v>264</v>
      </c>
      <c r="V18" s="236">
        <v>475</v>
      </c>
      <c r="W18" s="237">
        <v>45042</v>
      </c>
      <c r="X18" s="96">
        <v>6</v>
      </c>
      <c r="Y18" s="96">
        <v>0</v>
      </c>
      <c r="Z18" s="96">
        <v>95000</v>
      </c>
      <c r="AA18" s="96">
        <v>95000</v>
      </c>
      <c r="AB18" s="96">
        <v>95000</v>
      </c>
      <c r="AC18" s="96">
        <v>95000</v>
      </c>
      <c r="AD18" s="96">
        <v>95000</v>
      </c>
    </row>
    <row r="19" spans="1:30">
      <c r="A19" s="224"/>
      <c r="B19" s="242">
        <v>12</v>
      </c>
      <c r="C19" s="243">
        <v>404010102</v>
      </c>
      <c r="D19" s="243" t="s">
        <v>294</v>
      </c>
      <c r="E19" s="243" t="s">
        <v>275</v>
      </c>
      <c r="F19" s="244">
        <v>4</v>
      </c>
      <c r="G19" s="244">
        <v>4</v>
      </c>
      <c r="H19" s="244">
        <v>0</v>
      </c>
      <c r="I19" s="248">
        <f t="shared" si="6"/>
        <v>45204</v>
      </c>
      <c r="J19" s="246">
        <f t="shared" si="4"/>
        <v>1720000</v>
      </c>
      <c r="K19" s="247">
        <f t="shared" si="5"/>
        <v>344000</v>
      </c>
      <c r="L19" s="223"/>
      <c r="M19" s="96"/>
      <c r="N19" s="96"/>
      <c r="O19" s="96"/>
      <c r="P19" s="96"/>
      <c r="Q19" s="96"/>
      <c r="R19" s="96">
        <f t="shared" si="3"/>
        <v>17</v>
      </c>
      <c r="S19" s="96" t="s">
        <v>295</v>
      </c>
      <c r="T19" s="96" t="s">
        <v>263</v>
      </c>
      <c r="U19" s="96" t="s">
        <v>264</v>
      </c>
      <c r="V19" s="236">
        <v>660</v>
      </c>
      <c r="W19" s="237">
        <v>45042</v>
      </c>
      <c r="X19" s="96">
        <v>6</v>
      </c>
      <c r="Y19" s="96">
        <v>0</v>
      </c>
      <c r="Z19" s="96">
        <v>132000</v>
      </c>
      <c r="AA19" s="96">
        <v>132000</v>
      </c>
      <c r="AB19" s="96">
        <v>132000</v>
      </c>
      <c r="AC19" s="96">
        <v>132000</v>
      </c>
      <c r="AD19" s="96">
        <v>132000</v>
      </c>
    </row>
    <row r="20" spans="1:30">
      <c r="A20" s="224"/>
      <c r="B20" s="242"/>
      <c r="C20" s="243"/>
      <c r="D20" s="243"/>
      <c r="E20" s="243"/>
      <c r="F20" s="244"/>
      <c r="G20" s="250">
        <f>SUM(G8:G19)</f>
        <v>41</v>
      </c>
      <c r="H20" s="250"/>
      <c r="I20" s="251"/>
      <c r="J20" s="252">
        <f t="shared" ref="J20:K20" si="8">SUM(J8:J19)</f>
        <v>24615000</v>
      </c>
      <c r="K20" s="252">
        <f t="shared" si="8"/>
        <v>4923000</v>
      </c>
      <c r="L20" s="223"/>
      <c r="M20" s="96"/>
      <c r="N20" s="96"/>
      <c r="O20" s="96"/>
      <c r="P20" s="96"/>
      <c r="Q20" s="96"/>
      <c r="R20" s="96">
        <f t="shared" si="3"/>
        <v>18</v>
      </c>
      <c r="S20" s="96" t="s">
        <v>296</v>
      </c>
      <c r="T20" s="96" t="s">
        <v>263</v>
      </c>
      <c r="U20" s="96" t="s">
        <v>264</v>
      </c>
      <c r="V20" s="236">
        <v>530</v>
      </c>
      <c r="W20" s="237">
        <v>45042</v>
      </c>
      <c r="X20" s="96">
        <v>6</v>
      </c>
      <c r="Y20" s="96">
        <v>0</v>
      </c>
      <c r="Z20" s="96">
        <v>106000</v>
      </c>
      <c r="AA20" s="96">
        <v>106000</v>
      </c>
      <c r="AB20" s="96">
        <v>106000</v>
      </c>
      <c r="AC20" s="96">
        <v>106000</v>
      </c>
      <c r="AD20" s="96">
        <v>106000</v>
      </c>
    </row>
    <row r="21" spans="1:30" ht="15.75" customHeight="1">
      <c r="A21" s="224"/>
      <c r="B21" s="242"/>
      <c r="C21" s="243"/>
      <c r="D21" s="243"/>
      <c r="E21" s="243"/>
      <c r="F21" s="244"/>
      <c r="G21" s="244"/>
      <c r="H21" s="244"/>
      <c r="I21" s="248"/>
      <c r="J21" s="246"/>
      <c r="K21" s="247"/>
      <c r="L21" s="223"/>
      <c r="M21" s="96"/>
      <c r="N21" s="96"/>
      <c r="O21" s="96"/>
      <c r="P21" s="96"/>
      <c r="Q21" s="96"/>
      <c r="R21" s="96">
        <f t="shared" si="3"/>
        <v>19</v>
      </c>
      <c r="S21" s="96" t="s">
        <v>297</v>
      </c>
      <c r="T21" s="96" t="s">
        <v>263</v>
      </c>
      <c r="U21" s="96" t="s">
        <v>264</v>
      </c>
      <c r="V21" s="236">
        <v>605</v>
      </c>
      <c r="W21" s="237">
        <v>45042</v>
      </c>
      <c r="X21" s="96">
        <v>6</v>
      </c>
      <c r="Y21" s="96">
        <v>0</v>
      </c>
      <c r="Z21" s="96">
        <v>121000</v>
      </c>
      <c r="AA21" s="96">
        <v>121000</v>
      </c>
      <c r="AB21" s="96">
        <v>121000</v>
      </c>
      <c r="AC21" s="96">
        <v>121000</v>
      </c>
      <c r="AD21" s="96">
        <v>121000</v>
      </c>
    </row>
    <row r="22" spans="1:30" ht="15.75" customHeight="1">
      <c r="A22" s="224"/>
      <c r="B22" s="238" t="s">
        <v>127</v>
      </c>
      <c r="C22" s="239" t="s">
        <v>268</v>
      </c>
      <c r="D22" s="239" t="s">
        <v>269</v>
      </c>
      <c r="E22" s="239" t="s">
        <v>270</v>
      </c>
      <c r="F22" s="240" t="s">
        <v>248</v>
      </c>
      <c r="G22" s="240" t="s">
        <v>271</v>
      </c>
      <c r="H22" s="240" t="s">
        <v>272</v>
      </c>
      <c r="I22" s="239" t="s">
        <v>245</v>
      </c>
      <c r="J22" s="239" t="s">
        <v>252</v>
      </c>
      <c r="K22" s="241" t="s">
        <v>247</v>
      </c>
      <c r="L22" s="223"/>
      <c r="M22" s="96"/>
      <c r="N22" s="96"/>
      <c r="O22" s="96"/>
      <c r="P22" s="96"/>
      <c r="Q22" s="96"/>
      <c r="R22" s="96">
        <f t="shared" si="3"/>
        <v>20</v>
      </c>
      <c r="S22" s="96" t="s">
        <v>298</v>
      </c>
      <c r="T22" s="96" t="s">
        <v>263</v>
      </c>
      <c r="U22" s="96" t="s">
        <v>264</v>
      </c>
      <c r="V22" s="236">
        <v>605</v>
      </c>
      <c r="W22" s="237">
        <v>45042</v>
      </c>
      <c r="X22" s="96">
        <v>6</v>
      </c>
      <c r="Y22" s="96">
        <v>0</v>
      </c>
      <c r="Z22" s="96">
        <v>121000</v>
      </c>
      <c r="AA22" s="96">
        <v>121000</v>
      </c>
      <c r="AB22" s="96">
        <v>121000</v>
      </c>
      <c r="AC22" s="96">
        <v>121000</v>
      </c>
      <c r="AD22" s="96">
        <v>121000</v>
      </c>
    </row>
    <row r="23" spans="1:30" ht="15.75" customHeight="1">
      <c r="A23" s="224"/>
      <c r="B23" s="242">
        <v>1</v>
      </c>
      <c r="C23" s="243">
        <v>220101008</v>
      </c>
      <c r="D23" s="243" t="s">
        <v>277</v>
      </c>
      <c r="E23" s="243" t="s">
        <v>275</v>
      </c>
      <c r="F23" s="244">
        <v>5</v>
      </c>
      <c r="G23" s="244">
        <v>5</v>
      </c>
      <c r="H23" s="244">
        <v>0</v>
      </c>
      <c r="I23" s="248">
        <f>+M3</f>
        <v>45208</v>
      </c>
      <c r="J23" s="246">
        <f t="shared" ref="J23:J33" si="9">+K23*5</f>
        <v>3100000</v>
      </c>
      <c r="K23" s="247">
        <f t="shared" ref="K23:K33" si="10">VLOOKUP(D23,$S$3:$AD$43,8,0)*G23</f>
        <v>620000</v>
      </c>
      <c r="L23" s="223"/>
      <c r="M23" s="96"/>
      <c r="N23" s="96"/>
      <c r="O23" s="96"/>
      <c r="P23" s="96"/>
      <c r="Q23" s="96"/>
      <c r="R23" s="96">
        <f t="shared" si="3"/>
        <v>21</v>
      </c>
      <c r="S23" s="96" t="s">
        <v>299</v>
      </c>
      <c r="T23" s="96" t="s">
        <v>263</v>
      </c>
      <c r="U23" s="96" t="s">
        <v>264</v>
      </c>
      <c r="V23" s="236">
        <v>500</v>
      </c>
      <c r="W23" s="237">
        <v>45042</v>
      </c>
      <c r="X23" s="96">
        <v>6</v>
      </c>
      <c r="Y23" s="96">
        <v>0</v>
      </c>
      <c r="Z23" s="96">
        <v>100000</v>
      </c>
      <c r="AA23" s="96">
        <v>100000</v>
      </c>
      <c r="AB23" s="96">
        <v>100000</v>
      </c>
      <c r="AC23" s="96">
        <v>100000</v>
      </c>
      <c r="AD23" s="96">
        <v>100000</v>
      </c>
    </row>
    <row r="24" spans="1:30" ht="15.75" customHeight="1">
      <c r="A24" s="224"/>
      <c r="B24" s="242">
        <v>2</v>
      </c>
      <c r="C24" s="243">
        <v>620701011</v>
      </c>
      <c r="D24" s="243" t="s">
        <v>278</v>
      </c>
      <c r="E24" s="243" t="s">
        <v>275</v>
      </c>
      <c r="F24" s="244">
        <v>2</v>
      </c>
      <c r="G24" s="244">
        <v>2</v>
      </c>
      <c r="H24" s="244">
        <v>0</v>
      </c>
      <c r="I24" s="248">
        <f t="shared" ref="I24:I33" si="11">+I23</f>
        <v>45208</v>
      </c>
      <c r="J24" s="246">
        <f t="shared" si="9"/>
        <v>1000000</v>
      </c>
      <c r="K24" s="247">
        <f t="shared" si="10"/>
        <v>200000</v>
      </c>
      <c r="L24" s="223"/>
      <c r="M24" s="96"/>
      <c r="N24" s="96"/>
      <c r="O24" s="96"/>
      <c r="P24" s="96"/>
      <c r="Q24" s="96"/>
      <c r="R24" s="96">
        <f t="shared" si="3"/>
        <v>22</v>
      </c>
      <c r="S24" s="96" t="s">
        <v>278</v>
      </c>
      <c r="T24" s="96" t="s">
        <v>263</v>
      </c>
      <c r="U24" s="96" t="s">
        <v>264</v>
      </c>
      <c r="V24" s="236">
        <v>500</v>
      </c>
      <c r="W24" s="237">
        <v>45042</v>
      </c>
      <c r="X24" s="96">
        <v>6</v>
      </c>
      <c r="Y24" s="96">
        <v>0</v>
      </c>
      <c r="Z24" s="96">
        <v>100000</v>
      </c>
      <c r="AA24" s="96">
        <v>100000</v>
      </c>
      <c r="AB24" s="96">
        <v>100000</v>
      </c>
      <c r="AC24" s="96">
        <v>100000</v>
      </c>
      <c r="AD24" s="96">
        <v>100000</v>
      </c>
    </row>
    <row r="25" spans="1:30" ht="15.75" customHeight="1">
      <c r="A25" s="224"/>
      <c r="B25" s="242">
        <v>3</v>
      </c>
      <c r="C25" s="243">
        <v>88</v>
      </c>
      <c r="D25" s="243" t="s">
        <v>280</v>
      </c>
      <c r="E25" s="243" t="s">
        <v>275</v>
      </c>
      <c r="F25" s="244">
        <v>5</v>
      </c>
      <c r="G25" s="244">
        <v>3</v>
      </c>
      <c r="H25" s="244">
        <v>2</v>
      </c>
      <c r="I25" s="248">
        <f t="shared" si="11"/>
        <v>45208</v>
      </c>
      <c r="J25" s="246">
        <f t="shared" si="9"/>
        <v>1425000</v>
      </c>
      <c r="K25" s="247">
        <f t="shared" si="10"/>
        <v>285000</v>
      </c>
      <c r="L25" s="223"/>
      <c r="M25" s="96"/>
      <c r="N25" s="96"/>
      <c r="O25" s="96"/>
      <c r="P25" s="96"/>
      <c r="Q25" s="96"/>
      <c r="R25" s="96">
        <f t="shared" si="3"/>
        <v>23</v>
      </c>
      <c r="S25" s="96" t="s">
        <v>300</v>
      </c>
      <c r="T25" s="96" t="s">
        <v>263</v>
      </c>
      <c r="U25" s="96" t="s">
        <v>264</v>
      </c>
      <c r="V25" s="236">
        <v>500</v>
      </c>
      <c r="W25" s="237">
        <v>45042</v>
      </c>
      <c r="X25" s="96">
        <v>6</v>
      </c>
      <c r="Y25" s="96">
        <v>0</v>
      </c>
      <c r="Z25" s="96">
        <v>100000</v>
      </c>
      <c r="AA25" s="96">
        <v>100000</v>
      </c>
      <c r="AB25" s="96">
        <v>100000</v>
      </c>
      <c r="AC25" s="96">
        <v>100000</v>
      </c>
      <c r="AD25" s="96">
        <v>100000</v>
      </c>
    </row>
    <row r="26" spans="1:30" ht="15.75" customHeight="1">
      <c r="A26" s="224"/>
      <c r="B26" s="242">
        <v>4</v>
      </c>
      <c r="C26" s="243">
        <v>921201016</v>
      </c>
      <c r="D26" s="243" t="s">
        <v>284</v>
      </c>
      <c r="E26" s="243" t="s">
        <v>275</v>
      </c>
      <c r="F26" s="244">
        <v>17</v>
      </c>
      <c r="G26" s="244">
        <v>16</v>
      </c>
      <c r="H26" s="244">
        <v>1</v>
      </c>
      <c r="I26" s="248">
        <f t="shared" si="11"/>
        <v>45208</v>
      </c>
      <c r="J26" s="246">
        <f t="shared" si="9"/>
        <v>10320000</v>
      </c>
      <c r="K26" s="247">
        <f t="shared" si="10"/>
        <v>2064000</v>
      </c>
      <c r="L26" s="223"/>
      <c r="M26" s="96"/>
      <c r="N26" s="96"/>
      <c r="O26" s="96"/>
      <c r="P26" s="96"/>
      <c r="Q26" s="96"/>
      <c r="R26" s="96">
        <f t="shared" si="3"/>
        <v>24</v>
      </c>
      <c r="S26" s="96" t="s">
        <v>293</v>
      </c>
      <c r="T26" s="96" t="s">
        <v>263</v>
      </c>
      <c r="U26" s="96" t="s">
        <v>264</v>
      </c>
      <c r="V26" s="236">
        <v>630</v>
      </c>
      <c r="W26" s="237">
        <v>45042</v>
      </c>
      <c r="X26" s="96">
        <v>6</v>
      </c>
      <c r="Y26" s="96">
        <v>0</v>
      </c>
      <c r="Z26" s="96">
        <v>126000</v>
      </c>
      <c r="AA26" s="96">
        <v>126000</v>
      </c>
      <c r="AB26" s="96">
        <v>126000</v>
      </c>
      <c r="AC26" s="96">
        <v>126000</v>
      </c>
      <c r="AD26" s="96">
        <v>126000</v>
      </c>
    </row>
    <row r="27" spans="1:30" ht="15.75" customHeight="1">
      <c r="A27" s="224"/>
      <c r="B27" s="242">
        <v>5</v>
      </c>
      <c r="C27" s="243">
        <v>101020102</v>
      </c>
      <c r="D27" s="243" t="s">
        <v>285</v>
      </c>
      <c r="E27" s="243" t="s">
        <v>286</v>
      </c>
      <c r="F27" s="244">
        <v>7</v>
      </c>
      <c r="G27" s="244">
        <v>7</v>
      </c>
      <c r="H27" s="244">
        <v>0</v>
      </c>
      <c r="I27" s="248">
        <f t="shared" si="11"/>
        <v>45208</v>
      </c>
      <c r="J27" s="246">
        <f t="shared" si="9"/>
        <v>3290000</v>
      </c>
      <c r="K27" s="247">
        <f t="shared" si="10"/>
        <v>658000</v>
      </c>
      <c r="L27" s="223"/>
      <c r="M27" s="96"/>
      <c r="N27" s="96"/>
      <c r="O27" s="96"/>
      <c r="P27" s="96"/>
      <c r="Q27" s="96"/>
      <c r="R27" s="96">
        <f t="shared" si="3"/>
        <v>25</v>
      </c>
      <c r="S27" s="96" t="s">
        <v>301</v>
      </c>
      <c r="T27" s="96" t="s">
        <v>263</v>
      </c>
      <c r="U27" s="96" t="s">
        <v>264</v>
      </c>
      <c r="V27" s="236">
        <v>630</v>
      </c>
      <c r="W27" s="237">
        <v>45042</v>
      </c>
      <c r="X27" s="96">
        <v>6</v>
      </c>
      <c r="Y27" s="96">
        <v>0</v>
      </c>
      <c r="Z27" s="96">
        <v>126000</v>
      </c>
      <c r="AA27" s="96">
        <v>126000</v>
      </c>
      <c r="AB27" s="96">
        <v>126000</v>
      </c>
      <c r="AC27" s="96">
        <v>126000</v>
      </c>
      <c r="AD27" s="96">
        <v>126000</v>
      </c>
    </row>
    <row r="28" spans="1:30" ht="15.75" customHeight="1">
      <c r="A28" s="224"/>
      <c r="B28" s="242">
        <v>6</v>
      </c>
      <c r="C28" s="243">
        <v>101060101</v>
      </c>
      <c r="D28" s="243" t="s">
        <v>288</v>
      </c>
      <c r="E28" s="243" t="s">
        <v>275</v>
      </c>
      <c r="F28" s="244">
        <v>23</v>
      </c>
      <c r="G28" s="244">
        <v>21</v>
      </c>
      <c r="H28" s="244">
        <v>2</v>
      </c>
      <c r="I28" s="248">
        <f t="shared" si="11"/>
        <v>45208</v>
      </c>
      <c r="J28" s="246">
        <f t="shared" si="9"/>
        <v>11970000</v>
      </c>
      <c r="K28" s="247">
        <f t="shared" si="10"/>
        <v>2394000</v>
      </c>
      <c r="L28" s="223"/>
      <c r="M28" s="96"/>
      <c r="N28" s="96"/>
      <c r="O28" s="96"/>
      <c r="P28" s="96"/>
      <c r="Q28" s="96"/>
      <c r="R28" s="96">
        <f t="shared" si="3"/>
        <v>26</v>
      </c>
      <c r="S28" s="96" t="s">
        <v>302</v>
      </c>
      <c r="T28" s="96" t="s">
        <v>263</v>
      </c>
      <c r="U28" s="96" t="s">
        <v>264</v>
      </c>
      <c r="V28" s="236">
        <v>630</v>
      </c>
      <c r="W28" s="237">
        <v>45042</v>
      </c>
      <c r="X28" s="96">
        <v>6</v>
      </c>
      <c r="Y28" s="96">
        <v>0</v>
      </c>
      <c r="Z28" s="96">
        <v>126000</v>
      </c>
      <c r="AA28" s="96">
        <v>126000</v>
      </c>
      <c r="AB28" s="96">
        <v>126000</v>
      </c>
      <c r="AC28" s="96">
        <v>126000</v>
      </c>
      <c r="AD28" s="96">
        <v>126000</v>
      </c>
    </row>
    <row r="29" spans="1:30" ht="15.75" customHeight="1">
      <c r="A29" s="224"/>
      <c r="B29" s="242">
        <v>7</v>
      </c>
      <c r="C29" s="243">
        <v>144</v>
      </c>
      <c r="D29" s="243" t="s">
        <v>281</v>
      </c>
      <c r="E29" s="243" t="s">
        <v>275</v>
      </c>
      <c r="F29" s="244">
        <v>6</v>
      </c>
      <c r="G29" s="244">
        <v>6</v>
      </c>
      <c r="H29" s="244">
        <v>0</v>
      </c>
      <c r="I29" s="248">
        <f t="shared" si="11"/>
        <v>45208</v>
      </c>
      <c r="J29" s="246">
        <f t="shared" si="9"/>
        <v>4230000</v>
      </c>
      <c r="K29" s="247">
        <f t="shared" si="10"/>
        <v>846000</v>
      </c>
      <c r="L29" s="223"/>
      <c r="M29" s="96"/>
      <c r="N29" s="96"/>
      <c r="O29" s="96"/>
      <c r="P29" s="96"/>
      <c r="Q29" s="96"/>
      <c r="R29" s="96">
        <f t="shared" si="3"/>
        <v>27</v>
      </c>
      <c r="S29" s="96" t="s">
        <v>303</v>
      </c>
      <c r="T29" s="96" t="s">
        <v>263</v>
      </c>
      <c r="U29" s="96" t="s">
        <v>264</v>
      </c>
      <c r="V29" s="236">
        <v>630</v>
      </c>
      <c r="W29" s="237">
        <v>45042</v>
      </c>
      <c r="X29" s="96">
        <v>6</v>
      </c>
      <c r="Y29" s="96">
        <v>0</v>
      </c>
      <c r="Z29" s="96">
        <v>126000</v>
      </c>
      <c r="AA29" s="96">
        <v>126000</v>
      </c>
      <c r="AB29" s="96">
        <v>126000</v>
      </c>
      <c r="AC29" s="96">
        <v>126000</v>
      </c>
      <c r="AD29" s="96">
        <v>126000</v>
      </c>
    </row>
    <row r="30" spans="1:30" ht="15.75" customHeight="1">
      <c r="A30" s="224"/>
      <c r="B30" s="242">
        <v>8</v>
      </c>
      <c r="C30" s="243">
        <v>155</v>
      </c>
      <c r="D30" s="243" t="s">
        <v>266</v>
      </c>
      <c r="E30" s="243" t="s">
        <v>291</v>
      </c>
      <c r="F30" s="244">
        <v>1</v>
      </c>
      <c r="G30" s="244">
        <v>1</v>
      </c>
      <c r="H30" s="244">
        <v>0</v>
      </c>
      <c r="I30" s="248">
        <f t="shared" si="11"/>
        <v>45208</v>
      </c>
      <c r="J30" s="246">
        <f t="shared" si="9"/>
        <v>500000</v>
      </c>
      <c r="K30" s="247">
        <f t="shared" si="10"/>
        <v>100000</v>
      </c>
      <c r="L30" s="223"/>
      <c r="M30" s="96"/>
      <c r="N30" s="96"/>
      <c r="O30" s="96"/>
      <c r="P30" s="96"/>
      <c r="Q30" s="96"/>
      <c r="R30" s="96">
        <f t="shared" si="3"/>
        <v>28</v>
      </c>
      <c r="S30" s="96" t="s">
        <v>304</v>
      </c>
      <c r="T30" s="96" t="s">
        <v>263</v>
      </c>
      <c r="U30" s="96" t="s">
        <v>264</v>
      </c>
      <c r="V30" s="236">
        <v>630</v>
      </c>
      <c r="W30" s="237">
        <v>45042</v>
      </c>
      <c r="X30" s="96">
        <v>6</v>
      </c>
      <c r="Y30" s="96">
        <v>0</v>
      </c>
      <c r="Z30" s="96">
        <v>126000</v>
      </c>
      <c r="AA30" s="96">
        <v>126000</v>
      </c>
      <c r="AB30" s="96">
        <v>126000</v>
      </c>
      <c r="AC30" s="96">
        <v>126000</v>
      </c>
      <c r="AD30" s="96">
        <v>126000</v>
      </c>
    </row>
    <row r="31" spans="1:30" ht="15.75" customHeight="1">
      <c r="A31" s="224"/>
      <c r="B31" s="242">
        <v>9</v>
      </c>
      <c r="C31" s="243">
        <v>160</v>
      </c>
      <c r="D31" s="243" t="s">
        <v>265</v>
      </c>
      <c r="E31" s="243" t="s">
        <v>305</v>
      </c>
      <c r="F31" s="244">
        <v>1</v>
      </c>
      <c r="G31" s="244">
        <v>1</v>
      </c>
      <c r="H31" s="244">
        <v>0</v>
      </c>
      <c r="I31" s="248">
        <f t="shared" si="11"/>
        <v>45208</v>
      </c>
      <c r="J31" s="246">
        <f t="shared" si="9"/>
        <v>560000</v>
      </c>
      <c r="K31" s="247">
        <f t="shared" si="10"/>
        <v>112000</v>
      </c>
      <c r="L31" s="223"/>
      <c r="M31" s="96"/>
      <c r="N31" s="96"/>
      <c r="O31" s="96"/>
      <c r="P31" s="96"/>
      <c r="Q31" s="96"/>
      <c r="R31" s="96">
        <f t="shared" si="3"/>
        <v>29</v>
      </c>
      <c r="S31" s="96" t="s">
        <v>274</v>
      </c>
      <c r="T31" s="96" t="s">
        <v>263</v>
      </c>
      <c r="U31" s="96" t="s">
        <v>264</v>
      </c>
      <c r="V31" s="236">
        <v>450</v>
      </c>
      <c r="W31" s="237">
        <v>45042</v>
      </c>
      <c r="X31" s="96">
        <v>6</v>
      </c>
      <c r="Y31" s="96">
        <v>0</v>
      </c>
      <c r="Z31" s="96">
        <v>90000</v>
      </c>
      <c r="AA31" s="96">
        <v>90000</v>
      </c>
      <c r="AB31" s="96">
        <v>90000</v>
      </c>
      <c r="AC31" s="96">
        <v>90000</v>
      </c>
      <c r="AD31" s="96">
        <v>90000</v>
      </c>
    </row>
    <row r="32" spans="1:30" ht="15.75" customHeight="1">
      <c r="A32" s="224"/>
      <c r="B32" s="242">
        <v>10</v>
      </c>
      <c r="C32" s="243">
        <v>202010101</v>
      </c>
      <c r="D32" s="243" t="s">
        <v>293</v>
      </c>
      <c r="E32" s="243" t="s">
        <v>275</v>
      </c>
      <c r="F32" s="244">
        <v>5</v>
      </c>
      <c r="G32" s="244">
        <v>5</v>
      </c>
      <c r="H32" s="244">
        <v>0</v>
      </c>
      <c r="I32" s="248">
        <f t="shared" si="11"/>
        <v>45208</v>
      </c>
      <c r="J32" s="246">
        <f t="shared" si="9"/>
        <v>3150000</v>
      </c>
      <c r="K32" s="247">
        <f t="shared" si="10"/>
        <v>630000</v>
      </c>
      <c r="L32" s="223"/>
      <c r="M32" s="96"/>
      <c r="N32" s="96"/>
      <c r="O32" s="96"/>
      <c r="P32" s="96"/>
      <c r="Q32" s="96"/>
      <c r="R32" s="96">
        <f t="shared" si="3"/>
        <v>30</v>
      </c>
      <c r="S32" s="96" t="s">
        <v>306</v>
      </c>
      <c r="T32" s="96" t="s">
        <v>263</v>
      </c>
      <c r="U32" s="96" t="s">
        <v>264</v>
      </c>
      <c r="V32" s="236">
        <v>505</v>
      </c>
      <c r="W32" s="237">
        <v>45042</v>
      </c>
      <c r="X32" s="96">
        <v>6</v>
      </c>
      <c r="Y32" s="96">
        <v>0</v>
      </c>
      <c r="Z32" s="96">
        <v>101000</v>
      </c>
      <c r="AA32" s="96">
        <v>101000</v>
      </c>
      <c r="AB32" s="96">
        <v>101000</v>
      </c>
      <c r="AC32" s="96">
        <v>101000</v>
      </c>
      <c r="AD32" s="96">
        <v>101000</v>
      </c>
    </row>
    <row r="33" spans="1:30" ht="15.75" customHeight="1">
      <c r="A33" s="224"/>
      <c r="B33" s="242">
        <v>11</v>
      </c>
      <c r="C33" s="243">
        <v>404010102</v>
      </c>
      <c r="D33" s="243" t="s">
        <v>294</v>
      </c>
      <c r="E33" s="243" t="s">
        <v>275</v>
      </c>
      <c r="F33" s="244">
        <v>3</v>
      </c>
      <c r="G33" s="244">
        <v>3</v>
      </c>
      <c r="H33" s="244">
        <v>0</v>
      </c>
      <c r="I33" s="248">
        <f t="shared" si="11"/>
        <v>45208</v>
      </c>
      <c r="J33" s="246">
        <f t="shared" si="9"/>
        <v>1290000</v>
      </c>
      <c r="K33" s="247">
        <f t="shared" si="10"/>
        <v>258000</v>
      </c>
      <c r="L33" s="223"/>
      <c r="M33" s="96"/>
      <c r="N33" s="96"/>
      <c r="O33" s="96"/>
      <c r="P33" s="96"/>
      <c r="Q33" s="96"/>
      <c r="R33" s="96">
        <f t="shared" si="3"/>
        <v>31</v>
      </c>
      <c r="S33" s="96" t="s">
        <v>307</v>
      </c>
      <c r="T33" s="96" t="s">
        <v>263</v>
      </c>
      <c r="U33" s="96" t="s">
        <v>264</v>
      </c>
      <c r="V33" s="236">
        <v>505</v>
      </c>
      <c r="W33" s="237">
        <v>45042</v>
      </c>
      <c r="X33" s="96">
        <v>6</v>
      </c>
      <c r="Y33" s="96">
        <v>0</v>
      </c>
      <c r="Z33" s="96">
        <v>101000</v>
      </c>
      <c r="AA33" s="96">
        <v>101000</v>
      </c>
      <c r="AB33" s="96">
        <v>101000</v>
      </c>
      <c r="AC33" s="96">
        <v>101000</v>
      </c>
      <c r="AD33" s="96">
        <v>101000</v>
      </c>
    </row>
    <row r="34" spans="1:30" ht="15.75" customHeight="1">
      <c r="A34" s="224"/>
      <c r="B34" s="242" t="s">
        <v>138</v>
      </c>
      <c r="C34" s="243"/>
      <c r="D34" s="243"/>
      <c r="E34" s="243"/>
      <c r="F34" s="244"/>
      <c r="G34" s="250">
        <f>SUM(G22:G33)</f>
        <v>70</v>
      </c>
      <c r="H34" s="250"/>
      <c r="I34" s="251"/>
      <c r="J34" s="252">
        <f t="shared" ref="J34:K34" si="12">SUM(J22:J33)</f>
        <v>40835000</v>
      </c>
      <c r="K34" s="252">
        <f t="shared" si="12"/>
        <v>8167000</v>
      </c>
      <c r="L34" s="223"/>
      <c r="M34" s="96"/>
      <c r="N34" s="96"/>
      <c r="O34" s="96"/>
      <c r="P34" s="96"/>
      <c r="Q34" s="96"/>
      <c r="R34" s="96">
        <f t="shared" si="3"/>
        <v>32</v>
      </c>
      <c r="S34" s="96" t="s">
        <v>284</v>
      </c>
      <c r="T34" s="96" t="s">
        <v>263</v>
      </c>
      <c r="U34" s="96" t="s">
        <v>264</v>
      </c>
      <c r="V34" s="236">
        <v>645</v>
      </c>
      <c r="W34" s="237">
        <v>45042</v>
      </c>
      <c r="X34" s="96">
        <v>6</v>
      </c>
      <c r="Y34" s="96">
        <v>0</v>
      </c>
      <c r="Z34" s="96">
        <v>129000</v>
      </c>
      <c r="AA34" s="96">
        <v>129000</v>
      </c>
      <c r="AB34" s="96">
        <v>129000</v>
      </c>
      <c r="AC34" s="96">
        <v>129000</v>
      </c>
      <c r="AD34" s="96">
        <v>129000</v>
      </c>
    </row>
    <row r="35" spans="1:30" ht="15.75" customHeight="1">
      <c r="A35" s="224"/>
      <c r="B35" s="242"/>
      <c r="C35" s="243"/>
      <c r="D35" s="243"/>
      <c r="E35" s="243"/>
      <c r="F35" s="244"/>
      <c r="G35" s="244"/>
      <c r="H35" s="244"/>
      <c r="I35" s="248"/>
      <c r="J35" s="246"/>
      <c r="K35" s="247"/>
      <c r="L35" s="223"/>
      <c r="M35" s="96"/>
      <c r="N35" s="96"/>
      <c r="O35" s="96"/>
      <c r="P35" s="96"/>
      <c r="Q35" s="96"/>
      <c r="R35" s="96">
        <f t="shared" si="3"/>
        <v>33</v>
      </c>
      <c r="S35" s="96" t="s">
        <v>288</v>
      </c>
      <c r="T35" s="96" t="s">
        <v>263</v>
      </c>
      <c r="U35" s="96" t="s">
        <v>264</v>
      </c>
      <c r="V35" s="236">
        <v>570</v>
      </c>
      <c r="W35" s="237">
        <v>45042</v>
      </c>
      <c r="X35" s="96">
        <v>6</v>
      </c>
      <c r="Y35" s="96">
        <v>0</v>
      </c>
      <c r="Z35" s="96">
        <v>114000</v>
      </c>
      <c r="AA35" s="96">
        <v>114000</v>
      </c>
      <c r="AB35" s="96">
        <v>114000</v>
      </c>
      <c r="AC35" s="96">
        <v>114000</v>
      </c>
      <c r="AD35" s="96">
        <v>114000</v>
      </c>
    </row>
    <row r="36" spans="1:30" ht="15.75" customHeight="1">
      <c r="A36" s="224"/>
      <c r="B36" s="238" t="s">
        <v>127</v>
      </c>
      <c r="C36" s="239" t="s">
        <v>268</v>
      </c>
      <c r="D36" s="239" t="s">
        <v>269</v>
      </c>
      <c r="E36" s="239" t="s">
        <v>270</v>
      </c>
      <c r="F36" s="240" t="s">
        <v>248</v>
      </c>
      <c r="G36" s="240" t="s">
        <v>271</v>
      </c>
      <c r="H36" s="240" t="s">
        <v>272</v>
      </c>
      <c r="I36" s="239" t="s">
        <v>245</v>
      </c>
      <c r="J36" s="239" t="s">
        <v>252</v>
      </c>
      <c r="K36" s="241" t="s">
        <v>247</v>
      </c>
      <c r="L36" s="223"/>
      <c r="M36" s="96"/>
      <c r="N36" s="96"/>
      <c r="O36" s="96"/>
      <c r="P36" s="96"/>
      <c r="Q36" s="96"/>
      <c r="R36" s="96">
        <f t="shared" si="3"/>
        <v>34</v>
      </c>
      <c r="S36" s="96" t="s">
        <v>294</v>
      </c>
      <c r="T36" s="96" t="s">
        <v>263</v>
      </c>
      <c r="U36" s="96" t="s">
        <v>264</v>
      </c>
      <c r="V36" s="236">
        <v>430</v>
      </c>
      <c r="W36" s="237">
        <v>45042</v>
      </c>
      <c r="X36" s="96">
        <v>6</v>
      </c>
      <c r="Y36" s="96">
        <v>0</v>
      </c>
      <c r="Z36" s="96">
        <v>86000</v>
      </c>
      <c r="AA36" s="96">
        <v>86000</v>
      </c>
      <c r="AB36" s="96">
        <v>86000</v>
      </c>
      <c r="AC36" s="96">
        <v>86000</v>
      </c>
      <c r="AD36" s="96">
        <v>86000</v>
      </c>
    </row>
    <row r="37" spans="1:30" ht="15.75" customHeight="1">
      <c r="A37" s="224"/>
      <c r="B37" s="242">
        <v>1</v>
      </c>
      <c r="C37" s="243">
        <v>110301003</v>
      </c>
      <c r="D37" s="243" t="s">
        <v>274</v>
      </c>
      <c r="E37" s="243" t="s">
        <v>275</v>
      </c>
      <c r="F37" s="244">
        <v>5</v>
      </c>
      <c r="G37" s="244">
        <v>5</v>
      </c>
      <c r="H37" s="244">
        <v>0</v>
      </c>
      <c r="I37" s="251">
        <f>+M4</f>
        <v>45211</v>
      </c>
      <c r="J37" s="246">
        <f t="shared" ref="J37:J47" si="13">+K37*5</f>
        <v>2250000</v>
      </c>
      <c r="K37" s="247">
        <f t="shared" ref="K37:K47" si="14">VLOOKUP(D37,$S$3:$AD$43,8,0)*G37</f>
        <v>450000</v>
      </c>
      <c r="L37" s="223"/>
      <c r="M37" s="96"/>
      <c r="N37" s="96"/>
      <c r="O37" s="96"/>
      <c r="P37" s="96"/>
      <c r="Q37" s="96"/>
      <c r="R37" s="96">
        <f t="shared" si="3"/>
        <v>35</v>
      </c>
      <c r="S37" s="96" t="s">
        <v>282</v>
      </c>
      <c r="T37" s="96" t="s">
        <v>263</v>
      </c>
      <c r="U37" s="96" t="s">
        <v>264</v>
      </c>
      <c r="V37" s="96">
        <v>765</v>
      </c>
      <c r="W37" s="237">
        <v>45042</v>
      </c>
      <c r="X37" s="96">
        <v>6</v>
      </c>
      <c r="Y37" s="96">
        <v>0</v>
      </c>
      <c r="Z37" s="96">
        <v>153000</v>
      </c>
      <c r="AA37" s="96">
        <v>153000</v>
      </c>
      <c r="AB37" s="96">
        <v>153000</v>
      </c>
      <c r="AC37" s="96">
        <v>153000</v>
      </c>
      <c r="AD37" s="96">
        <v>153000</v>
      </c>
    </row>
    <row r="38" spans="1:30" ht="15.75" customHeight="1">
      <c r="A38" s="224"/>
      <c r="B38" s="242">
        <v>2</v>
      </c>
      <c r="C38" s="243">
        <v>220101008</v>
      </c>
      <c r="D38" s="243" t="s">
        <v>277</v>
      </c>
      <c r="E38" s="243" t="s">
        <v>275</v>
      </c>
      <c r="F38" s="244">
        <v>2</v>
      </c>
      <c r="G38" s="244">
        <v>2</v>
      </c>
      <c r="H38" s="244">
        <v>0</v>
      </c>
      <c r="I38" s="248">
        <f t="shared" ref="I38:I47" si="15">+I37</f>
        <v>45211</v>
      </c>
      <c r="J38" s="246">
        <f t="shared" si="13"/>
        <v>1240000</v>
      </c>
      <c r="K38" s="247">
        <f t="shared" si="14"/>
        <v>248000</v>
      </c>
      <c r="L38" s="223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</row>
    <row r="39" spans="1:30" ht="15.75" customHeight="1">
      <c r="A39" s="224"/>
      <c r="B39" s="242">
        <v>3</v>
      </c>
      <c r="C39" s="243">
        <v>620701011</v>
      </c>
      <c r="D39" s="243" t="s">
        <v>278</v>
      </c>
      <c r="E39" s="243" t="s">
        <v>275</v>
      </c>
      <c r="F39" s="244">
        <v>3</v>
      </c>
      <c r="G39" s="244">
        <v>3</v>
      </c>
      <c r="H39" s="244">
        <v>0</v>
      </c>
      <c r="I39" s="248">
        <f t="shared" si="15"/>
        <v>45211</v>
      </c>
      <c r="J39" s="246">
        <f t="shared" si="13"/>
        <v>1500000</v>
      </c>
      <c r="K39" s="247">
        <f t="shared" si="14"/>
        <v>300000</v>
      </c>
      <c r="L39" s="223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</row>
    <row r="40" spans="1:30" ht="15.75" customHeight="1">
      <c r="A40" s="224"/>
      <c r="B40" s="242">
        <v>4</v>
      </c>
      <c r="C40" s="243">
        <v>88</v>
      </c>
      <c r="D40" s="243" t="s">
        <v>280</v>
      </c>
      <c r="E40" s="243" t="s">
        <v>275</v>
      </c>
      <c r="F40" s="244">
        <v>12</v>
      </c>
      <c r="G40" s="244">
        <v>12</v>
      </c>
      <c r="H40" s="244">
        <v>0</v>
      </c>
      <c r="I40" s="248">
        <f t="shared" si="15"/>
        <v>45211</v>
      </c>
      <c r="J40" s="246">
        <f t="shared" si="13"/>
        <v>5700000</v>
      </c>
      <c r="K40" s="247">
        <f t="shared" si="14"/>
        <v>1140000</v>
      </c>
      <c r="L40" s="223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</row>
    <row r="41" spans="1:30" ht="15.75" customHeight="1">
      <c r="A41" s="224"/>
      <c r="B41" s="242">
        <v>5</v>
      </c>
      <c r="C41" s="243">
        <v>921201016</v>
      </c>
      <c r="D41" s="243" t="s">
        <v>284</v>
      </c>
      <c r="E41" s="243" t="s">
        <v>275</v>
      </c>
      <c r="F41" s="244">
        <v>6</v>
      </c>
      <c r="G41" s="244">
        <v>6</v>
      </c>
      <c r="H41" s="244">
        <v>0</v>
      </c>
      <c r="I41" s="248">
        <f t="shared" si="15"/>
        <v>45211</v>
      </c>
      <c r="J41" s="246">
        <f t="shared" si="13"/>
        <v>3870000</v>
      </c>
      <c r="K41" s="247">
        <f t="shared" si="14"/>
        <v>774000</v>
      </c>
      <c r="L41" s="223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</row>
    <row r="42" spans="1:30" ht="15.75" customHeight="1">
      <c r="A42" s="224"/>
      <c r="B42" s="242">
        <v>6</v>
      </c>
      <c r="C42" s="243">
        <v>101020102</v>
      </c>
      <c r="D42" s="243" t="s">
        <v>285</v>
      </c>
      <c r="E42" s="243" t="s">
        <v>286</v>
      </c>
      <c r="F42" s="244">
        <v>2</v>
      </c>
      <c r="G42" s="244">
        <v>2</v>
      </c>
      <c r="H42" s="244">
        <v>0</v>
      </c>
      <c r="I42" s="248">
        <f t="shared" si="15"/>
        <v>45211</v>
      </c>
      <c r="J42" s="246">
        <f t="shared" si="13"/>
        <v>940000</v>
      </c>
      <c r="K42" s="247">
        <f t="shared" si="14"/>
        <v>188000</v>
      </c>
      <c r="L42" s="223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</row>
    <row r="43" spans="1:30" ht="15.75" customHeight="1">
      <c r="A43" s="224"/>
      <c r="B43" s="242">
        <v>7</v>
      </c>
      <c r="C43" s="243">
        <v>101060101</v>
      </c>
      <c r="D43" s="243" t="s">
        <v>288</v>
      </c>
      <c r="E43" s="243" t="s">
        <v>275</v>
      </c>
      <c r="F43" s="244">
        <v>3</v>
      </c>
      <c r="G43" s="244">
        <v>3</v>
      </c>
      <c r="H43" s="244">
        <v>0</v>
      </c>
      <c r="I43" s="248">
        <f t="shared" si="15"/>
        <v>45211</v>
      </c>
      <c r="J43" s="246">
        <f t="shared" si="13"/>
        <v>1710000</v>
      </c>
      <c r="K43" s="247">
        <f t="shared" si="14"/>
        <v>342000</v>
      </c>
      <c r="L43" s="223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</row>
    <row r="44" spans="1:30" ht="15.75" customHeight="1">
      <c r="A44" s="224"/>
      <c r="B44" s="242">
        <v>8</v>
      </c>
      <c r="C44" s="243">
        <v>144</v>
      </c>
      <c r="D44" s="243" t="s">
        <v>281</v>
      </c>
      <c r="E44" s="243" t="s">
        <v>275</v>
      </c>
      <c r="F44" s="244">
        <v>4</v>
      </c>
      <c r="G44" s="244">
        <v>4</v>
      </c>
      <c r="H44" s="244">
        <v>0</v>
      </c>
      <c r="I44" s="248">
        <f t="shared" si="15"/>
        <v>45211</v>
      </c>
      <c r="J44" s="246">
        <f t="shared" si="13"/>
        <v>2820000</v>
      </c>
      <c r="K44" s="247">
        <f t="shared" si="14"/>
        <v>564000</v>
      </c>
      <c r="L44" s="223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</row>
    <row r="45" spans="1:30" ht="15.75" customHeight="1">
      <c r="A45" s="224"/>
      <c r="B45" s="242">
        <v>9</v>
      </c>
      <c r="C45" s="243">
        <v>160</v>
      </c>
      <c r="D45" s="243" t="s">
        <v>265</v>
      </c>
      <c r="E45" s="243" t="s">
        <v>305</v>
      </c>
      <c r="F45" s="244">
        <v>1</v>
      </c>
      <c r="G45" s="244">
        <v>0</v>
      </c>
      <c r="H45" s="244">
        <v>1</v>
      </c>
      <c r="I45" s="248">
        <f t="shared" si="15"/>
        <v>45211</v>
      </c>
      <c r="J45" s="246">
        <f t="shared" si="13"/>
        <v>0</v>
      </c>
      <c r="K45" s="247">
        <f t="shared" si="14"/>
        <v>0</v>
      </c>
      <c r="L45" s="223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</row>
    <row r="46" spans="1:30" ht="15.75" customHeight="1">
      <c r="A46" s="224"/>
      <c r="B46" s="242">
        <v>10</v>
      </c>
      <c r="C46" s="243">
        <v>202010101</v>
      </c>
      <c r="D46" s="243" t="s">
        <v>293</v>
      </c>
      <c r="E46" s="243" t="s">
        <v>275</v>
      </c>
      <c r="F46" s="244">
        <v>8</v>
      </c>
      <c r="G46" s="244">
        <v>7</v>
      </c>
      <c r="H46" s="244">
        <v>1</v>
      </c>
      <c r="I46" s="248">
        <f t="shared" si="15"/>
        <v>45211</v>
      </c>
      <c r="J46" s="246">
        <f t="shared" si="13"/>
        <v>4410000</v>
      </c>
      <c r="K46" s="247">
        <f t="shared" si="14"/>
        <v>882000</v>
      </c>
      <c r="L46" s="223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</row>
    <row r="47" spans="1:30" ht="15.75" customHeight="1">
      <c r="A47" s="224"/>
      <c r="B47" s="242">
        <v>11</v>
      </c>
      <c r="C47" s="243">
        <v>404010102</v>
      </c>
      <c r="D47" s="243" t="s">
        <v>294</v>
      </c>
      <c r="E47" s="243" t="s">
        <v>275</v>
      </c>
      <c r="F47" s="244">
        <v>2</v>
      </c>
      <c r="G47" s="244">
        <v>2</v>
      </c>
      <c r="H47" s="244">
        <v>0</v>
      </c>
      <c r="I47" s="248">
        <f t="shared" si="15"/>
        <v>45211</v>
      </c>
      <c r="J47" s="246">
        <f t="shared" si="13"/>
        <v>860000</v>
      </c>
      <c r="K47" s="247">
        <f t="shared" si="14"/>
        <v>172000</v>
      </c>
      <c r="L47" s="223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</row>
    <row r="48" spans="1:30" ht="15.75" customHeight="1">
      <c r="A48" s="224"/>
      <c r="B48" s="242" t="s">
        <v>138</v>
      </c>
      <c r="C48" s="243"/>
      <c r="D48" s="243"/>
      <c r="E48" s="243"/>
      <c r="F48" s="244"/>
      <c r="G48" s="250">
        <f>SUM(G37:G47)</f>
        <v>46</v>
      </c>
      <c r="H48" s="244"/>
      <c r="I48" s="248"/>
      <c r="J48" s="252">
        <f t="shared" ref="J48:K48" si="16">SUM(J37:J47)</f>
        <v>25300000</v>
      </c>
      <c r="K48" s="253">
        <f t="shared" si="16"/>
        <v>5060000</v>
      </c>
      <c r="L48" s="223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</row>
    <row r="49" spans="1:30" ht="15.75" customHeight="1">
      <c r="A49" s="224"/>
      <c r="B49" s="242"/>
      <c r="C49" s="243"/>
      <c r="D49" s="243"/>
      <c r="E49" s="243"/>
      <c r="F49" s="244"/>
      <c r="G49" s="244"/>
      <c r="H49" s="244"/>
      <c r="I49" s="248"/>
      <c r="J49" s="246"/>
      <c r="K49" s="247"/>
      <c r="L49" s="223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</row>
    <row r="50" spans="1:30" ht="15.75" customHeight="1">
      <c r="A50" s="224"/>
      <c r="B50" s="238" t="s">
        <v>127</v>
      </c>
      <c r="C50" s="239" t="s">
        <v>268</v>
      </c>
      <c r="D50" s="239" t="s">
        <v>269</v>
      </c>
      <c r="E50" s="239" t="s">
        <v>270</v>
      </c>
      <c r="F50" s="240" t="s">
        <v>248</v>
      </c>
      <c r="G50" s="240" t="s">
        <v>271</v>
      </c>
      <c r="H50" s="240" t="s">
        <v>272</v>
      </c>
      <c r="I50" s="239" t="s">
        <v>245</v>
      </c>
      <c r="J50" s="239" t="s">
        <v>252</v>
      </c>
      <c r="K50" s="241" t="s">
        <v>247</v>
      </c>
      <c r="L50" s="223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</row>
    <row r="51" spans="1:30" ht="15.75" customHeight="1">
      <c r="A51" s="224"/>
      <c r="B51" s="242">
        <v>1</v>
      </c>
      <c r="C51" s="243">
        <v>110301003</v>
      </c>
      <c r="D51" s="243" t="s">
        <v>274</v>
      </c>
      <c r="E51" s="243" t="s">
        <v>275</v>
      </c>
      <c r="F51" s="244">
        <v>1</v>
      </c>
      <c r="G51" s="244">
        <v>1</v>
      </c>
      <c r="H51" s="244">
        <v>0</v>
      </c>
      <c r="I51" s="251">
        <f>+M5</f>
        <v>45215</v>
      </c>
      <c r="J51" s="246">
        <f t="shared" ref="J51:J62" si="17">+K51*5</f>
        <v>450000</v>
      </c>
      <c r="K51" s="247">
        <f t="shared" ref="K51:K62" si="18">VLOOKUP(D51,$S$3:$AD$43,8,0)*G51</f>
        <v>90000</v>
      </c>
      <c r="L51" s="223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</row>
    <row r="52" spans="1:30" ht="15.75" customHeight="1">
      <c r="A52" s="224"/>
      <c r="B52" s="242">
        <v>2</v>
      </c>
      <c r="C52" s="243">
        <v>220101008</v>
      </c>
      <c r="D52" s="243" t="s">
        <v>277</v>
      </c>
      <c r="E52" s="243" t="s">
        <v>275</v>
      </c>
      <c r="F52" s="244">
        <v>3</v>
      </c>
      <c r="G52" s="244">
        <v>3</v>
      </c>
      <c r="H52" s="244">
        <v>0</v>
      </c>
      <c r="I52" s="248">
        <f t="shared" ref="I52:I62" si="19">+I51</f>
        <v>45215</v>
      </c>
      <c r="J52" s="246">
        <f t="shared" si="17"/>
        <v>1860000</v>
      </c>
      <c r="K52" s="247">
        <f t="shared" si="18"/>
        <v>372000</v>
      </c>
      <c r="L52" s="223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</row>
    <row r="53" spans="1:30" ht="15.75" customHeight="1">
      <c r="A53" s="224"/>
      <c r="B53" s="242">
        <v>3</v>
      </c>
      <c r="C53" s="243">
        <v>620701011</v>
      </c>
      <c r="D53" s="243" t="s">
        <v>278</v>
      </c>
      <c r="E53" s="243" t="s">
        <v>275</v>
      </c>
      <c r="F53" s="244">
        <v>1</v>
      </c>
      <c r="G53" s="244">
        <v>1</v>
      </c>
      <c r="H53" s="244">
        <v>0</v>
      </c>
      <c r="I53" s="248">
        <f t="shared" si="19"/>
        <v>45215</v>
      </c>
      <c r="J53" s="246">
        <f t="shared" si="17"/>
        <v>500000</v>
      </c>
      <c r="K53" s="247">
        <f t="shared" si="18"/>
        <v>100000</v>
      </c>
      <c r="L53" s="223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</row>
    <row r="54" spans="1:30" ht="15.75" customHeight="1">
      <c r="A54" s="224"/>
      <c r="B54" s="242">
        <v>4</v>
      </c>
      <c r="C54" s="243">
        <v>88</v>
      </c>
      <c r="D54" s="243" t="s">
        <v>280</v>
      </c>
      <c r="E54" s="243" t="s">
        <v>275</v>
      </c>
      <c r="F54" s="244">
        <v>6</v>
      </c>
      <c r="G54" s="244">
        <v>6</v>
      </c>
      <c r="H54" s="244">
        <v>0</v>
      </c>
      <c r="I54" s="248">
        <f t="shared" si="19"/>
        <v>45215</v>
      </c>
      <c r="J54" s="246">
        <f t="shared" si="17"/>
        <v>2850000</v>
      </c>
      <c r="K54" s="247">
        <f t="shared" si="18"/>
        <v>570000</v>
      </c>
      <c r="L54" s="223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</row>
    <row r="55" spans="1:30" ht="15.75" customHeight="1">
      <c r="A55" s="224"/>
      <c r="B55" s="242">
        <v>5</v>
      </c>
      <c r="C55" s="243">
        <v>92</v>
      </c>
      <c r="D55" s="243" t="s">
        <v>282</v>
      </c>
      <c r="E55" s="243" t="s">
        <v>275</v>
      </c>
      <c r="F55" s="244">
        <v>2</v>
      </c>
      <c r="G55" s="244">
        <v>1</v>
      </c>
      <c r="H55" s="244">
        <v>1</v>
      </c>
      <c r="I55" s="248">
        <f t="shared" si="19"/>
        <v>45215</v>
      </c>
      <c r="J55" s="246">
        <f t="shared" si="17"/>
        <v>765000</v>
      </c>
      <c r="K55" s="247">
        <f t="shared" si="18"/>
        <v>153000</v>
      </c>
      <c r="L55" s="223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</row>
    <row r="56" spans="1:30" ht="15.75" customHeight="1">
      <c r="A56" s="224"/>
      <c r="B56" s="242">
        <v>6</v>
      </c>
      <c r="C56" s="243">
        <v>921201016</v>
      </c>
      <c r="D56" s="243" t="s">
        <v>284</v>
      </c>
      <c r="E56" s="243" t="s">
        <v>275</v>
      </c>
      <c r="F56" s="244">
        <v>7</v>
      </c>
      <c r="G56" s="244">
        <v>7</v>
      </c>
      <c r="H56" s="244">
        <v>0</v>
      </c>
      <c r="I56" s="248">
        <f t="shared" si="19"/>
        <v>45215</v>
      </c>
      <c r="J56" s="246">
        <f t="shared" si="17"/>
        <v>4515000</v>
      </c>
      <c r="K56" s="247">
        <f t="shared" si="18"/>
        <v>903000</v>
      </c>
      <c r="L56" s="223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</row>
    <row r="57" spans="1:30" ht="15.75" customHeight="1">
      <c r="A57" s="224"/>
      <c r="B57" s="242">
        <v>7</v>
      </c>
      <c r="C57" s="243">
        <v>101020102</v>
      </c>
      <c r="D57" s="243" t="s">
        <v>285</v>
      </c>
      <c r="E57" s="243" t="s">
        <v>286</v>
      </c>
      <c r="F57" s="244">
        <v>4</v>
      </c>
      <c r="G57" s="244">
        <v>4</v>
      </c>
      <c r="H57" s="244">
        <v>0</v>
      </c>
      <c r="I57" s="248">
        <f t="shared" si="19"/>
        <v>45215</v>
      </c>
      <c r="J57" s="246">
        <f t="shared" si="17"/>
        <v>1880000</v>
      </c>
      <c r="K57" s="247">
        <f t="shared" si="18"/>
        <v>376000</v>
      </c>
      <c r="L57" s="223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</row>
    <row r="58" spans="1:30" ht="15.75" customHeight="1">
      <c r="A58" s="224"/>
      <c r="B58" s="242">
        <v>8</v>
      </c>
      <c r="C58" s="243">
        <v>101060101</v>
      </c>
      <c r="D58" s="243" t="s">
        <v>288</v>
      </c>
      <c r="E58" s="243" t="s">
        <v>275</v>
      </c>
      <c r="F58" s="244">
        <v>11</v>
      </c>
      <c r="G58" s="244">
        <v>11</v>
      </c>
      <c r="H58" s="244">
        <v>0</v>
      </c>
      <c r="I58" s="248">
        <f t="shared" si="19"/>
        <v>45215</v>
      </c>
      <c r="J58" s="246">
        <f t="shared" si="17"/>
        <v>6270000</v>
      </c>
      <c r="K58" s="247">
        <f t="shared" si="18"/>
        <v>1254000</v>
      </c>
      <c r="L58" s="223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</row>
    <row r="59" spans="1:30" ht="15.75" customHeight="1">
      <c r="A59" s="224"/>
      <c r="B59" s="242">
        <v>9</v>
      </c>
      <c r="C59" s="243">
        <v>144</v>
      </c>
      <c r="D59" s="243" t="s">
        <v>281</v>
      </c>
      <c r="E59" s="243" t="s">
        <v>275</v>
      </c>
      <c r="F59" s="244">
        <v>1</v>
      </c>
      <c r="G59" s="244">
        <v>1</v>
      </c>
      <c r="H59" s="244">
        <v>0</v>
      </c>
      <c r="I59" s="248">
        <f t="shared" si="19"/>
        <v>45215</v>
      </c>
      <c r="J59" s="246">
        <f t="shared" si="17"/>
        <v>705000</v>
      </c>
      <c r="K59" s="247">
        <f t="shared" si="18"/>
        <v>141000</v>
      </c>
      <c r="L59" s="223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</row>
    <row r="60" spans="1:30" ht="15.75" customHeight="1">
      <c r="A60" s="224"/>
      <c r="B60" s="242">
        <v>10</v>
      </c>
      <c r="C60" s="243">
        <v>155</v>
      </c>
      <c r="D60" s="243" t="s">
        <v>266</v>
      </c>
      <c r="E60" s="243" t="s">
        <v>291</v>
      </c>
      <c r="F60" s="244">
        <v>1</v>
      </c>
      <c r="G60" s="244">
        <v>1</v>
      </c>
      <c r="H60" s="244">
        <v>0</v>
      </c>
      <c r="I60" s="248">
        <f t="shared" si="19"/>
        <v>45215</v>
      </c>
      <c r="J60" s="246">
        <f t="shared" si="17"/>
        <v>500000</v>
      </c>
      <c r="K60" s="247">
        <f t="shared" si="18"/>
        <v>100000</v>
      </c>
      <c r="L60" s="223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</row>
    <row r="61" spans="1:30" ht="15.75" customHeight="1">
      <c r="A61" s="224"/>
      <c r="B61" s="242">
        <v>11</v>
      </c>
      <c r="C61" s="243">
        <v>160</v>
      </c>
      <c r="D61" s="243" t="s">
        <v>265</v>
      </c>
      <c r="E61" s="243" t="s">
        <v>305</v>
      </c>
      <c r="F61" s="244">
        <v>1</v>
      </c>
      <c r="G61" s="244">
        <v>1</v>
      </c>
      <c r="H61" s="244">
        <v>0</v>
      </c>
      <c r="I61" s="248">
        <f t="shared" si="19"/>
        <v>45215</v>
      </c>
      <c r="J61" s="246">
        <f t="shared" si="17"/>
        <v>560000</v>
      </c>
      <c r="K61" s="247">
        <f t="shared" si="18"/>
        <v>112000</v>
      </c>
      <c r="L61" s="223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</row>
    <row r="62" spans="1:30" ht="15.75" customHeight="1">
      <c r="A62" s="224"/>
      <c r="B62" s="242">
        <v>12</v>
      </c>
      <c r="C62" s="243">
        <v>202010101</v>
      </c>
      <c r="D62" s="243" t="s">
        <v>293</v>
      </c>
      <c r="E62" s="243" t="s">
        <v>275</v>
      </c>
      <c r="F62" s="244">
        <v>12</v>
      </c>
      <c r="G62" s="244">
        <v>11</v>
      </c>
      <c r="H62" s="244">
        <v>1</v>
      </c>
      <c r="I62" s="248">
        <f t="shared" si="19"/>
        <v>45215</v>
      </c>
      <c r="J62" s="246">
        <f t="shared" si="17"/>
        <v>6930000</v>
      </c>
      <c r="K62" s="247">
        <f t="shared" si="18"/>
        <v>1386000</v>
      </c>
      <c r="L62" s="223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</row>
    <row r="63" spans="1:30" ht="15.75" customHeight="1">
      <c r="A63" s="224"/>
      <c r="B63" s="242" t="s">
        <v>138</v>
      </c>
      <c r="C63" s="243"/>
      <c r="D63" s="243"/>
      <c r="E63" s="243">
        <v>2</v>
      </c>
      <c r="F63" s="244"/>
      <c r="G63" s="254">
        <f>SUM(G51:G62)</f>
        <v>48</v>
      </c>
      <c r="H63" s="244"/>
      <c r="I63" s="248"/>
      <c r="J63" s="253">
        <f t="shared" ref="J63:K63" si="20">SUM(J51:J62)</f>
        <v>27785000</v>
      </c>
      <c r="K63" s="253">
        <f t="shared" si="20"/>
        <v>5557000</v>
      </c>
      <c r="L63" s="223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</row>
    <row r="64" spans="1:30" ht="15.75" customHeight="1">
      <c r="A64" s="224"/>
      <c r="B64" s="242"/>
      <c r="C64" s="243"/>
      <c r="D64" s="243"/>
      <c r="E64" s="243"/>
      <c r="F64" s="244"/>
      <c r="G64" s="244"/>
      <c r="H64" s="244"/>
      <c r="I64" s="248"/>
      <c r="J64" s="246"/>
      <c r="K64" s="247"/>
      <c r="L64" s="223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</row>
    <row r="65" spans="1:30" ht="15.75" customHeight="1">
      <c r="A65" s="224"/>
      <c r="B65" s="238" t="s">
        <v>127</v>
      </c>
      <c r="C65" s="239" t="s">
        <v>268</v>
      </c>
      <c r="D65" s="239" t="s">
        <v>269</v>
      </c>
      <c r="E65" s="239" t="s">
        <v>270</v>
      </c>
      <c r="F65" s="240" t="s">
        <v>248</v>
      </c>
      <c r="G65" s="240" t="s">
        <v>271</v>
      </c>
      <c r="H65" s="240" t="s">
        <v>272</v>
      </c>
      <c r="I65" s="239" t="s">
        <v>245</v>
      </c>
      <c r="J65" s="239" t="s">
        <v>252</v>
      </c>
      <c r="K65" s="241" t="s">
        <v>247</v>
      </c>
      <c r="L65" s="223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</row>
    <row r="66" spans="1:30" ht="15.75" customHeight="1">
      <c r="A66" s="224"/>
      <c r="B66" s="242">
        <v>1</v>
      </c>
      <c r="C66" s="243">
        <v>220101008</v>
      </c>
      <c r="D66" s="243" t="s">
        <v>277</v>
      </c>
      <c r="E66" s="243" t="s">
        <v>275</v>
      </c>
      <c r="F66" s="244">
        <v>8</v>
      </c>
      <c r="G66" s="244">
        <v>8</v>
      </c>
      <c r="H66" s="244">
        <v>0</v>
      </c>
      <c r="I66" s="251">
        <f>+M6</f>
        <v>45218</v>
      </c>
      <c r="J66" s="246">
        <f t="shared" ref="J66:J75" si="21">+K66*5</f>
        <v>4960000</v>
      </c>
      <c r="K66" s="247">
        <f t="shared" ref="K66:K75" si="22">VLOOKUP(D66,$S$3:$AD$43,8,0)*G66</f>
        <v>992000</v>
      </c>
      <c r="L66" s="223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</row>
    <row r="67" spans="1:30" ht="15.75" customHeight="1">
      <c r="A67" s="224"/>
      <c r="B67" s="242">
        <v>2</v>
      </c>
      <c r="C67" s="243">
        <v>620701011</v>
      </c>
      <c r="D67" s="243" t="s">
        <v>278</v>
      </c>
      <c r="E67" s="243" t="s">
        <v>275</v>
      </c>
      <c r="F67" s="244">
        <v>5</v>
      </c>
      <c r="G67" s="244">
        <v>5</v>
      </c>
      <c r="H67" s="244">
        <v>0</v>
      </c>
      <c r="I67" s="248">
        <f t="shared" ref="I67:I75" si="23">+I66</f>
        <v>45218</v>
      </c>
      <c r="J67" s="246">
        <f t="shared" si="21"/>
        <v>2500000</v>
      </c>
      <c r="K67" s="247">
        <f t="shared" si="22"/>
        <v>500000</v>
      </c>
      <c r="L67" s="223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</row>
    <row r="68" spans="1:30" ht="15.75" customHeight="1">
      <c r="A68" s="224"/>
      <c r="B68" s="242">
        <v>3</v>
      </c>
      <c r="C68" s="243">
        <v>88</v>
      </c>
      <c r="D68" s="243" t="s">
        <v>280</v>
      </c>
      <c r="E68" s="243" t="s">
        <v>275</v>
      </c>
      <c r="F68" s="244">
        <v>3</v>
      </c>
      <c r="G68" s="244">
        <v>3</v>
      </c>
      <c r="H68" s="244">
        <v>0</v>
      </c>
      <c r="I68" s="248">
        <f t="shared" si="23"/>
        <v>45218</v>
      </c>
      <c r="J68" s="246">
        <f t="shared" si="21"/>
        <v>1425000</v>
      </c>
      <c r="K68" s="247">
        <f t="shared" si="22"/>
        <v>285000</v>
      </c>
      <c r="L68" s="223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</row>
    <row r="69" spans="1:30" ht="15.75" customHeight="1">
      <c r="A69" s="224"/>
      <c r="B69" s="242">
        <v>4</v>
      </c>
      <c r="C69" s="243">
        <v>92</v>
      </c>
      <c r="D69" s="243" t="s">
        <v>282</v>
      </c>
      <c r="E69" s="243" t="s">
        <v>275</v>
      </c>
      <c r="F69" s="244">
        <v>3</v>
      </c>
      <c r="G69" s="244">
        <v>3</v>
      </c>
      <c r="H69" s="244">
        <v>0</v>
      </c>
      <c r="I69" s="248">
        <f t="shared" si="23"/>
        <v>45218</v>
      </c>
      <c r="J69" s="246">
        <f t="shared" si="21"/>
        <v>2295000</v>
      </c>
      <c r="K69" s="247">
        <f t="shared" si="22"/>
        <v>459000</v>
      </c>
      <c r="L69" s="223"/>
      <c r="M69" s="96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</row>
    <row r="70" spans="1:30" ht="15.75" customHeight="1">
      <c r="A70" s="224"/>
      <c r="B70" s="242">
        <v>5</v>
      </c>
      <c r="C70" s="243">
        <v>921201016</v>
      </c>
      <c r="D70" s="243" t="s">
        <v>284</v>
      </c>
      <c r="E70" s="243" t="s">
        <v>275</v>
      </c>
      <c r="F70" s="244">
        <v>15</v>
      </c>
      <c r="G70" s="244">
        <v>14</v>
      </c>
      <c r="H70" s="244">
        <v>1</v>
      </c>
      <c r="I70" s="248">
        <f t="shared" si="23"/>
        <v>45218</v>
      </c>
      <c r="J70" s="246">
        <f t="shared" si="21"/>
        <v>9030000</v>
      </c>
      <c r="K70" s="247">
        <f t="shared" si="22"/>
        <v>1806000</v>
      </c>
      <c r="L70" s="223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</row>
    <row r="71" spans="1:30" ht="15.75" customHeight="1">
      <c r="A71" s="224"/>
      <c r="B71" s="242">
        <v>6</v>
      </c>
      <c r="C71" s="243">
        <v>101020102</v>
      </c>
      <c r="D71" s="243" t="s">
        <v>285</v>
      </c>
      <c r="E71" s="243" t="s">
        <v>286</v>
      </c>
      <c r="F71" s="244">
        <v>6</v>
      </c>
      <c r="G71" s="244">
        <v>6</v>
      </c>
      <c r="H71" s="244">
        <v>0</v>
      </c>
      <c r="I71" s="248">
        <f t="shared" si="23"/>
        <v>45218</v>
      </c>
      <c r="J71" s="246">
        <f t="shared" si="21"/>
        <v>2820000</v>
      </c>
      <c r="K71" s="247">
        <f t="shared" si="22"/>
        <v>564000</v>
      </c>
      <c r="L71" s="223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</row>
    <row r="72" spans="1:30" ht="15.75" customHeight="1">
      <c r="A72" s="224"/>
      <c r="B72" s="242">
        <v>7</v>
      </c>
      <c r="C72" s="243">
        <v>101060101</v>
      </c>
      <c r="D72" s="243" t="s">
        <v>288</v>
      </c>
      <c r="E72" s="243" t="s">
        <v>275</v>
      </c>
      <c r="F72" s="244">
        <v>8</v>
      </c>
      <c r="G72" s="244">
        <v>8</v>
      </c>
      <c r="H72" s="244">
        <v>0</v>
      </c>
      <c r="I72" s="248">
        <f t="shared" si="23"/>
        <v>45218</v>
      </c>
      <c r="J72" s="246">
        <f t="shared" si="21"/>
        <v>4560000</v>
      </c>
      <c r="K72" s="247">
        <f t="shared" si="22"/>
        <v>912000</v>
      </c>
      <c r="L72" s="223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</row>
    <row r="73" spans="1:30" ht="15.75" customHeight="1">
      <c r="A73" s="224"/>
      <c r="B73" s="242">
        <v>8</v>
      </c>
      <c r="C73" s="243">
        <v>144</v>
      </c>
      <c r="D73" s="243" t="s">
        <v>281</v>
      </c>
      <c r="E73" s="243" t="s">
        <v>275</v>
      </c>
      <c r="F73" s="244">
        <v>1</v>
      </c>
      <c r="G73" s="244">
        <v>1</v>
      </c>
      <c r="H73" s="244">
        <v>0</v>
      </c>
      <c r="I73" s="248">
        <f t="shared" si="23"/>
        <v>45218</v>
      </c>
      <c r="J73" s="246">
        <f t="shared" si="21"/>
        <v>705000</v>
      </c>
      <c r="K73" s="247">
        <f t="shared" si="22"/>
        <v>141000</v>
      </c>
      <c r="L73" s="223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</row>
    <row r="74" spans="1:30" ht="15.75" customHeight="1">
      <c r="A74" s="224"/>
      <c r="B74" s="242">
        <v>9</v>
      </c>
      <c r="C74" s="243">
        <v>155</v>
      </c>
      <c r="D74" s="243" t="s">
        <v>266</v>
      </c>
      <c r="E74" s="243" t="s">
        <v>291</v>
      </c>
      <c r="F74" s="244">
        <v>2</v>
      </c>
      <c r="G74" s="244">
        <v>2</v>
      </c>
      <c r="H74" s="244">
        <v>0</v>
      </c>
      <c r="I74" s="248">
        <f t="shared" si="23"/>
        <v>45218</v>
      </c>
      <c r="J74" s="246">
        <f t="shared" si="21"/>
        <v>1000000</v>
      </c>
      <c r="K74" s="247">
        <f t="shared" si="22"/>
        <v>200000</v>
      </c>
      <c r="L74" s="223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</row>
    <row r="75" spans="1:30" ht="15.75" customHeight="1">
      <c r="A75" s="224"/>
      <c r="B75" s="242">
        <v>10</v>
      </c>
      <c r="C75" s="243">
        <v>202010101</v>
      </c>
      <c r="D75" s="243" t="s">
        <v>293</v>
      </c>
      <c r="E75" s="243" t="s">
        <v>275</v>
      </c>
      <c r="F75" s="244">
        <v>7</v>
      </c>
      <c r="G75" s="244">
        <v>7</v>
      </c>
      <c r="H75" s="244">
        <v>0</v>
      </c>
      <c r="I75" s="248">
        <f t="shared" si="23"/>
        <v>45218</v>
      </c>
      <c r="J75" s="246">
        <f t="shared" si="21"/>
        <v>4410000</v>
      </c>
      <c r="K75" s="247">
        <f t="shared" si="22"/>
        <v>882000</v>
      </c>
      <c r="L75" s="223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</row>
    <row r="76" spans="1:30" ht="15.75" customHeight="1">
      <c r="A76" s="224"/>
      <c r="B76" s="242" t="s">
        <v>138</v>
      </c>
      <c r="C76" s="243">
        <v>58</v>
      </c>
      <c r="D76" s="243">
        <v>57</v>
      </c>
      <c r="E76" s="243">
        <v>1</v>
      </c>
      <c r="F76" s="244"/>
      <c r="G76" s="254">
        <f>SUM(G66:G75)</f>
        <v>57</v>
      </c>
      <c r="H76" s="244"/>
      <c r="I76" s="248"/>
      <c r="J76" s="253">
        <f t="shared" ref="J76:K76" si="24">SUM(J66:J75)</f>
        <v>33705000</v>
      </c>
      <c r="K76" s="253">
        <f t="shared" si="24"/>
        <v>6741000</v>
      </c>
      <c r="L76" s="223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</row>
    <row r="77" spans="1:30" ht="15.75" customHeight="1">
      <c r="A77" s="224"/>
      <c r="B77" s="242"/>
      <c r="C77" s="243"/>
      <c r="D77" s="243"/>
      <c r="E77" s="243"/>
      <c r="F77" s="244"/>
      <c r="G77" s="244"/>
      <c r="H77" s="244"/>
      <c r="I77" s="248"/>
      <c r="J77" s="246"/>
      <c r="K77" s="247"/>
      <c r="L77" s="223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</row>
    <row r="78" spans="1:30" ht="15.75" customHeight="1">
      <c r="A78" s="224"/>
      <c r="B78" s="238" t="s">
        <v>127</v>
      </c>
      <c r="C78" s="239" t="s">
        <v>268</v>
      </c>
      <c r="D78" s="239" t="s">
        <v>269</v>
      </c>
      <c r="E78" s="239" t="s">
        <v>270</v>
      </c>
      <c r="F78" s="240" t="s">
        <v>248</v>
      </c>
      <c r="G78" s="240" t="s">
        <v>271</v>
      </c>
      <c r="H78" s="240" t="s">
        <v>272</v>
      </c>
      <c r="I78" s="239" t="s">
        <v>245</v>
      </c>
      <c r="J78" s="239" t="s">
        <v>252</v>
      </c>
      <c r="K78" s="241" t="s">
        <v>247</v>
      </c>
      <c r="L78" s="223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</row>
    <row r="79" spans="1:30" ht="15.75" customHeight="1">
      <c r="A79" s="224"/>
      <c r="B79" s="242">
        <v>1</v>
      </c>
      <c r="C79" s="243">
        <v>220101008</v>
      </c>
      <c r="D79" s="243" t="s">
        <v>277</v>
      </c>
      <c r="E79" s="243" t="s">
        <v>275</v>
      </c>
      <c r="F79" s="244">
        <v>5</v>
      </c>
      <c r="G79" s="244">
        <v>5</v>
      </c>
      <c r="H79" s="244">
        <v>0</v>
      </c>
      <c r="I79" s="251">
        <f>+M7</f>
        <v>45222</v>
      </c>
      <c r="J79" s="246">
        <f t="shared" ref="J79:J89" si="25">+K79*5</f>
        <v>3100000</v>
      </c>
      <c r="K79" s="247">
        <f t="shared" ref="K79:K89" si="26">VLOOKUP(D79,$S$3:$AD$43,8,0)*G79</f>
        <v>620000</v>
      </c>
      <c r="L79" s="223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</row>
    <row r="80" spans="1:30" ht="15.75" customHeight="1">
      <c r="A80" s="224"/>
      <c r="B80" s="242">
        <v>2</v>
      </c>
      <c r="C80" s="243">
        <v>620701011</v>
      </c>
      <c r="D80" s="243" t="s">
        <v>278</v>
      </c>
      <c r="E80" s="243" t="s">
        <v>275</v>
      </c>
      <c r="F80" s="244">
        <v>3</v>
      </c>
      <c r="G80" s="244">
        <v>3</v>
      </c>
      <c r="H80" s="244">
        <v>0</v>
      </c>
      <c r="I80" s="248">
        <f t="shared" ref="I80:I89" si="27">+I79</f>
        <v>45222</v>
      </c>
      <c r="J80" s="246">
        <f t="shared" si="25"/>
        <v>1500000</v>
      </c>
      <c r="K80" s="247">
        <f t="shared" si="26"/>
        <v>300000</v>
      </c>
      <c r="L80" s="223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</row>
    <row r="81" spans="1:30" ht="15.75" customHeight="1">
      <c r="A81" s="224"/>
      <c r="B81" s="242">
        <v>3</v>
      </c>
      <c r="C81" s="243">
        <v>88</v>
      </c>
      <c r="D81" s="243" t="s">
        <v>280</v>
      </c>
      <c r="E81" s="243" t="s">
        <v>275</v>
      </c>
      <c r="F81" s="244">
        <v>5</v>
      </c>
      <c r="G81" s="244">
        <v>5</v>
      </c>
      <c r="H81" s="244">
        <v>0</v>
      </c>
      <c r="I81" s="248">
        <f t="shared" si="27"/>
        <v>45222</v>
      </c>
      <c r="J81" s="246">
        <f t="shared" si="25"/>
        <v>2375000</v>
      </c>
      <c r="K81" s="247">
        <f t="shared" si="26"/>
        <v>475000</v>
      </c>
      <c r="L81" s="223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</row>
    <row r="82" spans="1:30" ht="15.75" customHeight="1">
      <c r="A82" s="224"/>
      <c r="B82" s="242">
        <v>4</v>
      </c>
      <c r="C82" s="243">
        <v>92</v>
      </c>
      <c r="D82" s="243" t="s">
        <v>282</v>
      </c>
      <c r="E82" s="243" t="s">
        <v>275</v>
      </c>
      <c r="F82" s="244">
        <v>5</v>
      </c>
      <c r="G82" s="244">
        <v>3</v>
      </c>
      <c r="H82" s="244">
        <v>2</v>
      </c>
      <c r="I82" s="248">
        <f t="shared" si="27"/>
        <v>45222</v>
      </c>
      <c r="J82" s="246">
        <f t="shared" si="25"/>
        <v>2295000</v>
      </c>
      <c r="K82" s="247">
        <f t="shared" si="26"/>
        <v>459000</v>
      </c>
      <c r="L82" s="223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</row>
    <row r="83" spans="1:30" ht="15.75" customHeight="1">
      <c r="A83" s="224"/>
      <c r="B83" s="242">
        <v>5</v>
      </c>
      <c r="C83" s="243">
        <v>921201016</v>
      </c>
      <c r="D83" s="243" t="s">
        <v>284</v>
      </c>
      <c r="E83" s="243" t="s">
        <v>275</v>
      </c>
      <c r="F83" s="244">
        <v>9</v>
      </c>
      <c r="G83" s="244">
        <v>9</v>
      </c>
      <c r="H83" s="244">
        <v>0</v>
      </c>
      <c r="I83" s="248">
        <f t="shared" si="27"/>
        <v>45222</v>
      </c>
      <c r="J83" s="246">
        <f t="shared" si="25"/>
        <v>5805000</v>
      </c>
      <c r="K83" s="247">
        <f t="shared" si="26"/>
        <v>1161000</v>
      </c>
      <c r="L83" s="223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</row>
    <row r="84" spans="1:30" ht="15.75" customHeight="1">
      <c r="A84" s="224"/>
      <c r="B84" s="242">
        <v>6</v>
      </c>
      <c r="C84" s="243">
        <v>101020102</v>
      </c>
      <c r="D84" s="243" t="s">
        <v>285</v>
      </c>
      <c r="E84" s="243" t="s">
        <v>286</v>
      </c>
      <c r="F84" s="244">
        <v>5</v>
      </c>
      <c r="G84" s="244">
        <v>4</v>
      </c>
      <c r="H84" s="244">
        <v>1</v>
      </c>
      <c r="I84" s="248">
        <f t="shared" si="27"/>
        <v>45222</v>
      </c>
      <c r="J84" s="246">
        <f t="shared" si="25"/>
        <v>1880000</v>
      </c>
      <c r="K84" s="247">
        <f t="shared" si="26"/>
        <v>376000</v>
      </c>
      <c r="L84" s="223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</row>
    <row r="85" spans="1:30" ht="15.75" customHeight="1">
      <c r="A85" s="224"/>
      <c r="B85" s="242">
        <v>7</v>
      </c>
      <c r="C85" s="243">
        <v>101060101</v>
      </c>
      <c r="D85" s="243" t="s">
        <v>288</v>
      </c>
      <c r="E85" s="243" t="s">
        <v>275</v>
      </c>
      <c r="F85" s="244">
        <v>1</v>
      </c>
      <c r="G85" s="244">
        <v>1</v>
      </c>
      <c r="H85" s="244">
        <v>0</v>
      </c>
      <c r="I85" s="248">
        <f t="shared" si="27"/>
        <v>45222</v>
      </c>
      <c r="J85" s="246">
        <f t="shared" si="25"/>
        <v>570000</v>
      </c>
      <c r="K85" s="247">
        <f t="shared" si="26"/>
        <v>114000</v>
      </c>
      <c r="L85" s="223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</row>
    <row r="86" spans="1:30" ht="15.75" customHeight="1">
      <c r="A86" s="224"/>
      <c r="B86" s="242">
        <v>8</v>
      </c>
      <c r="C86" s="243">
        <v>144</v>
      </c>
      <c r="D86" s="243" t="s">
        <v>281</v>
      </c>
      <c r="E86" s="243" t="s">
        <v>275</v>
      </c>
      <c r="F86" s="244">
        <v>5</v>
      </c>
      <c r="G86" s="244">
        <v>5</v>
      </c>
      <c r="H86" s="244">
        <v>0</v>
      </c>
      <c r="I86" s="248">
        <f t="shared" si="27"/>
        <v>45222</v>
      </c>
      <c r="J86" s="246">
        <f t="shared" si="25"/>
        <v>3525000</v>
      </c>
      <c r="K86" s="247">
        <f t="shared" si="26"/>
        <v>705000</v>
      </c>
      <c r="L86" s="223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</row>
    <row r="87" spans="1:30" ht="15.75" customHeight="1">
      <c r="A87" s="224"/>
      <c r="B87" s="242">
        <v>9</v>
      </c>
      <c r="C87" s="243">
        <v>155</v>
      </c>
      <c r="D87" s="243" t="s">
        <v>266</v>
      </c>
      <c r="E87" s="243" t="s">
        <v>291</v>
      </c>
      <c r="F87" s="244">
        <v>1</v>
      </c>
      <c r="G87" s="244">
        <v>1</v>
      </c>
      <c r="H87" s="244">
        <v>0</v>
      </c>
      <c r="I87" s="248">
        <f t="shared" si="27"/>
        <v>45222</v>
      </c>
      <c r="J87" s="246">
        <f t="shared" si="25"/>
        <v>500000</v>
      </c>
      <c r="K87" s="247">
        <f t="shared" si="26"/>
        <v>100000</v>
      </c>
      <c r="L87" s="223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</row>
    <row r="88" spans="1:30" ht="15.75" customHeight="1">
      <c r="A88" s="224"/>
      <c r="B88" s="242">
        <v>10</v>
      </c>
      <c r="C88" s="243">
        <v>202010101</v>
      </c>
      <c r="D88" s="243" t="s">
        <v>293</v>
      </c>
      <c r="E88" s="243" t="s">
        <v>275</v>
      </c>
      <c r="F88" s="244">
        <v>4</v>
      </c>
      <c r="G88" s="244">
        <v>3</v>
      </c>
      <c r="H88" s="244">
        <v>1</v>
      </c>
      <c r="I88" s="248">
        <f t="shared" si="27"/>
        <v>45222</v>
      </c>
      <c r="J88" s="246">
        <f t="shared" si="25"/>
        <v>1890000</v>
      </c>
      <c r="K88" s="247">
        <f t="shared" si="26"/>
        <v>378000</v>
      </c>
      <c r="L88" s="223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</row>
    <row r="89" spans="1:30" ht="15.75" customHeight="1">
      <c r="A89" s="224"/>
      <c r="B89" s="242">
        <v>11</v>
      </c>
      <c r="C89" s="243">
        <v>404010102</v>
      </c>
      <c r="D89" s="243" t="s">
        <v>294</v>
      </c>
      <c r="E89" s="243" t="s">
        <v>275</v>
      </c>
      <c r="F89" s="244">
        <v>2</v>
      </c>
      <c r="G89" s="244">
        <v>2</v>
      </c>
      <c r="H89" s="244">
        <v>0</v>
      </c>
      <c r="I89" s="248">
        <f t="shared" si="27"/>
        <v>45222</v>
      </c>
      <c r="J89" s="246">
        <f t="shared" si="25"/>
        <v>860000</v>
      </c>
      <c r="K89" s="247">
        <f t="shared" si="26"/>
        <v>172000</v>
      </c>
      <c r="L89" s="223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</row>
    <row r="90" spans="1:30" ht="15.75" customHeight="1">
      <c r="A90" s="224"/>
      <c r="B90" s="242" t="s">
        <v>138</v>
      </c>
      <c r="C90" s="243">
        <v>45</v>
      </c>
      <c r="D90" s="243">
        <v>41</v>
      </c>
      <c r="E90" s="243">
        <v>4</v>
      </c>
      <c r="F90" s="244"/>
      <c r="G90" s="254">
        <f>SUM(G79:G89)</f>
        <v>41</v>
      </c>
      <c r="H90" s="244"/>
      <c r="I90" s="248"/>
      <c r="J90" s="253">
        <f t="shared" ref="J90:K90" si="28">SUM(J79:J89)</f>
        <v>24300000</v>
      </c>
      <c r="K90" s="253">
        <f t="shared" si="28"/>
        <v>4860000</v>
      </c>
      <c r="L90" s="223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</row>
    <row r="91" spans="1:30" ht="15.75" customHeight="1">
      <c r="A91" s="224"/>
      <c r="B91" s="255"/>
      <c r="C91" s="256"/>
      <c r="D91" s="256"/>
      <c r="E91" s="256"/>
      <c r="F91" s="257"/>
      <c r="G91" s="257"/>
      <c r="H91" s="257"/>
      <c r="I91" s="258"/>
      <c r="J91" s="259"/>
      <c r="K91" s="260"/>
      <c r="L91" s="223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</row>
    <row r="92" spans="1:30" ht="15.75" customHeight="1">
      <c r="A92" s="224"/>
      <c r="B92" s="238" t="s">
        <v>127</v>
      </c>
      <c r="C92" s="239" t="s">
        <v>268</v>
      </c>
      <c r="D92" s="239" t="s">
        <v>269</v>
      </c>
      <c r="E92" s="239" t="s">
        <v>270</v>
      </c>
      <c r="F92" s="240" t="s">
        <v>248</v>
      </c>
      <c r="G92" s="240" t="s">
        <v>271</v>
      </c>
      <c r="H92" s="240" t="s">
        <v>272</v>
      </c>
      <c r="I92" s="239" t="s">
        <v>245</v>
      </c>
      <c r="J92" s="239" t="s">
        <v>252</v>
      </c>
      <c r="K92" s="241" t="s">
        <v>247</v>
      </c>
      <c r="L92" s="223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</row>
    <row r="93" spans="1:30" ht="15.75" customHeight="1">
      <c r="A93" s="224"/>
      <c r="B93" s="255">
        <v>1</v>
      </c>
      <c r="C93" s="256">
        <v>110301003</v>
      </c>
      <c r="D93" s="256" t="s">
        <v>274</v>
      </c>
      <c r="E93" s="256" t="s">
        <v>275</v>
      </c>
      <c r="F93" s="257">
        <v>2</v>
      </c>
      <c r="G93" s="257">
        <v>2</v>
      </c>
      <c r="H93" s="257">
        <v>0</v>
      </c>
      <c r="I93" s="251">
        <f>+M8</f>
        <v>45225</v>
      </c>
      <c r="J93" s="246">
        <f t="shared" ref="J93:J103" si="29">+K93*5</f>
        <v>900000</v>
      </c>
      <c r="K93" s="247">
        <f t="shared" ref="K93:K103" si="30">VLOOKUP(D93,$S$3:$AD$43,8,0)*G93</f>
        <v>180000</v>
      </c>
      <c r="L93" s="223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</row>
    <row r="94" spans="1:30" ht="15.75" customHeight="1">
      <c r="A94" s="224"/>
      <c r="B94" s="255">
        <v>2</v>
      </c>
      <c r="C94" s="256">
        <v>220101008</v>
      </c>
      <c r="D94" s="256" t="s">
        <v>277</v>
      </c>
      <c r="E94" s="256" t="s">
        <v>275</v>
      </c>
      <c r="F94" s="257">
        <v>3</v>
      </c>
      <c r="G94" s="257">
        <v>3</v>
      </c>
      <c r="H94" s="257">
        <v>0</v>
      </c>
      <c r="I94" s="248">
        <f t="shared" ref="I94:I103" si="31">+I93</f>
        <v>45225</v>
      </c>
      <c r="J94" s="246">
        <f t="shared" si="29"/>
        <v>1860000</v>
      </c>
      <c r="K94" s="247">
        <f t="shared" si="30"/>
        <v>372000</v>
      </c>
      <c r="L94" s="223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</row>
    <row r="95" spans="1:30" ht="15.75" customHeight="1">
      <c r="A95" s="224"/>
      <c r="B95" s="255">
        <v>3</v>
      </c>
      <c r="C95" s="256">
        <v>620701011</v>
      </c>
      <c r="D95" s="256" t="s">
        <v>278</v>
      </c>
      <c r="E95" s="256" t="s">
        <v>275</v>
      </c>
      <c r="F95" s="257">
        <v>2</v>
      </c>
      <c r="G95" s="257">
        <v>2</v>
      </c>
      <c r="H95" s="257">
        <v>0</v>
      </c>
      <c r="I95" s="248">
        <f t="shared" si="31"/>
        <v>45225</v>
      </c>
      <c r="J95" s="246">
        <f t="shared" si="29"/>
        <v>1000000</v>
      </c>
      <c r="K95" s="247">
        <f t="shared" si="30"/>
        <v>200000</v>
      </c>
      <c r="L95" s="223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</row>
    <row r="96" spans="1:30" ht="15.75" customHeight="1">
      <c r="A96" s="224"/>
      <c r="B96" s="255">
        <v>4</v>
      </c>
      <c r="C96" s="256">
        <v>88</v>
      </c>
      <c r="D96" s="256" t="s">
        <v>280</v>
      </c>
      <c r="E96" s="256" t="s">
        <v>275</v>
      </c>
      <c r="F96" s="257">
        <v>3</v>
      </c>
      <c r="G96" s="257">
        <v>3</v>
      </c>
      <c r="H96" s="257">
        <v>0</v>
      </c>
      <c r="I96" s="248">
        <f t="shared" si="31"/>
        <v>45225</v>
      </c>
      <c r="J96" s="246">
        <f t="shared" si="29"/>
        <v>1425000</v>
      </c>
      <c r="K96" s="247">
        <f t="shared" si="30"/>
        <v>285000</v>
      </c>
      <c r="L96" s="223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</row>
    <row r="97" spans="1:30" ht="15.75" customHeight="1">
      <c r="A97" s="224"/>
      <c r="B97" s="255">
        <v>5</v>
      </c>
      <c r="C97" s="256">
        <v>92</v>
      </c>
      <c r="D97" s="256" t="s">
        <v>282</v>
      </c>
      <c r="E97" s="256" t="s">
        <v>275</v>
      </c>
      <c r="F97" s="257">
        <v>1</v>
      </c>
      <c r="G97" s="257">
        <v>1</v>
      </c>
      <c r="H97" s="257">
        <v>0</v>
      </c>
      <c r="I97" s="248">
        <f t="shared" si="31"/>
        <v>45225</v>
      </c>
      <c r="J97" s="246">
        <f t="shared" si="29"/>
        <v>765000</v>
      </c>
      <c r="K97" s="247">
        <f t="shared" si="30"/>
        <v>153000</v>
      </c>
      <c r="L97" s="223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</row>
    <row r="98" spans="1:30" ht="15.75" customHeight="1">
      <c r="A98" s="224"/>
      <c r="B98" s="255">
        <v>6</v>
      </c>
      <c r="C98" s="256">
        <v>921201016</v>
      </c>
      <c r="D98" s="256" t="s">
        <v>284</v>
      </c>
      <c r="E98" s="256" t="s">
        <v>275</v>
      </c>
      <c r="F98" s="257">
        <v>11</v>
      </c>
      <c r="G98" s="257">
        <v>11</v>
      </c>
      <c r="H98" s="257">
        <v>0</v>
      </c>
      <c r="I98" s="248">
        <f t="shared" si="31"/>
        <v>45225</v>
      </c>
      <c r="J98" s="246">
        <f t="shared" si="29"/>
        <v>7095000</v>
      </c>
      <c r="K98" s="247">
        <f t="shared" si="30"/>
        <v>1419000</v>
      </c>
      <c r="L98" s="223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</row>
    <row r="99" spans="1:30" ht="15.75" customHeight="1">
      <c r="A99" s="224"/>
      <c r="B99" s="255">
        <v>7</v>
      </c>
      <c r="C99" s="256">
        <v>101020102</v>
      </c>
      <c r="D99" s="256" t="s">
        <v>285</v>
      </c>
      <c r="E99" s="256" t="s">
        <v>286</v>
      </c>
      <c r="F99" s="257">
        <v>4</v>
      </c>
      <c r="G99" s="257">
        <v>4</v>
      </c>
      <c r="H99" s="257">
        <v>0</v>
      </c>
      <c r="I99" s="248">
        <f t="shared" si="31"/>
        <v>45225</v>
      </c>
      <c r="J99" s="246">
        <f t="shared" si="29"/>
        <v>1880000</v>
      </c>
      <c r="K99" s="247">
        <f t="shared" si="30"/>
        <v>376000</v>
      </c>
      <c r="L99" s="223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</row>
    <row r="100" spans="1:30" ht="15.75" customHeight="1">
      <c r="A100" s="224"/>
      <c r="B100" s="255">
        <v>8</v>
      </c>
      <c r="C100" s="256">
        <v>101060101</v>
      </c>
      <c r="D100" s="256" t="s">
        <v>288</v>
      </c>
      <c r="E100" s="256" t="s">
        <v>275</v>
      </c>
      <c r="F100" s="257">
        <v>6</v>
      </c>
      <c r="G100" s="257">
        <v>6</v>
      </c>
      <c r="H100" s="257">
        <v>0</v>
      </c>
      <c r="I100" s="248">
        <f t="shared" si="31"/>
        <v>45225</v>
      </c>
      <c r="J100" s="246">
        <f t="shared" si="29"/>
        <v>3420000</v>
      </c>
      <c r="K100" s="247">
        <f t="shared" si="30"/>
        <v>684000</v>
      </c>
      <c r="L100" s="223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</row>
    <row r="101" spans="1:30" ht="15.75" customHeight="1">
      <c r="A101" s="224"/>
      <c r="B101" s="255">
        <v>9</v>
      </c>
      <c r="C101" s="256">
        <v>144</v>
      </c>
      <c r="D101" s="256" t="s">
        <v>281</v>
      </c>
      <c r="E101" s="256" t="s">
        <v>275</v>
      </c>
      <c r="F101" s="257">
        <v>9</v>
      </c>
      <c r="G101" s="257">
        <v>9</v>
      </c>
      <c r="H101" s="257">
        <v>0</v>
      </c>
      <c r="I101" s="248">
        <f t="shared" si="31"/>
        <v>45225</v>
      </c>
      <c r="J101" s="246">
        <f t="shared" si="29"/>
        <v>6345000</v>
      </c>
      <c r="K101" s="247">
        <f t="shared" si="30"/>
        <v>1269000</v>
      </c>
      <c r="L101" s="223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</row>
    <row r="102" spans="1:30" ht="15.75" customHeight="1">
      <c r="A102" s="224"/>
      <c r="B102" s="255">
        <v>10</v>
      </c>
      <c r="C102" s="256">
        <v>202010101</v>
      </c>
      <c r="D102" s="256" t="s">
        <v>293</v>
      </c>
      <c r="E102" s="256" t="s">
        <v>275</v>
      </c>
      <c r="F102" s="257">
        <v>2</v>
      </c>
      <c r="G102" s="257">
        <v>2</v>
      </c>
      <c r="H102" s="257">
        <v>0</v>
      </c>
      <c r="I102" s="248">
        <f t="shared" si="31"/>
        <v>45225</v>
      </c>
      <c r="J102" s="246">
        <f t="shared" si="29"/>
        <v>1260000</v>
      </c>
      <c r="K102" s="247">
        <f t="shared" si="30"/>
        <v>252000</v>
      </c>
      <c r="L102" s="223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</row>
    <row r="103" spans="1:30" ht="15.75" customHeight="1">
      <c r="A103" s="224"/>
      <c r="B103" s="255">
        <v>11</v>
      </c>
      <c r="C103" s="256">
        <v>404010102</v>
      </c>
      <c r="D103" s="256" t="s">
        <v>294</v>
      </c>
      <c r="E103" s="256" t="s">
        <v>275</v>
      </c>
      <c r="F103" s="257">
        <v>2</v>
      </c>
      <c r="G103" s="257">
        <v>2</v>
      </c>
      <c r="H103" s="257">
        <v>0</v>
      </c>
      <c r="I103" s="248">
        <f t="shared" si="31"/>
        <v>45225</v>
      </c>
      <c r="J103" s="246">
        <f t="shared" si="29"/>
        <v>860000</v>
      </c>
      <c r="K103" s="247">
        <f t="shared" si="30"/>
        <v>172000</v>
      </c>
      <c r="L103" s="223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</row>
    <row r="104" spans="1:30" ht="15.75" customHeight="1">
      <c r="A104" s="224"/>
      <c r="B104" s="255" t="s">
        <v>138</v>
      </c>
      <c r="C104" s="256">
        <v>45</v>
      </c>
      <c r="D104" s="256">
        <v>45</v>
      </c>
      <c r="E104" s="256">
        <v>0</v>
      </c>
      <c r="F104" s="257"/>
      <c r="G104" s="261">
        <f>SUM(G93:G103)</f>
        <v>45</v>
      </c>
      <c r="H104" s="257"/>
      <c r="I104" s="258"/>
      <c r="J104" s="262">
        <f t="shared" ref="J104:K104" si="32">SUM(J93:J103)</f>
        <v>26810000</v>
      </c>
      <c r="K104" s="262">
        <f t="shared" si="32"/>
        <v>5362000</v>
      </c>
      <c r="L104" s="223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</row>
    <row r="105" spans="1:30" ht="15.75" customHeight="1">
      <c r="A105" s="224"/>
      <c r="B105" s="255"/>
      <c r="C105" s="256"/>
      <c r="D105" s="256"/>
      <c r="E105" s="256"/>
      <c r="F105" s="257"/>
      <c r="G105" s="257"/>
      <c r="H105" s="257"/>
      <c r="I105" s="258"/>
      <c r="J105" s="259"/>
      <c r="K105" s="260"/>
      <c r="L105" s="223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</row>
    <row r="106" spans="1:30" ht="15.75" customHeight="1">
      <c r="A106" s="224"/>
      <c r="B106" s="238" t="s">
        <v>127</v>
      </c>
      <c r="C106" s="239" t="s">
        <v>268</v>
      </c>
      <c r="D106" s="239" t="s">
        <v>269</v>
      </c>
      <c r="E106" s="239" t="s">
        <v>270</v>
      </c>
      <c r="F106" s="240" t="s">
        <v>248</v>
      </c>
      <c r="G106" s="240" t="s">
        <v>271</v>
      </c>
      <c r="H106" s="240" t="s">
        <v>272</v>
      </c>
      <c r="I106" s="239" t="s">
        <v>245</v>
      </c>
      <c r="J106" s="239" t="s">
        <v>252</v>
      </c>
      <c r="K106" s="241" t="s">
        <v>247</v>
      </c>
      <c r="L106" s="223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</row>
    <row r="107" spans="1:30" ht="15.75" customHeight="1">
      <c r="A107" s="224"/>
      <c r="B107" s="255">
        <v>1</v>
      </c>
      <c r="C107" s="256">
        <v>220101008</v>
      </c>
      <c r="D107" s="256" t="s">
        <v>277</v>
      </c>
      <c r="E107" s="256" t="s">
        <v>275</v>
      </c>
      <c r="F107" s="257">
        <v>5</v>
      </c>
      <c r="G107" s="257">
        <v>5</v>
      </c>
      <c r="H107" s="257">
        <v>0</v>
      </c>
      <c r="I107" s="251">
        <f>+M9</f>
        <v>45229</v>
      </c>
      <c r="J107" s="246">
        <f t="shared" ref="J107:J115" si="33">+K107*5</f>
        <v>3100000</v>
      </c>
      <c r="K107" s="247">
        <f t="shared" ref="K107:K115" si="34">VLOOKUP(D107,$S$3:$AD$43,8,0)*G107</f>
        <v>620000</v>
      </c>
      <c r="L107" s="223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</row>
    <row r="108" spans="1:30" ht="15.75" customHeight="1">
      <c r="A108" s="224"/>
      <c r="B108" s="255">
        <v>2</v>
      </c>
      <c r="C108" s="256">
        <v>620701011</v>
      </c>
      <c r="D108" s="256" t="s">
        <v>278</v>
      </c>
      <c r="E108" s="256" t="s">
        <v>275</v>
      </c>
      <c r="F108" s="257">
        <v>8</v>
      </c>
      <c r="G108" s="257">
        <v>8</v>
      </c>
      <c r="H108" s="257">
        <v>0</v>
      </c>
      <c r="I108" s="248">
        <f t="shared" ref="I108:I115" si="35">+I107</f>
        <v>45229</v>
      </c>
      <c r="J108" s="246">
        <f t="shared" si="33"/>
        <v>4000000</v>
      </c>
      <c r="K108" s="247">
        <f t="shared" si="34"/>
        <v>800000</v>
      </c>
      <c r="L108" s="223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</row>
    <row r="109" spans="1:30" ht="15.75" customHeight="1">
      <c r="A109" s="224"/>
      <c r="B109" s="255">
        <v>3</v>
      </c>
      <c r="C109" s="256">
        <v>88</v>
      </c>
      <c r="D109" s="256" t="s">
        <v>280</v>
      </c>
      <c r="E109" s="256" t="s">
        <v>275</v>
      </c>
      <c r="F109" s="257">
        <v>6</v>
      </c>
      <c r="G109" s="257">
        <v>6</v>
      </c>
      <c r="H109" s="257">
        <v>0</v>
      </c>
      <c r="I109" s="248">
        <f t="shared" si="35"/>
        <v>45229</v>
      </c>
      <c r="J109" s="246">
        <f t="shared" si="33"/>
        <v>2850000</v>
      </c>
      <c r="K109" s="247">
        <f t="shared" si="34"/>
        <v>570000</v>
      </c>
      <c r="L109" s="223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</row>
    <row r="110" spans="1:30" ht="15.75" customHeight="1">
      <c r="A110" s="224"/>
      <c r="B110" s="255">
        <v>4</v>
      </c>
      <c r="C110" s="256">
        <v>92</v>
      </c>
      <c r="D110" s="256" t="s">
        <v>282</v>
      </c>
      <c r="E110" s="256" t="s">
        <v>275</v>
      </c>
      <c r="F110" s="257">
        <v>1</v>
      </c>
      <c r="G110" s="257">
        <v>1</v>
      </c>
      <c r="H110" s="257">
        <v>0</v>
      </c>
      <c r="I110" s="248">
        <f t="shared" si="35"/>
        <v>45229</v>
      </c>
      <c r="J110" s="246">
        <f t="shared" si="33"/>
        <v>765000</v>
      </c>
      <c r="K110" s="247">
        <f t="shared" si="34"/>
        <v>153000</v>
      </c>
      <c r="L110" s="223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</row>
    <row r="111" spans="1:30" ht="15.75" customHeight="1">
      <c r="A111" s="224"/>
      <c r="B111" s="255">
        <v>5</v>
      </c>
      <c r="C111" s="256">
        <v>921201016</v>
      </c>
      <c r="D111" s="256" t="s">
        <v>284</v>
      </c>
      <c r="E111" s="256" t="s">
        <v>275</v>
      </c>
      <c r="F111" s="257">
        <v>15</v>
      </c>
      <c r="G111" s="257">
        <v>15</v>
      </c>
      <c r="H111" s="257">
        <v>0</v>
      </c>
      <c r="I111" s="248">
        <f t="shared" si="35"/>
        <v>45229</v>
      </c>
      <c r="J111" s="246">
        <f t="shared" si="33"/>
        <v>9675000</v>
      </c>
      <c r="K111" s="247">
        <f t="shared" si="34"/>
        <v>1935000</v>
      </c>
      <c r="L111" s="223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</row>
    <row r="112" spans="1:30" ht="15.75" customHeight="1">
      <c r="A112" s="224"/>
      <c r="B112" s="255">
        <v>6</v>
      </c>
      <c r="C112" s="256">
        <v>101020102</v>
      </c>
      <c r="D112" s="256" t="s">
        <v>285</v>
      </c>
      <c r="E112" s="256" t="s">
        <v>286</v>
      </c>
      <c r="F112" s="257">
        <v>4</v>
      </c>
      <c r="G112" s="257">
        <v>4</v>
      </c>
      <c r="H112" s="257">
        <v>0</v>
      </c>
      <c r="I112" s="248">
        <f t="shared" si="35"/>
        <v>45229</v>
      </c>
      <c r="J112" s="246">
        <f t="shared" si="33"/>
        <v>1880000</v>
      </c>
      <c r="K112" s="247">
        <f t="shared" si="34"/>
        <v>376000</v>
      </c>
      <c r="L112" s="223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</row>
    <row r="113" spans="1:30" ht="15.75" customHeight="1">
      <c r="A113" s="224"/>
      <c r="B113" s="255">
        <v>7</v>
      </c>
      <c r="C113" s="256">
        <v>101060101</v>
      </c>
      <c r="D113" s="256" t="s">
        <v>288</v>
      </c>
      <c r="E113" s="256" t="s">
        <v>275</v>
      </c>
      <c r="F113" s="257">
        <v>4</v>
      </c>
      <c r="G113" s="257">
        <v>4</v>
      </c>
      <c r="H113" s="257">
        <v>0</v>
      </c>
      <c r="I113" s="248">
        <f t="shared" si="35"/>
        <v>45229</v>
      </c>
      <c r="J113" s="246">
        <f t="shared" si="33"/>
        <v>2280000</v>
      </c>
      <c r="K113" s="247">
        <f t="shared" si="34"/>
        <v>456000</v>
      </c>
      <c r="L113" s="223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</row>
    <row r="114" spans="1:30" ht="15.75" customHeight="1">
      <c r="A114" s="224"/>
      <c r="B114" s="255">
        <v>8</v>
      </c>
      <c r="C114" s="256">
        <v>144</v>
      </c>
      <c r="D114" s="256" t="s">
        <v>281</v>
      </c>
      <c r="E114" s="256" t="s">
        <v>275</v>
      </c>
      <c r="F114" s="257">
        <v>8</v>
      </c>
      <c r="G114" s="257">
        <v>8</v>
      </c>
      <c r="H114" s="257">
        <v>0</v>
      </c>
      <c r="I114" s="248">
        <f t="shared" si="35"/>
        <v>45229</v>
      </c>
      <c r="J114" s="246">
        <f t="shared" si="33"/>
        <v>5640000</v>
      </c>
      <c r="K114" s="247">
        <f t="shared" si="34"/>
        <v>1128000</v>
      </c>
      <c r="L114" s="223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</row>
    <row r="115" spans="1:30" ht="15.75" customHeight="1">
      <c r="A115" s="224"/>
      <c r="B115" s="255">
        <v>9</v>
      </c>
      <c r="C115" s="256">
        <v>404010102</v>
      </c>
      <c r="D115" s="256" t="s">
        <v>294</v>
      </c>
      <c r="E115" s="256" t="s">
        <v>275</v>
      </c>
      <c r="F115" s="257">
        <v>5</v>
      </c>
      <c r="G115" s="257">
        <v>5</v>
      </c>
      <c r="H115" s="257">
        <v>0</v>
      </c>
      <c r="I115" s="248">
        <f t="shared" si="35"/>
        <v>45229</v>
      </c>
      <c r="J115" s="246">
        <f t="shared" si="33"/>
        <v>2150000</v>
      </c>
      <c r="K115" s="247">
        <f t="shared" si="34"/>
        <v>430000</v>
      </c>
      <c r="L115" s="223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</row>
    <row r="116" spans="1:30" ht="15.75" customHeight="1">
      <c r="A116" s="224"/>
      <c r="B116" s="255" t="s">
        <v>138</v>
      </c>
      <c r="C116" s="256">
        <v>56</v>
      </c>
      <c r="D116" s="256">
        <v>56</v>
      </c>
      <c r="E116" s="256">
        <v>0</v>
      </c>
      <c r="F116" s="257"/>
      <c r="G116" s="261">
        <f>SUM(G107:G115)</f>
        <v>56</v>
      </c>
      <c r="H116" s="257"/>
      <c r="I116" s="258"/>
      <c r="J116" s="262">
        <f t="shared" ref="J116:K116" si="36">SUM(J107:J115)</f>
        <v>32340000</v>
      </c>
      <c r="K116" s="262">
        <f t="shared" si="36"/>
        <v>6468000</v>
      </c>
      <c r="L116" s="223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</row>
    <row r="117" spans="1:30" ht="15.75" customHeight="1">
      <c r="A117" s="224"/>
      <c r="B117" s="255"/>
      <c r="C117" s="256"/>
      <c r="D117" s="256"/>
      <c r="E117" s="256"/>
      <c r="F117" s="257"/>
      <c r="G117" s="257"/>
      <c r="H117" s="257"/>
      <c r="I117" s="258"/>
      <c r="J117" s="259"/>
      <c r="K117" s="260"/>
      <c r="L117" s="223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</row>
    <row r="118" spans="1:30" ht="15.75" customHeight="1">
      <c r="A118" s="224"/>
      <c r="B118" s="255"/>
      <c r="C118" s="256"/>
      <c r="D118" s="256"/>
      <c r="E118" s="256"/>
      <c r="F118" s="257"/>
      <c r="G118" s="257"/>
      <c r="H118" s="257"/>
      <c r="I118" s="258"/>
      <c r="J118" s="259"/>
      <c r="K118" s="260"/>
      <c r="L118" s="223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</row>
    <row r="119" spans="1:30" ht="15.75" customHeight="1">
      <c r="A119" s="224"/>
      <c r="B119" s="255"/>
      <c r="C119" s="256"/>
      <c r="D119" s="256"/>
      <c r="E119" s="256"/>
      <c r="F119" s="257"/>
      <c r="G119" s="257"/>
      <c r="H119" s="257"/>
      <c r="I119" s="258"/>
      <c r="J119" s="259"/>
      <c r="K119" s="260"/>
      <c r="L119" s="223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</row>
    <row r="120" spans="1:30" ht="15.75" customHeight="1">
      <c r="A120" s="224"/>
      <c r="B120" s="255"/>
      <c r="C120" s="256"/>
      <c r="D120" s="256"/>
      <c r="E120" s="256"/>
      <c r="F120" s="257"/>
      <c r="G120" s="257"/>
      <c r="H120" s="257"/>
      <c r="I120" s="258"/>
      <c r="J120" s="259"/>
      <c r="K120" s="260"/>
      <c r="L120" s="223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</row>
    <row r="121" spans="1:30" ht="15.75" customHeight="1">
      <c r="A121" s="224"/>
      <c r="B121" s="263" t="s">
        <v>187</v>
      </c>
      <c r="C121" s="264"/>
      <c r="D121" s="264"/>
      <c r="E121" s="264"/>
      <c r="F121" s="265"/>
      <c r="G121" s="265"/>
      <c r="H121" s="265"/>
      <c r="I121" s="266"/>
      <c r="J121" s="267"/>
      <c r="K121" s="268" t="s">
        <v>187</v>
      </c>
      <c r="L121" s="223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</row>
    <row r="122" spans="1:30" ht="15.75" customHeight="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</row>
    <row r="123" spans="1:30" ht="15.75" customHeight="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</row>
    <row r="124" spans="1:30" ht="15.75" customHeight="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</row>
    <row r="125" spans="1:30" ht="15.75" customHeight="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</row>
    <row r="126" spans="1:30" ht="15.75" customHeight="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</row>
    <row r="127" spans="1:30" ht="15.75" customHeight="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</row>
    <row r="128" spans="1:30" ht="15.75" customHeight="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</row>
    <row r="129" spans="1:30" ht="15.75" customHeight="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</row>
    <row r="130" spans="1:30" ht="15.75" customHeight="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</row>
    <row r="131" spans="1:30" ht="15.75" customHeight="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</row>
    <row r="132" spans="1:30" ht="15.75" customHeight="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</row>
    <row r="133" spans="1:30" ht="15.75" customHeight="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</row>
    <row r="134" spans="1:30" ht="15.75" customHeight="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</row>
    <row r="135" spans="1:30" ht="15.75" customHeight="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</row>
    <row r="136" spans="1:30" ht="15.75" customHeight="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</row>
    <row r="137" spans="1:30" ht="15.75" customHeight="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</row>
    <row r="138" spans="1:30" ht="15.75" customHeight="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</row>
    <row r="139" spans="1:30" ht="15.75" customHeight="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</row>
    <row r="140" spans="1:30" ht="15.75" customHeight="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</row>
    <row r="141" spans="1:30" ht="15.75" customHeight="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</row>
    <row r="142" spans="1:30" ht="15.75" customHeight="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</row>
    <row r="143" spans="1:30" ht="15.75" customHeight="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</row>
    <row r="144" spans="1:30" ht="15.75" customHeight="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</row>
    <row r="145" spans="1:30" ht="15.75" customHeight="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</row>
    <row r="146" spans="1:30" ht="15.75" customHeight="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</row>
    <row r="147" spans="1:30" ht="15.75" customHeight="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</row>
    <row r="148" spans="1:30" ht="15.75" customHeight="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</row>
    <row r="149" spans="1:30" ht="15.75" customHeight="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</row>
    <row r="150" spans="1:30" ht="15.75" customHeight="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</row>
    <row r="151" spans="1:30" ht="15.75" customHeight="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</row>
    <row r="152" spans="1:30" ht="15.75" customHeight="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</row>
    <row r="153" spans="1:30" ht="15.75" customHeight="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</row>
    <row r="154" spans="1:30" ht="15.75" customHeight="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</row>
    <row r="155" spans="1:30" ht="15.75" customHeight="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</row>
    <row r="156" spans="1:30" ht="15.75" customHeight="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</row>
    <row r="157" spans="1:30" ht="15.75" customHeight="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</row>
    <row r="158" spans="1:30" ht="15.75" customHeight="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</row>
    <row r="159" spans="1:30" ht="15.75" customHeight="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</row>
    <row r="160" spans="1:30" ht="15.75" customHeight="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</row>
    <row r="161" spans="1:30" ht="15.75" customHeight="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</row>
    <row r="162" spans="1:30" ht="15.75" customHeight="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</row>
    <row r="163" spans="1:30" ht="15.75" customHeight="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</row>
    <row r="164" spans="1:30" ht="15.75" customHeight="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</row>
    <row r="165" spans="1:30" ht="15.75" customHeight="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</row>
    <row r="166" spans="1:30" ht="15.75" customHeight="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</row>
    <row r="167" spans="1:30" ht="15.75" customHeight="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</row>
    <row r="168" spans="1:30" ht="15.75" customHeight="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</row>
    <row r="169" spans="1:30" ht="15.75" customHeight="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</row>
    <row r="170" spans="1:30" ht="15.75" customHeight="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</row>
    <row r="171" spans="1:30" ht="15.75" customHeight="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</row>
    <row r="172" spans="1:30" ht="15.75" customHeight="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</row>
    <row r="173" spans="1:30" ht="15.75" customHeight="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</row>
    <row r="174" spans="1:30" ht="15.75" customHeight="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</row>
    <row r="175" spans="1:30" ht="15.75" customHeight="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</row>
    <row r="176" spans="1:30" ht="15.75" customHeight="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</row>
    <row r="177" spans="1:30" ht="15.75" customHeight="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</row>
    <row r="178" spans="1:30" ht="15.75" customHeight="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</row>
    <row r="179" spans="1:30" ht="15.75" customHeight="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</row>
    <row r="180" spans="1:30" ht="15.75" customHeight="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</row>
    <row r="181" spans="1:30" ht="15.75" customHeight="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</row>
    <row r="182" spans="1:30" ht="15.75" customHeight="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</row>
    <row r="183" spans="1:30" ht="15.75" customHeight="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</row>
    <row r="184" spans="1:30" ht="15.75" customHeight="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</row>
    <row r="185" spans="1:30" ht="15.75" customHeight="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</row>
    <row r="186" spans="1:30" ht="15.75" customHeight="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</row>
    <row r="187" spans="1:30" ht="15.75" customHeight="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</row>
    <row r="188" spans="1:30" ht="15.75" customHeight="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</row>
    <row r="189" spans="1:30" ht="15.75" customHeight="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</row>
    <row r="190" spans="1:30" ht="15.75" customHeight="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</row>
    <row r="191" spans="1:30" ht="15.75" customHeight="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</row>
    <row r="192" spans="1:30" ht="15.75" customHeight="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</row>
    <row r="193" spans="1:30" ht="15.75" customHeight="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</row>
    <row r="194" spans="1:30" ht="15.75" customHeight="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</row>
    <row r="195" spans="1:30" ht="15.75" customHeight="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</row>
    <row r="196" spans="1:30" ht="15.75" customHeight="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</row>
    <row r="197" spans="1:30" ht="15.75" customHeight="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</row>
    <row r="198" spans="1:30" ht="15.75" customHeight="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</row>
    <row r="199" spans="1:30" ht="15.75" customHeight="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</row>
    <row r="200" spans="1:30" ht="15.75" customHeight="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</row>
    <row r="201" spans="1:30" ht="15.75" customHeight="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</row>
    <row r="202" spans="1:30" ht="15.75" customHeight="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</row>
    <row r="203" spans="1:30" ht="15.75" customHeight="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</row>
    <row r="204" spans="1:30" ht="15.75" customHeight="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</row>
    <row r="205" spans="1:30" ht="15.75" customHeight="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</row>
    <row r="206" spans="1:30" ht="15.75" customHeight="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</row>
    <row r="207" spans="1:30" ht="15.75" customHeight="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</row>
    <row r="208" spans="1:30" ht="15.75" customHeight="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</row>
    <row r="209" spans="1:30" ht="15.75" customHeight="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</row>
    <row r="210" spans="1:30" ht="15.75" customHeight="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</row>
    <row r="211" spans="1:30" ht="15.75" customHeight="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</row>
    <row r="212" spans="1:30" ht="15.75" customHeight="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</row>
    <row r="213" spans="1:30" ht="15.75" customHeight="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</row>
    <row r="214" spans="1:30" ht="15.75" customHeight="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</row>
    <row r="215" spans="1:30" ht="15.75" customHeight="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</row>
    <row r="216" spans="1:30" ht="15.75" customHeight="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</row>
    <row r="217" spans="1:30" ht="15.75" customHeight="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</row>
    <row r="218" spans="1:30" ht="15.75" customHeight="1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</row>
    <row r="219" spans="1:30" ht="15.75" customHeight="1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</row>
    <row r="220" spans="1:30" ht="15.75" customHeight="1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</row>
    <row r="221" spans="1:30" ht="15.75" customHeight="1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</row>
    <row r="222" spans="1:30" ht="15.75" customHeight="1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</row>
    <row r="223" spans="1:30" ht="15.75" customHeight="1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</row>
    <row r="224" spans="1:30" ht="15.75" customHeight="1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</row>
    <row r="225" spans="1:30" ht="15.75" customHeight="1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</row>
    <row r="226" spans="1:30" ht="15.75" customHeight="1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</row>
    <row r="227" spans="1:30" ht="15.75" customHeight="1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</row>
    <row r="228" spans="1:30" ht="15.75" customHeight="1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</row>
    <row r="229" spans="1:30" ht="15.75" customHeight="1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</row>
    <row r="230" spans="1:30" ht="15.75" customHeight="1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</row>
    <row r="231" spans="1:30" ht="15.75" customHeight="1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</row>
    <row r="232" spans="1:30" ht="15.75" customHeight="1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</row>
    <row r="233" spans="1:30" ht="15.75" customHeight="1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</row>
    <row r="234" spans="1:30" ht="15.75" customHeight="1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</row>
    <row r="235" spans="1:30" ht="15.75" customHeight="1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</row>
    <row r="236" spans="1:30" ht="15.75" customHeight="1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</row>
    <row r="237" spans="1:30" ht="15.75" customHeight="1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</row>
    <row r="238" spans="1:30" ht="15.75" customHeight="1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</row>
    <row r="239" spans="1:30" ht="15.75" customHeight="1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</row>
    <row r="240" spans="1:30" ht="15.75" customHeight="1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</row>
    <row r="241" spans="1:30" ht="15.75" customHeight="1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</row>
    <row r="242" spans="1:30" ht="15.75" customHeight="1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</row>
    <row r="243" spans="1:30" ht="15.75" customHeight="1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</row>
    <row r="244" spans="1:30" ht="15.75" customHeight="1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</row>
    <row r="245" spans="1:30" ht="15.75" customHeight="1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</row>
    <row r="246" spans="1:30" ht="15.75" customHeight="1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</row>
    <row r="247" spans="1:30" ht="15.75" customHeight="1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</row>
    <row r="248" spans="1:30" ht="15.75" customHeight="1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</row>
    <row r="249" spans="1:30" ht="15.75" customHeight="1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</row>
    <row r="250" spans="1:30" ht="15.75" customHeight="1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</row>
    <row r="251" spans="1:30" ht="15.75" customHeight="1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</row>
    <row r="252" spans="1:30" ht="15.75" customHeight="1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</row>
    <row r="253" spans="1:30" ht="15.75" customHeight="1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</row>
    <row r="254" spans="1:30" ht="15.75" customHeight="1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</row>
    <row r="255" spans="1:30" ht="15.75" customHeight="1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</row>
    <row r="256" spans="1:30" ht="15.75" customHeight="1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</row>
    <row r="257" spans="1:30" ht="15.75" customHeight="1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</row>
    <row r="258" spans="1:30" ht="15.75" customHeight="1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</row>
    <row r="259" spans="1:30" ht="15.75" customHeight="1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</row>
    <row r="260" spans="1:30" ht="15.75" customHeight="1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</row>
    <row r="261" spans="1:30" ht="15.75" customHeight="1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</row>
    <row r="262" spans="1:30" ht="15.75" customHeight="1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</row>
    <row r="263" spans="1:30" ht="15.75" customHeight="1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</row>
    <row r="264" spans="1:30" ht="15.75" customHeight="1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</row>
    <row r="265" spans="1:30" ht="15.75" customHeight="1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</row>
    <row r="266" spans="1:30" ht="15.75" customHeight="1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</row>
    <row r="267" spans="1:30" ht="15.75" customHeight="1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</row>
    <row r="268" spans="1:30" ht="15.75" customHeight="1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</row>
    <row r="269" spans="1:30" ht="15.75" customHeight="1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</row>
    <row r="270" spans="1:30" ht="15.75" customHeight="1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</row>
    <row r="271" spans="1:30" ht="15.75" customHeight="1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</row>
    <row r="272" spans="1:30" ht="15.75" customHeight="1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</row>
    <row r="273" spans="1:30" ht="15.75" customHeight="1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</row>
    <row r="274" spans="1:30" ht="15.75" customHeight="1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</row>
    <row r="275" spans="1:30" ht="15.75" customHeight="1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</row>
    <row r="276" spans="1:30" ht="15.75" customHeight="1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</row>
    <row r="277" spans="1:30" ht="15.75" customHeight="1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</row>
    <row r="278" spans="1:30" ht="15.75" customHeight="1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</row>
    <row r="279" spans="1:30" ht="15.75" customHeight="1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</row>
    <row r="280" spans="1:30" ht="15.75" customHeight="1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</row>
    <row r="281" spans="1:30" ht="15.75" customHeight="1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</row>
    <row r="282" spans="1:30" ht="15.75" customHeight="1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</row>
    <row r="283" spans="1:30" ht="15.75" customHeight="1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</row>
    <row r="284" spans="1:30" ht="15.75" customHeight="1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</row>
    <row r="285" spans="1:30" ht="15.75" customHeight="1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</row>
    <row r="286" spans="1:30" ht="15.75" customHeight="1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</row>
    <row r="287" spans="1:30" ht="15.75" customHeight="1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</row>
    <row r="288" spans="1:30" ht="15.75" customHeight="1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</row>
    <row r="289" spans="1:30" ht="15.75" customHeight="1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</row>
    <row r="290" spans="1:30" ht="15.75" customHeight="1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</row>
    <row r="291" spans="1:30" ht="15.75" customHeight="1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</row>
    <row r="292" spans="1:30" ht="15.75" customHeight="1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</row>
    <row r="293" spans="1:30" ht="15.75" customHeight="1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</row>
    <row r="294" spans="1:30" ht="15.75" customHeight="1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</row>
    <row r="295" spans="1:30" ht="15.75" customHeight="1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</row>
    <row r="296" spans="1:30" ht="15.75" customHeight="1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</row>
    <row r="297" spans="1:30" ht="15.75" customHeight="1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</row>
    <row r="298" spans="1:30" ht="15.75" customHeight="1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</row>
    <row r="299" spans="1:30" ht="15.75" customHeight="1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</row>
    <row r="300" spans="1:30" ht="15.75" customHeight="1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</row>
    <row r="301" spans="1:30" ht="15.75" customHeight="1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</row>
    <row r="302" spans="1:30" ht="15.75" customHeight="1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</row>
    <row r="303" spans="1:30" ht="15.75" customHeight="1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</row>
    <row r="304" spans="1:30" ht="15.75" customHeight="1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</row>
    <row r="305" spans="1:30" ht="15.75" customHeight="1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</row>
    <row r="306" spans="1:30" ht="15.75" customHeight="1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</row>
    <row r="307" spans="1:30" ht="15.75" customHeight="1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</row>
    <row r="308" spans="1:30" ht="15.75" customHeight="1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</row>
    <row r="309" spans="1:30" ht="15.75" customHeight="1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</row>
    <row r="310" spans="1:30" ht="15.75" customHeight="1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</row>
    <row r="311" spans="1:30" ht="15.75" customHeight="1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</row>
    <row r="312" spans="1:30" ht="15.75" customHeight="1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</row>
    <row r="313" spans="1:30" ht="15.75" customHeight="1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</row>
    <row r="314" spans="1:30" ht="15.75" customHeight="1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</row>
    <row r="315" spans="1:30" ht="15.75" customHeight="1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</row>
    <row r="316" spans="1:30" ht="15.75" customHeight="1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</row>
    <row r="317" spans="1:30" ht="15.75" customHeight="1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</row>
    <row r="318" spans="1:30" ht="15.75" customHeight="1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</row>
    <row r="319" spans="1:30" ht="15.75" customHeight="1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</row>
    <row r="320" spans="1:30" ht="15.75" customHeight="1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</row>
    <row r="321" spans="1:30" ht="15.75" customHeight="1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</row>
    <row r="322" spans="1:30" ht="15.75" customHeight="1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</row>
    <row r="323" spans="1:30" ht="15.75" customHeight="1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</row>
    <row r="324" spans="1:30" ht="15.75" customHeight="1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</row>
    <row r="325" spans="1:30" ht="15.75" customHeight="1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</row>
    <row r="326" spans="1:30" ht="15.75" customHeight="1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</row>
    <row r="327" spans="1:30" ht="15.75" customHeight="1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</row>
    <row r="328" spans="1:30" ht="15.75" customHeight="1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</row>
    <row r="329" spans="1:30" ht="15.75" customHeight="1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</row>
    <row r="330" spans="1:30" ht="15.75" customHeight="1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</row>
    <row r="331" spans="1:30" ht="15.75" customHeight="1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</row>
    <row r="332" spans="1:30" ht="15.75" customHeight="1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</row>
    <row r="333" spans="1:30" ht="15.75" customHeight="1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</row>
    <row r="334" spans="1:30" ht="15.75" customHeight="1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</row>
    <row r="335" spans="1:30" ht="15.75" customHeight="1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</row>
    <row r="336" spans="1:30" ht="15.75" customHeight="1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</row>
    <row r="337" spans="1:30" ht="15.75" customHeight="1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</row>
    <row r="338" spans="1:30" ht="15.75" customHeight="1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</row>
    <row r="339" spans="1:30" ht="15.75" customHeight="1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</row>
    <row r="340" spans="1:30" ht="15.75" customHeight="1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</row>
    <row r="341" spans="1:30" ht="15.75" customHeight="1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</row>
    <row r="342" spans="1:30" ht="15.75" customHeight="1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</row>
    <row r="343" spans="1:30" ht="15.75" customHeight="1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</row>
    <row r="344" spans="1:30" ht="15.75" customHeight="1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</row>
    <row r="345" spans="1:30" ht="15.75" customHeight="1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</row>
    <row r="346" spans="1:30" ht="15.75" customHeight="1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</row>
    <row r="347" spans="1:30" ht="15.75" customHeight="1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</row>
    <row r="348" spans="1:30" ht="15.75" customHeight="1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</row>
    <row r="349" spans="1:30" ht="15.75" customHeight="1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</row>
    <row r="350" spans="1:30" ht="15.75" customHeight="1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</row>
    <row r="351" spans="1:30" ht="15.75" customHeight="1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</row>
    <row r="352" spans="1:30" ht="15.75" customHeight="1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</row>
    <row r="353" spans="1:30" ht="15.75" customHeight="1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</row>
    <row r="354" spans="1:30" ht="15.75" customHeight="1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</row>
    <row r="355" spans="1:30" ht="15.75" customHeight="1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</row>
    <row r="356" spans="1:30" ht="15.75" customHeight="1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</row>
    <row r="357" spans="1:30" ht="15.75" customHeight="1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</row>
    <row r="358" spans="1:30" ht="15.75" customHeight="1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</row>
    <row r="359" spans="1:30" ht="15.75" customHeight="1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</row>
    <row r="360" spans="1:30" ht="15.75" customHeight="1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</row>
    <row r="361" spans="1:30" ht="15.75" customHeight="1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</row>
    <row r="362" spans="1:30" ht="15.75" customHeight="1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</row>
    <row r="363" spans="1:30" ht="15.75" customHeight="1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</row>
    <row r="364" spans="1:30" ht="15.75" customHeight="1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</row>
    <row r="365" spans="1:30" ht="15.75" customHeight="1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</row>
    <row r="366" spans="1:30" ht="15.75" customHeight="1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</row>
    <row r="367" spans="1:30" ht="15.75" customHeight="1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</row>
    <row r="368" spans="1:30" ht="15.75" customHeight="1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</row>
    <row r="369" spans="1:30" ht="15.75" customHeight="1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</row>
    <row r="370" spans="1:30" ht="15.75" customHeight="1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</row>
    <row r="371" spans="1:30" ht="15.75" customHeight="1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</row>
    <row r="372" spans="1:30" ht="15.75" customHeight="1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</row>
    <row r="373" spans="1:30" ht="15.75" customHeight="1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</row>
    <row r="374" spans="1:30" ht="15.75" customHeight="1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</row>
    <row r="375" spans="1:30" ht="15.75" customHeight="1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</row>
    <row r="376" spans="1:30" ht="15.75" customHeight="1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</row>
    <row r="377" spans="1:30" ht="15.75" customHeight="1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</row>
    <row r="378" spans="1:30" ht="15.75" customHeight="1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</row>
    <row r="379" spans="1:30" ht="15.75" customHeight="1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</row>
    <row r="380" spans="1:30" ht="15.75" customHeight="1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</row>
    <row r="381" spans="1:30" ht="15.75" customHeight="1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</row>
    <row r="382" spans="1:30" ht="15.75" customHeight="1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</row>
    <row r="383" spans="1:30" ht="15.75" customHeight="1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</row>
    <row r="384" spans="1:30" ht="15.75" customHeight="1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</row>
    <row r="385" spans="1:30" ht="15.75" customHeight="1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</row>
    <row r="386" spans="1:30" ht="15.75" customHeight="1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</row>
    <row r="387" spans="1:30" ht="15.75" customHeight="1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</row>
    <row r="388" spans="1:30" ht="15.75" customHeight="1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</row>
    <row r="389" spans="1:30" ht="15.75" customHeight="1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</row>
    <row r="390" spans="1:30" ht="15.75" customHeight="1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</row>
    <row r="391" spans="1:30" ht="15.75" customHeight="1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</row>
    <row r="392" spans="1:30" ht="15.75" customHeight="1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</row>
    <row r="393" spans="1:30" ht="15.75" customHeight="1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</row>
    <row r="394" spans="1:30" ht="15.75" customHeight="1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</row>
    <row r="395" spans="1:30" ht="15.75" customHeight="1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</row>
    <row r="396" spans="1:30" ht="15.75" customHeight="1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</row>
    <row r="397" spans="1:30" ht="15.75" customHeight="1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</row>
    <row r="398" spans="1:30" ht="15.75" customHeight="1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</row>
    <row r="399" spans="1:30" ht="15.75" customHeight="1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</row>
    <row r="400" spans="1:30" ht="15.75" customHeight="1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</row>
    <row r="401" spans="1:30" ht="15.75" customHeight="1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</row>
    <row r="402" spans="1:30" ht="15.75" customHeight="1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</row>
    <row r="403" spans="1:30" ht="15.75" customHeight="1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</row>
    <row r="404" spans="1:30" ht="15.75" customHeight="1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</row>
    <row r="405" spans="1:30" ht="15.75" customHeight="1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</row>
    <row r="406" spans="1:30" ht="15.75" customHeight="1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</row>
    <row r="407" spans="1:30" ht="15.75" customHeight="1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</row>
    <row r="408" spans="1:30" ht="15.75" customHeight="1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</row>
    <row r="409" spans="1:30" ht="15.75" customHeight="1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</row>
    <row r="410" spans="1:30" ht="15.75" customHeight="1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</row>
    <row r="411" spans="1:30" ht="15.75" customHeight="1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</row>
    <row r="412" spans="1:30" ht="15.75" customHeight="1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</row>
    <row r="413" spans="1:30" ht="15.75" customHeight="1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</row>
    <row r="414" spans="1:30" ht="15.75" customHeight="1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</row>
    <row r="415" spans="1:30" ht="15.75" customHeight="1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</row>
    <row r="416" spans="1:30" ht="15.75" customHeight="1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</row>
    <row r="417" spans="1:30" ht="15.75" customHeight="1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</row>
    <row r="418" spans="1:30" ht="15.75" customHeight="1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</row>
    <row r="419" spans="1:30" ht="15.75" customHeight="1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</row>
    <row r="420" spans="1:30" ht="15.75" customHeight="1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</row>
    <row r="421" spans="1:30" ht="15.75" customHeight="1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</row>
    <row r="422" spans="1:30" ht="15.75" customHeight="1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</row>
    <row r="423" spans="1:30" ht="15.75" customHeight="1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</row>
    <row r="424" spans="1:30" ht="15.75" customHeight="1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</row>
    <row r="425" spans="1:30" ht="15.75" customHeight="1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</row>
    <row r="426" spans="1:30" ht="15.75" customHeight="1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</row>
    <row r="427" spans="1:30" ht="15.75" customHeight="1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</row>
    <row r="428" spans="1:30" ht="15.75" customHeight="1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</row>
    <row r="429" spans="1:30" ht="15.75" customHeight="1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</row>
    <row r="430" spans="1:30" ht="15.75" customHeight="1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</row>
    <row r="431" spans="1:30" ht="15.75" customHeight="1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</row>
    <row r="432" spans="1:30" ht="15.75" customHeight="1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</row>
    <row r="433" spans="1:30" ht="15.75" customHeight="1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</row>
    <row r="434" spans="1:30" ht="15.75" customHeight="1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</row>
    <row r="435" spans="1:30" ht="15.75" customHeight="1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</row>
    <row r="436" spans="1:30" ht="15.75" customHeight="1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</row>
    <row r="437" spans="1:30" ht="15.75" customHeight="1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</row>
    <row r="438" spans="1:30" ht="15.75" customHeight="1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</row>
    <row r="439" spans="1:30" ht="15.75" customHeight="1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</row>
    <row r="440" spans="1:30" ht="15.75" customHeight="1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</row>
    <row r="441" spans="1:30" ht="15.75" customHeight="1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</row>
    <row r="442" spans="1:30" ht="15.75" customHeight="1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</row>
    <row r="443" spans="1:30" ht="15.75" customHeight="1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</row>
    <row r="444" spans="1:30" ht="15.75" customHeight="1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</row>
    <row r="445" spans="1:30" ht="15.75" customHeight="1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</row>
    <row r="446" spans="1:30" ht="15.75" customHeight="1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</row>
    <row r="447" spans="1:30" ht="15.75" customHeight="1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</row>
    <row r="448" spans="1:30" ht="15.75" customHeight="1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</row>
    <row r="449" spans="1:30" ht="15.75" customHeight="1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</row>
    <row r="450" spans="1:30" ht="15.75" customHeight="1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</row>
    <row r="451" spans="1:30" ht="15.75" customHeight="1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</row>
    <row r="452" spans="1:30" ht="15.75" customHeight="1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</row>
    <row r="453" spans="1:30" ht="15.75" customHeight="1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</row>
    <row r="454" spans="1:30" ht="15.75" customHeight="1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</row>
    <row r="455" spans="1:30" ht="15.75" customHeight="1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</row>
    <row r="456" spans="1:30" ht="15.75" customHeight="1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</row>
    <row r="457" spans="1:30" ht="15.75" customHeight="1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</row>
    <row r="458" spans="1:30" ht="15.75" customHeight="1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</row>
    <row r="459" spans="1:30" ht="15.75" customHeight="1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</row>
    <row r="460" spans="1:30" ht="15.75" customHeight="1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</row>
    <row r="461" spans="1:30" ht="15.75" customHeight="1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</row>
    <row r="462" spans="1:30" ht="15.75" customHeight="1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</row>
    <row r="463" spans="1:30" ht="15.75" customHeight="1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</row>
    <row r="464" spans="1:30" ht="15.75" customHeight="1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</row>
    <row r="465" spans="1:30" ht="15.75" customHeight="1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</row>
    <row r="466" spans="1:30" ht="15.75" customHeight="1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</row>
    <row r="467" spans="1:30" ht="15.75" customHeight="1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</row>
    <row r="468" spans="1:30" ht="15.75" customHeight="1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</row>
    <row r="469" spans="1:30" ht="15.75" customHeight="1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</row>
    <row r="470" spans="1:30" ht="15.75" customHeight="1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</row>
    <row r="471" spans="1:30" ht="15.75" customHeight="1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</row>
    <row r="472" spans="1:30" ht="15.75" customHeight="1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</row>
    <row r="473" spans="1:30" ht="15.75" customHeight="1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</row>
    <row r="474" spans="1:30" ht="15.75" customHeight="1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</row>
    <row r="475" spans="1:30" ht="15.75" customHeight="1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</row>
    <row r="476" spans="1:30" ht="15.75" customHeight="1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</row>
    <row r="477" spans="1:30" ht="15.75" customHeight="1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</row>
    <row r="478" spans="1:30" ht="15.75" customHeight="1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</row>
    <row r="479" spans="1:30" ht="15.75" customHeight="1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</row>
    <row r="480" spans="1:30" ht="15.75" customHeight="1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</row>
    <row r="481" spans="1:30" ht="15.75" customHeight="1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</row>
    <row r="482" spans="1:30" ht="15.75" customHeight="1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</row>
    <row r="483" spans="1:30" ht="15.75" customHeight="1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</row>
    <row r="484" spans="1:30" ht="15.75" customHeight="1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</row>
    <row r="485" spans="1:30" ht="15.75" customHeight="1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</row>
    <row r="486" spans="1:30" ht="15.75" customHeight="1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</row>
    <row r="487" spans="1:30" ht="15.75" customHeight="1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</row>
    <row r="488" spans="1:30" ht="15.75" customHeight="1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</row>
    <row r="489" spans="1:30" ht="15.75" customHeight="1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</row>
    <row r="490" spans="1:30" ht="15.75" customHeight="1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</row>
    <row r="491" spans="1:30" ht="15.75" customHeight="1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</row>
    <row r="492" spans="1:30" ht="15.75" customHeight="1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</row>
    <row r="493" spans="1:30" ht="15.75" customHeight="1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</row>
    <row r="494" spans="1:30" ht="15.75" customHeight="1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</row>
    <row r="495" spans="1:30" ht="15.75" customHeight="1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</row>
    <row r="496" spans="1:30" ht="15.75" customHeight="1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</row>
    <row r="497" spans="1:30" ht="15.75" customHeight="1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</row>
    <row r="498" spans="1:30" ht="15.75" customHeight="1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</row>
    <row r="499" spans="1:30" ht="15.75" customHeight="1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</row>
    <row r="500" spans="1:30" ht="15.75" customHeight="1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</row>
    <row r="501" spans="1:30" ht="15.75" customHeight="1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</row>
    <row r="502" spans="1:30" ht="15.75" customHeight="1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</row>
    <row r="503" spans="1:30" ht="15.75" customHeight="1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</row>
    <row r="504" spans="1:30" ht="15.75" customHeight="1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</row>
    <row r="505" spans="1:30" ht="15.75" customHeight="1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</row>
    <row r="506" spans="1:30" ht="15.75" customHeight="1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</row>
    <row r="507" spans="1:30" ht="15.75" customHeight="1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</row>
    <row r="508" spans="1:30" ht="15.75" customHeight="1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</row>
    <row r="509" spans="1:30" ht="15.75" customHeight="1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</row>
    <row r="510" spans="1:30" ht="15.75" customHeight="1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</row>
    <row r="511" spans="1:30" ht="15.75" customHeight="1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</row>
    <row r="512" spans="1:30" ht="15.75" customHeight="1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</row>
    <row r="513" spans="1:30" ht="15.75" customHeight="1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</row>
    <row r="514" spans="1:30" ht="15.75" customHeight="1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</row>
    <row r="515" spans="1:30" ht="15.75" customHeight="1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</row>
    <row r="516" spans="1:30" ht="15.75" customHeight="1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</row>
    <row r="517" spans="1:30" ht="15.75" customHeight="1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</row>
    <row r="518" spans="1:30" ht="15.75" customHeight="1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</row>
    <row r="519" spans="1:30" ht="15.75" customHeight="1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</row>
    <row r="520" spans="1:30" ht="15.75" customHeight="1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</row>
    <row r="521" spans="1:30" ht="15.75" customHeight="1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</row>
    <row r="522" spans="1:30" ht="15.75" customHeight="1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</row>
    <row r="523" spans="1:30" ht="15.75" customHeight="1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</row>
    <row r="524" spans="1:30" ht="15.75" customHeight="1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</row>
    <row r="525" spans="1:30" ht="15.75" customHeight="1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</row>
    <row r="526" spans="1:30" ht="15.75" customHeight="1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</row>
    <row r="527" spans="1:30" ht="15.75" customHeight="1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</row>
    <row r="528" spans="1:30" ht="15.75" customHeight="1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</row>
    <row r="529" spans="1:30" ht="15.75" customHeight="1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</row>
    <row r="530" spans="1:30" ht="15.75" customHeight="1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</row>
    <row r="531" spans="1:30" ht="15.75" customHeight="1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</row>
    <row r="532" spans="1:30" ht="15.75" customHeight="1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</row>
    <row r="533" spans="1:30" ht="15.75" customHeight="1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</row>
    <row r="534" spans="1:30" ht="15.75" customHeight="1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</row>
    <row r="535" spans="1:30" ht="15.75" customHeight="1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</row>
    <row r="536" spans="1:30" ht="15.75" customHeight="1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</row>
    <row r="537" spans="1:30" ht="15.75" customHeight="1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</row>
    <row r="538" spans="1:30" ht="15.75" customHeight="1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</row>
    <row r="539" spans="1:30" ht="15.75" customHeight="1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</row>
    <row r="540" spans="1:30" ht="15.75" customHeight="1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</row>
    <row r="541" spans="1:30" ht="15.75" customHeight="1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</row>
    <row r="542" spans="1:30" ht="15.75" customHeight="1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</row>
    <row r="543" spans="1:30" ht="15.75" customHeight="1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</row>
    <row r="544" spans="1:30" ht="15.75" customHeight="1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</row>
    <row r="545" spans="1:30" ht="15.75" customHeight="1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</row>
    <row r="546" spans="1:30" ht="15.75" customHeight="1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</row>
    <row r="547" spans="1:30" ht="15.75" customHeight="1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</row>
    <row r="548" spans="1:30" ht="15.75" customHeight="1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</row>
    <row r="549" spans="1:30" ht="15.75" customHeight="1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</row>
    <row r="550" spans="1:30" ht="15.75" customHeight="1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</row>
    <row r="551" spans="1:30" ht="15.75" customHeight="1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</row>
    <row r="552" spans="1:30" ht="15.75" customHeight="1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</row>
    <row r="553" spans="1:30" ht="15.75" customHeight="1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</row>
    <row r="554" spans="1:30" ht="15.75" customHeight="1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</row>
    <row r="555" spans="1:30" ht="15.75" customHeight="1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</row>
    <row r="556" spans="1:30" ht="15.75" customHeight="1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</row>
    <row r="557" spans="1:30" ht="15.75" customHeight="1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</row>
    <row r="558" spans="1:30" ht="15.75" customHeight="1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</row>
    <row r="559" spans="1:30" ht="15.75" customHeight="1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</row>
    <row r="560" spans="1:30" ht="15.75" customHeight="1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</row>
    <row r="561" spans="1:30" ht="15.75" customHeight="1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</row>
    <row r="562" spans="1:30" ht="15.75" customHeight="1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</row>
    <row r="563" spans="1:30" ht="15.75" customHeight="1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</row>
    <row r="564" spans="1:30" ht="15.75" customHeight="1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</row>
    <row r="565" spans="1:30" ht="15.75" customHeight="1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</row>
    <row r="566" spans="1:30" ht="15.75" customHeight="1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</row>
    <row r="567" spans="1:30" ht="15.75" customHeight="1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</row>
    <row r="568" spans="1:30" ht="15.75" customHeight="1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</row>
    <row r="569" spans="1:30" ht="15.75" customHeight="1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</row>
    <row r="570" spans="1:30" ht="15.75" customHeight="1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</row>
    <row r="571" spans="1:30" ht="15.75" customHeight="1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</row>
    <row r="572" spans="1:30" ht="15.75" customHeight="1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</row>
    <row r="573" spans="1:30" ht="15.75" customHeight="1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</row>
    <row r="574" spans="1:30" ht="15.75" customHeight="1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</row>
    <row r="575" spans="1:30" ht="15.75" customHeight="1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</row>
    <row r="576" spans="1:30" ht="15.75" customHeight="1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</row>
    <row r="577" spans="1:30" ht="15.75" customHeight="1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</row>
    <row r="578" spans="1:30" ht="15.75" customHeight="1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</row>
    <row r="579" spans="1:30" ht="15.75" customHeight="1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</row>
    <row r="580" spans="1:30" ht="15.75" customHeight="1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</row>
    <row r="581" spans="1:30" ht="15.75" customHeight="1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</row>
    <row r="582" spans="1:30" ht="15.75" customHeight="1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</row>
    <row r="583" spans="1:30" ht="15.75" customHeight="1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</row>
    <row r="584" spans="1:30" ht="15.75" customHeight="1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</row>
    <row r="585" spans="1:30" ht="15.75" customHeight="1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</row>
    <row r="586" spans="1:30" ht="15.75" customHeight="1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</row>
    <row r="587" spans="1:30" ht="15.75" customHeight="1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</row>
    <row r="588" spans="1:30" ht="15.75" customHeight="1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</row>
    <row r="589" spans="1:30" ht="15.75" customHeight="1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</row>
    <row r="590" spans="1:30" ht="15.75" customHeight="1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</row>
    <row r="591" spans="1:30" ht="15.75" customHeight="1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</row>
    <row r="592" spans="1:30" ht="15.75" customHeight="1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</row>
    <row r="593" spans="1:30" ht="15.75" customHeight="1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</row>
    <row r="594" spans="1:30" ht="15.75" customHeight="1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</row>
    <row r="595" spans="1:30" ht="15.75" customHeight="1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</row>
    <row r="596" spans="1:30" ht="15.75" customHeight="1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</row>
    <row r="597" spans="1:30" ht="15.75" customHeight="1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</row>
    <row r="598" spans="1:30" ht="15.75" customHeight="1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</row>
    <row r="599" spans="1:30" ht="15.75" customHeight="1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</row>
    <row r="600" spans="1:30" ht="15.75" customHeight="1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</row>
    <row r="601" spans="1:30" ht="15.75" customHeight="1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</row>
    <row r="602" spans="1:30" ht="15.75" customHeight="1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</row>
    <row r="603" spans="1:30" ht="15.75" customHeight="1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</row>
    <row r="604" spans="1:30" ht="15.75" customHeight="1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</row>
    <row r="605" spans="1:30" ht="15.75" customHeight="1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</row>
    <row r="606" spans="1:30" ht="15.75" customHeight="1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</row>
    <row r="607" spans="1:30" ht="15.75" customHeight="1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</row>
    <row r="608" spans="1:30" ht="15.75" customHeight="1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</row>
    <row r="609" spans="1:30" ht="15.75" customHeight="1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</row>
    <row r="610" spans="1:30" ht="15.75" customHeight="1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</row>
    <row r="611" spans="1:30" ht="15.75" customHeight="1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</row>
    <row r="612" spans="1:30" ht="15.75" customHeight="1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</row>
    <row r="613" spans="1:30" ht="15.75" customHeight="1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</row>
    <row r="614" spans="1:30" ht="15.75" customHeight="1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</row>
    <row r="615" spans="1:30" ht="15.75" customHeight="1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</row>
    <row r="616" spans="1:30" ht="15.75" customHeight="1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</row>
    <row r="617" spans="1:30" ht="15.75" customHeight="1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</row>
    <row r="618" spans="1:30" ht="15.75" customHeight="1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</row>
    <row r="619" spans="1:30" ht="15.75" customHeight="1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</row>
    <row r="620" spans="1:30" ht="15.75" customHeight="1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</row>
    <row r="621" spans="1:30" ht="15.75" customHeight="1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</row>
    <row r="622" spans="1:30" ht="15.75" customHeight="1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</row>
    <row r="623" spans="1:30" ht="15.75" customHeight="1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</row>
    <row r="624" spans="1:30" ht="15.75" customHeight="1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</row>
    <row r="625" spans="1:30" ht="15.75" customHeight="1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</row>
    <row r="626" spans="1:30" ht="15.75" customHeight="1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</row>
    <row r="627" spans="1:30" ht="15.75" customHeight="1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</row>
    <row r="628" spans="1:30" ht="15.75" customHeight="1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</row>
    <row r="629" spans="1:30" ht="15.75" customHeight="1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</row>
    <row r="630" spans="1:30" ht="15.75" customHeight="1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</row>
    <row r="631" spans="1:30" ht="15.75" customHeight="1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</row>
    <row r="632" spans="1:30" ht="15.75" customHeight="1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</row>
    <row r="633" spans="1:30" ht="15.75" customHeight="1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</row>
    <row r="634" spans="1:30" ht="15.75" customHeight="1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</row>
    <row r="635" spans="1:30" ht="15.75" customHeight="1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</row>
    <row r="636" spans="1:30" ht="15.75" customHeight="1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</row>
    <row r="637" spans="1:30" ht="15.75" customHeight="1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</row>
    <row r="638" spans="1:30" ht="15.75" customHeight="1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</row>
    <row r="639" spans="1:30" ht="15.75" customHeight="1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</row>
    <row r="640" spans="1:30" ht="15.75" customHeight="1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</row>
    <row r="641" spans="1:30" ht="15.75" customHeight="1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</row>
    <row r="642" spans="1:30" ht="15.75" customHeight="1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</row>
    <row r="643" spans="1:30" ht="15.75" customHeight="1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</row>
    <row r="644" spans="1:30" ht="15.75" customHeight="1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</row>
    <row r="645" spans="1:30" ht="15.75" customHeight="1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</row>
    <row r="646" spans="1:30" ht="15.75" customHeight="1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</row>
    <row r="647" spans="1:30" ht="15.75" customHeight="1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</row>
    <row r="648" spans="1:30" ht="15.75" customHeight="1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</row>
    <row r="649" spans="1:30" ht="15.75" customHeight="1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</row>
    <row r="650" spans="1:30" ht="15.75" customHeight="1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</row>
    <row r="651" spans="1:30" ht="15.75" customHeight="1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</row>
    <row r="652" spans="1:30" ht="15.75" customHeight="1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</row>
    <row r="653" spans="1:30" ht="15.75" customHeight="1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</row>
    <row r="654" spans="1:30" ht="15.75" customHeight="1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</row>
    <row r="655" spans="1:30" ht="15.75" customHeight="1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</row>
    <row r="656" spans="1:30" ht="15.75" customHeight="1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</row>
    <row r="657" spans="1:30" ht="15.75" customHeight="1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</row>
    <row r="658" spans="1:30" ht="15.75" customHeight="1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</row>
    <row r="659" spans="1:30" ht="15.75" customHeight="1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</row>
    <row r="660" spans="1:30" ht="15.75" customHeight="1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</row>
    <row r="661" spans="1:30" ht="15.75" customHeight="1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</row>
    <row r="662" spans="1:30" ht="15.75" customHeight="1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</row>
    <row r="663" spans="1:30" ht="15.75" customHeight="1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</row>
    <row r="664" spans="1:30" ht="15.75" customHeight="1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</row>
    <row r="665" spans="1:30" ht="15.75" customHeight="1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</row>
    <row r="666" spans="1:30" ht="15.75" customHeight="1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</row>
    <row r="667" spans="1:30" ht="15.75" customHeight="1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</row>
    <row r="668" spans="1:30" ht="15.75" customHeight="1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</row>
    <row r="669" spans="1:30" ht="15.75" customHeight="1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</row>
    <row r="670" spans="1:30" ht="15.75" customHeight="1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</row>
    <row r="671" spans="1:30" ht="15.75" customHeight="1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</row>
    <row r="672" spans="1:30" ht="15.75" customHeight="1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</row>
    <row r="673" spans="1:30" ht="15.75" customHeight="1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</row>
    <row r="674" spans="1:30" ht="15.75" customHeight="1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</row>
    <row r="675" spans="1:30" ht="15.75" customHeight="1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</row>
    <row r="676" spans="1:30" ht="15.75" customHeight="1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</row>
    <row r="677" spans="1:30" ht="15.75" customHeight="1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</row>
    <row r="678" spans="1:30" ht="15.75" customHeight="1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</row>
    <row r="679" spans="1:30" ht="15.75" customHeight="1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</row>
    <row r="680" spans="1:30" ht="15.75" customHeight="1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</row>
    <row r="681" spans="1:30" ht="15.75" customHeight="1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</row>
    <row r="682" spans="1:30" ht="15.75" customHeight="1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</row>
    <row r="683" spans="1:30" ht="15.75" customHeight="1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</row>
    <row r="684" spans="1:30" ht="15.75" customHeight="1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</row>
    <row r="685" spans="1:30" ht="15.75" customHeight="1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</row>
    <row r="686" spans="1:30" ht="15.75" customHeight="1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</row>
    <row r="687" spans="1:30" ht="15.75" customHeight="1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</row>
    <row r="688" spans="1:30" ht="15.75" customHeight="1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</row>
    <row r="689" spans="1:30" ht="15.75" customHeight="1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</row>
    <row r="690" spans="1:30" ht="15.75" customHeight="1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</row>
    <row r="691" spans="1:30" ht="15.75" customHeight="1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</row>
    <row r="692" spans="1:30" ht="15.75" customHeight="1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</row>
    <row r="693" spans="1:30" ht="15.75" customHeight="1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</row>
    <row r="694" spans="1:30" ht="15.75" customHeight="1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</row>
    <row r="695" spans="1:30" ht="15.75" customHeight="1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</row>
    <row r="696" spans="1:30" ht="15.75" customHeight="1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</row>
    <row r="697" spans="1:30" ht="15.75" customHeight="1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</row>
    <row r="698" spans="1:30" ht="15.75" customHeight="1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</row>
    <row r="699" spans="1:30" ht="15.75" customHeight="1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</row>
    <row r="700" spans="1:30" ht="15.75" customHeight="1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</row>
    <row r="701" spans="1:30" ht="15.75" customHeight="1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</row>
    <row r="702" spans="1:30" ht="15.75" customHeight="1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</row>
    <row r="703" spans="1:30" ht="15.75" customHeight="1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</row>
    <row r="704" spans="1:30" ht="15.75" customHeight="1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</row>
    <row r="705" spans="1:30" ht="15.75" customHeight="1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</row>
    <row r="706" spans="1:30" ht="15.75" customHeight="1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</row>
    <row r="707" spans="1:30" ht="15.75" customHeight="1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</row>
    <row r="708" spans="1:30" ht="15.75" customHeight="1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</row>
    <row r="709" spans="1:30" ht="15.75" customHeight="1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</row>
    <row r="710" spans="1:30" ht="15.75" customHeight="1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</row>
    <row r="711" spans="1:30" ht="15.75" customHeight="1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</row>
    <row r="712" spans="1:30" ht="15.75" customHeight="1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</row>
    <row r="713" spans="1:30" ht="15.75" customHeight="1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</row>
    <row r="714" spans="1:30" ht="15.75" customHeight="1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</row>
    <row r="715" spans="1:30" ht="15.75" customHeight="1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</row>
    <row r="716" spans="1:30" ht="15.75" customHeight="1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</row>
    <row r="717" spans="1:30" ht="15.75" customHeight="1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</row>
    <row r="718" spans="1:30" ht="15.75" customHeight="1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</row>
    <row r="719" spans="1:30" ht="15.75" customHeight="1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</row>
    <row r="720" spans="1:30" ht="15.75" customHeight="1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</row>
    <row r="721" spans="1:30" ht="15.75" customHeight="1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</row>
    <row r="722" spans="1:30" ht="15.75" customHeight="1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</row>
    <row r="723" spans="1:30" ht="15.75" customHeight="1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</row>
    <row r="724" spans="1:30" ht="15.75" customHeight="1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</row>
    <row r="725" spans="1:30" ht="15.75" customHeight="1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</row>
    <row r="726" spans="1:30" ht="15.75" customHeight="1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</row>
    <row r="727" spans="1:30" ht="15.75" customHeight="1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</row>
    <row r="728" spans="1:30" ht="15.75" customHeight="1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</row>
    <row r="729" spans="1:30" ht="15.75" customHeight="1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</row>
    <row r="730" spans="1:30" ht="15.75" customHeight="1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</row>
    <row r="731" spans="1:30" ht="15.75" customHeight="1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</row>
    <row r="732" spans="1:30" ht="15.75" customHeight="1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</row>
    <row r="733" spans="1:30" ht="15.75" customHeight="1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</row>
    <row r="734" spans="1:30" ht="15.75" customHeight="1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</row>
    <row r="735" spans="1:30" ht="15.75" customHeight="1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</row>
    <row r="736" spans="1:30" ht="15.75" customHeight="1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</row>
    <row r="737" spans="1:30" ht="15.75" customHeight="1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</row>
    <row r="738" spans="1:30" ht="15.75" customHeight="1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</row>
    <row r="739" spans="1:30" ht="15.75" customHeight="1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</row>
    <row r="740" spans="1:30" ht="15.75" customHeight="1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</row>
    <row r="741" spans="1:30" ht="15.75" customHeight="1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</row>
    <row r="742" spans="1:30" ht="15.75" customHeight="1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</row>
    <row r="743" spans="1:30" ht="15.75" customHeight="1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</row>
    <row r="744" spans="1:30" ht="15.75" customHeight="1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</row>
    <row r="745" spans="1:30" ht="15.75" customHeight="1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</row>
    <row r="746" spans="1:30" ht="15.75" customHeight="1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</row>
    <row r="747" spans="1:30" ht="15.75" customHeight="1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</row>
    <row r="748" spans="1:30" ht="15.75" customHeight="1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</row>
    <row r="749" spans="1:30" ht="15.75" customHeight="1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</row>
    <row r="750" spans="1:30" ht="15.75" customHeight="1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</row>
    <row r="751" spans="1:30" ht="15.75" customHeight="1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</row>
    <row r="752" spans="1:30" ht="15.75" customHeight="1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</row>
    <row r="753" spans="1:30" ht="15.75" customHeight="1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</row>
    <row r="754" spans="1:30" ht="15.75" customHeight="1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</row>
    <row r="755" spans="1:30" ht="15.75" customHeight="1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</row>
    <row r="756" spans="1:30" ht="15.75" customHeight="1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</row>
    <row r="757" spans="1:30" ht="15.75" customHeight="1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</row>
    <row r="758" spans="1:30" ht="15.75" customHeight="1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</row>
    <row r="759" spans="1:30" ht="15.75" customHeight="1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</row>
    <row r="760" spans="1:30" ht="15.75" customHeight="1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</row>
    <row r="761" spans="1:30" ht="15.75" customHeight="1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</row>
    <row r="762" spans="1:30" ht="15.75" customHeight="1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</row>
    <row r="763" spans="1:30" ht="15.75" customHeight="1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</row>
    <row r="764" spans="1:30" ht="15.75" customHeight="1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</row>
    <row r="765" spans="1:30" ht="15.75" customHeight="1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</row>
    <row r="766" spans="1:30" ht="15.75" customHeight="1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</row>
    <row r="767" spans="1:30" ht="15.75" customHeight="1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</row>
    <row r="768" spans="1:30" ht="15.75" customHeight="1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</row>
    <row r="769" spans="1:30" ht="15.75" customHeight="1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</row>
    <row r="770" spans="1:30" ht="15.75" customHeight="1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</row>
    <row r="771" spans="1:30" ht="15.75" customHeight="1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</row>
    <row r="772" spans="1:30" ht="15.75" customHeight="1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</row>
    <row r="773" spans="1:30" ht="15.75" customHeight="1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</row>
    <row r="774" spans="1:30" ht="15.75" customHeight="1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</row>
    <row r="775" spans="1:30" ht="15.75" customHeight="1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</row>
    <row r="776" spans="1:30" ht="15.75" customHeight="1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</row>
    <row r="777" spans="1:30" ht="15.75" customHeight="1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</row>
    <row r="778" spans="1:30" ht="15.75" customHeight="1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</row>
    <row r="779" spans="1:30" ht="15.75" customHeight="1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</row>
    <row r="780" spans="1:30" ht="15.75" customHeight="1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</row>
    <row r="781" spans="1:30" ht="15.75" customHeight="1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</row>
    <row r="782" spans="1:30" ht="15.75" customHeight="1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</row>
    <row r="783" spans="1:30" ht="15.75" customHeight="1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</row>
    <row r="784" spans="1:30" ht="15.75" customHeight="1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</row>
    <row r="785" spans="1:30" ht="15.75" customHeight="1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</row>
    <row r="786" spans="1:30" ht="15.75" customHeight="1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</row>
    <row r="787" spans="1:30" ht="15.75" customHeight="1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</row>
    <row r="788" spans="1:30" ht="15.75" customHeight="1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</row>
    <row r="789" spans="1:30" ht="15.75" customHeight="1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</row>
    <row r="790" spans="1:30" ht="15.75" customHeight="1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</row>
    <row r="791" spans="1:30" ht="15.75" customHeight="1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</row>
    <row r="792" spans="1:30" ht="15.75" customHeight="1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</row>
    <row r="793" spans="1:30" ht="15.75" customHeight="1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</row>
    <row r="794" spans="1:30" ht="15.75" customHeight="1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</row>
    <row r="795" spans="1:30" ht="15.75" customHeight="1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</row>
    <row r="796" spans="1:30" ht="15.75" customHeight="1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</row>
    <row r="797" spans="1:30" ht="15.75" customHeight="1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</row>
    <row r="798" spans="1:30" ht="15.75" customHeight="1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</row>
    <row r="799" spans="1:30" ht="15.75" customHeight="1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</row>
    <row r="800" spans="1:30" ht="15.75" customHeight="1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</row>
    <row r="801" spans="1:30" ht="15.75" customHeight="1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</row>
    <row r="802" spans="1:30" ht="15.75" customHeight="1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</row>
    <row r="803" spans="1:30" ht="15.75" customHeight="1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</row>
    <row r="804" spans="1:30" ht="15.75" customHeight="1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</row>
    <row r="805" spans="1:30" ht="15.75" customHeight="1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</row>
    <row r="806" spans="1:30" ht="15.75" customHeight="1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</row>
    <row r="807" spans="1:30" ht="15.75" customHeight="1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</row>
    <row r="808" spans="1:30" ht="15.75" customHeight="1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</row>
    <row r="809" spans="1:30" ht="15.75" customHeight="1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</row>
    <row r="810" spans="1:30" ht="15.75" customHeight="1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</row>
    <row r="811" spans="1:30" ht="15.75" customHeight="1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</row>
    <row r="812" spans="1:30" ht="15.75" customHeight="1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</row>
    <row r="813" spans="1:30" ht="15.75" customHeight="1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</row>
    <row r="814" spans="1:30" ht="15.75" customHeight="1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</row>
    <row r="815" spans="1:30" ht="15.75" customHeight="1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</row>
    <row r="816" spans="1:30" ht="15.75" customHeight="1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</row>
    <row r="817" spans="1:30" ht="15.75" customHeight="1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</row>
    <row r="818" spans="1:30" ht="15.75" customHeight="1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</row>
    <row r="819" spans="1:30" ht="15.75" customHeight="1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</row>
    <row r="820" spans="1:30" ht="15.75" customHeight="1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</row>
    <row r="821" spans="1:30" ht="15.75" customHeight="1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</row>
    <row r="822" spans="1:30" ht="15.75" customHeight="1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</row>
    <row r="823" spans="1:30" ht="15.75" customHeight="1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</row>
    <row r="824" spans="1:30" ht="15.75" customHeight="1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</row>
    <row r="825" spans="1:30" ht="15.75" customHeight="1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</row>
    <row r="826" spans="1:30" ht="15.75" customHeight="1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</row>
    <row r="827" spans="1:30" ht="15.75" customHeight="1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</row>
    <row r="828" spans="1:30" ht="15.75" customHeight="1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</row>
    <row r="829" spans="1:30" ht="15.75" customHeight="1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</row>
    <row r="830" spans="1:30" ht="15.75" customHeight="1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</row>
    <row r="831" spans="1:30" ht="15.75" customHeight="1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</row>
    <row r="832" spans="1:30" ht="15.75" customHeight="1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</row>
    <row r="833" spans="1:30" ht="15.75" customHeight="1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</row>
    <row r="834" spans="1:30" ht="15.75" customHeight="1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</row>
    <row r="835" spans="1:30" ht="15.75" customHeight="1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</row>
    <row r="836" spans="1:30" ht="15.75" customHeight="1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</row>
    <row r="837" spans="1:30" ht="15.75" customHeight="1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</row>
    <row r="838" spans="1:30" ht="15.75" customHeight="1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</row>
    <row r="839" spans="1:30" ht="15.75" customHeight="1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</row>
    <row r="840" spans="1:30" ht="15.75" customHeight="1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</row>
    <row r="841" spans="1:30" ht="15.75" customHeight="1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</row>
    <row r="842" spans="1:30" ht="15.75" customHeight="1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</row>
    <row r="843" spans="1:30" ht="15.75" customHeight="1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</row>
    <row r="844" spans="1:30" ht="15.75" customHeight="1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</row>
    <row r="845" spans="1:30" ht="15.75" customHeight="1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</row>
    <row r="846" spans="1:30" ht="15.75" customHeight="1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</row>
    <row r="847" spans="1:30" ht="15.75" customHeight="1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</row>
    <row r="848" spans="1:30" ht="15.75" customHeight="1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</row>
    <row r="849" spans="1:30" ht="15.75" customHeight="1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</row>
    <row r="850" spans="1:30" ht="15.75" customHeight="1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</row>
    <row r="851" spans="1:30" ht="15.75" customHeight="1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</row>
    <row r="852" spans="1:30" ht="15.75" customHeight="1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</row>
    <row r="853" spans="1:30" ht="15.75" customHeight="1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</row>
    <row r="854" spans="1:30" ht="15.75" customHeight="1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</row>
    <row r="855" spans="1:30" ht="15.75" customHeight="1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</row>
    <row r="856" spans="1:30" ht="15.75" customHeight="1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</row>
    <row r="857" spans="1:30" ht="15.75" customHeight="1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</row>
    <row r="858" spans="1:30" ht="15.75" customHeight="1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</row>
    <row r="859" spans="1:30" ht="15.75" customHeight="1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</row>
    <row r="860" spans="1:30" ht="15.75" customHeight="1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</row>
    <row r="861" spans="1:30" ht="15.75" customHeight="1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</row>
    <row r="862" spans="1:30" ht="15.75" customHeight="1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</row>
    <row r="863" spans="1:30" ht="15.75" customHeight="1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</row>
    <row r="864" spans="1:30" ht="15.75" customHeight="1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</row>
    <row r="865" spans="1:30" ht="15.75" customHeight="1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</row>
    <row r="866" spans="1:30" ht="15.75" customHeight="1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</row>
    <row r="867" spans="1:30" ht="15.75" customHeight="1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</row>
    <row r="868" spans="1:30" ht="15.75" customHeight="1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</row>
    <row r="869" spans="1:30" ht="15.75" customHeight="1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</row>
    <row r="870" spans="1:30" ht="15.75" customHeight="1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</row>
    <row r="871" spans="1:30" ht="15.75" customHeight="1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</row>
    <row r="872" spans="1:30" ht="15.75" customHeight="1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</row>
    <row r="873" spans="1:30" ht="15.75" customHeight="1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</row>
    <row r="874" spans="1:30" ht="15.75" customHeight="1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</row>
    <row r="875" spans="1:30" ht="15.75" customHeight="1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</row>
    <row r="876" spans="1:30" ht="15.75" customHeight="1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</row>
    <row r="877" spans="1:30" ht="15.75" customHeight="1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</row>
    <row r="878" spans="1:30" ht="15.75" customHeight="1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</row>
    <row r="879" spans="1:30" ht="15.75" customHeight="1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</row>
    <row r="880" spans="1:30" ht="15.75" customHeight="1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</row>
    <row r="881" spans="1:30" ht="15.75" customHeight="1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</row>
    <row r="882" spans="1:30" ht="15.75" customHeight="1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</row>
    <row r="883" spans="1:30" ht="15.75" customHeight="1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</row>
    <row r="884" spans="1:30" ht="15.75" customHeight="1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</row>
    <row r="885" spans="1:30" ht="15.75" customHeight="1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</row>
    <row r="886" spans="1:30" ht="15.75" customHeight="1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</row>
    <row r="887" spans="1:30" ht="15.75" customHeight="1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</row>
    <row r="888" spans="1:30" ht="15.75" customHeight="1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</row>
    <row r="889" spans="1:30" ht="15.75" customHeight="1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</row>
    <row r="890" spans="1:30" ht="15.75" customHeight="1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</row>
    <row r="891" spans="1:30" ht="15.75" customHeight="1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</row>
    <row r="892" spans="1:30" ht="15.75" customHeight="1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</row>
    <row r="893" spans="1:30" ht="15.75" customHeight="1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</row>
    <row r="894" spans="1:30" ht="15.75" customHeight="1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</row>
    <row r="895" spans="1:30" ht="15.75" customHeight="1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</row>
    <row r="896" spans="1:30" ht="15.75" customHeight="1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</row>
    <row r="897" spans="1:30" ht="15.75" customHeight="1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</row>
    <row r="898" spans="1:30" ht="15.75" customHeight="1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</row>
    <row r="899" spans="1:30" ht="15.75" customHeight="1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</row>
    <row r="900" spans="1:30" ht="15.75" customHeight="1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</row>
    <row r="901" spans="1:30" ht="15.75" customHeight="1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</row>
    <row r="902" spans="1:30" ht="15.75" customHeight="1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</row>
    <row r="903" spans="1:30" ht="15.75" customHeight="1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</row>
    <row r="904" spans="1:30" ht="15.75" customHeight="1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</row>
    <row r="905" spans="1:30" ht="15.75" customHeight="1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</row>
    <row r="906" spans="1:30" ht="15.75" customHeight="1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</row>
    <row r="907" spans="1:30" ht="15.75" customHeight="1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</row>
    <row r="908" spans="1:30" ht="15.75" customHeight="1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</row>
    <row r="909" spans="1:30" ht="15.75" customHeight="1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</row>
    <row r="910" spans="1:30" ht="15.75" customHeight="1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</row>
    <row r="911" spans="1:30" ht="15.75" customHeight="1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</row>
    <row r="912" spans="1:30" ht="15.75" customHeight="1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</row>
    <row r="913" spans="1:30" ht="15.75" customHeight="1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</row>
    <row r="914" spans="1:30" ht="15.75" customHeight="1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</row>
    <row r="915" spans="1:30" ht="15.75" customHeight="1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</row>
    <row r="916" spans="1:30" ht="15.75" customHeight="1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</row>
    <row r="917" spans="1:30" ht="15.75" customHeight="1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</row>
    <row r="918" spans="1:30" ht="15.75" customHeight="1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</row>
    <row r="919" spans="1:30" ht="15.75" customHeight="1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</row>
    <row r="920" spans="1:30" ht="15.75" customHeight="1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</row>
    <row r="921" spans="1:30" ht="15.75" customHeight="1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</row>
    <row r="922" spans="1:30" ht="15.75" customHeight="1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</row>
    <row r="923" spans="1:30" ht="15.75" customHeight="1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</row>
    <row r="924" spans="1:30" ht="15.75" customHeight="1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</row>
    <row r="925" spans="1:30" ht="15.75" customHeight="1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</row>
    <row r="926" spans="1:30" ht="15.75" customHeight="1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</row>
    <row r="927" spans="1:30" ht="15.75" customHeight="1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</row>
    <row r="928" spans="1:30" ht="15.75" customHeight="1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</row>
    <row r="929" spans="1:30" ht="15.75" customHeight="1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</row>
    <row r="930" spans="1:30" ht="15.75" customHeight="1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</row>
    <row r="931" spans="1:30" ht="15.75" customHeight="1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</row>
    <row r="932" spans="1:30" ht="15.75" customHeight="1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</row>
    <row r="933" spans="1:30" ht="15.75" customHeight="1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</row>
    <row r="934" spans="1:30" ht="15.75" customHeight="1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</row>
    <row r="935" spans="1:30" ht="15.75" customHeight="1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</row>
    <row r="936" spans="1:30" ht="15.75" customHeight="1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</row>
    <row r="937" spans="1:30" ht="15.75" customHeight="1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</row>
    <row r="938" spans="1:30" ht="15.75" customHeight="1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</row>
    <row r="939" spans="1:30" ht="15.75" customHeight="1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</row>
    <row r="940" spans="1:30" ht="15.75" customHeight="1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</row>
    <row r="941" spans="1:30" ht="15.75" customHeight="1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</row>
    <row r="942" spans="1:30" ht="15.75" customHeight="1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</row>
    <row r="943" spans="1:30" ht="15.75" customHeight="1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</row>
    <row r="944" spans="1:30" ht="15.75" customHeight="1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</row>
    <row r="945" spans="1:30" ht="15.75" customHeight="1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</row>
    <row r="946" spans="1:30" ht="15.75" customHeight="1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</row>
    <row r="947" spans="1:30" ht="15.75" customHeight="1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</row>
    <row r="948" spans="1:30" ht="15.75" customHeight="1">
      <c r="A948" s="96"/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</row>
    <row r="949" spans="1:30" ht="15.75" customHeight="1">
      <c r="A949" s="96"/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</row>
    <row r="950" spans="1:30" ht="15.75" customHeight="1">
      <c r="A950" s="96"/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</row>
    <row r="951" spans="1:30" ht="15.75" customHeight="1">
      <c r="A951" s="96"/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</row>
    <row r="952" spans="1:30" ht="15.75" customHeight="1">
      <c r="A952" s="9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</row>
    <row r="953" spans="1:30" ht="15.75" customHeight="1">
      <c r="A953" s="96"/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</row>
    <row r="954" spans="1:30" ht="15.75" customHeight="1">
      <c r="A954" s="96"/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</row>
    <row r="955" spans="1:30" ht="15.75" customHeight="1">
      <c r="A955" s="96"/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</row>
    <row r="956" spans="1:30" ht="15.75" customHeight="1">
      <c r="A956" s="96"/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</row>
    <row r="957" spans="1:30" ht="15.75" customHeight="1">
      <c r="A957" s="96"/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</row>
    <row r="958" spans="1:30" ht="15.75" customHeight="1">
      <c r="A958" s="96"/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</row>
    <row r="959" spans="1:30" ht="15.75" customHeight="1">
      <c r="A959" s="96"/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</row>
    <row r="960" spans="1:30" ht="15.75" customHeight="1">
      <c r="A960" s="96"/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</row>
    <row r="961" spans="1:30" ht="15.75" customHeight="1">
      <c r="A961" s="96"/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</row>
    <row r="962" spans="1:30" ht="15.75" customHeight="1">
      <c r="A962" s="96"/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</row>
    <row r="963" spans="1:30" ht="15.75" customHeight="1">
      <c r="A963" s="96"/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</row>
    <row r="964" spans="1:30" ht="15.75" customHeight="1">
      <c r="A964" s="96"/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</row>
    <row r="965" spans="1:30" ht="15.75" customHeight="1">
      <c r="A965" s="96"/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</row>
    <row r="966" spans="1:30" ht="15.75" customHeight="1">
      <c r="A966" s="96"/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</row>
    <row r="967" spans="1:30" ht="15.75" customHeight="1">
      <c r="A967" s="96"/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</row>
    <row r="968" spans="1:30" ht="15.75" customHeight="1">
      <c r="A968" s="96"/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</row>
    <row r="969" spans="1:30" ht="15.75" customHeight="1">
      <c r="A969" s="96"/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</row>
    <row r="970" spans="1:30" ht="15.75" customHeight="1">
      <c r="A970" s="96"/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</row>
    <row r="971" spans="1:30" ht="15.75" customHeight="1">
      <c r="A971" s="9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</row>
    <row r="972" spans="1:30" ht="15.75" customHeight="1">
      <c r="A972" s="96"/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</row>
    <row r="973" spans="1:30" ht="15.75" customHeight="1">
      <c r="A973" s="96"/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</row>
    <row r="974" spans="1:30" ht="15.75" customHeight="1">
      <c r="A974" s="96"/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</row>
    <row r="975" spans="1:30" ht="15.75" customHeight="1">
      <c r="A975" s="96"/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</row>
    <row r="976" spans="1:30" ht="15.75" customHeight="1">
      <c r="A976" s="96"/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</row>
    <row r="977" spans="1:30" ht="15.75" customHeight="1">
      <c r="A977" s="96"/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</row>
    <row r="978" spans="1:30" ht="15.75" customHeight="1">
      <c r="A978" s="96"/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</row>
    <row r="979" spans="1:30" ht="15.75" customHeight="1">
      <c r="A979" s="9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</row>
    <row r="980" spans="1:30" ht="15.75" customHeight="1">
      <c r="A980" s="96"/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</row>
    <row r="981" spans="1:30" ht="15.75" customHeight="1">
      <c r="A981" s="96"/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</row>
    <row r="982" spans="1:30" ht="15.75" customHeight="1">
      <c r="A982" s="96"/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</row>
    <row r="983" spans="1:30" ht="15.75" customHeight="1">
      <c r="A983" s="9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</row>
    <row r="984" spans="1:30" ht="15.75" customHeight="1">
      <c r="A984" s="96"/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</row>
    <row r="985" spans="1:30" ht="15.75" customHeight="1">
      <c r="A985" s="96"/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</row>
    <row r="986" spans="1:30" ht="15.75" customHeight="1">
      <c r="A986" s="96"/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</row>
    <row r="987" spans="1:30" ht="15.75" customHeight="1">
      <c r="A987" s="96"/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</row>
    <row r="988" spans="1:30" ht="15.75" customHeight="1">
      <c r="A988" s="96"/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</row>
    <row r="989" spans="1:30" ht="15.75" customHeight="1">
      <c r="A989" s="96"/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</row>
    <row r="990" spans="1:30" ht="15.75" customHeight="1">
      <c r="A990" s="96"/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</row>
    <row r="991" spans="1:30" ht="15.75" customHeight="1">
      <c r="A991" s="96"/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</row>
    <row r="992" spans="1:30" ht="15.75" customHeight="1">
      <c r="A992" s="96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</row>
    <row r="993" spans="1:30" ht="15.75" customHeight="1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</row>
    <row r="994" spans="1:30" ht="15.75" customHeight="1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</row>
    <row r="995" spans="1:30" ht="15.75" customHeight="1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</row>
    <row r="996" spans="1:30" ht="15.75" customHeight="1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</row>
    <row r="997" spans="1:30" ht="15.75" customHeight="1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</row>
    <row r="998" spans="1:30" ht="15.75" customHeight="1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</row>
    <row r="999" spans="1:30" ht="15.75" customHeight="1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</row>
    <row r="1000" spans="1:30" ht="15.75" customHeight="1">
      <c r="A1000" s="96"/>
      <c r="B1000" s="96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</row>
  </sheetData>
  <mergeCells count="2">
    <mergeCell ref="E2:H3"/>
    <mergeCell ref="F4:H4"/>
  </mergeCells>
  <pageMargins left="0.70866141732283472" right="0.70866141732283472" top="0.74803149606299213" bottom="0.74803149606299213" header="0" footer="0"/>
  <pageSetup paperSize="9" fitToHeight="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B2:N1000"/>
  <sheetViews>
    <sheetView workbookViewId="0"/>
  </sheetViews>
  <sheetFormatPr defaultColWidth="14.42578125" defaultRowHeight="15" customHeight="1"/>
  <cols>
    <col min="1" max="1" width="8.7109375" customWidth="1"/>
    <col min="2" max="2" width="3" customWidth="1"/>
    <col min="3" max="3" width="58" customWidth="1"/>
    <col min="4" max="4" width="9.28515625" customWidth="1"/>
    <col min="5" max="5" width="12.7109375" customWidth="1"/>
    <col min="6" max="6" width="6" customWidth="1"/>
    <col min="7" max="7" width="18" customWidth="1"/>
    <col min="8" max="8" width="6.140625" customWidth="1"/>
    <col min="9" max="9" width="6.28515625" customWidth="1"/>
    <col min="10" max="14" width="7" customWidth="1"/>
    <col min="15" max="26" width="8.7109375" customWidth="1"/>
  </cols>
  <sheetData>
    <row r="2" spans="2:14">
      <c r="B2" s="96"/>
      <c r="C2" s="212" t="s">
        <v>249</v>
      </c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</row>
    <row r="3" spans="2:14">
      <c r="B3" s="96"/>
      <c r="C3" s="96" t="s">
        <v>250</v>
      </c>
      <c r="D3" s="96" t="s">
        <v>201</v>
      </c>
      <c r="E3" s="96" t="s">
        <v>251</v>
      </c>
      <c r="F3" s="96" t="s">
        <v>252</v>
      </c>
      <c r="G3" s="96" t="s">
        <v>253</v>
      </c>
      <c r="H3" s="96" t="s">
        <v>254</v>
      </c>
      <c r="I3" s="96" t="s">
        <v>255</v>
      </c>
      <c r="J3" s="96" t="s">
        <v>256</v>
      </c>
      <c r="K3" s="96" t="s">
        <v>257</v>
      </c>
      <c r="L3" s="96" t="s">
        <v>258</v>
      </c>
      <c r="M3" s="96" t="s">
        <v>259</v>
      </c>
      <c r="N3" s="96" t="s">
        <v>260</v>
      </c>
    </row>
    <row r="4" spans="2:14">
      <c r="B4" s="96">
        <v>1</v>
      </c>
      <c r="C4" s="96" t="s">
        <v>262</v>
      </c>
      <c r="D4" s="96" t="s">
        <v>263</v>
      </c>
      <c r="E4" s="96" t="s">
        <v>264</v>
      </c>
      <c r="F4" s="236">
        <v>630</v>
      </c>
      <c r="G4" s="237">
        <v>45237</v>
      </c>
      <c r="H4" s="96">
        <v>6</v>
      </c>
      <c r="I4" s="96">
        <v>0</v>
      </c>
      <c r="J4" s="96">
        <v>126000</v>
      </c>
      <c r="K4" s="96">
        <v>126000</v>
      </c>
      <c r="L4" s="96">
        <v>126000</v>
      </c>
      <c r="M4" s="96">
        <v>126000</v>
      </c>
      <c r="N4" s="96">
        <v>126000</v>
      </c>
    </row>
    <row r="5" spans="2:14">
      <c r="B5" s="96">
        <f t="shared" ref="B5:B38" si="0">+B4+1</f>
        <v>2</v>
      </c>
      <c r="C5" s="96" t="s">
        <v>265</v>
      </c>
      <c r="D5" s="96" t="s">
        <v>263</v>
      </c>
      <c r="E5" s="96" t="s">
        <v>264</v>
      </c>
      <c r="F5" s="236">
        <v>560</v>
      </c>
      <c r="G5" s="237">
        <v>45201</v>
      </c>
      <c r="H5" s="96">
        <v>6</v>
      </c>
      <c r="I5" s="96">
        <v>0</v>
      </c>
      <c r="J5" s="96">
        <v>112000</v>
      </c>
      <c r="K5" s="96">
        <v>112000</v>
      </c>
      <c r="L5" s="96">
        <v>112000</v>
      </c>
      <c r="M5" s="96">
        <v>112000</v>
      </c>
      <c r="N5" s="96">
        <v>112000</v>
      </c>
    </row>
    <row r="6" spans="2:14">
      <c r="B6" s="96">
        <f t="shared" si="0"/>
        <v>3</v>
      </c>
      <c r="C6" s="96" t="s">
        <v>266</v>
      </c>
      <c r="D6" s="96" t="s">
        <v>263</v>
      </c>
      <c r="E6" s="96" t="s">
        <v>264</v>
      </c>
      <c r="F6" s="236">
        <v>500</v>
      </c>
      <c r="G6" s="237">
        <v>45170</v>
      </c>
      <c r="H6" s="96">
        <v>6</v>
      </c>
      <c r="I6" s="96">
        <v>0</v>
      </c>
      <c r="J6" s="96">
        <v>100000</v>
      </c>
      <c r="K6" s="96">
        <v>100000</v>
      </c>
      <c r="L6" s="96">
        <v>100000</v>
      </c>
      <c r="M6" s="96">
        <v>100000</v>
      </c>
      <c r="N6" s="96">
        <v>100000</v>
      </c>
    </row>
    <row r="7" spans="2:14">
      <c r="B7" s="96">
        <f t="shared" si="0"/>
        <v>4</v>
      </c>
      <c r="C7" s="96" t="s">
        <v>267</v>
      </c>
      <c r="D7" s="96" t="s">
        <v>263</v>
      </c>
      <c r="E7" s="96" t="s">
        <v>264</v>
      </c>
      <c r="F7" s="236">
        <v>630</v>
      </c>
      <c r="G7" s="237">
        <v>45121</v>
      </c>
      <c r="H7" s="96">
        <v>6</v>
      </c>
      <c r="I7" s="96">
        <v>0</v>
      </c>
      <c r="J7" s="96">
        <v>126000</v>
      </c>
      <c r="K7" s="96">
        <v>126000</v>
      </c>
      <c r="L7" s="96">
        <v>126000</v>
      </c>
      <c r="M7" s="96">
        <v>126000</v>
      </c>
      <c r="N7" s="96">
        <v>126000</v>
      </c>
    </row>
    <row r="8" spans="2:14">
      <c r="B8" s="96">
        <f t="shared" si="0"/>
        <v>5</v>
      </c>
      <c r="C8" s="96" t="s">
        <v>273</v>
      </c>
      <c r="D8" s="96" t="s">
        <v>263</v>
      </c>
      <c r="E8" s="96" t="s">
        <v>264</v>
      </c>
      <c r="F8" s="236">
        <v>620</v>
      </c>
      <c r="G8" s="237">
        <v>45042</v>
      </c>
      <c r="H8" s="96">
        <v>6</v>
      </c>
      <c r="I8" s="96">
        <v>0</v>
      </c>
      <c r="J8" s="96">
        <v>124000</v>
      </c>
      <c r="K8" s="96">
        <v>124000</v>
      </c>
      <c r="L8" s="96">
        <v>124000</v>
      </c>
      <c r="M8" s="96">
        <v>124000</v>
      </c>
      <c r="N8" s="96">
        <v>124000</v>
      </c>
    </row>
    <row r="9" spans="2:14">
      <c r="B9" s="96">
        <f t="shared" si="0"/>
        <v>6</v>
      </c>
      <c r="C9" s="96" t="s">
        <v>276</v>
      </c>
      <c r="D9" s="96" t="s">
        <v>263</v>
      </c>
      <c r="E9" s="96" t="s">
        <v>264</v>
      </c>
      <c r="F9" s="236">
        <v>620</v>
      </c>
      <c r="G9" s="237">
        <v>45042</v>
      </c>
      <c r="H9" s="96">
        <v>6</v>
      </c>
      <c r="I9" s="96">
        <v>0</v>
      </c>
      <c r="J9" s="96">
        <v>124000</v>
      </c>
      <c r="K9" s="96">
        <v>124000</v>
      </c>
      <c r="L9" s="96">
        <v>124000</v>
      </c>
      <c r="M9" s="96">
        <v>124000</v>
      </c>
      <c r="N9" s="96">
        <v>124000</v>
      </c>
    </row>
    <row r="10" spans="2:14">
      <c r="B10" s="96">
        <f t="shared" si="0"/>
        <v>7</v>
      </c>
      <c r="C10" s="96" t="s">
        <v>277</v>
      </c>
      <c r="D10" s="96" t="s">
        <v>263</v>
      </c>
      <c r="E10" s="96" t="s">
        <v>264</v>
      </c>
      <c r="F10" s="236">
        <v>620</v>
      </c>
      <c r="G10" s="237">
        <v>45042</v>
      </c>
      <c r="H10" s="96">
        <v>6</v>
      </c>
      <c r="I10" s="96">
        <v>0</v>
      </c>
      <c r="J10" s="96">
        <v>124000</v>
      </c>
      <c r="K10" s="96">
        <v>124000</v>
      </c>
      <c r="L10" s="96">
        <v>124000</v>
      </c>
      <c r="M10" s="96">
        <v>124000</v>
      </c>
      <c r="N10" s="96">
        <v>124000</v>
      </c>
    </row>
    <row r="11" spans="2:14">
      <c r="B11" s="96">
        <f t="shared" si="0"/>
        <v>8</v>
      </c>
      <c r="C11" s="96" t="s">
        <v>279</v>
      </c>
      <c r="D11" s="96" t="s">
        <v>263</v>
      </c>
      <c r="E11" s="96" t="s">
        <v>264</v>
      </c>
      <c r="F11" s="236">
        <v>705</v>
      </c>
      <c r="G11" s="237">
        <v>45042</v>
      </c>
      <c r="H11" s="96">
        <v>6</v>
      </c>
      <c r="I11" s="96">
        <v>0</v>
      </c>
      <c r="J11" s="96">
        <v>141000</v>
      </c>
      <c r="K11" s="96">
        <v>141000</v>
      </c>
      <c r="L11" s="96">
        <v>141000</v>
      </c>
      <c r="M11" s="96">
        <v>141000</v>
      </c>
      <c r="N11" s="96">
        <v>141000</v>
      </c>
    </row>
    <row r="12" spans="2:14">
      <c r="B12" s="96">
        <f t="shared" si="0"/>
        <v>9</v>
      </c>
      <c r="C12" s="96" t="s">
        <v>281</v>
      </c>
      <c r="D12" s="96" t="s">
        <v>263</v>
      </c>
      <c r="E12" s="96" t="s">
        <v>264</v>
      </c>
      <c r="F12" s="236">
        <v>705</v>
      </c>
      <c r="G12" s="237">
        <v>45042</v>
      </c>
      <c r="H12" s="96">
        <v>6</v>
      </c>
      <c r="I12" s="96">
        <v>0</v>
      </c>
      <c r="J12" s="96">
        <v>141000</v>
      </c>
      <c r="K12" s="96">
        <v>141000</v>
      </c>
      <c r="L12" s="96">
        <v>141000</v>
      </c>
      <c r="M12" s="96">
        <v>141000</v>
      </c>
      <c r="N12" s="96">
        <v>141000</v>
      </c>
    </row>
    <row r="13" spans="2:14">
      <c r="B13" s="96">
        <f t="shared" si="0"/>
        <v>10</v>
      </c>
      <c r="C13" s="96" t="s">
        <v>283</v>
      </c>
      <c r="D13" s="96" t="s">
        <v>263</v>
      </c>
      <c r="E13" s="96" t="s">
        <v>264</v>
      </c>
      <c r="F13" s="236">
        <v>705</v>
      </c>
      <c r="G13" s="237">
        <v>45042</v>
      </c>
      <c r="H13" s="96">
        <v>6</v>
      </c>
      <c r="I13" s="96">
        <v>0</v>
      </c>
      <c r="J13" s="96">
        <v>141000</v>
      </c>
      <c r="K13" s="96">
        <v>141000</v>
      </c>
      <c r="L13" s="96">
        <v>141000</v>
      </c>
      <c r="M13" s="96">
        <v>141000</v>
      </c>
      <c r="N13" s="96">
        <v>141000</v>
      </c>
    </row>
    <row r="14" spans="2:14">
      <c r="B14" s="96">
        <f t="shared" si="0"/>
        <v>11</v>
      </c>
      <c r="C14" s="96" t="s">
        <v>285</v>
      </c>
      <c r="D14" s="96" t="s">
        <v>263</v>
      </c>
      <c r="E14" s="96" t="s">
        <v>264</v>
      </c>
      <c r="F14" s="236">
        <v>470</v>
      </c>
      <c r="G14" s="237">
        <v>45042</v>
      </c>
      <c r="H14" s="96">
        <v>6</v>
      </c>
      <c r="I14" s="96">
        <v>0</v>
      </c>
      <c r="J14" s="96">
        <v>94000</v>
      </c>
      <c r="K14" s="96">
        <v>94000</v>
      </c>
      <c r="L14" s="96">
        <v>94000</v>
      </c>
      <c r="M14" s="96">
        <v>94000</v>
      </c>
      <c r="N14" s="96">
        <v>94000</v>
      </c>
    </row>
    <row r="15" spans="2:14">
      <c r="B15" s="96">
        <f t="shared" si="0"/>
        <v>12</v>
      </c>
      <c r="C15" s="96" t="s">
        <v>287</v>
      </c>
      <c r="D15" s="96" t="s">
        <v>263</v>
      </c>
      <c r="E15" s="96" t="s">
        <v>264</v>
      </c>
      <c r="F15" s="236">
        <v>625</v>
      </c>
      <c r="G15" s="237">
        <v>45042</v>
      </c>
      <c r="H15" s="96">
        <v>6</v>
      </c>
      <c r="I15" s="96">
        <v>0</v>
      </c>
      <c r="J15" s="96">
        <v>125000</v>
      </c>
      <c r="K15" s="96">
        <v>125000</v>
      </c>
      <c r="L15" s="96">
        <v>125000</v>
      </c>
      <c r="M15" s="96">
        <v>125000</v>
      </c>
      <c r="N15" s="96">
        <v>125000</v>
      </c>
    </row>
    <row r="16" spans="2:14">
      <c r="B16" s="96">
        <f t="shared" si="0"/>
        <v>13</v>
      </c>
      <c r="C16" s="96" t="s">
        <v>289</v>
      </c>
      <c r="D16" s="96" t="s">
        <v>263</v>
      </c>
      <c r="E16" s="96" t="s">
        <v>264</v>
      </c>
      <c r="F16" s="236">
        <v>625</v>
      </c>
      <c r="G16" s="237">
        <v>45042</v>
      </c>
      <c r="H16" s="96">
        <v>6</v>
      </c>
      <c r="I16" s="96">
        <v>0</v>
      </c>
      <c r="J16" s="96">
        <v>125000</v>
      </c>
      <c r="K16" s="96">
        <v>125000</v>
      </c>
      <c r="L16" s="96">
        <v>125000</v>
      </c>
      <c r="M16" s="96">
        <v>125000</v>
      </c>
      <c r="N16" s="96">
        <v>125000</v>
      </c>
    </row>
    <row r="17" spans="2:14">
      <c r="B17" s="96">
        <f t="shared" si="0"/>
        <v>14</v>
      </c>
      <c r="C17" s="96" t="s">
        <v>290</v>
      </c>
      <c r="D17" s="96" t="s">
        <v>263</v>
      </c>
      <c r="E17" s="96" t="s">
        <v>264</v>
      </c>
      <c r="F17" s="236">
        <v>625</v>
      </c>
      <c r="G17" s="237">
        <v>45042</v>
      </c>
      <c r="H17" s="96">
        <v>6</v>
      </c>
      <c r="I17" s="96">
        <v>0</v>
      </c>
      <c r="J17" s="96">
        <v>125000</v>
      </c>
      <c r="K17" s="96">
        <v>125000</v>
      </c>
      <c r="L17" s="96">
        <v>125000</v>
      </c>
      <c r="M17" s="96">
        <v>125000</v>
      </c>
      <c r="N17" s="96">
        <v>125000</v>
      </c>
    </row>
    <row r="18" spans="2:14">
      <c r="B18" s="96">
        <f t="shared" si="0"/>
        <v>15</v>
      </c>
      <c r="C18" s="96" t="s">
        <v>292</v>
      </c>
      <c r="D18" s="96" t="s">
        <v>263</v>
      </c>
      <c r="E18" s="96" t="s">
        <v>264</v>
      </c>
      <c r="F18" s="236">
        <v>475</v>
      </c>
      <c r="G18" s="237">
        <v>45042</v>
      </c>
      <c r="H18" s="96">
        <v>6</v>
      </c>
      <c r="I18" s="96">
        <v>0</v>
      </c>
      <c r="J18" s="96">
        <v>95000</v>
      </c>
      <c r="K18" s="96">
        <v>95000</v>
      </c>
      <c r="L18" s="96">
        <v>95000</v>
      </c>
      <c r="M18" s="96">
        <v>95000</v>
      </c>
      <c r="N18" s="96">
        <v>95000</v>
      </c>
    </row>
    <row r="19" spans="2:14">
      <c r="B19" s="96">
        <f t="shared" si="0"/>
        <v>16</v>
      </c>
      <c r="C19" s="96" t="s">
        <v>280</v>
      </c>
      <c r="D19" s="96" t="s">
        <v>263</v>
      </c>
      <c r="E19" s="96" t="s">
        <v>264</v>
      </c>
      <c r="F19" s="236">
        <v>475</v>
      </c>
      <c r="G19" s="237">
        <v>45042</v>
      </c>
      <c r="H19" s="96">
        <v>6</v>
      </c>
      <c r="I19" s="96">
        <v>0</v>
      </c>
      <c r="J19" s="96">
        <v>95000</v>
      </c>
      <c r="K19" s="96">
        <v>95000</v>
      </c>
      <c r="L19" s="96">
        <v>95000</v>
      </c>
      <c r="M19" s="96">
        <v>95000</v>
      </c>
      <c r="N19" s="96">
        <v>95000</v>
      </c>
    </row>
    <row r="20" spans="2:14">
      <c r="B20" s="96">
        <f t="shared" si="0"/>
        <v>17</v>
      </c>
      <c r="C20" s="96" t="s">
        <v>295</v>
      </c>
      <c r="D20" s="96" t="s">
        <v>263</v>
      </c>
      <c r="E20" s="96" t="s">
        <v>264</v>
      </c>
      <c r="F20" s="236">
        <v>660</v>
      </c>
      <c r="G20" s="237">
        <v>45042</v>
      </c>
      <c r="H20" s="96">
        <v>6</v>
      </c>
      <c r="I20" s="96">
        <v>0</v>
      </c>
      <c r="J20" s="96">
        <v>132000</v>
      </c>
      <c r="K20" s="96">
        <v>132000</v>
      </c>
      <c r="L20" s="96">
        <v>132000</v>
      </c>
      <c r="M20" s="96">
        <v>132000</v>
      </c>
      <c r="N20" s="96">
        <v>132000</v>
      </c>
    </row>
    <row r="21" spans="2:14" ht="15.75" customHeight="1">
      <c r="B21" s="96">
        <f t="shared" si="0"/>
        <v>18</v>
      </c>
      <c r="C21" s="96" t="s">
        <v>296</v>
      </c>
      <c r="D21" s="96" t="s">
        <v>263</v>
      </c>
      <c r="E21" s="96" t="s">
        <v>264</v>
      </c>
      <c r="F21" s="236">
        <v>530</v>
      </c>
      <c r="G21" s="237">
        <v>45042</v>
      </c>
      <c r="H21" s="96">
        <v>6</v>
      </c>
      <c r="I21" s="96">
        <v>0</v>
      </c>
      <c r="J21" s="96">
        <v>106000</v>
      </c>
      <c r="K21" s="96">
        <v>106000</v>
      </c>
      <c r="L21" s="96">
        <v>106000</v>
      </c>
      <c r="M21" s="96">
        <v>106000</v>
      </c>
      <c r="N21" s="96">
        <v>106000</v>
      </c>
    </row>
    <row r="22" spans="2:14" ht="15.75" customHeight="1">
      <c r="B22" s="96">
        <f t="shared" si="0"/>
        <v>19</v>
      </c>
      <c r="C22" s="96" t="s">
        <v>297</v>
      </c>
      <c r="D22" s="96" t="s">
        <v>263</v>
      </c>
      <c r="E22" s="96" t="s">
        <v>264</v>
      </c>
      <c r="F22" s="236">
        <v>605</v>
      </c>
      <c r="G22" s="237">
        <v>45042</v>
      </c>
      <c r="H22" s="96">
        <v>6</v>
      </c>
      <c r="I22" s="96">
        <v>0</v>
      </c>
      <c r="J22" s="96">
        <v>121000</v>
      </c>
      <c r="K22" s="96">
        <v>121000</v>
      </c>
      <c r="L22" s="96">
        <v>121000</v>
      </c>
      <c r="M22" s="96">
        <v>121000</v>
      </c>
      <c r="N22" s="96">
        <v>121000</v>
      </c>
    </row>
    <row r="23" spans="2:14" ht="15.75" customHeight="1">
      <c r="B23" s="96">
        <f t="shared" si="0"/>
        <v>20</v>
      </c>
      <c r="C23" s="96" t="s">
        <v>298</v>
      </c>
      <c r="D23" s="96" t="s">
        <v>263</v>
      </c>
      <c r="E23" s="96" t="s">
        <v>264</v>
      </c>
      <c r="F23" s="236">
        <v>605</v>
      </c>
      <c r="G23" s="237">
        <v>45042</v>
      </c>
      <c r="H23" s="96">
        <v>6</v>
      </c>
      <c r="I23" s="96">
        <v>0</v>
      </c>
      <c r="J23" s="96">
        <v>121000</v>
      </c>
      <c r="K23" s="96">
        <v>121000</v>
      </c>
      <c r="L23" s="96">
        <v>121000</v>
      </c>
      <c r="M23" s="96">
        <v>121000</v>
      </c>
      <c r="N23" s="96">
        <v>121000</v>
      </c>
    </row>
    <row r="24" spans="2:14" ht="15.75" customHeight="1">
      <c r="B24" s="96">
        <f t="shared" si="0"/>
        <v>21</v>
      </c>
      <c r="C24" s="96" t="s">
        <v>299</v>
      </c>
      <c r="D24" s="96" t="s">
        <v>263</v>
      </c>
      <c r="E24" s="96" t="s">
        <v>264</v>
      </c>
      <c r="F24" s="236">
        <v>500</v>
      </c>
      <c r="G24" s="237">
        <v>45042</v>
      </c>
      <c r="H24" s="96">
        <v>6</v>
      </c>
      <c r="I24" s="96">
        <v>0</v>
      </c>
      <c r="J24" s="96">
        <v>100000</v>
      </c>
      <c r="K24" s="96">
        <v>100000</v>
      </c>
      <c r="L24" s="96">
        <v>100000</v>
      </c>
      <c r="M24" s="96">
        <v>100000</v>
      </c>
      <c r="N24" s="96">
        <v>100000</v>
      </c>
    </row>
    <row r="25" spans="2:14" ht="15.75" customHeight="1">
      <c r="B25" s="96">
        <f t="shared" si="0"/>
        <v>22</v>
      </c>
      <c r="C25" s="96" t="s">
        <v>278</v>
      </c>
      <c r="D25" s="96" t="s">
        <v>263</v>
      </c>
      <c r="E25" s="96" t="s">
        <v>264</v>
      </c>
      <c r="F25" s="236">
        <v>500</v>
      </c>
      <c r="G25" s="237">
        <v>45042</v>
      </c>
      <c r="H25" s="96">
        <v>6</v>
      </c>
      <c r="I25" s="96">
        <v>0</v>
      </c>
      <c r="J25" s="96">
        <v>100000</v>
      </c>
      <c r="K25" s="96">
        <v>100000</v>
      </c>
      <c r="L25" s="96">
        <v>100000</v>
      </c>
      <c r="M25" s="96">
        <v>100000</v>
      </c>
      <c r="N25" s="96">
        <v>100000</v>
      </c>
    </row>
    <row r="26" spans="2:14" ht="15.75" customHeight="1">
      <c r="B26" s="96">
        <f t="shared" si="0"/>
        <v>23</v>
      </c>
      <c r="C26" s="96" t="s">
        <v>300</v>
      </c>
      <c r="D26" s="96" t="s">
        <v>263</v>
      </c>
      <c r="E26" s="96" t="s">
        <v>264</v>
      </c>
      <c r="F26" s="236">
        <v>500</v>
      </c>
      <c r="G26" s="237">
        <v>45042</v>
      </c>
      <c r="H26" s="96">
        <v>6</v>
      </c>
      <c r="I26" s="96">
        <v>0</v>
      </c>
      <c r="J26" s="96">
        <v>100000</v>
      </c>
      <c r="K26" s="96">
        <v>100000</v>
      </c>
      <c r="L26" s="96">
        <v>100000</v>
      </c>
      <c r="M26" s="96">
        <v>100000</v>
      </c>
      <c r="N26" s="96">
        <v>100000</v>
      </c>
    </row>
    <row r="27" spans="2:14" ht="15.75" customHeight="1">
      <c r="B27" s="96">
        <f t="shared" si="0"/>
        <v>24</v>
      </c>
      <c r="C27" s="96" t="s">
        <v>293</v>
      </c>
      <c r="D27" s="96" t="s">
        <v>263</v>
      </c>
      <c r="E27" s="96" t="s">
        <v>264</v>
      </c>
      <c r="F27" s="236">
        <v>630</v>
      </c>
      <c r="G27" s="237">
        <v>45042</v>
      </c>
      <c r="H27" s="96">
        <v>6</v>
      </c>
      <c r="I27" s="96">
        <v>0</v>
      </c>
      <c r="J27" s="96">
        <v>126000</v>
      </c>
      <c r="K27" s="96">
        <v>126000</v>
      </c>
      <c r="L27" s="96">
        <v>126000</v>
      </c>
      <c r="M27" s="96">
        <v>126000</v>
      </c>
      <c r="N27" s="96">
        <v>126000</v>
      </c>
    </row>
    <row r="28" spans="2:14" ht="15.75" customHeight="1">
      <c r="B28" s="96">
        <f t="shared" si="0"/>
        <v>25</v>
      </c>
      <c r="C28" s="96" t="s">
        <v>301</v>
      </c>
      <c r="D28" s="96" t="s">
        <v>263</v>
      </c>
      <c r="E28" s="96" t="s">
        <v>264</v>
      </c>
      <c r="F28" s="236">
        <v>630</v>
      </c>
      <c r="G28" s="237">
        <v>45042</v>
      </c>
      <c r="H28" s="96">
        <v>6</v>
      </c>
      <c r="I28" s="96">
        <v>0</v>
      </c>
      <c r="J28" s="96">
        <v>126000</v>
      </c>
      <c r="K28" s="96">
        <v>126000</v>
      </c>
      <c r="L28" s="96">
        <v>126000</v>
      </c>
      <c r="M28" s="96">
        <v>126000</v>
      </c>
      <c r="N28" s="96">
        <v>126000</v>
      </c>
    </row>
    <row r="29" spans="2:14" ht="15.75" customHeight="1">
      <c r="B29" s="96">
        <f t="shared" si="0"/>
        <v>26</v>
      </c>
      <c r="C29" s="96" t="s">
        <v>302</v>
      </c>
      <c r="D29" s="96" t="s">
        <v>263</v>
      </c>
      <c r="E29" s="96" t="s">
        <v>264</v>
      </c>
      <c r="F29" s="236">
        <v>630</v>
      </c>
      <c r="G29" s="237">
        <v>45042</v>
      </c>
      <c r="H29" s="96">
        <v>6</v>
      </c>
      <c r="I29" s="96">
        <v>0</v>
      </c>
      <c r="J29" s="96">
        <v>126000</v>
      </c>
      <c r="K29" s="96">
        <v>126000</v>
      </c>
      <c r="L29" s="96">
        <v>126000</v>
      </c>
      <c r="M29" s="96">
        <v>126000</v>
      </c>
      <c r="N29" s="96">
        <v>126000</v>
      </c>
    </row>
    <row r="30" spans="2:14" ht="15.75" customHeight="1">
      <c r="B30" s="96">
        <f t="shared" si="0"/>
        <v>27</v>
      </c>
      <c r="C30" s="96" t="s">
        <v>303</v>
      </c>
      <c r="D30" s="96" t="s">
        <v>263</v>
      </c>
      <c r="E30" s="96" t="s">
        <v>264</v>
      </c>
      <c r="F30" s="236">
        <v>630</v>
      </c>
      <c r="G30" s="237">
        <v>45042</v>
      </c>
      <c r="H30" s="96">
        <v>6</v>
      </c>
      <c r="I30" s="96">
        <v>0</v>
      </c>
      <c r="J30" s="96">
        <v>126000</v>
      </c>
      <c r="K30" s="96">
        <v>126000</v>
      </c>
      <c r="L30" s="96">
        <v>126000</v>
      </c>
      <c r="M30" s="96">
        <v>126000</v>
      </c>
      <c r="N30" s="96">
        <v>126000</v>
      </c>
    </row>
    <row r="31" spans="2:14" ht="15.75" customHeight="1">
      <c r="B31" s="96">
        <f t="shared" si="0"/>
        <v>28</v>
      </c>
      <c r="C31" s="96" t="s">
        <v>304</v>
      </c>
      <c r="D31" s="96" t="s">
        <v>263</v>
      </c>
      <c r="E31" s="96" t="s">
        <v>264</v>
      </c>
      <c r="F31" s="236">
        <v>630</v>
      </c>
      <c r="G31" s="237">
        <v>45042</v>
      </c>
      <c r="H31" s="96">
        <v>6</v>
      </c>
      <c r="I31" s="96">
        <v>0</v>
      </c>
      <c r="J31" s="96">
        <v>126000</v>
      </c>
      <c r="K31" s="96">
        <v>126000</v>
      </c>
      <c r="L31" s="96">
        <v>126000</v>
      </c>
      <c r="M31" s="96">
        <v>126000</v>
      </c>
      <c r="N31" s="96">
        <v>126000</v>
      </c>
    </row>
    <row r="32" spans="2:14" ht="15.75" customHeight="1">
      <c r="B32" s="96">
        <f t="shared" si="0"/>
        <v>29</v>
      </c>
      <c r="C32" s="96" t="s">
        <v>274</v>
      </c>
      <c r="D32" s="96" t="s">
        <v>263</v>
      </c>
      <c r="E32" s="96" t="s">
        <v>264</v>
      </c>
      <c r="F32" s="236">
        <v>450</v>
      </c>
      <c r="G32" s="237">
        <v>45042</v>
      </c>
      <c r="H32" s="96">
        <v>6</v>
      </c>
      <c r="I32" s="96">
        <v>0</v>
      </c>
      <c r="J32" s="96">
        <v>90000</v>
      </c>
      <c r="K32" s="96">
        <v>90000</v>
      </c>
      <c r="L32" s="96">
        <v>90000</v>
      </c>
      <c r="M32" s="96">
        <v>90000</v>
      </c>
      <c r="N32" s="96">
        <v>90000</v>
      </c>
    </row>
    <row r="33" spans="2:14" ht="15.75" customHeight="1">
      <c r="B33" s="96">
        <f t="shared" si="0"/>
        <v>30</v>
      </c>
      <c r="C33" s="96" t="s">
        <v>306</v>
      </c>
      <c r="D33" s="96" t="s">
        <v>263</v>
      </c>
      <c r="E33" s="96" t="s">
        <v>264</v>
      </c>
      <c r="F33" s="236">
        <v>505</v>
      </c>
      <c r="G33" s="237">
        <v>45042</v>
      </c>
      <c r="H33" s="96">
        <v>6</v>
      </c>
      <c r="I33" s="96">
        <v>0</v>
      </c>
      <c r="J33" s="96">
        <v>101000</v>
      </c>
      <c r="K33" s="96">
        <v>101000</v>
      </c>
      <c r="L33" s="96">
        <v>101000</v>
      </c>
      <c r="M33" s="96">
        <v>101000</v>
      </c>
      <c r="N33" s="96">
        <v>101000</v>
      </c>
    </row>
    <row r="34" spans="2:14" ht="15.75" customHeight="1">
      <c r="B34" s="96">
        <f t="shared" si="0"/>
        <v>31</v>
      </c>
      <c r="C34" s="96" t="s">
        <v>307</v>
      </c>
      <c r="D34" s="96" t="s">
        <v>263</v>
      </c>
      <c r="E34" s="96" t="s">
        <v>264</v>
      </c>
      <c r="F34" s="236">
        <v>505</v>
      </c>
      <c r="G34" s="237">
        <v>45042</v>
      </c>
      <c r="H34" s="96">
        <v>6</v>
      </c>
      <c r="I34" s="96">
        <v>0</v>
      </c>
      <c r="J34" s="96">
        <v>101000</v>
      </c>
      <c r="K34" s="96">
        <v>101000</v>
      </c>
      <c r="L34" s="96">
        <v>101000</v>
      </c>
      <c r="M34" s="96">
        <v>101000</v>
      </c>
      <c r="N34" s="96">
        <v>101000</v>
      </c>
    </row>
    <row r="35" spans="2:14" ht="15.75" customHeight="1">
      <c r="B35" s="96">
        <f t="shared" si="0"/>
        <v>32</v>
      </c>
      <c r="C35" s="96" t="s">
        <v>284</v>
      </c>
      <c r="D35" s="96" t="s">
        <v>263</v>
      </c>
      <c r="E35" s="96" t="s">
        <v>264</v>
      </c>
      <c r="F35" s="236">
        <v>645</v>
      </c>
      <c r="G35" s="237">
        <v>45042</v>
      </c>
      <c r="H35" s="96">
        <v>6</v>
      </c>
      <c r="I35" s="96">
        <v>0</v>
      </c>
      <c r="J35" s="96">
        <v>129000</v>
      </c>
      <c r="K35" s="96">
        <v>129000</v>
      </c>
      <c r="L35" s="96">
        <v>129000</v>
      </c>
      <c r="M35" s="96">
        <v>129000</v>
      </c>
      <c r="N35" s="96">
        <v>129000</v>
      </c>
    </row>
    <row r="36" spans="2:14" ht="15.75" customHeight="1">
      <c r="B36" s="96">
        <f t="shared" si="0"/>
        <v>33</v>
      </c>
      <c r="C36" s="96" t="s">
        <v>288</v>
      </c>
      <c r="D36" s="96" t="s">
        <v>263</v>
      </c>
      <c r="E36" s="96" t="s">
        <v>264</v>
      </c>
      <c r="F36" s="236">
        <v>570</v>
      </c>
      <c r="G36" s="237">
        <v>45042</v>
      </c>
      <c r="H36" s="96">
        <v>6</v>
      </c>
      <c r="I36" s="96">
        <v>0</v>
      </c>
      <c r="J36" s="96">
        <v>114000</v>
      </c>
      <c r="K36" s="96">
        <v>114000</v>
      </c>
      <c r="L36" s="96">
        <v>114000</v>
      </c>
      <c r="M36" s="96">
        <v>114000</v>
      </c>
      <c r="N36" s="96">
        <v>114000</v>
      </c>
    </row>
    <row r="37" spans="2:14" ht="15.75" customHeight="1">
      <c r="B37" s="96">
        <f t="shared" si="0"/>
        <v>34</v>
      </c>
      <c r="C37" s="96" t="s">
        <v>294</v>
      </c>
      <c r="D37" s="96" t="s">
        <v>263</v>
      </c>
      <c r="E37" s="96" t="s">
        <v>264</v>
      </c>
      <c r="F37" s="236">
        <v>430</v>
      </c>
      <c r="G37" s="237">
        <v>45042</v>
      </c>
      <c r="H37" s="96">
        <v>6</v>
      </c>
      <c r="I37" s="96">
        <v>0</v>
      </c>
      <c r="J37" s="96">
        <v>86000</v>
      </c>
      <c r="K37" s="96">
        <v>86000</v>
      </c>
      <c r="L37" s="96">
        <v>86000</v>
      </c>
      <c r="M37" s="96">
        <v>86000</v>
      </c>
      <c r="N37" s="96">
        <v>86000</v>
      </c>
    </row>
    <row r="38" spans="2:14" ht="15.75" customHeight="1">
      <c r="B38" s="96">
        <f t="shared" si="0"/>
        <v>35</v>
      </c>
      <c r="C38" s="96" t="s">
        <v>282</v>
      </c>
      <c r="D38" s="96" t="s">
        <v>263</v>
      </c>
      <c r="E38" s="96" t="s">
        <v>264</v>
      </c>
      <c r="F38" s="96">
        <v>765</v>
      </c>
      <c r="G38" s="237">
        <v>45042</v>
      </c>
      <c r="H38" s="96">
        <v>6</v>
      </c>
      <c r="I38" s="96">
        <v>0</v>
      </c>
      <c r="J38" s="96">
        <v>153000</v>
      </c>
      <c r="K38" s="96">
        <v>153000</v>
      </c>
      <c r="L38" s="96">
        <v>153000</v>
      </c>
      <c r="M38" s="96">
        <v>153000</v>
      </c>
      <c r="N38" s="96">
        <v>153000</v>
      </c>
    </row>
    <row r="39" spans="2:14" ht="15.75" customHeight="1"/>
    <row r="40" spans="2:14" ht="15.75" customHeight="1"/>
    <row r="41" spans="2:14" ht="15.75" customHeight="1"/>
    <row r="42" spans="2:14" ht="15.75" customHeight="1"/>
    <row r="43" spans="2:14" ht="15.75" customHeight="1"/>
    <row r="44" spans="2:14" ht="15.75" customHeight="1"/>
    <row r="45" spans="2:14" ht="15.75" customHeight="1"/>
    <row r="46" spans="2:14" ht="15.75" customHeight="1"/>
    <row r="47" spans="2:14" ht="15.75" customHeight="1"/>
    <row r="48" spans="2:1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  <pageSetUpPr fitToPage="1"/>
  </sheetPr>
  <dimension ref="B2:R1000"/>
  <sheetViews>
    <sheetView showGridLines="0" workbookViewId="0"/>
  </sheetViews>
  <sheetFormatPr defaultColWidth="14.42578125" defaultRowHeight="15" customHeight="1"/>
  <cols>
    <col min="1" max="1" width="8.7109375" customWidth="1"/>
    <col min="2" max="2" width="2.7109375" customWidth="1"/>
    <col min="3" max="3" width="6.85546875" customWidth="1"/>
    <col min="4" max="4" width="15.85546875" customWidth="1"/>
    <col min="5" max="5" width="25.42578125" customWidth="1"/>
    <col min="6" max="6" width="10.28515625" customWidth="1"/>
    <col min="7" max="7" width="15.42578125" customWidth="1"/>
    <col min="8" max="8" width="10.28515625" customWidth="1"/>
    <col min="9" max="9" width="15" customWidth="1"/>
    <col min="10" max="10" width="10.28515625" customWidth="1"/>
    <col min="11" max="11" width="15" customWidth="1"/>
    <col min="12" max="12" width="10.28515625" customWidth="1"/>
    <col min="13" max="13" width="12.42578125" customWidth="1"/>
    <col min="14" max="14" width="10.140625" customWidth="1"/>
    <col min="15" max="15" width="15.28515625" customWidth="1"/>
    <col min="16" max="16" width="11.5703125" customWidth="1"/>
    <col min="17" max="17" width="16.85546875" customWidth="1"/>
    <col min="18" max="18" width="2.5703125" customWidth="1"/>
    <col min="19" max="26" width="8.7109375" customWidth="1"/>
  </cols>
  <sheetData>
    <row r="2" spans="2:18">
      <c r="B2" s="220" t="s">
        <v>187</v>
      </c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2" t="s">
        <v>187</v>
      </c>
    </row>
    <row r="3" spans="2:18">
      <c r="B3" s="223"/>
      <c r="C3" s="96"/>
      <c r="D3" s="210" t="s">
        <v>188</v>
      </c>
      <c r="E3" s="96" t="s">
        <v>189</v>
      </c>
      <c r="F3" s="212"/>
      <c r="G3" s="1200" t="str">
        <f>+'No KKA'!B5</f>
        <v>Pemeriksaan Kesesuaian LHK</v>
      </c>
      <c r="H3" s="1147"/>
      <c r="I3" s="1147"/>
      <c r="J3" s="1201"/>
      <c r="K3" s="96"/>
      <c r="L3" s="96"/>
      <c r="M3" s="96"/>
      <c r="N3" s="210" t="s">
        <v>190</v>
      </c>
      <c r="O3" s="96" t="s">
        <v>191</v>
      </c>
      <c r="P3" s="96"/>
      <c r="Q3" s="210"/>
      <c r="R3" s="224"/>
    </row>
    <row r="4" spans="2:18">
      <c r="B4" s="223"/>
      <c r="C4" s="96"/>
      <c r="D4" s="210" t="s">
        <v>22</v>
      </c>
      <c r="E4" s="212" t="s">
        <v>308</v>
      </c>
      <c r="F4" s="96"/>
      <c r="G4" s="1149"/>
      <c r="H4" s="1150"/>
      <c r="I4" s="1150"/>
      <c r="J4" s="1202"/>
      <c r="K4" s="96"/>
      <c r="L4" s="96"/>
      <c r="M4" s="96"/>
      <c r="N4" s="210" t="s">
        <v>50</v>
      </c>
      <c r="O4" s="213">
        <v>45245</v>
      </c>
      <c r="P4" s="213"/>
      <c r="Q4" s="210"/>
      <c r="R4" s="224"/>
    </row>
    <row r="5" spans="2:18">
      <c r="B5" s="223"/>
      <c r="C5" s="96"/>
      <c r="D5" s="210" t="s">
        <v>24</v>
      </c>
      <c r="E5" s="215" t="s">
        <v>193</v>
      </c>
      <c r="F5" s="96"/>
      <c r="G5" s="216" t="s">
        <v>194</v>
      </c>
      <c r="H5" s="217"/>
      <c r="I5" s="217" t="str">
        <f>+'No KKA'!C5</f>
        <v>003/LHK/PARE/X/2023</v>
      </c>
      <c r="J5" s="269"/>
      <c r="K5" s="96"/>
      <c r="L5" s="96"/>
      <c r="M5" s="96"/>
      <c r="N5" s="210" t="s">
        <v>195</v>
      </c>
      <c r="O5" s="96"/>
      <c r="P5" s="96"/>
      <c r="Q5" s="210"/>
      <c r="R5" s="270"/>
    </row>
    <row r="6" spans="2:18">
      <c r="B6" s="223"/>
      <c r="C6" s="96"/>
      <c r="D6" s="210" t="s">
        <v>151</v>
      </c>
      <c r="E6" s="96" t="s">
        <v>196</v>
      </c>
      <c r="F6" s="96"/>
      <c r="G6" s="96"/>
      <c r="H6" s="96"/>
      <c r="I6" s="96"/>
      <c r="J6" s="96"/>
      <c r="K6" s="96"/>
      <c r="L6" s="96"/>
      <c r="M6" s="96"/>
      <c r="N6" s="210"/>
      <c r="O6" s="96"/>
      <c r="P6" s="96"/>
      <c r="Q6" s="210"/>
      <c r="R6" s="224"/>
    </row>
    <row r="7" spans="2:18">
      <c r="B7" s="223"/>
      <c r="C7" s="96"/>
      <c r="D7" s="210"/>
      <c r="E7" s="210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224"/>
    </row>
    <row r="8" spans="2:18">
      <c r="B8" s="223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224"/>
    </row>
    <row r="9" spans="2:18" ht="18">
      <c r="B9" s="223"/>
      <c r="C9" s="271" t="s">
        <v>309</v>
      </c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224"/>
    </row>
    <row r="10" spans="2:18" ht="18">
      <c r="B10" s="223"/>
      <c r="C10" s="271" t="s">
        <v>310</v>
      </c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224"/>
    </row>
    <row r="11" spans="2:18">
      <c r="B11" s="223"/>
      <c r="C11" s="1206" t="s">
        <v>127</v>
      </c>
      <c r="D11" s="1206" t="s">
        <v>311</v>
      </c>
      <c r="E11" s="1206" t="s">
        <v>312</v>
      </c>
      <c r="F11" s="1204" t="s">
        <v>313</v>
      </c>
      <c r="G11" s="1205"/>
      <c r="H11" s="1204" t="s">
        <v>314</v>
      </c>
      <c r="I11" s="1205"/>
      <c r="J11" s="1204" t="s">
        <v>315</v>
      </c>
      <c r="K11" s="1205"/>
      <c r="L11" s="1204" t="s">
        <v>316</v>
      </c>
      <c r="M11" s="1205"/>
      <c r="N11" s="1204" t="s">
        <v>317</v>
      </c>
      <c r="O11" s="1205"/>
      <c r="P11" s="1204" t="s">
        <v>318</v>
      </c>
      <c r="Q11" s="1205"/>
      <c r="R11" s="224"/>
    </row>
    <row r="12" spans="2:18">
      <c r="B12" s="223"/>
      <c r="C12" s="1207"/>
      <c r="D12" s="1207"/>
      <c r="E12" s="1207"/>
      <c r="F12" s="272" t="s">
        <v>319</v>
      </c>
      <c r="G12" s="272" t="s">
        <v>320</v>
      </c>
      <c r="H12" s="272" t="s">
        <v>319</v>
      </c>
      <c r="I12" s="272" t="s">
        <v>320</v>
      </c>
      <c r="J12" s="272" t="s">
        <v>319</v>
      </c>
      <c r="K12" s="272" t="s">
        <v>320</v>
      </c>
      <c r="L12" s="272" t="s">
        <v>319</v>
      </c>
      <c r="M12" s="272" t="s">
        <v>320</v>
      </c>
      <c r="N12" s="272" t="s">
        <v>319</v>
      </c>
      <c r="O12" s="272" t="s">
        <v>320</v>
      </c>
      <c r="P12" s="272" t="s">
        <v>321</v>
      </c>
      <c r="Q12" s="272" t="s">
        <v>322</v>
      </c>
      <c r="R12" s="224"/>
    </row>
    <row r="13" spans="2:18">
      <c r="B13" s="223"/>
      <c r="C13" s="273">
        <v>1</v>
      </c>
      <c r="D13" s="274">
        <v>180200760</v>
      </c>
      <c r="E13" s="274" t="s">
        <v>220</v>
      </c>
      <c r="F13" s="275">
        <v>769</v>
      </c>
      <c r="G13" s="275">
        <v>87184000</v>
      </c>
      <c r="H13" s="275">
        <v>327</v>
      </c>
      <c r="I13" s="275">
        <v>37536000</v>
      </c>
      <c r="J13" s="275">
        <v>301</v>
      </c>
      <c r="K13" s="275">
        <f>34431000-1750000</f>
        <v>32681000</v>
      </c>
      <c r="L13" s="275">
        <v>0</v>
      </c>
      <c r="M13" s="275">
        <v>0</v>
      </c>
      <c r="N13" s="274">
        <v>26</v>
      </c>
      <c r="O13" s="275">
        <v>3105000</v>
      </c>
      <c r="P13" s="276">
        <v>0.39</v>
      </c>
      <c r="Q13" s="276">
        <v>0.92</v>
      </c>
      <c r="R13" s="224"/>
    </row>
    <row r="14" spans="2:18">
      <c r="B14" s="223"/>
      <c r="C14" s="277">
        <v>2</v>
      </c>
      <c r="D14" s="278">
        <v>220202261</v>
      </c>
      <c r="E14" s="278" t="s">
        <v>226</v>
      </c>
      <c r="F14" s="279">
        <v>766</v>
      </c>
      <c r="G14" s="279">
        <v>88632000</v>
      </c>
      <c r="H14" s="279">
        <v>209</v>
      </c>
      <c r="I14" s="279">
        <v>24271000</v>
      </c>
      <c r="J14" s="279">
        <v>208</v>
      </c>
      <c r="K14" s="279">
        <v>24157000</v>
      </c>
      <c r="L14" s="279">
        <v>0</v>
      </c>
      <c r="M14" s="279">
        <v>0</v>
      </c>
      <c r="N14" s="278">
        <v>1</v>
      </c>
      <c r="O14" s="275">
        <v>114000</v>
      </c>
      <c r="P14" s="280">
        <v>0.27</v>
      </c>
      <c r="Q14" s="280">
        <v>1</v>
      </c>
      <c r="R14" s="224"/>
    </row>
    <row r="15" spans="2:18">
      <c r="B15" s="223"/>
      <c r="C15" s="273">
        <v>3</v>
      </c>
      <c r="D15" s="274">
        <v>230707632</v>
      </c>
      <c r="E15" s="274" t="s">
        <v>238</v>
      </c>
      <c r="F15" s="275">
        <v>639</v>
      </c>
      <c r="G15" s="275">
        <v>74355000</v>
      </c>
      <c r="H15" s="275">
        <v>225</v>
      </c>
      <c r="I15" s="275">
        <v>25988000</v>
      </c>
      <c r="J15" s="275">
        <v>216</v>
      </c>
      <c r="K15" s="275">
        <v>25047000</v>
      </c>
      <c r="L15" s="275">
        <v>2</v>
      </c>
      <c r="M15" s="275">
        <v>189000</v>
      </c>
      <c r="N15" s="274">
        <v>7</v>
      </c>
      <c r="O15" s="275">
        <v>752000</v>
      </c>
      <c r="P15" s="276">
        <v>0.34</v>
      </c>
      <c r="Q15" s="276">
        <v>0.97</v>
      </c>
      <c r="R15" s="224"/>
    </row>
    <row r="16" spans="2:18">
      <c r="B16" s="223"/>
      <c r="C16" s="1208"/>
      <c r="D16" s="1209"/>
      <c r="E16" s="1205"/>
      <c r="F16" s="281">
        <f t="shared" ref="F16:O16" si="0">SUM(F13:F15)</f>
        <v>2174</v>
      </c>
      <c r="G16" s="281">
        <f t="shared" si="0"/>
        <v>250171000</v>
      </c>
      <c r="H16" s="281">
        <f t="shared" si="0"/>
        <v>761</v>
      </c>
      <c r="I16" s="281">
        <f t="shared" si="0"/>
        <v>87795000</v>
      </c>
      <c r="J16" s="281">
        <f t="shared" si="0"/>
        <v>725</v>
      </c>
      <c r="K16" s="281">
        <f t="shared" si="0"/>
        <v>81885000</v>
      </c>
      <c r="L16" s="281">
        <f t="shared" si="0"/>
        <v>2</v>
      </c>
      <c r="M16" s="281">
        <f t="shared" si="0"/>
        <v>189000</v>
      </c>
      <c r="N16" s="281">
        <f t="shared" si="0"/>
        <v>34</v>
      </c>
      <c r="O16" s="281">
        <f t="shared" si="0"/>
        <v>3971000</v>
      </c>
      <c r="P16" s="282" t="s">
        <v>323</v>
      </c>
      <c r="Q16" s="282" t="s">
        <v>324</v>
      </c>
      <c r="R16" s="224"/>
    </row>
    <row r="17" spans="2:18">
      <c r="B17" s="223"/>
      <c r="C17" s="96"/>
      <c r="D17" s="96"/>
      <c r="E17" s="96"/>
      <c r="F17" s="283"/>
      <c r="G17" s="283"/>
      <c r="H17" s="283"/>
      <c r="I17" s="283"/>
      <c r="J17" s="283"/>
      <c r="K17" s="283"/>
      <c r="L17" s="283"/>
      <c r="M17" s="283"/>
      <c r="N17" s="96"/>
      <c r="O17" s="96"/>
      <c r="P17" s="96"/>
      <c r="Q17" s="96"/>
      <c r="R17" s="224"/>
    </row>
    <row r="18" spans="2:18">
      <c r="B18" s="223"/>
      <c r="C18" s="96"/>
      <c r="D18" s="96"/>
      <c r="E18" s="96"/>
      <c r="F18" s="283"/>
      <c r="G18" s="283"/>
      <c r="H18" s="283"/>
      <c r="I18" s="283"/>
      <c r="J18" s="283"/>
      <c r="K18" s="283"/>
      <c r="L18" s="283"/>
      <c r="M18" s="283"/>
      <c r="N18" s="96"/>
      <c r="O18" s="96"/>
      <c r="P18" s="96"/>
      <c r="Q18" s="96"/>
      <c r="R18" s="224"/>
    </row>
    <row r="19" spans="2:18" ht="18">
      <c r="B19" s="223"/>
      <c r="C19" s="271" t="s">
        <v>325</v>
      </c>
      <c r="D19" s="96"/>
      <c r="E19" s="96"/>
      <c r="F19" s="283"/>
      <c r="G19" s="283"/>
      <c r="H19" s="283"/>
      <c r="I19" s="283"/>
      <c r="J19" s="283"/>
      <c r="K19" s="283"/>
      <c r="L19" s="283"/>
      <c r="M19" s="283"/>
      <c r="N19" s="96"/>
      <c r="O19" s="96"/>
      <c r="P19" s="96"/>
      <c r="Q19" s="96"/>
      <c r="R19" s="224"/>
    </row>
    <row r="20" spans="2:18">
      <c r="B20" s="223"/>
      <c r="C20" s="1206" t="s">
        <v>127</v>
      </c>
      <c r="D20" s="1206" t="s">
        <v>311</v>
      </c>
      <c r="E20" s="1206" t="s">
        <v>312</v>
      </c>
      <c r="F20" s="1210" t="s">
        <v>313</v>
      </c>
      <c r="G20" s="1205"/>
      <c r="H20" s="1210" t="s">
        <v>314</v>
      </c>
      <c r="I20" s="1205"/>
      <c r="J20" s="1210" t="s">
        <v>315</v>
      </c>
      <c r="K20" s="1205"/>
      <c r="L20" s="1210" t="s">
        <v>316</v>
      </c>
      <c r="M20" s="1205"/>
      <c r="N20" s="1204" t="s">
        <v>317</v>
      </c>
      <c r="O20" s="1205"/>
      <c r="P20" s="1204" t="s">
        <v>318</v>
      </c>
      <c r="Q20" s="1205"/>
      <c r="R20" s="224"/>
    </row>
    <row r="21" spans="2:18" ht="15.75" customHeight="1">
      <c r="B21" s="223"/>
      <c r="C21" s="1207"/>
      <c r="D21" s="1207"/>
      <c r="E21" s="1207"/>
      <c r="F21" s="284" t="s">
        <v>319</v>
      </c>
      <c r="G21" s="284" t="s">
        <v>320</v>
      </c>
      <c r="H21" s="284" t="s">
        <v>319</v>
      </c>
      <c r="I21" s="284" t="s">
        <v>320</v>
      </c>
      <c r="J21" s="284" t="s">
        <v>319</v>
      </c>
      <c r="K21" s="284" t="s">
        <v>320</v>
      </c>
      <c r="L21" s="284" t="s">
        <v>319</v>
      </c>
      <c r="M21" s="284" t="s">
        <v>320</v>
      </c>
      <c r="N21" s="272" t="s">
        <v>319</v>
      </c>
      <c r="O21" s="272" t="s">
        <v>320</v>
      </c>
      <c r="P21" s="272" t="s">
        <v>321</v>
      </c>
      <c r="Q21" s="272" t="s">
        <v>322</v>
      </c>
      <c r="R21" s="224"/>
    </row>
    <row r="22" spans="2:18" ht="15.75" customHeight="1">
      <c r="B22" s="223"/>
      <c r="C22" s="273">
        <v>1</v>
      </c>
      <c r="D22" s="274">
        <v>180200760</v>
      </c>
      <c r="E22" s="274" t="s">
        <v>220</v>
      </c>
      <c r="F22" s="275">
        <v>769</v>
      </c>
      <c r="G22" s="275">
        <v>87184000</v>
      </c>
      <c r="H22" s="275">
        <v>327</v>
      </c>
      <c r="I22" s="275">
        <v>37536000</v>
      </c>
      <c r="J22" s="275">
        <v>301</v>
      </c>
      <c r="K22" s="275">
        <f>34431000-1750000</f>
        <v>32681000</v>
      </c>
      <c r="L22" s="275">
        <v>0</v>
      </c>
      <c r="M22" s="275">
        <v>0</v>
      </c>
      <c r="N22" s="274">
        <v>26</v>
      </c>
      <c r="O22" s="275">
        <v>3105000</v>
      </c>
      <c r="P22" s="276">
        <v>0.39</v>
      </c>
      <c r="Q22" s="276">
        <v>0.92</v>
      </c>
      <c r="R22" s="224"/>
    </row>
    <row r="23" spans="2:18" ht="15.75" customHeight="1">
      <c r="B23" s="223"/>
      <c r="C23" s="277">
        <v>2</v>
      </c>
      <c r="D23" s="278">
        <v>220202261</v>
      </c>
      <c r="E23" s="278" t="s">
        <v>226</v>
      </c>
      <c r="F23" s="279">
        <v>766</v>
      </c>
      <c r="G23" s="279">
        <v>88632000</v>
      </c>
      <c r="H23" s="279">
        <v>209</v>
      </c>
      <c r="I23" s="279">
        <v>24271000</v>
      </c>
      <c r="J23" s="279">
        <v>208</v>
      </c>
      <c r="K23" s="279">
        <v>24157000</v>
      </c>
      <c r="L23" s="279">
        <v>0</v>
      </c>
      <c r="M23" s="279">
        <v>0</v>
      </c>
      <c r="N23" s="278">
        <v>1</v>
      </c>
      <c r="O23" s="275">
        <v>114000</v>
      </c>
      <c r="P23" s="280">
        <v>0.27</v>
      </c>
      <c r="Q23" s="280">
        <v>1</v>
      </c>
      <c r="R23" s="224"/>
    </row>
    <row r="24" spans="2:18" ht="15.75" customHeight="1">
      <c r="B24" s="223"/>
      <c r="C24" s="273">
        <v>3</v>
      </c>
      <c r="D24" s="274">
        <v>230707632</v>
      </c>
      <c r="E24" s="274" t="s">
        <v>238</v>
      </c>
      <c r="F24" s="275">
        <v>640</v>
      </c>
      <c r="G24" s="275">
        <v>74355000</v>
      </c>
      <c r="H24" s="275">
        <v>225</v>
      </c>
      <c r="I24" s="275">
        <v>25988000</v>
      </c>
      <c r="J24" s="275">
        <v>218</v>
      </c>
      <c r="K24" s="275">
        <v>25047000</v>
      </c>
      <c r="L24" s="275">
        <v>2</v>
      </c>
      <c r="M24" s="275">
        <v>189000</v>
      </c>
      <c r="N24" s="274">
        <v>7</v>
      </c>
      <c r="O24" s="275">
        <v>752000</v>
      </c>
      <c r="P24" s="276">
        <v>0.34</v>
      </c>
      <c r="Q24" s="276">
        <v>0.97</v>
      </c>
      <c r="R24" s="224"/>
    </row>
    <row r="25" spans="2:18" ht="15.75" customHeight="1">
      <c r="B25" s="223"/>
      <c r="C25" s="1208"/>
      <c r="D25" s="1209"/>
      <c r="E25" s="1205"/>
      <c r="F25" s="281">
        <f t="shared" ref="F25:O25" si="1">SUM(F22:F24)</f>
        <v>2175</v>
      </c>
      <c r="G25" s="281">
        <f t="shared" si="1"/>
        <v>250171000</v>
      </c>
      <c r="H25" s="281">
        <f t="shared" si="1"/>
        <v>761</v>
      </c>
      <c r="I25" s="281">
        <f t="shared" si="1"/>
        <v>87795000</v>
      </c>
      <c r="J25" s="281">
        <f t="shared" si="1"/>
        <v>727</v>
      </c>
      <c r="K25" s="281">
        <f t="shared" si="1"/>
        <v>81885000</v>
      </c>
      <c r="L25" s="281">
        <f t="shared" si="1"/>
        <v>2</v>
      </c>
      <c r="M25" s="281">
        <f t="shared" si="1"/>
        <v>189000</v>
      </c>
      <c r="N25" s="281">
        <f t="shared" si="1"/>
        <v>34</v>
      </c>
      <c r="O25" s="281">
        <f t="shared" si="1"/>
        <v>3971000</v>
      </c>
      <c r="P25" s="282" t="s">
        <v>323</v>
      </c>
      <c r="Q25" s="282" t="s">
        <v>324</v>
      </c>
      <c r="R25" s="224"/>
    </row>
    <row r="26" spans="2:18" ht="15.75" customHeight="1">
      <c r="B26" s="223"/>
      <c r="C26" s="96"/>
      <c r="D26" s="96"/>
      <c r="E26" s="96"/>
      <c r="F26" s="283"/>
      <c r="G26" s="283"/>
      <c r="H26" s="283"/>
      <c r="I26" s="283"/>
      <c r="J26" s="283"/>
      <c r="K26" s="283"/>
      <c r="L26" s="283"/>
      <c r="M26" s="283"/>
      <c r="N26" s="96"/>
      <c r="O26" s="96"/>
      <c r="P26" s="96"/>
      <c r="Q26" s="96"/>
      <c r="R26" s="224"/>
    </row>
    <row r="27" spans="2:18" ht="15.75" customHeight="1">
      <c r="B27" s="223"/>
      <c r="C27" s="96"/>
      <c r="D27" s="96"/>
      <c r="E27" s="96"/>
      <c r="F27" s="283"/>
      <c r="G27" s="283"/>
      <c r="H27" s="283"/>
      <c r="I27" s="283"/>
      <c r="J27" s="283"/>
      <c r="K27" s="283"/>
      <c r="L27" s="283"/>
      <c r="M27" s="283"/>
      <c r="N27" s="96"/>
      <c r="O27" s="96"/>
      <c r="P27" s="96"/>
      <c r="Q27" s="96"/>
      <c r="R27" s="224"/>
    </row>
    <row r="28" spans="2:18" ht="15.75" customHeight="1">
      <c r="B28" s="223"/>
      <c r="C28" s="271" t="s">
        <v>326</v>
      </c>
      <c r="D28" s="96"/>
      <c r="E28" s="96"/>
      <c r="F28" s="283"/>
      <c r="G28" s="283"/>
      <c r="H28" s="283"/>
      <c r="I28" s="283"/>
      <c r="J28" s="283"/>
      <c r="K28" s="283"/>
      <c r="L28" s="283"/>
      <c r="M28" s="283"/>
      <c r="N28" s="96"/>
      <c r="O28" s="96"/>
      <c r="P28" s="96"/>
      <c r="Q28" s="96"/>
      <c r="R28" s="224"/>
    </row>
    <row r="29" spans="2:18" ht="15.75" customHeight="1">
      <c r="B29" s="223"/>
      <c r="C29" s="1206" t="s">
        <v>127</v>
      </c>
      <c r="D29" s="1206" t="s">
        <v>311</v>
      </c>
      <c r="E29" s="1206" t="s">
        <v>312</v>
      </c>
      <c r="F29" s="1210" t="s">
        <v>313</v>
      </c>
      <c r="G29" s="1205"/>
      <c r="H29" s="1210" t="s">
        <v>314</v>
      </c>
      <c r="I29" s="1205"/>
      <c r="J29" s="1210" t="s">
        <v>315</v>
      </c>
      <c r="K29" s="1205"/>
      <c r="L29" s="1210" t="s">
        <v>316</v>
      </c>
      <c r="M29" s="1205"/>
      <c r="N29" s="1204" t="s">
        <v>317</v>
      </c>
      <c r="O29" s="1205"/>
      <c r="P29" s="1204" t="s">
        <v>318</v>
      </c>
      <c r="Q29" s="1205"/>
      <c r="R29" s="224"/>
    </row>
    <row r="30" spans="2:18" ht="15.75" customHeight="1">
      <c r="B30" s="223"/>
      <c r="C30" s="1207"/>
      <c r="D30" s="1207"/>
      <c r="E30" s="1207"/>
      <c r="F30" s="284" t="s">
        <v>319</v>
      </c>
      <c r="G30" s="284" t="s">
        <v>320</v>
      </c>
      <c r="H30" s="284" t="s">
        <v>319</v>
      </c>
      <c r="I30" s="284" t="s">
        <v>320</v>
      </c>
      <c r="J30" s="284" t="s">
        <v>319</v>
      </c>
      <c r="K30" s="284" t="s">
        <v>320</v>
      </c>
      <c r="L30" s="284" t="s">
        <v>319</v>
      </c>
      <c r="M30" s="284" t="s">
        <v>320</v>
      </c>
      <c r="N30" s="272" t="s">
        <v>319</v>
      </c>
      <c r="O30" s="272" t="s">
        <v>320</v>
      </c>
      <c r="P30" s="272" t="s">
        <v>321</v>
      </c>
      <c r="Q30" s="272" t="s">
        <v>322</v>
      </c>
      <c r="R30" s="224"/>
    </row>
    <row r="31" spans="2:18" ht="15.75" customHeight="1">
      <c r="B31" s="223"/>
      <c r="C31" s="273">
        <v>1</v>
      </c>
      <c r="D31" s="274">
        <v>180200760</v>
      </c>
      <c r="E31" s="274" t="s">
        <v>220</v>
      </c>
      <c r="F31" s="275">
        <f t="shared" ref="F31:N31" si="2">+F13-F22</f>
        <v>0</v>
      </c>
      <c r="G31" s="275">
        <f t="shared" si="2"/>
        <v>0</v>
      </c>
      <c r="H31" s="275">
        <f t="shared" si="2"/>
        <v>0</v>
      </c>
      <c r="I31" s="275">
        <f t="shared" si="2"/>
        <v>0</v>
      </c>
      <c r="J31" s="275">
        <f t="shared" si="2"/>
        <v>0</v>
      </c>
      <c r="K31" s="275">
        <f t="shared" si="2"/>
        <v>0</v>
      </c>
      <c r="L31" s="275">
        <f t="shared" si="2"/>
        <v>0</v>
      </c>
      <c r="M31" s="275">
        <f t="shared" si="2"/>
        <v>0</v>
      </c>
      <c r="N31" s="275">
        <f t="shared" si="2"/>
        <v>0</v>
      </c>
      <c r="O31" s="274"/>
      <c r="P31" s="276"/>
      <c r="Q31" s="276"/>
      <c r="R31" s="224"/>
    </row>
    <row r="32" spans="2:18" ht="15.75" customHeight="1">
      <c r="B32" s="223"/>
      <c r="C32" s="277">
        <v>2</v>
      </c>
      <c r="D32" s="278">
        <v>220202261</v>
      </c>
      <c r="E32" s="278" t="s">
        <v>226</v>
      </c>
      <c r="F32" s="275">
        <f t="shared" ref="F32:N32" si="3">+F14-F23</f>
        <v>0</v>
      </c>
      <c r="G32" s="275">
        <f t="shared" si="3"/>
        <v>0</v>
      </c>
      <c r="H32" s="275">
        <f t="shared" si="3"/>
        <v>0</v>
      </c>
      <c r="I32" s="275">
        <f t="shared" si="3"/>
        <v>0</v>
      </c>
      <c r="J32" s="275">
        <f t="shared" si="3"/>
        <v>0</v>
      </c>
      <c r="K32" s="275">
        <f t="shared" si="3"/>
        <v>0</v>
      </c>
      <c r="L32" s="275">
        <f t="shared" si="3"/>
        <v>0</v>
      </c>
      <c r="M32" s="275">
        <f t="shared" si="3"/>
        <v>0</v>
      </c>
      <c r="N32" s="275">
        <f t="shared" si="3"/>
        <v>0</v>
      </c>
      <c r="O32" s="278"/>
      <c r="P32" s="280"/>
      <c r="Q32" s="280"/>
      <c r="R32" s="224"/>
    </row>
    <row r="33" spans="2:18" ht="15.75" customHeight="1">
      <c r="B33" s="223"/>
      <c r="C33" s="273">
        <v>3</v>
      </c>
      <c r="D33" s="274">
        <v>230707632</v>
      </c>
      <c r="E33" s="274" t="s">
        <v>238</v>
      </c>
      <c r="F33" s="275">
        <f t="shared" ref="F33:N33" si="4">+F15-F24</f>
        <v>-1</v>
      </c>
      <c r="G33" s="275">
        <f t="shared" si="4"/>
        <v>0</v>
      </c>
      <c r="H33" s="275">
        <f t="shared" si="4"/>
        <v>0</v>
      </c>
      <c r="I33" s="275">
        <f t="shared" si="4"/>
        <v>0</v>
      </c>
      <c r="J33" s="275">
        <f t="shared" si="4"/>
        <v>-2</v>
      </c>
      <c r="K33" s="275">
        <f t="shared" si="4"/>
        <v>0</v>
      </c>
      <c r="L33" s="275">
        <f t="shared" si="4"/>
        <v>0</v>
      </c>
      <c r="M33" s="275">
        <f t="shared" si="4"/>
        <v>0</v>
      </c>
      <c r="N33" s="275">
        <f t="shared" si="4"/>
        <v>0</v>
      </c>
      <c r="O33" s="274"/>
      <c r="P33" s="276"/>
      <c r="Q33" s="276"/>
      <c r="R33" s="224"/>
    </row>
    <row r="34" spans="2:18" ht="15.75" customHeight="1">
      <c r="B34" s="223"/>
      <c r="C34" s="1208"/>
      <c r="D34" s="1209"/>
      <c r="E34" s="1205"/>
      <c r="F34" s="281">
        <f t="shared" ref="F34:N34" si="5">SUM(F31:F33)</f>
        <v>-1</v>
      </c>
      <c r="G34" s="281">
        <f t="shared" si="5"/>
        <v>0</v>
      </c>
      <c r="H34" s="281">
        <f t="shared" si="5"/>
        <v>0</v>
      </c>
      <c r="I34" s="281">
        <f t="shared" si="5"/>
        <v>0</v>
      </c>
      <c r="J34" s="281">
        <f t="shared" si="5"/>
        <v>-2</v>
      </c>
      <c r="K34" s="281">
        <f t="shared" si="5"/>
        <v>0</v>
      </c>
      <c r="L34" s="281">
        <f t="shared" si="5"/>
        <v>0</v>
      </c>
      <c r="M34" s="281">
        <f t="shared" si="5"/>
        <v>0</v>
      </c>
      <c r="N34" s="281">
        <f t="shared" si="5"/>
        <v>0</v>
      </c>
      <c r="O34" s="282"/>
      <c r="P34" s="282"/>
      <c r="Q34" s="282"/>
      <c r="R34" s="224"/>
    </row>
    <row r="35" spans="2:18" ht="15.75" customHeight="1">
      <c r="B35" s="223"/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224"/>
    </row>
    <row r="36" spans="2:18" ht="15.75" customHeight="1">
      <c r="B36" s="223"/>
      <c r="C36" s="96"/>
      <c r="D36" s="212" t="s">
        <v>327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224"/>
    </row>
    <row r="37" spans="2:18" ht="15.75" customHeight="1">
      <c r="B37" s="223"/>
      <c r="C37" s="96"/>
      <c r="D37" s="220"/>
      <c r="E37" s="221"/>
      <c r="F37" s="221"/>
      <c r="G37" s="221"/>
      <c r="H37" s="221"/>
      <c r="I37" s="221"/>
      <c r="J37" s="222"/>
      <c r="K37" s="96"/>
      <c r="L37" s="96"/>
      <c r="M37" s="96"/>
      <c r="N37" s="96"/>
      <c r="O37" s="96"/>
      <c r="P37" s="96"/>
      <c r="Q37" s="96"/>
      <c r="R37" s="224"/>
    </row>
    <row r="38" spans="2:18" ht="15.75" customHeight="1">
      <c r="B38" s="223"/>
      <c r="C38" s="96"/>
      <c r="D38" s="223"/>
      <c r="E38" s="96"/>
      <c r="F38" s="96"/>
      <c r="G38" s="96"/>
      <c r="H38" s="96"/>
      <c r="I38" s="96"/>
      <c r="J38" s="224"/>
      <c r="K38" s="96"/>
      <c r="L38" s="96"/>
      <c r="M38" s="96"/>
      <c r="N38" s="96"/>
      <c r="O38" s="96"/>
      <c r="P38" s="96"/>
      <c r="Q38" s="96"/>
      <c r="R38" s="224"/>
    </row>
    <row r="39" spans="2:18" ht="15.75" customHeight="1">
      <c r="B39" s="223"/>
      <c r="C39" s="96"/>
      <c r="D39" s="223"/>
      <c r="E39" s="96"/>
      <c r="F39" s="96"/>
      <c r="G39" s="96"/>
      <c r="H39" s="96"/>
      <c r="I39" s="96"/>
      <c r="J39" s="224"/>
      <c r="K39" s="96"/>
      <c r="L39" s="96"/>
      <c r="M39" s="96"/>
      <c r="N39" s="96"/>
      <c r="O39" s="96"/>
      <c r="P39" s="96"/>
      <c r="Q39" s="96"/>
      <c r="R39" s="224"/>
    </row>
    <row r="40" spans="2:18" ht="15.75" customHeight="1">
      <c r="B40" s="223"/>
      <c r="C40" s="96"/>
      <c r="D40" s="223"/>
      <c r="E40" s="96"/>
      <c r="F40" s="96"/>
      <c r="G40" s="96"/>
      <c r="H40" s="96"/>
      <c r="I40" s="96"/>
      <c r="J40" s="224"/>
      <c r="K40" s="96"/>
      <c r="L40" s="96"/>
      <c r="M40" s="96"/>
      <c r="N40" s="96"/>
      <c r="O40" s="96"/>
      <c r="P40" s="96"/>
      <c r="Q40" s="96"/>
      <c r="R40" s="224"/>
    </row>
    <row r="41" spans="2:18" ht="15.75" customHeight="1">
      <c r="B41" s="223"/>
      <c r="C41" s="96"/>
      <c r="D41" s="225"/>
      <c r="E41" s="226"/>
      <c r="F41" s="226"/>
      <c r="G41" s="226"/>
      <c r="H41" s="226"/>
      <c r="I41" s="226"/>
      <c r="J41" s="227"/>
      <c r="K41" s="96"/>
      <c r="L41" s="96"/>
      <c r="M41" s="96"/>
      <c r="N41" s="96"/>
      <c r="O41" s="96"/>
      <c r="P41" s="96"/>
      <c r="Q41" s="96"/>
      <c r="R41" s="224"/>
    </row>
    <row r="42" spans="2:18" ht="15.75" customHeight="1">
      <c r="B42" s="225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7"/>
    </row>
    <row r="43" spans="2:18" ht="15.75" customHeight="1"/>
    <row r="44" spans="2:18" ht="15.75" customHeight="1"/>
    <row r="45" spans="2:18" ht="15.75" customHeight="1"/>
    <row r="46" spans="2:18" ht="15.75" customHeight="1"/>
    <row r="47" spans="2:18" ht="15.75" customHeight="1"/>
    <row r="48" spans="2:1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1">
    <mergeCell ref="C34:E34"/>
    <mergeCell ref="C25:E25"/>
    <mergeCell ref="L29:M29"/>
    <mergeCell ref="N29:O29"/>
    <mergeCell ref="P29:Q29"/>
    <mergeCell ref="C20:C21"/>
    <mergeCell ref="C29:C30"/>
    <mergeCell ref="D29:D30"/>
    <mergeCell ref="E29:E30"/>
    <mergeCell ref="F29:G29"/>
    <mergeCell ref="H29:I29"/>
    <mergeCell ref="J29:K29"/>
    <mergeCell ref="C16:E16"/>
    <mergeCell ref="L20:M20"/>
    <mergeCell ref="N20:O20"/>
    <mergeCell ref="P20:Q20"/>
    <mergeCell ref="C11:C12"/>
    <mergeCell ref="D20:D21"/>
    <mergeCell ref="E20:E21"/>
    <mergeCell ref="F20:G20"/>
    <mergeCell ref="H20:I20"/>
    <mergeCell ref="J20:K20"/>
    <mergeCell ref="L11:M11"/>
    <mergeCell ref="N11:O11"/>
    <mergeCell ref="P11:Q11"/>
    <mergeCell ref="G3:J4"/>
    <mergeCell ref="D11:D12"/>
    <mergeCell ref="E11:E12"/>
    <mergeCell ref="F11:G11"/>
    <mergeCell ref="H11:I11"/>
    <mergeCell ref="J11:K11"/>
  </mergeCells>
  <printOptions horizontalCentered="1"/>
  <pageMargins left="0.70866141732283472" right="0.70866141732283472" top="0.74803149606299213" bottom="0.74803149606299213" header="0" footer="0"/>
  <pageSetup paperSize="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  <pageSetUpPr fitToPage="1"/>
  </sheetPr>
  <dimension ref="B2:Q1000"/>
  <sheetViews>
    <sheetView showGridLines="0" workbookViewId="0"/>
  </sheetViews>
  <sheetFormatPr defaultColWidth="14.42578125" defaultRowHeight="15" customHeight="1"/>
  <cols>
    <col min="1" max="1" width="8.7109375" customWidth="1"/>
    <col min="2" max="2" width="2.85546875" customWidth="1"/>
    <col min="3" max="3" width="3.5703125" customWidth="1"/>
    <col min="4" max="4" width="18.42578125" customWidth="1"/>
    <col min="5" max="5" width="16.28515625" customWidth="1"/>
    <col min="6" max="6" width="19.7109375" customWidth="1"/>
    <col min="7" max="7" width="25.28515625" customWidth="1"/>
    <col min="8" max="8" width="25.5703125" customWidth="1"/>
    <col min="9" max="9" width="11.5703125" customWidth="1"/>
    <col min="10" max="10" width="10.42578125" customWidth="1"/>
    <col min="11" max="11" width="52.85546875" customWidth="1"/>
    <col min="12" max="12" width="20.5703125" customWidth="1"/>
    <col min="13" max="13" width="4.7109375" customWidth="1"/>
    <col min="14" max="14" width="12" customWidth="1"/>
    <col min="15" max="15" width="17.7109375" customWidth="1"/>
    <col min="16" max="16" width="11.140625" customWidth="1"/>
    <col min="17" max="17" width="2.42578125" customWidth="1"/>
    <col min="18" max="35" width="8.7109375" customWidth="1"/>
  </cols>
  <sheetData>
    <row r="2" spans="2:17">
      <c r="B2" s="285" t="s">
        <v>187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8" t="s">
        <v>187</v>
      </c>
    </row>
    <row r="3" spans="2:17">
      <c r="B3" s="218"/>
      <c r="C3" s="96"/>
      <c r="D3" s="210" t="s">
        <v>188</v>
      </c>
      <c r="E3" s="96" t="s">
        <v>189</v>
      </c>
      <c r="F3" s="212"/>
      <c r="G3" s="1200" t="str">
        <f>+'No KKA'!B6</f>
        <v>Pemeriksaan Kesesuaian Rekap Pending</v>
      </c>
      <c r="H3" s="1147"/>
      <c r="I3" s="1147"/>
      <c r="J3" s="1147"/>
      <c r="K3" s="1201"/>
      <c r="L3" s="96"/>
      <c r="M3" s="96"/>
      <c r="N3" s="210" t="s">
        <v>190</v>
      </c>
      <c r="O3" s="96" t="s">
        <v>191</v>
      </c>
      <c r="P3" s="96"/>
      <c r="Q3" s="211"/>
    </row>
    <row r="4" spans="2:17">
      <c r="B4" s="218"/>
      <c r="C4" s="96"/>
      <c r="D4" s="210" t="s">
        <v>22</v>
      </c>
      <c r="E4" s="212" t="s">
        <v>328</v>
      </c>
      <c r="F4" s="96"/>
      <c r="G4" s="1149"/>
      <c r="H4" s="1150"/>
      <c r="I4" s="1150"/>
      <c r="J4" s="1150"/>
      <c r="K4" s="1202"/>
      <c r="L4" s="96"/>
      <c r="M4" s="96"/>
      <c r="N4" s="210" t="s">
        <v>50</v>
      </c>
      <c r="O4" s="213">
        <v>45245</v>
      </c>
      <c r="P4" s="213"/>
      <c r="Q4" s="211"/>
    </row>
    <row r="5" spans="2:17">
      <c r="B5" s="218"/>
      <c r="C5" s="96"/>
      <c r="D5" s="210" t="s">
        <v>24</v>
      </c>
      <c r="E5" s="215" t="s">
        <v>193</v>
      </c>
      <c r="F5" s="96"/>
      <c r="G5" s="216" t="s">
        <v>194</v>
      </c>
      <c r="H5" s="1203" t="str">
        <f>+'No KKA'!C6</f>
        <v>004/RP/PARE/X/2023</v>
      </c>
      <c r="I5" s="1153"/>
      <c r="J5" s="1153"/>
      <c r="K5" s="1154"/>
      <c r="L5" s="96"/>
      <c r="M5" s="96"/>
      <c r="N5" s="210" t="s">
        <v>195</v>
      </c>
      <c r="O5" s="96"/>
      <c r="P5" s="96"/>
      <c r="Q5" s="286"/>
    </row>
    <row r="6" spans="2:17">
      <c r="B6" s="218"/>
      <c r="C6" s="96"/>
      <c r="D6" s="210" t="s">
        <v>151</v>
      </c>
      <c r="E6" s="96" t="s">
        <v>196</v>
      </c>
      <c r="F6" s="96"/>
      <c r="G6" s="96"/>
      <c r="H6" s="96"/>
      <c r="I6" s="96"/>
      <c r="J6" s="96"/>
      <c r="K6" s="96"/>
      <c r="L6" s="96"/>
      <c r="M6" s="96"/>
      <c r="N6" s="210"/>
      <c r="O6" s="96"/>
      <c r="P6" s="96"/>
      <c r="Q6" s="211"/>
    </row>
    <row r="7" spans="2:17">
      <c r="B7" s="218"/>
      <c r="C7" s="96"/>
      <c r="D7" s="210"/>
      <c r="E7" s="210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211"/>
    </row>
    <row r="8" spans="2:17">
      <c r="B8" s="218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211"/>
    </row>
    <row r="9" spans="2:17">
      <c r="B9" s="218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211"/>
    </row>
    <row r="10" spans="2:17">
      <c r="B10" s="218"/>
      <c r="C10" s="219" t="s">
        <v>127</v>
      </c>
      <c r="D10" s="219" t="s">
        <v>151</v>
      </c>
      <c r="E10" s="219" t="s">
        <v>205</v>
      </c>
      <c r="F10" s="219" t="s">
        <v>329</v>
      </c>
      <c r="G10" s="219" t="s">
        <v>34</v>
      </c>
      <c r="H10" s="219" t="s">
        <v>330</v>
      </c>
      <c r="I10" s="219" t="s">
        <v>331</v>
      </c>
      <c r="J10" s="219" t="s">
        <v>332</v>
      </c>
      <c r="K10" s="219" t="s">
        <v>333</v>
      </c>
      <c r="L10" s="219" t="s">
        <v>334</v>
      </c>
      <c r="M10" s="219" t="s">
        <v>319</v>
      </c>
      <c r="N10" s="219" t="s">
        <v>335</v>
      </c>
      <c r="O10" s="219" t="s">
        <v>336</v>
      </c>
      <c r="P10" s="219" t="s">
        <v>57</v>
      </c>
      <c r="Q10" s="211"/>
    </row>
    <row r="11" spans="2:17">
      <c r="B11" s="218"/>
      <c r="C11" s="96">
        <v>1</v>
      </c>
      <c r="D11" s="96" t="s">
        <v>209</v>
      </c>
      <c r="E11" s="96" t="s">
        <v>337</v>
      </c>
      <c r="F11" s="287">
        <v>45235</v>
      </c>
      <c r="G11" s="96" t="s">
        <v>338</v>
      </c>
      <c r="H11" s="96" t="s">
        <v>339</v>
      </c>
      <c r="I11" s="96" t="s">
        <v>340</v>
      </c>
      <c r="J11" s="96" t="s">
        <v>341</v>
      </c>
      <c r="K11" s="96" t="s">
        <v>282</v>
      </c>
      <c r="L11" s="288">
        <v>153000</v>
      </c>
      <c r="M11" s="96">
        <v>2</v>
      </c>
      <c r="N11" s="96">
        <v>6</v>
      </c>
      <c r="O11" s="287">
        <v>45255</v>
      </c>
      <c r="P11" s="96" t="s">
        <v>342</v>
      </c>
      <c r="Q11" s="211"/>
    </row>
    <row r="12" spans="2:17">
      <c r="B12" s="218"/>
      <c r="C12" s="96">
        <v>2</v>
      </c>
      <c r="D12" s="96" t="s">
        <v>209</v>
      </c>
      <c r="E12" s="96" t="s">
        <v>337</v>
      </c>
      <c r="F12" s="287">
        <v>45236</v>
      </c>
      <c r="G12" s="96" t="s">
        <v>343</v>
      </c>
      <c r="H12" s="96" t="s">
        <v>344</v>
      </c>
      <c r="I12" s="96" t="s">
        <v>345</v>
      </c>
      <c r="J12" s="96" t="s">
        <v>345</v>
      </c>
      <c r="K12" s="96" t="s">
        <v>280</v>
      </c>
      <c r="L12" s="288">
        <v>95000</v>
      </c>
      <c r="M12" s="96">
        <v>1</v>
      </c>
      <c r="N12" s="96">
        <v>2</v>
      </c>
      <c r="O12" s="287">
        <v>45243</v>
      </c>
      <c r="P12" s="96" t="s">
        <v>342</v>
      </c>
      <c r="Q12" s="211"/>
    </row>
    <row r="13" spans="2:17">
      <c r="B13" s="218"/>
      <c r="C13" s="96">
        <v>3</v>
      </c>
      <c r="D13" s="96" t="s">
        <v>209</v>
      </c>
      <c r="E13" s="96" t="s">
        <v>337</v>
      </c>
      <c r="F13" s="287">
        <v>45236</v>
      </c>
      <c r="G13" s="96" t="s">
        <v>346</v>
      </c>
      <c r="H13" s="96" t="s">
        <v>347</v>
      </c>
      <c r="I13" s="96" t="s">
        <v>348</v>
      </c>
      <c r="J13" s="96" t="s">
        <v>349</v>
      </c>
      <c r="K13" s="96" t="s">
        <v>276</v>
      </c>
      <c r="L13" s="288">
        <v>124000</v>
      </c>
      <c r="M13" s="96">
        <v>1</v>
      </c>
      <c r="N13" s="96">
        <v>6</v>
      </c>
      <c r="O13" s="287">
        <v>45243</v>
      </c>
      <c r="P13" s="96" t="s">
        <v>350</v>
      </c>
      <c r="Q13" s="211"/>
    </row>
    <row r="14" spans="2:17">
      <c r="B14" s="218"/>
      <c r="C14" s="96">
        <v>4</v>
      </c>
      <c r="D14" s="96" t="s">
        <v>209</v>
      </c>
      <c r="E14" s="96" t="s">
        <v>337</v>
      </c>
      <c r="F14" s="287">
        <v>45236</v>
      </c>
      <c r="G14" s="96" t="s">
        <v>351</v>
      </c>
      <c r="H14" s="96" t="s">
        <v>352</v>
      </c>
      <c r="I14" s="96" t="s">
        <v>353</v>
      </c>
      <c r="J14" s="96" t="s">
        <v>354</v>
      </c>
      <c r="K14" s="96" t="s">
        <v>281</v>
      </c>
      <c r="L14" s="288">
        <v>141000</v>
      </c>
      <c r="M14" s="96">
        <v>1</v>
      </c>
      <c r="N14" s="96">
        <v>4</v>
      </c>
      <c r="O14" s="287">
        <v>45239</v>
      </c>
      <c r="P14" s="96"/>
      <c r="Q14" s="211"/>
    </row>
    <row r="15" spans="2:17">
      <c r="B15" s="218"/>
      <c r="C15" s="96">
        <v>5</v>
      </c>
      <c r="D15" s="96" t="s">
        <v>209</v>
      </c>
      <c r="E15" s="96" t="s">
        <v>337</v>
      </c>
      <c r="F15" s="287">
        <v>45236</v>
      </c>
      <c r="G15" s="96" t="s">
        <v>355</v>
      </c>
      <c r="H15" s="96" t="s">
        <v>356</v>
      </c>
      <c r="I15" s="96" t="s">
        <v>357</v>
      </c>
      <c r="J15" s="96" t="s">
        <v>358</v>
      </c>
      <c r="K15" s="96" t="s">
        <v>276</v>
      </c>
      <c r="L15" s="288">
        <v>124000</v>
      </c>
      <c r="M15" s="96">
        <v>1</v>
      </c>
      <c r="N15" s="96">
        <v>6</v>
      </c>
      <c r="O15" s="287">
        <v>45246</v>
      </c>
      <c r="P15" s="96" t="s">
        <v>342</v>
      </c>
      <c r="Q15" s="211"/>
    </row>
    <row r="16" spans="2:17">
      <c r="B16" s="218"/>
      <c r="C16" s="96">
        <v>6</v>
      </c>
      <c r="D16" s="96" t="s">
        <v>209</v>
      </c>
      <c r="E16" s="96" t="s">
        <v>337</v>
      </c>
      <c r="F16" s="287">
        <v>45238</v>
      </c>
      <c r="G16" s="96" t="s">
        <v>359</v>
      </c>
      <c r="H16" s="96" t="s">
        <v>360</v>
      </c>
      <c r="I16" s="96" t="s">
        <v>361</v>
      </c>
      <c r="J16" s="96" t="s">
        <v>362</v>
      </c>
      <c r="K16" s="96" t="s">
        <v>288</v>
      </c>
      <c r="L16" s="288">
        <v>114000</v>
      </c>
      <c r="M16" s="96">
        <v>1</v>
      </c>
      <c r="N16" s="96">
        <v>5</v>
      </c>
      <c r="O16" s="287">
        <v>45243</v>
      </c>
      <c r="P16" s="96" t="s">
        <v>363</v>
      </c>
      <c r="Q16" s="211"/>
    </row>
    <row r="17" spans="2:17">
      <c r="B17" s="218"/>
      <c r="C17" s="96">
        <v>7</v>
      </c>
      <c r="D17" s="96" t="s">
        <v>209</v>
      </c>
      <c r="E17" s="96" t="s">
        <v>337</v>
      </c>
      <c r="F17" s="287">
        <v>45239</v>
      </c>
      <c r="G17" s="96" t="s">
        <v>364</v>
      </c>
      <c r="H17" s="96" t="s">
        <v>365</v>
      </c>
      <c r="I17" s="96" t="s">
        <v>353</v>
      </c>
      <c r="J17" s="96" t="s">
        <v>353</v>
      </c>
      <c r="K17" s="96" t="s">
        <v>284</v>
      </c>
      <c r="L17" s="288">
        <v>129000</v>
      </c>
      <c r="M17" s="96">
        <v>1</v>
      </c>
      <c r="N17" s="96">
        <v>6</v>
      </c>
      <c r="O17" s="287">
        <v>45239</v>
      </c>
      <c r="P17" s="96" t="s">
        <v>366</v>
      </c>
      <c r="Q17" s="211"/>
    </row>
    <row r="18" spans="2:17">
      <c r="B18" s="218"/>
      <c r="C18" s="96">
        <v>8</v>
      </c>
      <c r="D18" s="96" t="s">
        <v>209</v>
      </c>
      <c r="E18" s="96" t="s">
        <v>337</v>
      </c>
      <c r="F18" s="287">
        <v>45239</v>
      </c>
      <c r="G18" s="96" t="s">
        <v>367</v>
      </c>
      <c r="H18" s="96" t="s">
        <v>368</v>
      </c>
      <c r="I18" s="96" t="s">
        <v>369</v>
      </c>
      <c r="J18" s="96" t="s">
        <v>370</v>
      </c>
      <c r="K18" s="96" t="s">
        <v>284</v>
      </c>
      <c r="L18" s="288">
        <v>129000</v>
      </c>
      <c r="M18" s="96">
        <v>1</v>
      </c>
      <c r="N18" s="96">
        <v>6</v>
      </c>
      <c r="O18" s="287">
        <v>45250</v>
      </c>
      <c r="P18" s="96" t="s">
        <v>342</v>
      </c>
      <c r="Q18" s="211"/>
    </row>
    <row r="19" spans="2:17">
      <c r="B19" s="218"/>
      <c r="C19" s="96">
        <v>9</v>
      </c>
      <c r="D19" s="96" t="s">
        <v>209</v>
      </c>
      <c r="E19" s="96" t="s">
        <v>337</v>
      </c>
      <c r="F19" s="287">
        <v>45239</v>
      </c>
      <c r="G19" s="96" t="s">
        <v>371</v>
      </c>
      <c r="H19" s="96" t="s">
        <v>372</v>
      </c>
      <c r="I19" s="96" t="s">
        <v>373</v>
      </c>
      <c r="J19" s="96" t="s">
        <v>374</v>
      </c>
      <c r="K19" s="96" t="s">
        <v>284</v>
      </c>
      <c r="L19" s="288">
        <v>129000</v>
      </c>
      <c r="M19" s="96">
        <v>1</v>
      </c>
      <c r="N19" s="96">
        <v>6</v>
      </c>
      <c r="O19" s="287">
        <v>45240</v>
      </c>
      <c r="P19" s="96" t="s">
        <v>375</v>
      </c>
      <c r="Q19" s="211"/>
    </row>
    <row r="20" spans="2:17">
      <c r="B20" s="218"/>
      <c r="C20" s="96">
        <v>10</v>
      </c>
      <c r="D20" s="96" t="s">
        <v>209</v>
      </c>
      <c r="E20" s="96" t="s">
        <v>337</v>
      </c>
      <c r="F20" s="287">
        <v>45239</v>
      </c>
      <c r="G20" s="96" t="s">
        <v>364</v>
      </c>
      <c r="H20" s="96" t="s">
        <v>365</v>
      </c>
      <c r="I20" s="96" t="s">
        <v>353</v>
      </c>
      <c r="J20" s="96" t="s">
        <v>376</v>
      </c>
      <c r="K20" s="96" t="s">
        <v>284</v>
      </c>
      <c r="L20" s="288">
        <v>129000</v>
      </c>
      <c r="M20" s="96">
        <v>1</v>
      </c>
      <c r="N20" s="96">
        <v>6</v>
      </c>
      <c r="O20" s="287">
        <v>45250</v>
      </c>
      <c r="P20" s="96" t="s">
        <v>342</v>
      </c>
      <c r="Q20" s="211"/>
    </row>
    <row r="21" spans="2:17" ht="15.75" customHeight="1">
      <c r="B21" s="218"/>
      <c r="C21" s="96">
        <v>11</v>
      </c>
      <c r="D21" s="96" t="s">
        <v>209</v>
      </c>
      <c r="E21" s="96" t="s">
        <v>337</v>
      </c>
      <c r="F21" s="287">
        <v>45239</v>
      </c>
      <c r="G21" s="96" t="s">
        <v>377</v>
      </c>
      <c r="H21" s="96" t="s">
        <v>378</v>
      </c>
      <c r="I21" s="96" t="s">
        <v>379</v>
      </c>
      <c r="J21" s="96" t="s">
        <v>376</v>
      </c>
      <c r="K21" s="96" t="s">
        <v>284</v>
      </c>
      <c r="L21" s="288">
        <v>129000</v>
      </c>
      <c r="M21" s="96">
        <v>1</v>
      </c>
      <c r="N21" s="96">
        <v>6</v>
      </c>
      <c r="O21" s="287">
        <v>45255</v>
      </c>
      <c r="P21" s="96" t="s">
        <v>342</v>
      </c>
      <c r="Q21" s="211"/>
    </row>
    <row r="22" spans="2:17" ht="15.75" customHeight="1">
      <c r="B22" s="218"/>
      <c r="C22" s="96">
        <v>12</v>
      </c>
      <c r="D22" s="96" t="s">
        <v>209</v>
      </c>
      <c r="E22" s="96" t="s">
        <v>337</v>
      </c>
      <c r="F22" s="287">
        <v>45239</v>
      </c>
      <c r="G22" s="96" t="s">
        <v>380</v>
      </c>
      <c r="H22" s="96" t="s">
        <v>381</v>
      </c>
      <c r="I22" s="96" t="s">
        <v>382</v>
      </c>
      <c r="J22" s="96" t="s">
        <v>382</v>
      </c>
      <c r="K22" s="96" t="s">
        <v>278</v>
      </c>
      <c r="L22" s="288">
        <v>100000</v>
      </c>
      <c r="M22" s="96">
        <v>1</v>
      </c>
      <c r="N22" s="96">
        <v>6</v>
      </c>
      <c r="O22" s="287">
        <v>45255</v>
      </c>
      <c r="P22" s="96" t="s">
        <v>342</v>
      </c>
      <c r="Q22" s="211"/>
    </row>
    <row r="23" spans="2:17" ht="15.75" customHeight="1">
      <c r="B23" s="218"/>
      <c r="C23" s="96">
        <v>13</v>
      </c>
      <c r="D23" s="96" t="s">
        <v>209</v>
      </c>
      <c r="E23" s="96" t="s">
        <v>337</v>
      </c>
      <c r="F23" s="287">
        <v>45239</v>
      </c>
      <c r="G23" s="96" t="s">
        <v>383</v>
      </c>
      <c r="H23" s="96" t="s">
        <v>384</v>
      </c>
      <c r="I23" s="96" t="s">
        <v>385</v>
      </c>
      <c r="J23" s="96" t="s">
        <v>386</v>
      </c>
      <c r="K23" s="96" t="s">
        <v>276</v>
      </c>
      <c r="L23" s="288">
        <v>124000</v>
      </c>
      <c r="M23" s="96">
        <v>1</v>
      </c>
      <c r="N23" s="96">
        <v>2</v>
      </c>
      <c r="O23" s="287">
        <v>45245</v>
      </c>
      <c r="P23" s="96" t="s">
        <v>342</v>
      </c>
      <c r="Q23" s="211"/>
    </row>
    <row r="24" spans="2:17" ht="15.75" customHeight="1">
      <c r="B24" s="218"/>
      <c r="C24" s="96">
        <v>14</v>
      </c>
      <c r="D24" s="96" t="s">
        <v>209</v>
      </c>
      <c r="E24" s="96" t="s">
        <v>337</v>
      </c>
      <c r="F24" s="287">
        <v>45239</v>
      </c>
      <c r="G24" s="96" t="s">
        <v>387</v>
      </c>
      <c r="H24" s="96" t="s">
        <v>388</v>
      </c>
      <c r="I24" s="96" t="s">
        <v>389</v>
      </c>
      <c r="J24" s="96" t="s">
        <v>389</v>
      </c>
      <c r="K24" s="96" t="s">
        <v>284</v>
      </c>
      <c r="L24" s="288">
        <v>129000</v>
      </c>
      <c r="M24" s="96">
        <v>1</v>
      </c>
      <c r="N24" s="96">
        <v>6</v>
      </c>
      <c r="O24" s="287">
        <v>45239</v>
      </c>
      <c r="P24" s="96"/>
      <c r="Q24" s="211"/>
    </row>
    <row r="25" spans="2:17" ht="15.75" customHeight="1">
      <c r="B25" s="218"/>
      <c r="C25" s="96">
        <v>15</v>
      </c>
      <c r="D25" s="96" t="s">
        <v>209</v>
      </c>
      <c r="E25" s="96" t="s">
        <v>337</v>
      </c>
      <c r="F25" s="287">
        <v>45239</v>
      </c>
      <c r="G25" s="96" t="s">
        <v>390</v>
      </c>
      <c r="H25" s="96" t="s">
        <v>391</v>
      </c>
      <c r="I25" s="96" t="s">
        <v>345</v>
      </c>
      <c r="J25" s="96" t="s">
        <v>345</v>
      </c>
      <c r="K25" s="96" t="s">
        <v>284</v>
      </c>
      <c r="L25" s="288">
        <v>129000</v>
      </c>
      <c r="M25" s="96">
        <v>1</v>
      </c>
      <c r="N25" s="96">
        <v>5</v>
      </c>
      <c r="O25" s="287">
        <v>45243</v>
      </c>
      <c r="P25" s="96" t="s">
        <v>363</v>
      </c>
      <c r="Q25" s="211"/>
    </row>
    <row r="26" spans="2:17" ht="15.75" customHeight="1">
      <c r="B26" s="218"/>
      <c r="C26" s="96">
        <v>16</v>
      </c>
      <c r="D26" s="96" t="s">
        <v>209</v>
      </c>
      <c r="E26" s="96" t="s">
        <v>337</v>
      </c>
      <c r="F26" s="287">
        <v>45239</v>
      </c>
      <c r="G26" s="96" t="s">
        <v>392</v>
      </c>
      <c r="H26" s="96" t="s">
        <v>393</v>
      </c>
      <c r="I26" s="96" t="s">
        <v>394</v>
      </c>
      <c r="J26" s="96" t="s">
        <v>394</v>
      </c>
      <c r="K26" s="96" t="s">
        <v>284</v>
      </c>
      <c r="L26" s="288">
        <v>129000</v>
      </c>
      <c r="M26" s="96">
        <v>1</v>
      </c>
      <c r="N26" s="96">
        <v>6</v>
      </c>
      <c r="O26" s="287">
        <v>45240</v>
      </c>
      <c r="P26" s="96" t="s">
        <v>363</v>
      </c>
      <c r="Q26" s="211"/>
    </row>
    <row r="27" spans="2:17" ht="15.75" customHeight="1">
      <c r="B27" s="218"/>
      <c r="C27" s="96">
        <v>17</v>
      </c>
      <c r="D27" s="96" t="s">
        <v>209</v>
      </c>
      <c r="E27" s="96" t="s">
        <v>337</v>
      </c>
      <c r="F27" s="287">
        <v>45239</v>
      </c>
      <c r="G27" s="96" t="s">
        <v>371</v>
      </c>
      <c r="H27" s="96" t="s">
        <v>372</v>
      </c>
      <c r="I27" s="96" t="s">
        <v>373</v>
      </c>
      <c r="J27" s="96" t="s">
        <v>373</v>
      </c>
      <c r="K27" s="96" t="s">
        <v>284</v>
      </c>
      <c r="L27" s="288">
        <v>129000</v>
      </c>
      <c r="M27" s="96">
        <v>1</v>
      </c>
      <c r="N27" s="96">
        <v>5</v>
      </c>
      <c r="O27" s="287">
        <v>45240</v>
      </c>
      <c r="P27" s="96" t="s">
        <v>342</v>
      </c>
      <c r="Q27" s="211"/>
    </row>
    <row r="28" spans="2:17" ht="15.75" customHeight="1">
      <c r="B28" s="218"/>
      <c r="C28" s="96">
        <v>18</v>
      </c>
      <c r="D28" s="96" t="s">
        <v>209</v>
      </c>
      <c r="E28" s="96" t="s">
        <v>337</v>
      </c>
      <c r="F28" s="287">
        <v>45242</v>
      </c>
      <c r="G28" s="96" t="s">
        <v>395</v>
      </c>
      <c r="H28" s="96" t="s">
        <v>396</v>
      </c>
      <c r="I28" s="96" t="s">
        <v>397</v>
      </c>
      <c r="J28" s="96" t="s">
        <v>398</v>
      </c>
      <c r="K28" s="96" t="s">
        <v>278</v>
      </c>
      <c r="L28" s="288">
        <v>100000</v>
      </c>
      <c r="M28" s="96">
        <v>1</v>
      </c>
      <c r="N28" s="96">
        <v>6</v>
      </c>
      <c r="O28" s="287">
        <v>45245</v>
      </c>
      <c r="P28" s="96" t="s">
        <v>366</v>
      </c>
      <c r="Q28" s="211"/>
    </row>
    <row r="29" spans="2:17" ht="15.75" customHeight="1">
      <c r="B29" s="218"/>
      <c r="C29" s="96">
        <v>19</v>
      </c>
      <c r="D29" s="96" t="s">
        <v>209</v>
      </c>
      <c r="E29" s="96" t="s">
        <v>337</v>
      </c>
      <c r="F29" s="287">
        <v>45242</v>
      </c>
      <c r="G29" s="96" t="s">
        <v>399</v>
      </c>
      <c r="H29" s="96" t="s">
        <v>400</v>
      </c>
      <c r="I29" s="96" t="s">
        <v>401</v>
      </c>
      <c r="J29" s="96" t="s">
        <v>401</v>
      </c>
      <c r="K29" s="96" t="s">
        <v>274</v>
      </c>
      <c r="L29" s="288">
        <v>90000</v>
      </c>
      <c r="M29" s="96">
        <v>1</v>
      </c>
      <c r="N29" s="96">
        <v>6</v>
      </c>
      <c r="O29" s="287">
        <v>45250</v>
      </c>
      <c r="P29" s="96" t="s">
        <v>342</v>
      </c>
      <c r="Q29" s="211"/>
    </row>
    <row r="30" spans="2:17" ht="15.75" customHeight="1">
      <c r="B30" s="218"/>
      <c r="C30" s="96">
        <v>20</v>
      </c>
      <c r="D30" s="96" t="s">
        <v>209</v>
      </c>
      <c r="E30" s="96" t="s">
        <v>337</v>
      </c>
      <c r="F30" s="287">
        <v>45242</v>
      </c>
      <c r="G30" s="96" t="s">
        <v>402</v>
      </c>
      <c r="H30" s="96" t="s">
        <v>403</v>
      </c>
      <c r="I30" s="96" t="s">
        <v>404</v>
      </c>
      <c r="J30" s="96" t="s">
        <v>404</v>
      </c>
      <c r="K30" s="96" t="s">
        <v>278</v>
      </c>
      <c r="L30" s="288">
        <v>100000</v>
      </c>
      <c r="M30" s="96">
        <v>1</v>
      </c>
      <c r="N30" s="96">
        <v>6</v>
      </c>
      <c r="O30" s="287">
        <v>45240</v>
      </c>
      <c r="P30" s="96"/>
      <c r="Q30" s="211"/>
    </row>
    <row r="31" spans="2:17" ht="15.75" customHeight="1">
      <c r="B31" s="218"/>
      <c r="C31" s="96">
        <v>21</v>
      </c>
      <c r="D31" s="96" t="s">
        <v>209</v>
      </c>
      <c r="E31" s="96" t="s">
        <v>337</v>
      </c>
      <c r="F31" s="287">
        <v>45242</v>
      </c>
      <c r="G31" s="96" t="s">
        <v>405</v>
      </c>
      <c r="H31" s="96" t="s">
        <v>406</v>
      </c>
      <c r="I31" s="96" t="s">
        <v>407</v>
      </c>
      <c r="J31" s="96" t="s">
        <v>408</v>
      </c>
      <c r="K31" s="96" t="s">
        <v>281</v>
      </c>
      <c r="L31" s="288">
        <v>141000</v>
      </c>
      <c r="M31" s="96">
        <v>1</v>
      </c>
      <c r="N31" s="96">
        <v>6</v>
      </c>
      <c r="O31" s="287">
        <v>45240</v>
      </c>
      <c r="P31" s="96" t="s">
        <v>342</v>
      </c>
      <c r="Q31" s="211"/>
    </row>
    <row r="32" spans="2:17" ht="15.75" customHeight="1">
      <c r="B32" s="218"/>
      <c r="C32" s="96">
        <v>22</v>
      </c>
      <c r="D32" s="96" t="s">
        <v>209</v>
      </c>
      <c r="E32" s="96" t="s">
        <v>337</v>
      </c>
      <c r="F32" s="287">
        <v>45242</v>
      </c>
      <c r="G32" s="96" t="s">
        <v>395</v>
      </c>
      <c r="H32" s="96" t="s">
        <v>396</v>
      </c>
      <c r="I32" s="96" t="s">
        <v>397</v>
      </c>
      <c r="J32" s="96" t="s">
        <v>409</v>
      </c>
      <c r="K32" s="96" t="s">
        <v>410</v>
      </c>
      <c r="L32" s="288">
        <v>126000</v>
      </c>
      <c r="M32" s="96">
        <v>1</v>
      </c>
      <c r="N32" s="96">
        <v>2</v>
      </c>
      <c r="O32" s="287">
        <v>45243</v>
      </c>
      <c r="P32" s="96" t="s">
        <v>342</v>
      </c>
      <c r="Q32" s="211"/>
    </row>
    <row r="33" spans="2:17" ht="15.75" customHeight="1">
      <c r="B33" s="218"/>
      <c r="C33" s="96">
        <v>23</v>
      </c>
      <c r="D33" s="96" t="s">
        <v>209</v>
      </c>
      <c r="E33" s="96" t="s">
        <v>337</v>
      </c>
      <c r="F33" s="287">
        <v>45242</v>
      </c>
      <c r="G33" s="96" t="s">
        <v>411</v>
      </c>
      <c r="H33" s="96" t="s">
        <v>412</v>
      </c>
      <c r="I33" s="96" t="s">
        <v>413</v>
      </c>
      <c r="J33" s="96" t="s">
        <v>413</v>
      </c>
      <c r="K33" s="96" t="s">
        <v>284</v>
      </c>
      <c r="L33" s="288">
        <v>129000</v>
      </c>
      <c r="M33" s="96">
        <v>1</v>
      </c>
      <c r="N33" s="96">
        <v>6</v>
      </c>
      <c r="O33" s="287">
        <v>45240</v>
      </c>
      <c r="P33" s="96" t="s">
        <v>342</v>
      </c>
      <c r="Q33" s="211"/>
    </row>
    <row r="34" spans="2:17" ht="15.75" customHeight="1">
      <c r="B34" s="218"/>
      <c r="C34" s="96">
        <v>24</v>
      </c>
      <c r="D34" s="96" t="s">
        <v>209</v>
      </c>
      <c r="E34" s="96" t="s">
        <v>337</v>
      </c>
      <c r="F34" s="287">
        <v>45242</v>
      </c>
      <c r="G34" s="96" t="s">
        <v>414</v>
      </c>
      <c r="H34" s="96" t="s">
        <v>415</v>
      </c>
      <c r="I34" s="96" t="s">
        <v>416</v>
      </c>
      <c r="J34" s="96" t="s">
        <v>417</v>
      </c>
      <c r="K34" s="96" t="s">
        <v>284</v>
      </c>
      <c r="L34" s="288">
        <v>129000</v>
      </c>
      <c r="M34" s="96">
        <v>1</v>
      </c>
      <c r="N34" s="96">
        <v>5</v>
      </c>
      <c r="O34" s="287">
        <v>45243</v>
      </c>
      <c r="P34" s="96" t="s">
        <v>363</v>
      </c>
      <c r="Q34" s="211"/>
    </row>
    <row r="35" spans="2:17" ht="15.75" customHeight="1">
      <c r="B35" s="218"/>
      <c r="C35" s="96">
        <v>25</v>
      </c>
      <c r="D35" s="96" t="s">
        <v>209</v>
      </c>
      <c r="E35" s="96" t="s">
        <v>337</v>
      </c>
      <c r="F35" s="287">
        <v>45243</v>
      </c>
      <c r="G35" s="96" t="s">
        <v>418</v>
      </c>
      <c r="H35" s="96" t="s">
        <v>419</v>
      </c>
      <c r="I35" s="96" t="s">
        <v>420</v>
      </c>
      <c r="J35" s="96" t="s">
        <v>420</v>
      </c>
      <c r="K35" s="96" t="s">
        <v>282</v>
      </c>
      <c r="L35" s="288">
        <v>153000</v>
      </c>
      <c r="M35" s="96">
        <v>1</v>
      </c>
      <c r="N35" s="96">
        <v>6</v>
      </c>
      <c r="O35" s="287">
        <v>45246</v>
      </c>
      <c r="P35" s="96" t="s">
        <v>342</v>
      </c>
      <c r="Q35" s="211"/>
    </row>
    <row r="36" spans="2:17" ht="15.75" customHeight="1">
      <c r="B36" s="218"/>
      <c r="C36" s="96">
        <v>26</v>
      </c>
      <c r="D36" s="96" t="s">
        <v>209</v>
      </c>
      <c r="E36" s="96" t="s">
        <v>337</v>
      </c>
      <c r="F36" s="287">
        <v>45243</v>
      </c>
      <c r="G36" s="96" t="s">
        <v>421</v>
      </c>
      <c r="H36" s="96" t="s">
        <v>422</v>
      </c>
      <c r="I36" s="96" t="s">
        <v>423</v>
      </c>
      <c r="J36" s="96" t="s">
        <v>424</v>
      </c>
      <c r="K36" s="96" t="s">
        <v>294</v>
      </c>
      <c r="L36" s="288">
        <v>86000</v>
      </c>
      <c r="M36" s="96">
        <v>1</v>
      </c>
      <c r="N36" s="96">
        <v>5</v>
      </c>
      <c r="O36" s="287">
        <v>45244</v>
      </c>
      <c r="P36" s="96"/>
      <c r="Q36" s="211"/>
    </row>
    <row r="37" spans="2:17" ht="15.75" customHeight="1">
      <c r="B37" s="218"/>
      <c r="C37" s="96">
        <v>27</v>
      </c>
      <c r="D37" s="96" t="s">
        <v>209</v>
      </c>
      <c r="E37" s="96" t="s">
        <v>337</v>
      </c>
      <c r="F37" s="287">
        <v>45243</v>
      </c>
      <c r="G37" s="96" t="s">
        <v>425</v>
      </c>
      <c r="H37" s="96" t="s">
        <v>426</v>
      </c>
      <c r="I37" s="96" t="s">
        <v>424</v>
      </c>
      <c r="J37" s="96" t="s">
        <v>424</v>
      </c>
      <c r="K37" s="96" t="s">
        <v>278</v>
      </c>
      <c r="L37" s="288">
        <v>100000</v>
      </c>
      <c r="M37" s="96">
        <v>1</v>
      </c>
      <c r="N37" s="96">
        <v>6</v>
      </c>
      <c r="O37" s="287">
        <v>45237</v>
      </c>
      <c r="P37" s="96" t="s">
        <v>375</v>
      </c>
      <c r="Q37" s="211"/>
    </row>
    <row r="38" spans="2:17" ht="15.75" customHeight="1">
      <c r="B38" s="218"/>
      <c r="C38" s="96">
        <v>28</v>
      </c>
      <c r="D38" s="96" t="s">
        <v>209</v>
      </c>
      <c r="E38" s="96" t="s">
        <v>337</v>
      </c>
      <c r="F38" s="287">
        <v>45243</v>
      </c>
      <c r="G38" s="96" t="s">
        <v>425</v>
      </c>
      <c r="H38" s="96" t="s">
        <v>426</v>
      </c>
      <c r="I38" s="96" t="s">
        <v>424</v>
      </c>
      <c r="J38" s="96" t="s">
        <v>427</v>
      </c>
      <c r="K38" s="96" t="s">
        <v>281</v>
      </c>
      <c r="L38" s="288">
        <v>141000</v>
      </c>
      <c r="M38" s="96">
        <v>1</v>
      </c>
      <c r="N38" s="96">
        <v>6</v>
      </c>
      <c r="O38" s="287">
        <v>45250</v>
      </c>
      <c r="P38" s="96" t="s">
        <v>342</v>
      </c>
      <c r="Q38" s="211"/>
    </row>
    <row r="39" spans="2:17" ht="15.75" customHeight="1">
      <c r="B39" s="218"/>
      <c r="C39" s="96">
        <v>29</v>
      </c>
      <c r="D39" s="96" t="s">
        <v>209</v>
      </c>
      <c r="E39" s="96" t="s">
        <v>337</v>
      </c>
      <c r="F39" s="287">
        <v>45243</v>
      </c>
      <c r="G39" s="96" t="s">
        <v>421</v>
      </c>
      <c r="H39" s="96" t="s">
        <v>422</v>
      </c>
      <c r="I39" s="96" t="s">
        <v>423</v>
      </c>
      <c r="J39" s="96" t="s">
        <v>423</v>
      </c>
      <c r="K39" s="96" t="s">
        <v>288</v>
      </c>
      <c r="L39" s="288">
        <v>114000</v>
      </c>
      <c r="M39" s="96">
        <v>1</v>
      </c>
      <c r="N39" s="96">
        <v>6</v>
      </c>
      <c r="O39" s="287">
        <v>45250</v>
      </c>
      <c r="P39" s="96" t="s">
        <v>342</v>
      </c>
      <c r="Q39" s="211"/>
    </row>
    <row r="40" spans="2:17" ht="15.75" customHeight="1">
      <c r="B40" s="218"/>
      <c r="C40" s="207"/>
      <c r="D40" s="207"/>
      <c r="E40" s="207"/>
      <c r="F40" s="289"/>
      <c r="G40" s="207"/>
      <c r="H40" s="207"/>
      <c r="I40" s="207"/>
      <c r="J40" s="207"/>
      <c r="K40" s="290" t="s">
        <v>428</v>
      </c>
      <c r="L40" s="291">
        <f>SUM(L11:L39)</f>
        <v>3545000</v>
      </c>
      <c r="M40" s="207"/>
      <c r="N40" s="207"/>
      <c r="O40" s="289"/>
      <c r="P40" s="207"/>
      <c r="Q40" s="211"/>
    </row>
    <row r="41" spans="2:17" ht="15.75" customHeight="1">
      <c r="B41" s="218"/>
      <c r="C41" s="96"/>
      <c r="D41" s="96"/>
      <c r="E41" s="96"/>
      <c r="F41" s="287"/>
      <c r="G41" s="96"/>
      <c r="H41" s="96"/>
      <c r="I41" s="96"/>
      <c r="J41" s="96"/>
      <c r="K41" s="96" t="s">
        <v>429</v>
      </c>
      <c r="L41" s="288">
        <f>+'Kesesuaian LHK'!O25</f>
        <v>3971000</v>
      </c>
      <c r="M41" s="96"/>
      <c r="N41" s="96"/>
      <c r="O41" s="287"/>
      <c r="P41" s="96"/>
      <c r="Q41" s="211"/>
    </row>
    <row r="42" spans="2:17" ht="15.75" customHeight="1">
      <c r="B42" s="218"/>
      <c r="C42" s="96"/>
      <c r="D42" s="96"/>
      <c r="E42" s="96"/>
      <c r="F42" s="287"/>
      <c r="G42" s="96"/>
      <c r="H42" s="96"/>
      <c r="I42" s="96"/>
      <c r="J42" s="96"/>
      <c r="K42" s="96" t="s">
        <v>430</v>
      </c>
      <c r="L42" s="288">
        <v>3971000</v>
      </c>
      <c r="M42" s="96"/>
      <c r="N42" s="96"/>
      <c r="O42" s="287"/>
      <c r="P42" s="96"/>
      <c r="Q42" s="211"/>
    </row>
    <row r="43" spans="2:17" ht="15.75" customHeight="1">
      <c r="B43" s="218"/>
      <c r="C43" s="96"/>
      <c r="D43" s="96"/>
      <c r="E43" s="96"/>
      <c r="F43" s="287"/>
      <c r="G43" s="96"/>
      <c r="H43" s="96"/>
      <c r="I43" s="96"/>
      <c r="J43" s="96"/>
      <c r="K43" s="292" t="str">
        <f>+IF(L43&gt;0,"LEBIH",IF(L43&lt;0,"MINUS","SESUAI"))</f>
        <v>LEBIH</v>
      </c>
      <c r="L43" s="293">
        <f>+L41-L40</f>
        <v>426000</v>
      </c>
      <c r="M43" s="96"/>
      <c r="N43" s="96"/>
      <c r="O43" s="287"/>
      <c r="P43" s="96"/>
      <c r="Q43" s="211"/>
    </row>
    <row r="44" spans="2:17" ht="15.75" customHeight="1">
      <c r="B44" s="218"/>
      <c r="C44" s="96"/>
      <c r="D44" s="96"/>
      <c r="E44" s="96"/>
      <c r="F44" s="287"/>
      <c r="G44" s="96"/>
      <c r="H44" s="96"/>
      <c r="I44" s="96"/>
      <c r="J44" s="96"/>
      <c r="K44" s="212"/>
      <c r="L44" s="294"/>
      <c r="M44" s="96"/>
      <c r="N44" s="96"/>
      <c r="O44" s="287"/>
      <c r="P44" s="96"/>
      <c r="Q44" s="211"/>
    </row>
    <row r="45" spans="2:17" ht="15.75" customHeight="1">
      <c r="B45" s="218"/>
      <c r="C45" s="220"/>
      <c r="D45" s="295" t="s">
        <v>327</v>
      </c>
      <c r="E45" s="221"/>
      <c r="F45" s="221"/>
      <c r="G45" s="221"/>
      <c r="H45" s="221"/>
      <c r="I45" s="221"/>
      <c r="J45" s="221"/>
      <c r="K45" s="221"/>
      <c r="L45" s="296"/>
      <c r="M45" s="221"/>
      <c r="N45" s="221"/>
      <c r="O45" s="221"/>
      <c r="P45" s="222"/>
      <c r="Q45" s="211"/>
    </row>
    <row r="46" spans="2:17" ht="15.75" customHeight="1">
      <c r="B46" s="218"/>
      <c r="C46" s="223"/>
      <c r="D46" s="297" t="s">
        <v>431</v>
      </c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224"/>
      <c r="Q46" s="211"/>
    </row>
    <row r="47" spans="2:17" ht="15.75" customHeight="1">
      <c r="B47" s="218"/>
      <c r="C47" s="223"/>
      <c r="D47" s="297" t="s">
        <v>432</v>
      </c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224"/>
      <c r="Q47" s="211"/>
    </row>
    <row r="48" spans="2:17" ht="15.75" customHeight="1">
      <c r="B48" s="218"/>
      <c r="C48" s="223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224"/>
      <c r="Q48" s="211"/>
    </row>
    <row r="49" spans="2:17" ht="15.75" customHeight="1">
      <c r="B49" s="218"/>
      <c r="C49" s="225"/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7"/>
      <c r="Q49" s="211"/>
    </row>
    <row r="50" spans="2:17" ht="15.75" customHeight="1">
      <c r="B50" s="218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211"/>
    </row>
    <row r="51" spans="2:17" ht="15.75" customHeight="1">
      <c r="B51" s="218"/>
      <c r="C51" s="96"/>
      <c r="D51" s="96"/>
      <c r="E51" s="96"/>
      <c r="F51" s="295" t="s">
        <v>127</v>
      </c>
      <c r="G51" s="295" t="s">
        <v>34</v>
      </c>
      <c r="H51" s="295" t="s">
        <v>433</v>
      </c>
      <c r="I51" s="295" t="s">
        <v>248</v>
      </c>
      <c r="J51" s="295" t="s">
        <v>205</v>
      </c>
      <c r="K51" s="295" t="s">
        <v>434</v>
      </c>
      <c r="L51" s="295" t="s">
        <v>334</v>
      </c>
      <c r="M51" s="96"/>
      <c r="N51" s="96"/>
      <c r="O51" s="96"/>
      <c r="P51" s="96"/>
      <c r="Q51" s="211"/>
    </row>
    <row r="52" spans="2:17" ht="15.75" customHeight="1">
      <c r="B52" s="218"/>
      <c r="C52" s="96"/>
      <c r="D52" s="96"/>
      <c r="E52" s="96"/>
      <c r="F52" s="96">
        <v>1</v>
      </c>
      <c r="G52" s="96" t="s">
        <v>435</v>
      </c>
      <c r="H52" s="96" t="s">
        <v>280</v>
      </c>
      <c r="I52" s="96">
        <v>1</v>
      </c>
      <c r="J52" s="96" t="s">
        <v>436</v>
      </c>
      <c r="K52" s="96"/>
      <c r="L52" s="283">
        <f>+VLOOKUP(H52,'Price List'!$C$4:$N$100,8,0)*I52</f>
        <v>95000</v>
      </c>
      <c r="M52" s="96"/>
      <c r="N52" s="96"/>
      <c r="O52" s="96"/>
      <c r="P52" s="96"/>
      <c r="Q52" s="211"/>
    </row>
    <row r="53" spans="2:17" ht="15.75" customHeight="1">
      <c r="B53" s="218"/>
      <c r="C53" s="96"/>
      <c r="D53" s="96"/>
      <c r="E53" s="96"/>
      <c r="F53" s="96">
        <v>2</v>
      </c>
      <c r="G53" s="96" t="s">
        <v>437</v>
      </c>
      <c r="H53" s="96" t="s">
        <v>280</v>
      </c>
      <c r="I53" s="96">
        <v>2</v>
      </c>
      <c r="J53" s="96" t="s">
        <v>436</v>
      </c>
      <c r="K53" s="96"/>
      <c r="L53" s="283">
        <f>+VLOOKUP(H53,'Price List'!$C$4:$N$100,8,0)*I53</f>
        <v>190000</v>
      </c>
      <c r="M53" s="96"/>
      <c r="N53" s="96"/>
      <c r="O53" s="96"/>
      <c r="P53" s="96"/>
      <c r="Q53" s="211"/>
    </row>
    <row r="54" spans="2:17" ht="15.75" customHeight="1">
      <c r="B54" s="218"/>
      <c r="C54" s="96"/>
      <c r="D54" s="96"/>
      <c r="E54" s="96"/>
      <c r="F54" s="96">
        <v>3</v>
      </c>
      <c r="G54" s="96" t="s">
        <v>438</v>
      </c>
      <c r="H54" s="96" t="s">
        <v>281</v>
      </c>
      <c r="I54" s="96">
        <v>1</v>
      </c>
      <c r="J54" s="96" t="s">
        <v>436</v>
      </c>
      <c r="K54" s="96"/>
      <c r="L54" s="283">
        <f>+VLOOKUP(H54,'Price List'!$C$4:$N$100,8,0)*I54</f>
        <v>141000</v>
      </c>
      <c r="M54" s="96"/>
      <c r="N54" s="96"/>
      <c r="O54" s="96"/>
      <c r="P54" s="96"/>
      <c r="Q54" s="211"/>
    </row>
    <row r="55" spans="2:17" ht="15.75" customHeight="1">
      <c r="B55" s="218"/>
      <c r="C55" s="96"/>
      <c r="D55" s="96"/>
      <c r="E55" s="96"/>
      <c r="F55" s="96"/>
      <c r="G55" s="96"/>
      <c r="H55" s="96"/>
      <c r="I55" s="96"/>
      <c r="J55" s="96"/>
      <c r="K55" s="96"/>
      <c r="L55" s="298">
        <f>SUM(L52:L54)</f>
        <v>426000</v>
      </c>
      <c r="M55" s="96"/>
      <c r="N55" s="96"/>
      <c r="O55" s="96"/>
      <c r="P55" s="96"/>
      <c r="Q55" s="211"/>
    </row>
    <row r="56" spans="2:17" ht="15.75" customHeight="1">
      <c r="B56" s="228" t="s">
        <v>187</v>
      </c>
      <c r="C56" s="219"/>
      <c r="D56" s="219"/>
      <c r="E56" s="219"/>
      <c r="F56" s="219"/>
      <c r="G56" s="219"/>
      <c r="H56" s="219"/>
      <c r="I56" s="219"/>
      <c r="J56" s="219"/>
      <c r="K56" s="219"/>
      <c r="L56" s="219"/>
      <c r="M56" s="219"/>
      <c r="N56" s="219"/>
      <c r="O56" s="219"/>
      <c r="P56" s="219"/>
      <c r="Q56" s="229" t="s">
        <v>187</v>
      </c>
    </row>
    <row r="57" spans="2:17" ht="15.75" customHeight="1"/>
    <row r="58" spans="2:17" ht="15.75" customHeight="1"/>
    <row r="59" spans="2:17" ht="15.75" customHeight="1"/>
    <row r="60" spans="2:17" ht="15.75" customHeight="1"/>
    <row r="61" spans="2:17" ht="15.75" customHeight="1">
      <c r="C61" s="212" t="s">
        <v>439</v>
      </c>
      <c r="O61" s="212" t="s">
        <v>440</v>
      </c>
    </row>
    <row r="62" spans="2:17" ht="15.75" customHeight="1"/>
    <row r="63" spans="2:17" ht="15.75" customHeight="1"/>
    <row r="64" spans="2:17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G3:K4"/>
    <mergeCell ref="H5:K5"/>
  </mergeCells>
  <printOptions horizontalCentered="1"/>
  <pageMargins left="0.51181102362204722" right="0.51181102362204722" top="0.74803149606299213" bottom="0.74803149606299213" header="0" footer="0"/>
  <pageSetup paperSize="9" fitToHeight="0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Z1000"/>
  <sheetViews>
    <sheetView workbookViewId="0"/>
  </sheetViews>
  <sheetFormatPr defaultColWidth="14.42578125" defaultRowHeight="15" customHeight="1"/>
  <cols>
    <col min="1" max="1" width="5.28515625" customWidth="1"/>
    <col min="2" max="2" width="20.28515625" customWidth="1"/>
    <col min="3" max="3" width="23.140625" customWidth="1"/>
    <col min="4" max="4" width="8.5703125" customWidth="1"/>
    <col min="5" max="5" width="17.85546875" customWidth="1"/>
    <col min="6" max="6" width="35" customWidth="1"/>
    <col min="7" max="8" width="9.140625" customWidth="1"/>
    <col min="9" max="9" width="12.85546875" customWidth="1"/>
    <col min="10" max="26" width="9.140625" customWidth="1"/>
  </cols>
  <sheetData>
    <row r="1" spans="1:26" ht="15.75" customHeight="1">
      <c r="A1" s="100" t="s">
        <v>17</v>
      </c>
      <c r="B1" s="101"/>
      <c r="C1" s="101"/>
      <c r="D1" s="101"/>
      <c r="E1" s="101"/>
      <c r="F1" s="102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 spans="1:26" ht="15.75" customHeight="1">
      <c r="A2" s="299"/>
      <c r="B2" s="104"/>
      <c r="C2" s="104"/>
      <c r="D2" s="104"/>
      <c r="E2" s="104"/>
      <c r="F2" s="300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9.75" customHeight="1">
      <c r="A3" s="299"/>
      <c r="B3" s="104"/>
      <c r="C3" s="104"/>
      <c r="D3" s="104"/>
      <c r="E3" s="104"/>
      <c r="F3" s="300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</row>
    <row r="4" spans="1:26" ht="15.75" customHeight="1">
      <c r="A4" s="1181" t="s">
        <v>441</v>
      </c>
      <c r="B4" s="1138"/>
      <c r="C4" s="1138"/>
      <c r="D4" s="1138"/>
      <c r="E4" s="1138"/>
      <c r="F4" s="1182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</row>
    <row r="5" spans="1:26" ht="15.75" customHeight="1">
      <c r="A5" s="103" t="s">
        <v>45</v>
      </c>
      <c r="B5" s="104"/>
      <c r="C5" s="301" t="e">
        <f t="shared" ref="C5:C9" si="0">+#REF!</f>
        <v>#REF!</v>
      </c>
      <c r="D5" s="105" t="s">
        <v>442</v>
      </c>
      <c r="E5" s="302" t="s">
        <v>443</v>
      </c>
      <c r="F5" s="300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 spans="1:26" ht="15.75" customHeight="1">
      <c r="A6" s="103" t="s">
        <v>47</v>
      </c>
      <c r="B6" s="104"/>
      <c r="C6" s="301" t="e">
        <f t="shared" si="0"/>
        <v>#REF!</v>
      </c>
      <c r="D6" s="105" t="s">
        <v>444</v>
      </c>
      <c r="E6" s="302" t="e">
        <f>+#REF!</f>
        <v>#REF!</v>
      </c>
      <c r="F6" s="300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</row>
    <row r="7" spans="1:26" ht="15.75" customHeight="1">
      <c r="A7" s="103" t="s">
        <v>49</v>
      </c>
      <c r="B7" s="104"/>
      <c r="C7" s="303" t="e">
        <f t="shared" si="0"/>
        <v>#REF!</v>
      </c>
      <c r="D7" s="105" t="s">
        <v>445</v>
      </c>
      <c r="E7" s="304" t="s">
        <v>446</v>
      </c>
      <c r="F7" s="300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</row>
    <row r="8" spans="1:26" ht="15.75" customHeight="1">
      <c r="A8" s="103" t="s">
        <v>51</v>
      </c>
      <c r="B8" s="104"/>
      <c r="C8" s="301" t="e">
        <f t="shared" si="0"/>
        <v>#REF!</v>
      </c>
      <c r="D8" s="105" t="s">
        <v>447</v>
      </c>
      <c r="E8" s="106"/>
      <c r="F8" s="300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 spans="1:26" ht="15.75" customHeight="1">
      <c r="A9" s="108" t="s">
        <v>53</v>
      </c>
      <c r="B9" s="109"/>
      <c r="C9" s="301" t="e">
        <f t="shared" si="0"/>
        <v>#REF!</v>
      </c>
      <c r="D9" s="109"/>
      <c r="E9" s="109"/>
      <c r="F9" s="110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 spans="1:26" ht="5.25" customHeight="1">
      <c r="A10" s="305"/>
      <c r="B10" s="104"/>
      <c r="C10" s="306"/>
      <c r="D10" s="104"/>
      <c r="E10" s="104"/>
      <c r="F10" s="300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 spans="1:26" ht="15.75" customHeight="1">
      <c r="A11" s="307" t="s">
        <v>127</v>
      </c>
      <c r="B11" s="1211" t="s">
        <v>448</v>
      </c>
      <c r="C11" s="1212"/>
      <c r="D11" s="1212"/>
      <c r="E11" s="1175"/>
      <c r="F11" s="308" t="s">
        <v>138</v>
      </c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 spans="1:26" ht="15.75" customHeight="1">
      <c r="A12" s="309">
        <v>1</v>
      </c>
      <c r="B12" s="1213" t="s">
        <v>449</v>
      </c>
      <c r="C12" s="1153"/>
      <c r="D12" s="1153"/>
      <c r="E12" s="1154"/>
      <c r="F12" s="310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 spans="1:26" ht="15.75" customHeight="1">
      <c r="A13" s="311"/>
      <c r="B13" s="312"/>
      <c r="C13" s="313" t="s">
        <v>450</v>
      </c>
      <c r="D13" s="313" t="s">
        <v>451</v>
      </c>
      <c r="E13" s="313" t="s">
        <v>452</v>
      </c>
      <c r="F13" s="310" t="s">
        <v>57</v>
      </c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 spans="1:26" ht="15.75" customHeight="1">
      <c r="A14" s="311"/>
      <c r="B14" s="312" t="s">
        <v>453</v>
      </c>
      <c r="C14" s="314">
        <v>100000</v>
      </c>
      <c r="D14" s="313"/>
      <c r="E14" s="315">
        <f t="shared" ref="E14:E20" si="1">C14*D14</f>
        <v>0</v>
      </c>
      <c r="F14" s="310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 spans="1:26" ht="15.75" customHeight="1">
      <c r="A15" s="311"/>
      <c r="B15" s="316"/>
      <c r="C15" s="317">
        <v>50000</v>
      </c>
      <c r="D15" s="318"/>
      <c r="E15" s="315">
        <f t="shared" si="1"/>
        <v>0</v>
      </c>
      <c r="F15" s="310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spans="1:26" ht="15.75" customHeight="1">
      <c r="A16" s="311"/>
      <c r="B16" s="306"/>
      <c r="C16" s="319">
        <v>20000</v>
      </c>
      <c r="D16" s="313"/>
      <c r="E16" s="315">
        <f t="shared" si="1"/>
        <v>0</v>
      </c>
      <c r="F16" s="310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spans="1:26" ht="15.75" customHeight="1">
      <c r="A17" s="311"/>
      <c r="B17" s="306"/>
      <c r="C17" s="317">
        <v>10000</v>
      </c>
      <c r="D17" s="313"/>
      <c r="E17" s="315">
        <f t="shared" si="1"/>
        <v>0</v>
      </c>
      <c r="F17" s="310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 spans="1:26" ht="15.75" customHeight="1">
      <c r="A18" s="311"/>
      <c r="B18" s="306"/>
      <c r="C18" s="317">
        <v>5000</v>
      </c>
      <c r="D18" s="313"/>
      <c r="E18" s="315">
        <f t="shared" si="1"/>
        <v>0</v>
      </c>
      <c r="F18" s="310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 spans="1:26" ht="15.75" customHeight="1">
      <c r="A19" s="311"/>
      <c r="B19" s="306"/>
      <c r="C19" s="317">
        <v>2000</v>
      </c>
      <c r="D19" s="313"/>
      <c r="E19" s="315">
        <f t="shared" si="1"/>
        <v>0</v>
      </c>
      <c r="F19" s="310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 spans="1:26" ht="15.75" customHeight="1">
      <c r="A20" s="311"/>
      <c r="B20" s="306"/>
      <c r="C20" s="317">
        <v>1000</v>
      </c>
      <c r="D20" s="313"/>
      <c r="E20" s="315">
        <f t="shared" si="1"/>
        <v>0</v>
      </c>
      <c r="F20" s="310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 spans="1:26" ht="15.75" customHeight="1">
      <c r="A21" s="311"/>
      <c r="B21" s="306"/>
      <c r="C21" s="317"/>
      <c r="D21" s="313"/>
      <c r="E21" s="315"/>
      <c r="F21" s="310" t="s">
        <v>187</v>
      </c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spans="1:26" ht="15.75" customHeight="1">
      <c r="A22" s="311"/>
      <c r="B22" s="306"/>
      <c r="C22" s="317"/>
      <c r="D22" s="313"/>
      <c r="E22" s="315"/>
      <c r="F22" s="310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 spans="1:26" ht="15.75" customHeight="1">
      <c r="A23" s="311"/>
      <c r="B23" s="312" t="s">
        <v>454</v>
      </c>
      <c r="C23" s="317">
        <v>1000</v>
      </c>
      <c r="D23" s="313"/>
      <c r="E23" s="315">
        <f t="shared" ref="E23:E27" si="2">C23*D23</f>
        <v>0</v>
      </c>
      <c r="F23" s="310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 spans="1:26" ht="15.75" customHeight="1">
      <c r="A24" s="311"/>
      <c r="B24" s="306"/>
      <c r="C24" s="317">
        <v>500</v>
      </c>
      <c r="D24" s="313"/>
      <c r="E24" s="315">
        <f t="shared" si="2"/>
        <v>0</v>
      </c>
      <c r="F24" s="310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spans="1:26" ht="15.75" customHeight="1">
      <c r="A25" s="311"/>
      <c r="B25" s="306"/>
      <c r="C25" s="317">
        <v>200</v>
      </c>
      <c r="D25" s="313"/>
      <c r="E25" s="315">
        <f t="shared" si="2"/>
        <v>0</v>
      </c>
      <c r="F25" s="310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spans="1:26" ht="15.75" customHeight="1">
      <c r="A26" s="311"/>
      <c r="B26" s="306"/>
      <c r="C26" s="317">
        <v>100</v>
      </c>
      <c r="D26" s="313"/>
      <c r="E26" s="315">
        <f t="shared" si="2"/>
        <v>0</v>
      </c>
      <c r="F26" s="310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6" ht="15.75" customHeight="1">
      <c r="A27" s="311"/>
      <c r="B27" s="306"/>
      <c r="C27" s="317">
        <v>50</v>
      </c>
      <c r="D27" s="313"/>
      <c r="E27" s="315">
        <f t="shared" si="2"/>
        <v>0</v>
      </c>
      <c r="F27" s="310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spans="1:26" ht="15.75" customHeight="1">
      <c r="A28" s="311"/>
      <c r="B28" s="306"/>
      <c r="C28" s="306"/>
      <c r="D28" s="306"/>
      <c r="E28" s="306"/>
      <c r="F28" s="320">
        <f>E14+E15+E16+E17+E18+E19+E20+E21+E22+E23+E24+E25+E26+E27</f>
        <v>0</v>
      </c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6" ht="10.5" customHeight="1">
      <c r="A29" s="311"/>
      <c r="B29" s="306"/>
      <c r="C29" s="306"/>
      <c r="D29" s="306"/>
      <c r="E29" s="306"/>
      <c r="F29" s="310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1:26" ht="15.75" customHeight="1">
      <c r="A30" s="309">
        <v>2</v>
      </c>
      <c r="B30" s="1213" t="s">
        <v>455</v>
      </c>
      <c r="C30" s="1153"/>
      <c r="D30" s="1153"/>
      <c r="E30" s="1154"/>
      <c r="F30" s="310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26" ht="15.75" customHeight="1">
      <c r="A31" s="309"/>
      <c r="B31" s="1213" t="s">
        <v>456</v>
      </c>
      <c r="C31" s="1154"/>
      <c r="D31" s="321" t="s">
        <v>451</v>
      </c>
      <c r="E31" s="321" t="s">
        <v>452</v>
      </c>
      <c r="F31" s="310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spans="1:26" ht="15.75" customHeight="1">
      <c r="A32" s="311"/>
      <c r="B32" s="1214" t="s">
        <v>457</v>
      </c>
      <c r="C32" s="1154"/>
      <c r="D32" s="313"/>
      <c r="E32" s="315"/>
      <c r="F32" s="320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 spans="1:26" ht="15.75" customHeight="1">
      <c r="A33" s="311"/>
      <c r="B33" s="1214" t="s">
        <v>458</v>
      </c>
      <c r="C33" s="1154"/>
      <c r="D33" s="313"/>
      <c r="E33" s="315"/>
      <c r="F33" s="320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 spans="1:26" ht="15.75" customHeight="1">
      <c r="A34" s="311"/>
      <c r="B34" s="1214" t="s">
        <v>459</v>
      </c>
      <c r="C34" s="1154"/>
      <c r="D34" s="313"/>
      <c r="E34" s="315"/>
      <c r="F34" s="320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 spans="1:26" ht="15.75" customHeight="1">
      <c r="A35" s="311"/>
      <c r="B35" s="1214" t="s">
        <v>460</v>
      </c>
      <c r="C35" s="1154"/>
      <c r="D35" s="313"/>
      <c r="E35" s="315"/>
      <c r="F35" s="320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 spans="1:26" ht="15.75" customHeight="1">
      <c r="A36" s="311"/>
      <c r="B36" s="1214" t="s">
        <v>461</v>
      </c>
      <c r="C36" s="1154"/>
      <c r="D36" s="313"/>
      <c r="E36" s="315"/>
      <c r="F36" s="320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 spans="1:26" ht="15.75" customHeight="1">
      <c r="A37" s="311"/>
      <c r="B37" s="1214" t="s">
        <v>462</v>
      </c>
      <c r="C37" s="1154"/>
      <c r="D37" s="313"/>
      <c r="E37" s="315"/>
      <c r="F37" s="320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spans="1:26" ht="15.75" customHeight="1">
      <c r="A38" s="311"/>
      <c r="B38" s="1214" t="s">
        <v>463</v>
      </c>
      <c r="C38" s="1154"/>
      <c r="D38" s="313"/>
      <c r="E38" s="315"/>
      <c r="F38" s="320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 ht="15.75" customHeight="1">
      <c r="A39" s="311"/>
      <c r="B39" s="1214" t="s">
        <v>464</v>
      </c>
      <c r="C39" s="1154"/>
      <c r="D39" s="313"/>
      <c r="E39" s="315"/>
      <c r="F39" s="320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spans="1:26" ht="15.75" customHeight="1">
      <c r="A40" s="311"/>
      <c r="B40" s="1214" t="s">
        <v>465</v>
      </c>
      <c r="C40" s="1154"/>
      <c r="D40" s="313"/>
      <c r="E40" s="315"/>
      <c r="F40" s="320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 spans="1:26" ht="15.75" customHeight="1">
      <c r="A41" s="311"/>
      <c r="B41" s="1214" t="s">
        <v>466</v>
      </c>
      <c r="C41" s="1154"/>
      <c r="D41" s="313"/>
      <c r="E41" s="315"/>
      <c r="F41" s="320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1:26" ht="15.75" customHeight="1">
      <c r="A42" s="311"/>
      <c r="B42" s="1214" t="s">
        <v>467</v>
      </c>
      <c r="C42" s="1154"/>
      <c r="D42" s="313"/>
      <c r="E42" s="315"/>
      <c r="F42" s="320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1:26" ht="15.75" customHeight="1">
      <c r="A43" s="311"/>
      <c r="B43" s="1214" t="s">
        <v>468</v>
      </c>
      <c r="C43" s="1154"/>
      <c r="D43" s="313"/>
      <c r="E43" s="315"/>
      <c r="F43" s="320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1:26" ht="15.75" customHeight="1">
      <c r="A44" s="311"/>
      <c r="B44" s="1214" t="s">
        <v>469</v>
      </c>
      <c r="C44" s="1154"/>
      <c r="D44" s="313"/>
      <c r="E44" s="315"/>
      <c r="F44" s="320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5.75" customHeight="1">
      <c r="A45" s="311"/>
      <c r="B45" s="1214" t="s">
        <v>470</v>
      </c>
      <c r="C45" s="1154"/>
      <c r="D45" s="313"/>
      <c r="E45" s="315"/>
      <c r="F45" s="320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 ht="15.75" customHeight="1">
      <c r="A46" s="311"/>
      <c r="B46" s="1214" t="s">
        <v>471</v>
      </c>
      <c r="C46" s="1154"/>
      <c r="D46" s="313"/>
      <c r="E46" s="315"/>
      <c r="F46" s="320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1:26" ht="15.75" customHeight="1">
      <c r="A47" s="311"/>
      <c r="B47" s="1214" t="s">
        <v>472</v>
      </c>
      <c r="C47" s="1154"/>
      <c r="D47" s="313"/>
      <c r="E47" s="315"/>
      <c r="F47" s="320"/>
      <c r="G47" s="322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spans="1:26" ht="15.75" customHeight="1">
      <c r="A48" s="311"/>
      <c r="B48" s="1214" t="s">
        <v>473</v>
      </c>
      <c r="C48" s="1154"/>
      <c r="D48" s="313"/>
      <c r="E48" s="315"/>
      <c r="F48" s="320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spans="1:26" ht="15.75" customHeight="1">
      <c r="A49" s="311"/>
      <c r="B49" s="1214" t="s">
        <v>474</v>
      </c>
      <c r="C49" s="1154"/>
      <c r="D49" s="313"/>
      <c r="E49" s="315"/>
      <c r="F49" s="320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spans="1:26" ht="15.75" customHeight="1">
      <c r="A50" s="311"/>
      <c r="B50" s="1214" t="s">
        <v>475</v>
      </c>
      <c r="C50" s="1154"/>
      <c r="D50" s="313"/>
      <c r="E50" s="315"/>
      <c r="F50" s="320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spans="1:26" ht="15.75" customHeight="1">
      <c r="A51" s="311"/>
      <c r="B51" s="1214" t="s">
        <v>476</v>
      </c>
      <c r="C51" s="1154"/>
      <c r="D51" s="313"/>
      <c r="E51" s="315"/>
      <c r="F51" s="320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spans="1:26" ht="15.75" customHeight="1">
      <c r="A52" s="311"/>
      <c r="B52" s="1214" t="s">
        <v>477</v>
      </c>
      <c r="C52" s="1154"/>
      <c r="D52" s="313"/>
      <c r="E52" s="315"/>
      <c r="F52" s="320"/>
      <c r="G52" s="104"/>
      <c r="H52" s="104"/>
      <c r="I52" s="323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spans="1:26" ht="15.75" customHeight="1">
      <c r="A53" s="311"/>
      <c r="B53" s="1214"/>
      <c r="C53" s="1154"/>
      <c r="D53" s="313"/>
      <c r="E53" s="306"/>
      <c r="F53" s="320">
        <f>SUM(E32:E52)</f>
        <v>0</v>
      </c>
      <c r="G53" s="322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spans="1:26" ht="15.75" customHeight="1">
      <c r="A54" s="311"/>
      <c r="B54" s="1214"/>
      <c r="C54" s="1215"/>
      <c r="D54" s="324"/>
      <c r="E54" s="306"/>
      <c r="F54" s="320"/>
      <c r="G54" s="104"/>
      <c r="H54" s="104"/>
      <c r="I54" s="325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spans="1:26" ht="15.75" customHeight="1">
      <c r="A55" s="1216" t="s">
        <v>478</v>
      </c>
      <c r="B55" s="1217"/>
      <c r="C55" s="1217"/>
      <c r="D55" s="1217"/>
      <c r="E55" s="1173"/>
      <c r="F55" s="326">
        <f>+F28+F53</f>
        <v>0</v>
      </c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spans="1:26" ht="7.5" customHeight="1">
      <c r="A56" s="104"/>
      <c r="B56" s="327"/>
      <c r="C56" s="104"/>
      <c r="D56" s="104"/>
      <c r="E56" s="104"/>
      <c r="F56" s="323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spans="1:26" ht="15.75" hidden="1" customHeight="1">
      <c r="A57" s="104" t="s">
        <v>479</v>
      </c>
      <c r="B57" s="328"/>
      <c r="C57" s="104"/>
      <c r="D57" s="104"/>
      <c r="E57" s="104" t="s">
        <v>480</v>
      </c>
      <c r="F57" s="329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spans="1:26" ht="15.75" hidden="1" customHeight="1">
      <c r="A58" s="104"/>
      <c r="B58" s="328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spans="1:26" ht="15.75" hidden="1" customHeight="1">
      <c r="A59" s="104"/>
      <c r="B59" s="328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spans="1:26" ht="15.75" hidden="1" customHeight="1">
      <c r="A60" s="104"/>
      <c r="B60" s="328"/>
      <c r="C60" s="104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spans="1:26" ht="15.75" hidden="1" customHeight="1">
      <c r="A61" s="322" t="s">
        <v>481</v>
      </c>
      <c r="B61" s="328"/>
      <c r="C61" s="104"/>
      <c r="D61" s="104"/>
      <c r="E61" s="322" t="s">
        <v>482</v>
      </c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spans="1:26" ht="15.75" hidden="1" customHeight="1">
      <c r="A62" s="104" t="s">
        <v>483</v>
      </c>
      <c r="B62" s="328"/>
      <c r="C62" s="104"/>
      <c r="D62" s="104"/>
      <c r="E62" s="104" t="s">
        <v>484</v>
      </c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spans="1:26" ht="15.75" customHeight="1">
      <c r="A63" s="104"/>
      <c r="B63" s="328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spans="1:26" ht="15.75" customHeight="1">
      <c r="A64" s="330" t="s">
        <v>485</v>
      </c>
      <c r="B64" s="331"/>
      <c r="C64" s="332"/>
      <c r="D64" s="332"/>
      <c r="E64" s="333"/>
      <c r="F64" s="329"/>
      <c r="G64" s="104"/>
      <c r="H64" s="104"/>
      <c r="I64" s="33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spans="1:26" ht="15.75" customHeight="1">
      <c r="A65" s="330"/>
      <c r="B65" s="331"/>
      <c r="C65" s="332"/>
      <c r="D65" s="332"/>
      <c r="E65" s="332"/>
      <c r="F65" s="329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spans="1:26" ht="15.75" customHeight="1">
      <c r="A66" s="330"/>
      <c r="B66" s="331"/>
      <c r="C66" s="332"/>
      <c r="D66" s="332"/>
      <c r="E66" s="332"/>
      <c r="F66" s="329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 spans="1:26" ht="15.75" customHeight="1">
      <c r="A67" s="330"/>
      <c r="B67" s="330"/>
      <c r="C67" s="332"/>
      <c r="D67" s="332"/>
      <c r="E67" s="332"/>
      <c r="F67" s="329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 spans="1:26" ht="15.75" customHeight="1">
      <c r="A68" s="330"/>
      <c r="B68" s="330"/>
      <c r="C68" s="332"/>
      <c r="D68" s="332"/>
      <c r="E68" s="332"/>
      <c r="F68" s="329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 spans="1:26" ht="15.75" customHeight="1">
      <c r="A69" s="330"/>
      <c r="B69" s="332"/>
      <c r="C69" s="332"/>
      <c r="D69" s="332"/>
      <c r="E69" s="332"/>
      <c r="F69" s="329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 spans="1:26" ht="15.75" customHeight="1">
      <c r="A70" s="330"/>
      <c r="B70" s="332"/>
      <c r="C70" s="332"/>
      <c r="D70" s="332"/>
      <c r="E70" s="332"/>
      <c r="F70" s="329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spans="1:26" ht="15.75" customHeight="1">
      <c r="A71" s="330"/>
      <c r="B71" s="332"/>
      <c r="C71" s="332"/>
      <c r="D71" s="332"/>
      <c r="E71" s="332"/>
      <c r="F71" s="335">
        <f>SUM(F64:F70)</f>
        <v>0</v>
      </c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 spans="1:26" ht="15.75" customHeight="1">
      <c r="A72" s="330"/>
      <c r="B72" s="332"/>
      <c r="C72" s="332"/>
      <c r="D72" s="332"/>
      <c r="E72" s="332"/>
      <c r="F72" s="332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 spans="1:26" ht="15.75" customHeight="1">
      <c r="A73" s="332"/>
      <c r="B73" s="332"/>
      <c r="C73" s="332"/>
      <c r="D73" s="332"/>
      <c r="E73" s="332"/>
      <c r="F73" s="336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 spans="1:26" ht="15.75" customHeight="1">
      <c r="A74" s="332"/>
      <c r="B74" s="332"/>
      <c r="C74" s="332"/>
      <c r="D74" s="332"/>
      <c r="E74" s="332"/>
      <c r="F74" s="332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 spans="1:26" ht="15.75" customHeight="1">
      <c r="A75" s="332"/>
      <c r="B75" s="332"/>
      <c r="C75" s="332"/>
      <c r="D75" s="332"/>
      <c r="E75" s="332"/>
      <c r="F75" s="332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 spans="1:26" ht="15.75" customHeight="1">
      <c r="A76" s="332"/>
      <c r="B76" s="332"/>
      <c r="C76" s="332"/>
      <c r="D76" s="332"/>
      <c r="E76" s="332"/>
      <c r="F76" s="332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 spans="1:26" ht="15.75" customHeight="1">
      <c r="A77" s="332"/>
      <c r="B77" s="332"/>
      <c r="C77" s="332"/>
      <c r="D77" s="332"/>
      <c r="E77" s="332"/>
      <c r="F77" s="332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 spans="1:26" ht="15.75" customHeight="1">
      <c r="A78" s="104"/>
      <c r="B78" s="104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 spans="1:26" ht="15.75" customHeight="1">
      <c r="A79" s="104"/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 spans="1:26" ht="15.75" customHeight="1">
      <c r="A80" s="104"/>
      <c r="B80" s="104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 spans="1:26" ht="15.75" customHeight="1">
      <c r="A81" s="104"/>
      <c r="B81" s="104"/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 spans="1:26" ht="15.75" customHeight="1">
      <c r="A82" s="104"/>
      <c r="B82" s="104"/>
      <c r="C82" s="104"/>
      <c r="D82" s="104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 spans="1:26" ht="15.75" customHeight="1">
      <c r="A83" s="104"/>
      <c r="B83" s="104"/>
      <c r="C83" s="104"/>
      <c r="D83" s="104"/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 spans="1:26" ht="15.75" customHeight="1">
      <c r="A84" s="104"/>
      <c r="B84" s="104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 spans="1:26" ht="15.75" customHeight="1">
      <c r="A85" s="104"/>
      <c r="B85" s="104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 spans="1:26" ht="15.75" customHeight="1">
      <c r="A86" s="104"/>
      <c r="B86" s="104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 spans="1:26" ht="15.75" customHeight="1">
      <c r="A87" s="104"/>
      <c r="B87" s="104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 spans="1:26" ht="15.75" customHeight="1">
      <c r="A88" s="104"/>
      <c r="B88" s="104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 spans="1:26" ht="15.75" customHeight="1">
      <c r="A89" s="104"/>
      <c r="B89" s="104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 spans="1:26" ht="15.75" customHeight="1">
      <c r="A90" s="104"/>
      <c r="B90" s="104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 spans="1:26" ht="15.75" customHeight="1">
      <c r="A91" s="104"/>
      <c r="B91" s="104"/>
      <c r="C91" s="104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 spans="1:26" ht="15.75" customHeight="1">
      <c r="A92" s="104"/>
      <c r="B92" s="104"/>
      <c r="C92" s="104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 spans="1:26" ht="15.75" customHeight="1">
      <c r="A93" s="104"/>
      <c r="B93" s="104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 spans="1:26" ht="15.75" customHeight="1">
      <c r="A94" s="104"/>
      <c r="B94" s="104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 spans="1:26" ht="15.75" customHeight="1">
      <c r="A95" s="104"/>
      <c r="B95" s="104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 spans="1:26" ht="15.75" customHeight="1">
      <c r="A96" s="104"/>
      <c r="B96" s="104"/>
      <c r="C96" s="104"/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 spans="1:26" ht="15.75" customHeight="1">
      <c r="A97" s="104"/>
      <c r="B97" s="104"/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 spans="1:26" ht="15.75" customHeight="1">
      <c r="A98" s="104"/>
      <c r="B98" s="104"/>
      <c r="C98" s="104"/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 spans="1:26" ht="15.75" customHeight="1">
      <c r="A99" s="104"/>
      <c r="B99" s="104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 spans="1:26" ht="15.75" customHeight="1">
      <c r="A100" s="104"/>
      <c r="B100" s="104"/>
      <c r="C100" s="104"/>
      <c r="D100" s="104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 spans="1:26" ht="15.75" customHeight="1">
      <c r="A101" s="104"/>
      <c r="B101" s="104"/>
      <c r="C101" s="104"/>
      <c r="D101" s="104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 spans="1:26" ht="15.75" customHeight="1">
      <c r="A102" s="104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 spans="1:26" ht="15.75" customHeight="1">
      <c r="A103" s="104"/>
      <c r="B103" s="104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 spans="1:26" ht="15.75" customHeight="1">
      <c r="A104" s="104"/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 spans="1:26" ht="15.75" customHeight="1">
      <c r="A105" s="104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 spans="1:26" ht="15.75" customHeight="1">
      <c r="A106" s="104"/>
      <c r="B106" s="104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 spans="1:26" ht="15.75" customHeight="1">
      <c r="A107" s="104"/>
      <c r="B107" s="104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 spans="1:26" ht="15.75" customHeight="1">
      <c r="A108" s="104"/>
      <c r="B108" s="104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 spans="1:26" ht="15.75" customHeight="1">
      <c r="A109" s="104"/>
      <c r="B109" s="104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 spans="1:26" ht="15.75" customHeight="1">
      <c r="A110" s="104"/>
      <c r="B110" s="104"/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 spans="1:26" ht="15.75" customHeight="1">
      <c r="A111" s="104"/>
      <c r="B111" s="104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 spans="1:26" ht="15.75" customHeight="1">
      <c r="A112" s="104"/>
      <c r="B112" s="104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 spans="1:26" ht="15.75" customHeight="1">
      <c r="A113" s="104"/>
      <c r="B113" s="104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 spans="1:26" ht="15.75" customHeight="1">
      <c r="A114" s="104"/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 spans="1:26" ht="15.75" customHeight="1">
      <c r="A115" s="104"/>
      <c r="B115" s="104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 spans="1:26" ht="15.75" customHeight="1">
      <c r="A116" s="104"/>
      <c r="B116" s="104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 spans="1:26" ht="15.75" customHeight="1">
      <c r="A117" s="104"/>
      <c r="B117" s="104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 spans="1:26" ht="15.75" customHeight="1">
      <c r="A118" s="104"/>
      <c r="B118" s="104"/>
      <c r="C118" s="104"/>
      <c r="D118" s="104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 spans="1:26" ht="15.75" customHeight="1">
      <c r="A119" s="104"/>
      <c r="B119" s="104"/>
      <c r="C119" s="104"/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 spans="1:26" ht="15.75" customHeight="1">
      <c r="A120" s="104"/>
      <c r="B120" s="104"/>
      <c r="C120" s="104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 spans="1:26" ht="15.75" customHeight="1">
      <c r="A121" s="104"/>
      <c r="B121" s="104"/>
      <c r="C121" s="104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 spans="1:26" ht="15.75" customHeight="1">
      <c r="A122" s="104"/>
      <c r="B122" s="104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 spans="1:26" ht="15.75" customHeight="1">
      <c r="A123" s="104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 spans="1:26" ht="15.75" customHeight="1">
      <c r="A124" s="104"/>
      <c r="B124" s="104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 spans="1:26" ht="15.75" customHeight="1">
      <c r="A125" s="104"/>
      <c r="B125" s="104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 spans="1:26" ht="15.75" customHeight="1">
      <c r="A126" s="104"/>
      <c r="B126" s="104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 spans="1:26" ht="15.75" customHeight="1">
      <c r="A127" s="104"/>
      <c r="B127" s="104"/>
      <c r="C127" s="104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 spans="1:26" ht="15.75" customHeight="1">
      <c r="A128" s="104"/>
      <c r="B128" s="104"/>
      <c r="C128" s="104"/>
      <c r="D128" s="104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 spans="1:26" ht="15.75" customHeight="1">
      <c r="A129" s="104"/>
      <c r="B129" s="104"/>
      <c r="C129" s="104"/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 spans="1:26" ht="15.75" customHeight="1">
      <c r="A130" s="104"/>
      <c r="B130" s="104"/>
      <c r="C130" s="104"/>
      <c r="D130" s="104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 spans="1:26" ht="15.75" customHeight="1">
      <c r="A131" s="104"/>
      <c r="B131" s="104"/>
      <c r="C131" s="104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 spans="1:26" ht="15.75" customHeight="1">
      <c r="A132" s="104"/>
      <c r="B132" s="104"/>
      <c r="C132" s="104"/>
      <c r="D132" s="104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 spans="1:26" ht="15.75" customHeight="1">
      <c r="A133" s="104"/>
      <c r="B133" s="104"/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 spans="1:26" ht="15.75" customHeight="1">
      <c r="A134" s="104"/>
      <c r="B134" s="104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 spans="1:26" ht="15.75" customHeight="1">
      <c r="A135" s="104"/>
      <c r="B135" s="104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 spans="1:26" ht="15.75" customHeight="1">
      <c r="A136" s="104"/>
      <c r="B136" s="104"/>
      <c r="C136" s="104"/>
      <c r="D136" s="104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 spans="1:26" ht="15.75" customHeight="1">
      <c r="A137" s="104"/>
      <c r="B137" s="104"/>
      <c r="C137" s="104"/>
      <c r="D137" s="104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 spans="1:26" ht="15.75" customHeight="1">
      <c r="A138" s="104"/>
      <c r="B138" s="104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 spans="1:26" ht="15.75" customHeight="1">
      <c r="A139" s="104"/>
      <c r="B139" s="104"/>
      <c r="C139" s="104"/>
      <c r="D139" s="104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 spans="1:26" ht="15.75" customHeight="1">
      <c r="A140" s="104"/>
      <c r="B140" s="104"/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 spans="1:26" ht="15.75" customHeight="1">
      <c r="A141" s="104"/>
      <c r="B141" s="104"/>
      <c r="C141" s="104"/>
      <c r="D141" s="104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 spans="1:26" ht="15.75" customHeight="1">
      <c r="A142" s="104"/>
      <c r="B142" s="104"/>
      <c r="C142" s="104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 spans="1:26" ht="15.75" customHeight="1">
      <c r="A143" s="104"/>
      <c r="B143" s="104"/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 spans="1:26" ht="15.75" customHeight="1">
      <c r="A144" s="104"/>
      <c r="B144" s="104"/>
      <c r="C144" s="104"/>
      <c r="D144" s="104"/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 spans="1:26" ht="15.75" customHeight="1">
      <c r="A145" s="104"/>
      <c r="B145" s="104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 spans="1:26" ht="15.75" customHeight="1">
      <c r="A146" s="104"/>
      <c r="B146" s="104"/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 spans="1:26" ht="15.75" customHeight="1">
      <c r="A147" s="104"/>
      <c r="B147" s="104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 spans="1:26" ht="15.75" customHeight="1">
      <c r="A148" s="104"/>
      <c r="B148" s="104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 spans="1:26" ht="15.75" customHeight="1">
      <c r="A149" s="104"/>
      <c r="B149" s="104"/>
      <c r="C149" s="104"/>
      <c r="D149" s="104"/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 spans="1:26" ht="15.75" customHeight="1">
      <c r="A150" s="104"/>
      <c r="B150" s="104"/>
      <c r="C150" s="104"/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 spans="1:26" ht="15.75" customHeight="1">
      <c r="A151" s="104"/>
      <c r="B151" s="104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 spans="1:26" ht="15.75" customHeight="1">
      <c r="A152" s="104"/>
      <c r="B152" s="104"/>
      <c r="C152" s="104"/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 spans="1:26" ht="15.75" customHeight="1">
      <c r="A153" s="104"/>
      <c r="B153" s="104"/>
      <c r="C153" s="104"/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 spans="1:26" ht="15.75" customHeight="1">
      <c r="A154" s="104"/>
      <c r="B154" s="104"/>
      <c r="C154" s="104"/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 spans="1:26" ht="15.75" customHeight="1">
      <c r="A155" s="104"/>
      <c r="B155" s="104"/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 spans="1:26" ht="15.75" customHeight="1">
      <c r="A156" s="104"/>
      <c r="B156" s="104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 spans="1:26" ht="15.75" customHeight="1">
      <c r="A157" s="104"/>
      <c r="B157" s="104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 spans="1:26" ht="15.75" customHeight="1">
      <c r="A158" s="104"/>
      <c r="B158" s="104"/>
      <c r="C158" s="104"/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 spans="1:26" ht="15.75" customHeight="1">
      <c r="A159" s="104"/>
      <c r="B159" s="104"/>
      <c r="C159" s="104"/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 spans="1:26" ht="15.75" customHeight="1">
      <c r="A160" s="104"/>
      <c r="B160" s="104"/>
      <c r="C160" s="104"/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 spans="1:26" ht="15.75" customHeight="1">
      <c r="A161" s="104"/>
      <c r="B161" s="104"/>
      <c r="C161" s="104"/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 spans="1:26" ht="15.75" customHeight="1">
      <c r="A162" s="104"/>
      <c r="B162" s="104"/>
      <c r="C162" s="104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 spans="1:26" ht="15.75" customHeight="1">
      <c r="A163" s="104"/>
      <c r="B163" s="104"/>
      <c r="C163" s="104"/>
      <c r="D163" s="104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 spans="1:26" ht="15.75" customHeight="1">
      <c r="A164" s="104"/>
      <c r="B164" s="104"/>
      <c r="C164" s="104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 spans="1:26" ht="15.75" customHeight="1">
      <c r="A165" s="104"/>
      <c r="B165" s="104"/>
      <c r="C165" s="104"/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 spans="1:26" ht="15.75" customHeight="1">
      <c r="A166" s="104"/>
      <c r="B166" s="104"/>
      <c r="C166" s="104"/>
      <c r="D166" s="104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 spans="1:26" ht="15.75" customHeight="1">
      <c r="A167" s="104"/>
      <c r="B167" s="104"/>
      <c r="C167" s="104"/>
      <c r="D167" s="104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 spans="1:26" ht="15.75" customHeight="1">
      <c r="A168" s="104"/>
      <c r="B168" s="104"/>
      <c r="C168" s="104"/>
      <c r="D168" s="104"/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 spans="1:26" ht="15.75" customHeight="1">
      <c r="A169" s="104"/>
      <c r="B169" s="104"/>
      <c r="C169" s="104"/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 spans="1:26" ht="15.75" customHeight="1">
      <c r="A170" s="104"/>
      <c r="B170" s="104"/>
      <c r="C170" s="104"/>
      <c r="D170" s="104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 spans="1:26" ht="15.75" customHeight="1">
      <c r="A171" s="104"/>
      <c r="B171" s="104"/>
      <c r="C171" s="104"/>
      <c r="D171" s="104"/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 spans="1:26" ht="15.75" customHeight="1">
      <c r="A172" s="104"/>
      <c r="B172" s="104"/>
      <c r="C172" s="104"/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 spans="1:26" ht="15.75" customHeight="1">
      <c r="A173" s="104"/>
      <c r="B173" s="104"/>
      <c r="C173" s="104"/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 spans="1:26" ht="15.75" customHeight="1">
      <c r="A174" s="104"/>
      <c r="B174" s="104"/>
      <c r="C174" s="104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 spans="1:26" ht="15.75" customHeight="1">
      <c r="A175" s="104"/>
      <c r="B175" s="104"/>
      <c r="C175" s="104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 spans="1:26" ht="15.75" customHeight="1">
      <c r="A176" s="104"/>
      <c r="B176" s="104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 spans="1:26" ht="15.75" customHeight="1">
      <c r="A177" s="104"/>
      <c r="B177" s="104"/>
      <c r="C177" s="104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 spans="1:26" ht="15.75" customHeight="1">
      <c r="A178" s="104"/>
      <c r="B178" s="104"/>
      <c r="C178" s="104"/>
      <c r="D178" s="104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 spans="1:26" ht="15.75" customHeight="1">
      <c r="A179" s="104"/>
      <c r="B179" s="104"/>
      <c r="C179" s="104"/>
      <c r="D179" s="104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 spans="1:26" ht="15.75" customHeight="1">
      <c r="A180" s="104"/>
      <c r="B180" s="104"/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 spans="1:26" ht="15.75" customHeight="1">
      <c r="A181" s="104"/>
      <c r="B181" s="104"/>
      <c r="C181" s="104"/>
      <c r="D181" s="104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 spans="1:26" ht="15.75" customHeight="1">
      <c r="A182" s="104"/>
      <c r="B182" s="104"/>
      <c r="C182" s="104"/>
      <c r="D182" s="104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spans="1:26" ht="15.75" customHeight="1">
      <c r="A183" s="104"/>
      <c r="B183" s="104"/>
      <c r="C183" s="104"/>
      <c r="D183" s="104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spans="1:26" ht="15.75" customHeight="1">
      <c r="A184" s="104"/>
      <c r="B184" s="104"/>
      <c r="C184" s="104"/>
      <c r="D184" s="104"/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spans="1:26" ht="15.75" customHeight="1">
      <c r="A185" s="104"/>
      <c r="B185" s="104"/>
      <c r="C185" s="104"/>
      <c r="D185" s="104"/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spans="1:26" ht="15.75" customHeight="1">
      <c r="A186" s="104"/>
      <c r="B186" s="104"/>
      <c r="C186" s="104"/>
      <c r="D186" s="104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spans="1:26" ht="15.75" customHeight="1">
      <c r="A187" s="104"/>
      <c r="B187" s="104"/>
      <c r="C187" s="104"/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spans="1:26" ht="15.75" customHeight="1">
      <c r="A188" s="104"/>
      <c r="B188" s="104"/>
      <c r="C188" s="104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spans="1:26" ht="15.75" customHeight="1">
      <c r="A189" s="104"/>
      <c r="B189" s="104"/>
      <c r="C189" s="104"/>
      <c r="D189" s="104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spans="1:26" ht="15.75" customHeight="1">
      <c r="A190" s="104"/>
      <c r="B190" s="104"/>
      <c r="C190" s="104"/>
      <c r="D190" s="104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spans="1:26" ht="15.75" customHeight="1">
      <c r="A191" s="104"/>
      <c r="B191" s="104"/>
      <c r="C191" s="104"/>
      <c r="D191" s="104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spans="1:26" ht="15.75" customHeight="1">
      <c r="A192" s="104"/>
      <c r="B192" s="104"/>
      <c r="C192" s="104"/>
      <c r="D192" s="104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spans="1:26" ht="15.75" customHeight="1">
      <c r="A193" s="104"/>
      <c r="B193" s="104"/>
      <c r="C193" s="104"/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spans="1:26" ht="15.75" customHeight="1">
      <c r="A194" s="104"/>
      <c r="B194" s="104"/>
      <c r="C194" s="104"/>
      <c r="D194" s="104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spans="1:26" ht="15.75" customHeight="1">
      <c r="A195" s="104"/>
      <c r="B195" s="104"/>
      <c r="C195" s="104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spans="1:26" ht="15.75" customHeight="1">
      <c r="A196" s="104"/>
      <c r="B196" s="104"/>
      <c r="C196" s="104"/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spans="1:26" ht="15.75" customHeight="1">
      <c r="A197" s="104"/>
      <c r="B197" s="104"/>
      <c r="C197" s="104"/>
      <c r="D197" s="104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spans="1:26" ht="15.75" customHeight="1">
      <c r="A198" s="104"/>
      <c r="B198" s="104"/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spans="1:26" ht="15.75" customHeight="1">
      <c r="A199" s="104"/>
      <c r="B199" s="104"/>
      <c r="C199" s="104"/>
      <c r="D199" s="104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spans="1:26" ht="15.75" customHeight="1">
      <c r="A200" s="104"/>
      <c r="B200" s="104"/>
      <c r="C200" s="104"/>
      <c r="D200" s="104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spans="1:26" ht="15.75" customHeight="1">
      <c r="A201" s="104"/>
      <c r="B201" s="104"/>
      <c r="C201" s="104"/>
      <c r="D201" s="104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spans="1:26" ht="15.75" customHeight="1">
      <c r="A202" s="104"/>
      <c r="B202" s="104"/>
      <c r="C202" s="104"/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spans="1:26" ht="15.75" customHeight="1">
      <c r="A203" s="104"/>
      <c r="B203" s="104"/>
      <c r="C203" s="104"/>
      <c r="D203" s="104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spans="1:26" ht="15.75" customHeight="1">
      <c r="A204" s="104"/>
      <c r="B204" s="104"/>
      <c r="C204" s="104"/>
      <c r="D204" s="104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spans="1:26" ht="15.75" customHeight="1">
      <c r="A205" s="104"/>
      <c r="B205" s="104"/>
      <c r="C205" s="104"/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spans="1:26" ht="15.75" customHeight="1">
      <c r="A206" s="104"/>
      <c r="B206" s="104"/>
      <c r="C206" s="104"/>
      <c r="D206" s="104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 spans="1:26" ht="15.75" customHeight="1">
      <c r="A207" s="104"/>
      <c r="B207" s="104"/>
      <c r="C207" s="104"/>
      <c r="D207" s="104"/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 spans="1:26" ht="15.75" customHeight="1">
      <c r="A208" s="104"/>
      <c r="B208" s="104"/>
      <c r="C208" s="104"/>
      <c r="D208" s="104"/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 spans="1:26" ht="15.75" customHeight="1">
      <c r="A209" s="104"/>
      <c r="B209" s="104"/>
      <c r="C209" s="104"/>
      <c r="D209" s="104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 spans="1:26" ht="15.75" customHeight="1">
      <c r="A210" s="104"/>
      <c r="B210" s="104"/>
      <c r="C210" s="104"/>
      <c r="D210" s="104"/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 spans="1:26" ht="15.75" customHeight="1">
      <c r="A211" s="104"/>
      <c r="B211" s="104"/>
      <c r="C211" s="104"/>
      <c r="D211" s="104"/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 spans="1:26" ht="15.75" customHeight="1">
      <c r="A212" s="104"/>
      <c r="B212" s="104"/>
      <c r="C212" s="104"/>
      <c r="D212" s="104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 spans="1:26" ht="15.75" customHeight="1">
      <c r="A213" s="104"/>
      <c r="B213" s="104"/>
      <c r="C213" s="104"/>
      <c r="D213" s="104"/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 spans="1:26" ht="15.75" customHeight="1">
      <c r="A214" s="104"/>
      <c r="B214" s="104"/>
      <c r="C214" s="104"/>
      <c r="D214" s="104"/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 spans="1:26" ht="15.75" customHeight="1">
      <c r="A215" s="104"/>
      <c r="B215" s="104"/>
      <c r="C215" s="104"/>
      <c r="D215" s="104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 spans="1:26" ht="15.75" customHeight="1">
      <c r="A216" s="104"/>
      <c r="B216" s="104"/>
      <c r="C216" s="104"/>
      <c r="D216" s="104"/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 spans="1:26" ht="15.75" customHeight="1">
      <c r="A217" s="104"/>
      <c r="B217" s="104"/>
      <c r="C217" s="104"/>
      <c r="D217" s="104"/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 spans="1:26" ht="15.75" customHeight="1">
      <c r="A218" s="104"/>
      <c r="B218" s="104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 spans="1:26" ht="15.75" customHeight="1">
      <c r="A219" s="104"/>
      <c r="B219" s="104"/>
      <c r="C219" s="104"/>
      <c r="D219" s="104"/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 spans="1:26" ht="15.75" customHeight="1">
      <c r="A220" s="104"/>
      <c r="B220" s="104"/>
      <c r="C220" s="104"/>
      <c r="D220" s="104"/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 spans="1:26" ht="15.75" customHeight="1">
      <c r="A221" s="104"/>
      <c r="B221" s="104"/>
      <c r="C221" s="104"/>
      <c r="D221" s="104"/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 spans="1:26" ht="15.75" customHeight="1">
      <c r="A222" s="104"/>
      <c r="B222" s="104"/>
      <c r="C222" s="104"/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 spans="1:26" ht="15.75" customHeight="1">
      <c r="A223" s="104"/>
      <c r="B223" s="104"/>
      <c r="C223" s="104"/>
      <c r="D223" s="104"/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 spans="1:26" ht="15.75" customHeight="1">
      <c r="A224" s="104"/>
      <c r="B224" s="104"/>
      <c r="C224" s="104"/>
      <c r="D224" s="104"/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 spans="1:26" ht="15.75" customHeight="1">
      <c r="A225" s="104"/>
      <c r="B225" s="104"/>
      <c r="C225" s="104"/>
      <c r="D225" s="104"/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 spans="1:26" ht="15.75" customHeight="1">
      <c r="A226" s="104"/>
      <c r="B226" s="104"/>
      <c r="C226" s="104"/>
      <c r="D226" s="104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 spans="1:26" ht="15.75" customHeight="1">
      <c r="A227" s="104"/>
      <c r="B227" s="104"/>
      <c r="C227" s="104"/>
      <c r="D227" s="104"/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 spans="1:26" ht="15.75" customHeight="1">
      <c r="A228" s="104"/>
      <c r="B228" s="104"/>
      <c r="C228" s="104"/>
      <c r="D228" s="104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 spans="1:26" ht="15.75" customHeight="1">
      <c r="A229" s="104"/>
      <c r="B229" s="104"/>
      <c r="C229" s="104"/>
      <c r="D229" s="104"/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 spans="1:26" ht="15.75" customHeight="1">
      <c r="A230" s="104"/>
      <c r="B230" s="104"/>
      <c r="C230" s="104"/>
      <c r="D230" s="104"/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 spans="1:26" ht="15.75" customHeight="1">
      <c r="A231" s="104"/>
      <c r="B231" s="104"/>
      <c r="C231" s="104"/>
      <c r="D231" s="104"/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 spans="1:26" ht="15.75" customHeight="1">
      <c r="A232" s="104"/>
      <c r="B232" s="104"/>
      <c r="C232" s="104"/>
      <c r="D232" s="104"/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 spans="1:26" ht="15.75" customHeight="1">
      <c r="A233" s="104"/>
      <c r="B233" s="104"/>
      <c r="C233" s="104"/>
      <c r="D233" s="104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 spans="1:26" ht="15.75" customHeight="1">
      <c r="A234" s="104"/>
      <c r="B234" s="104"/>
      <c r="C234" s="104"/>
      <c r="D234" s="104"/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 spans="1:26" ht="15.75" customHeight="1">
      <c r="A235" s="104"/>
      <c r="B235" s="104"/>
      <c r="C235" s="104"/>
      <c r="D235" s="104"/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 spans="1:26" ht="15.75" customHeight="1">
      <c r="A236" s="104"/>
      <c r="B236" s="104"/>
      <c r="C236" s="104"/>
      <c r="D236" s="104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 spans="1:26" ht="15.75" customHeight="1">
      <c r="A237" s="104"/>
      <c r="B237" s="104"/>
      <c r="C237" s="104"/>
      <c r="D237" s="104"/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 spans="1:26" ht="15.75" customHeight="1">
      <c r="A238" s="104"/>
      <c r="B238" s="104"/>
      <c r="C238" s="104"/>
      <c r="D238" s="104"/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 spans="1:26" ht="15.75" customHeight="1">
      <c r="A239" s="104"/>
      <c r="B239" s="104"/>
      <c r="C239" s="104"/>
      <c r="D239" s="104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 spans="1:26" ht="15.75" customHeight="1">
      <c r="A240" s="104"/>
      <c r="B240" s="104"/>
      <c r="C240" s="104"/>
      <c r="D240" s="104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 spans="1:26" ht="15.75" customHeight="1">
      <c r="A241" s="104"/>
      <c r="B241" s="104"/>
      <c r="C241" s="104"/>
      <c r="D241" s="104"/>
      <c r="E241" s="104"/>
      <c r="F241" s="104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 spans="1:26" ht="15.75" customHeight="1">
      <c r="A242" s="104"/>
      <c r="B242" s="104"/>
      <c r="C242" s="104"/>
      <c r="D242" s="104"/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 spans="1:26" ht="15.75" customHeight="1">
      <c r="A243" s="104"/>
      <c r="B243" s="104"/>
      <c r="C243" s="104"/>
      <c r="D243" s="104"/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 spans="1:26" ht="15.75" customHeight="1">
      <c r="A244" s="104"/>
      <c r="B244" s="104"/>
      <c r="C244" s="104"/>
      <c r="D244" s="104"/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 spans="1:26" ht="15.75" customHeight="1">
      <c r="A245" s="104"/>
      <c r="B245" s="104"/>
      <c r="C245" s="104"/>
      <c r="D245" s="104"/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 spans="1:26" ht="15.75" customHeight="1">
      <c r="A246" s="104"/>
      <c r="B246" s="104"/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 spans="1:26" ht="15.75" customHeight="1">
      <c r="A247" s="104"/>
      <c r="B247" s="104"/>
      <c r="C247" s="104"/>
      <c r="D247" s="104"/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 spans="1:26" ht="15.75" customHeight="1">
      <c r="A248" s="104"/>
      <c r="B248" s="104"/>
      <c r="C248" s="104"/>
      <c r="D248" s="104"/>
      <c r="E248" s="104"/>
      <c r="F248" s="104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 spans="1:26" ht="15.75" customHeight="1">
      <c r="A249" s="104"/>
      <c r="B249" s="104"/>
      <c r="C249" s="104"/>
      <c r="D249" s="104"/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 spans="1:26" ht="15.75" customHeight="1">
      <c r="A250" s="104"/>
      <c r="B250" s="104"/>
      <c r="C250" s="104"/>
      <c r="D250" s="104"/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 spans="1:26" ht="15.75" customHeight="1">
      <c r="A251" s="104"/>
      <c r="B251" s="104"/>
      <c r="C251" s="104"/>
      <c r="D251" s="104"/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 spans="1:26" ht="15.75" customHeight="1">
      <c r="A252" s="104"/>
      <c r="B252" s="104"/>
      <c r="C252" s="104"/>
      <c r="D252" s="104"/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 spans="1:26" ht="15.75" customHeight="1">
      <c r="A253" s="104"/>
      <c r="B253" s="104"/>
      <c r="C253" s="104"/>
      <c r="D253" s="104"/>
      <c r="E253" s="104"/>
      <c r="F253" s="104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 spans="1:26" ht="15.75" customHeight="1">
      <c r="A254" s="104"/>
      <c r="B254" s="104"/>
      <c r="C254" s="104"/>
      <c r="D254" s="104"/>
      <c r="E254" s="104"/>
      <c r="F254" s="104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 spans="1:26" ht="15.75" customHeight="1">
      <c r="A255" s="104"/>
      <c r="B255" s="104"/>
      <c r="C255" s="104"/>
      <c r="D255" s="104"/>
      <c r="E255" s="104"/>
      <c r="F255" s="104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 spans="1:26" ht="15.75" customHeight="1">
      <c r="A256" s="104"/>
      <c r="B256" s="104"/>
      <c r="C256" s="104"/>
      <c r="D256" s="104"/>
      <c r="E256" s="104"/>
      <c r="F256" s="104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 spans="1:26" ht="15.75" customHeight="1">
      <c r="A257" s="104"/>
      <c r="B257" s="104"/>
      <c r="C257" s="104"/>
      <c r="D257" s="104"/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 spans="1:26" ht="15.75" customHeight="1">
      <c r="A258" s="104"/>
      <c r="B258" s="104"/>
      <c r="C258" s="104"/>
      <c r="D258" s="104"/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 spans="1:26" ht="15.75" customHeight="1">
      <c r="A259" s="104"/>
      <c r="B259" s="104"/>
      <c r="C259" s="104"/>
      <c r="D259" s="104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 spans="1:26" ht="15.75" customHeight="1">
      <c r="A260" s="104"/>
      <c r="B260" s="104"/>
      <c r="C260" s="104"/>
      <c r="D260" s="104"/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 spans="1:26" ht="15.75" customHeight="1">
      <c r="A261" s="104"/>
      <c r="B261" s="104"/>
      <c r="C261" s="104"/>
      <c r="D261" s="104"/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 spans="1:26" ht="15.75" customHeight="1">
      <c r="A262" s="104"/>
      <c r="B262" s="104"/>
      <c r="C262" s="104"/>
      <c r="D262" s="104"/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 spans="1:26" ht="15.75" customHeight="1">
      <c r="A263" s="104"/>
      <c r="B263" s="104"/>
      <c r="C263" s="104"/>
      <c r="D263" s="104"/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 spans="1:26" ht="15.75" customHeight="1">
      <c r="A264" s="104"/>
      <c r="B264" s="104"/>
      <c r="C264" s="104"/>
      <c r="D264" s="104"/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 spans="1:26" ht="15.75" customHeight="1">
      <c r="A265" s="104"/>
      <c r="B265" s="104"/>
      <c r="C265" s="104"/>
      <c r="D265" s="104"/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 spans="1:26" ht="15.75" customHeight="1">
      <c r="A266" s="104"/>
      <c r="B266" s="104"/>
      <c r="C266" s="104"/>
      <c r="D266" s="104"/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 spans="1:26" ht="15.75" customHeight="1">
      <c r="A267" s="104"/>
      <c r="B267" s="104"/>
      <c r="C267" s="104"/>
      <c r="D267" s="104"/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 spans="1:26" ht="15.75" customHeight="1">
      <c r="A268" s="104"/>
      <c r="B268" s="104"/>
      <c r="C268" s="104"/>
      <c r="D268" s="104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 spans="1:26" ht="15.75" customHeight="1">
      <c r="A269" s="104"/>
      <c r="B269" s="104"/>
      <c r="C269" s="104"/>
      <c r="D269" s="104"/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 spans="1:26" ht="15.75" customHeight="1">
      <c r="A270" s="104"/>
      <c r="B270" s="104"/>
      <c r="C270" s="104"/>
      <c r="D270" s="104"/>
      <c r="E270" s="104"/>
      <c r="F270" s="104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 spans="1:26" ht="15.75" customHeight="1">
      <c r="A271" s="104"/>
      <c r="B271" s="104"/>
      <c r="C271" s="104"/>
      <c r="D271" s="104"/>
      <c r="E271" s="104"/>
      <c r="F271" s="104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 spans="1:26" ht="15.75" customHeight="1">
      <c r="A272" s="104"/>
      <c r="B272" s="104"/>
      <c r="C272" s="104"/>
      <c r="D272" s="104"/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 spans="1:26" ht="15.75" customHeight="1">
      <c r="A273" s="104"/>
      <c r="B273" s="104"/>
      <c r="C273" s="104"/>
      <c r="D273" s="104"/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 spans="1:26" ht="15.75" customHeight="1">
      <c r="A274" s="104"/>
      <c r="B274" s="104"/>
      <c r="C274" s="104"/>
      <c r="D274" s="104"/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 spans="1:26" ht="15.75" customHeight="1">
      <c r="A275" s="104"/>
      <c r="B275" s="104"/>
      <c r="C275" s="104"/>
      <c r="D275" s="104"/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 spans="1:26" ht="15.75" customHeight="1">
      <c r="A276" s="104"/>
      <c r="B276" s="104"/>
      <c r="C276" s="104"/>
      <c r="D276" s="104"/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 spans="1:26" ht="15.75" customHeight="1">
      <c r="A277" s="104"/>
      <c r="B277" s="104"/>
      <c r="C277" s="104"/>
      <c r="D277" s="104"/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 spans="1:26" ht="15.75" customHeight="1">
      <c r="A278" s="104"/>
      <c r="B278" s="104"/>
      <c r="C278" s="104"/>
      <c r="D278" s="104"/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 spans="1:26" ht="15.75" customHeight="1">
      <c r="A279" s="104"/>
      <c r="B279" s="104"/>
      <c r="C279" s="104"/>
      <c r="D279" s="104"/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 spans="1:26" ht="15.75" customHeight="1">
      <c r="A280" s="104"/>
      <c r="B280" s="104"/>
      <c r="C280" s="104"/>
      <c r="D280" s="104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 spans="1:26" ht="15.75" customHeight="1">
      <c r="A281" s="104"/>
      <c r="B281" s="104"/>
      <c r="C281" s="104"/>
      <c r="D281" s="104"/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 spans="1:26" ht="15.75" customHeight="1">
      <c r="A282" s="104"/>
      <c r="B282" s="104"/>
      <c r="C282" s="104"/>
      <c r="D282" s="104"/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 spans="1:26" ht="15.75" customHeight="1">
      <c r="A283" s="104"/>
      <c r="B283" s="104"/>
      <c r="C283" s="104"/>
      <c r="D283" s="104"/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 spans="1:26" ht="15.75" customHeight="1">
      <c r="A284" s="104"/>
      <c r="B284" s="104"/>
      <c r="C284" s="104"/>
      <c r="D284" s="104"/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 spans="1:26" ht="15.75" customHeight="1">
      <c r="A285" s="104"/>
      <c r="B285" s="104"/>
      <c r="C285" s="104"/>
      <c r="D285" s="104"/>
      <c r="E285" s="104"/>
      <c r="F285" s="104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 spans="1:26" ht="15.75" customHeight="1">
      <c r="A286" s="104"/>
      <c r="B286" s="104"/>
      <c r="C286" s="104"/>
      <c r="D286" s="104"/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 spans="1:26" ht="15.75" customHeight="1">
      <c r="A287" s="104"/>
      <c r="B287" s="104"/>
      <c r="C287" s="104"/>
      <c r="D287" s="104"/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 spans="1:26" ht="15.75" customHeight="1">
      <c r="A288" s="104"/>
      <c r="B288" s="104"/>
      <c r="C288" s="104"/>
      <c r="D288" s="104"/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 spans="1:26" ht="15.75" customHeight="1">
      <c r="A289" s="104"/>
      <c r="B289" s="104"/>
      <c r="C289" s="104"/>
      <c r="D289" s="104"/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 spans="1:26" ht="15.75" customHeight="1">
      <c r="A290" s="104"/>
      <c r="B290" s="104"/>
      <c r="C290" s="104"/>
      <c r="D290" s="104"/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 spans="1:26" ht="15.75" customHeight="1">
      <c r="A291" s="104"/>
      <c r="B291" s="104"/>
      <c r="C291" s="104"/>
      <c r="D291" s="104"/>
      <c r="E291" s="104"/>
      <c r="F291" s="104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 spans="1:26" ht="15.75" customHeight="1">
      <c r="A292" s="104"/>
      <c r="B292" s="104"/>
      <c r="C292" s="104"/>
      <c r="D292" s="104"/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 spans="1:26" ht="15.75" customHeight="1">
      <c r="A293" s="104"/>
      <c r="B293" s="104"/>
      <c r="C293" s="104"/>
      <c r="D293" s="104"/>
      <c r="E293" s="104"/>
      <c r="F293" s="104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 spans="1:26" ht="15.75" customHeight="1">
      <c r="A294" s="104"/>
      <c r="B294" s="104"/>
      <c r="C294" s="104"/>
      <c r="D294" s="104"/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 spans="1:26" ht="15.75" customHeight="1">
      <c r="A295" s="104"/>
      <c r="B295" s="104"/>
      <c r="C295" s="104"/>
      <c r="D295" s="104"/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 spans="1:26" ht="15.75" customHeight="1">
      <c r="A296" s="104"/>
      <c r="B296" s="104"/>
      <c r="C296" s="104"/>
      <c r="D296" s="104"/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 spans="1:26" ht="15.75" customHeight="1">
      <c r="A297" s="104"/>
      <c r="B297" s="104"/>
      <c r="C297" s="104"/>
      <c r="D297" s="104"/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 spans="1:26" ht="15.75" customHeight="1">
      <c r="A298" s="104"/>
      <c r="B298" s="104"/>
      <c r="C298" s="104"/>
      <c r="D298" s="104"/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 spans="1:26" ht="15.75" customHeight="1">
      <c r="A299" s="104"/>
      <c r="B299" s="104"/>
      <c r="C299" s="104"/>
      <c r="D299" s="104"/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 spans="1:26" ht="15.75" customHeight="1">
      <c r="A300" s="104"/>
      <c r="B300" s="104"/>
      <c r="C300" s="104"/>
      <c r="D300" s="104"/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 spans="1:26" ht="15.75" customHeight="1">
      <c r="A301" s="104"/>
      <c r="B301" s="104"/>
      <c r="C301" s="104"/>
      <c r="D301" s="104"/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 spans="1:26" ht="15.75" customHeight="1">
      <c r="A302" s="104"/>
      <c r="B302" s="104"/>
      <c r="C302" s="104"/>
      <c r="D302" s="104"/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 spans="1:26" ht="15.75" customHeight="1">
      <c r="A303" s="104"/>
      <c r="B303" s="104"/>
      <c r="C303" s="104"/>
      <c r="D303" s="104"/>
      <c r="E303" s="104"/>
      <c r="F303" s="104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 spans="1:26" ht="15.75" customHeight="1">
      <c r="A304" s="104"/>
      <c r="B304" s="104"/>
      <c r="C304" s="104"/>
      <c r="D304" s="104"/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 spans="1:26" ht="15.75" customHeight="1">
      <c r="A305" s="104"/>
      <c r="B305" s="104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 spans="1:26" ht="15.75" customHeight="1">
      <c r="A306" s="104"/>
      <c r="B306" s="104"/>
      <c r="C306" s="104"/>
      <c r="D306" s="104"/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 spans="1:26" ht="15.75" customHeight="1">
      <c r="A307" s="104"/>
      <c r="B307" s="104"/>
      <c r="C307" s="104"/>
      <c r="D307" s="104"/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 spans="1:26" ht="15.75" customHeight="1">
      <c r="A308" s="104"/>
      <c r="B308" s="104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 spans="1:26" ht="15.75" customHeight="1">
      <c r="A309" s="104"/>
      <c r="B309" s="104"/>
      <c r="C309" s="104"/>
      <c r="D309" s="104"/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 spans="1:26" ht="15.75" customHeight="1">
      <c r="A310" s="104"/>
      <c r="B310" s="104"/>
      <c r="C310" s="104"/>
      <c r="D310" s="104"/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 spans="1:26" ht="15.75" customHeight="1">
      <c r="A311" s="104"/>
      <c r="B311" s="104"/>
      <c r="C311" s="104"/>
      <c r="D311" s="104"/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 spans="1:26" ht="15.75" customHeight="1">
      <c r="A312" s="104"/>
      <c r="B312" s="104"/>
      <c r="C312" s="104"/>
      <c r="D312" s="104"/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 spans="1:26" ht="15.75" customHeight="1">
      <c r="A313" s="104"/>
      <c r="B313" s="104"/>
      <c r="C313" s="104"/>
      <c r="D313" s="104"/>
      <c r="E313" s="104"/>
      <c r="F313" s="104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 spans="1:26" ht="15.75" customHeight="1">
      <c r="A314" s="104"/>
      <c r="B314" s="104"/>
      <c r="C314" s="104"/>
      <c r="D314" s="104"/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 spans="1:26" ht="15.75" customHeight="1">
      <c r="A315" s="104"/>
      <c r="B315" s="104"/>
      <c r="C315" s="104"/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 spans="1:26" ht="15.75" customHeight="1">
      <c r="A316" s="104"/>
      <c r="B316" s="104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 spans="1:26" ht="15.75" customHeight="1">
      <c r="A317" s="104"/>
      <c r="B317" s="104"/>
      <c r="C317" s="104"/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 spans="1:26" ht="15.75" customHeight="1">
      <c r="A318" s="104"/>
      <c r="B318" s="104"/>
      <c r="C318" s="104"/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 spans="1:26" ht="15.75" customHeight="1">
      <c r="A319" s="104"/>
      <c r="B319" s="104"/>
      <c r="C319" s="104"/>
      <c r="D319" s="104"/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 spans="1:26" ht="15.75" customHeight="1">
      <c r="A320" s="104"/>
      <c r="B320" s="104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 spans="1:26" ht="15.75" customHeight="1">
      <c r="A321" s="104"/>
      <c r="B321" s="104"/>
      <c r="C321" s="104"/>
      <c r="D321" s="104"/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 spans="1:26" ht="15.75" customHeight="1">
      <c r="A322" s="104"/>
      <c r="B322" s="104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 spans="1:26" ht="15.75" customHeight="1">
      <c r="A323" s="104"/>
      <c r="B323" s="104"/>
      <c r="C323" s="104"/>
      <c r="D323" s="104"/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 spans="1:26" ht="15.75" customHeight="1">
      <c r="A324" s="104"/>
      <c r="B324" s="104"/>
      <c r="C324" s="104"/>
      <c r="D324" s="104"/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 spans="1:26" ht="15.75" customHeight="1">
      <c r="A325" s="104"/>
      <c r="B325" s="104"/>
      <c r="C325" s="104"/>
      <c r="D325" s="104"/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 spans="1:26" ht="15.75" customHeight="1">
      <c r="A326" s="104"/>
      <c r="B326" s="104"/>
      <c r="C326" s="104"/>
      <c r="D326" s="104"/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 spans="1:26" ht="15.75" customHeight="1">
      <c r="A327" s="104"/>
      <c r="B327" s="104"/>
      <c r="C327" s="104"/>
      <c r="D327" s="104"/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 spans="1:26" ht="15.75" customHeight="1">
      <c r="A328" s="104"/>
      <c r="B328" s="104"/>
      <c r="C328" s="104"/>
      <c r="D328" s="104"/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 spans="1:26" ht="15.75" customHeight="1">
      <c r="A329" s="104"/>
      <c r="B329" s="104"/>
      <c r="C329" s="104"/>
      <c r="D329" s="104"/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 spans="1:26" ht="15.75" customHeight="1">
      <c r="A330" s="104"/>
      <c r="B330" s="104"/>
      <c r="C330" s="104"/>
      <c r="D330" s="104"/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 spans="1:26" ht="15.75" customHeight="1">
      <c r="A331" s="104"/>
      <c r="B331" s="104"/>
      <c r="C331" s="104"/>
      <c r="D331" s="104"/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 spans="1:26" ht="15.75" customHeight="1">
      <c r="A332" s="104"/>
      <c r="B332" s="104"/>
      <c r="C332" s="104"/>
      <c r="D332" s="104"/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 spans="1:26" ht="15.75" customHeight="1">
      <c r="A333" s="104"/>
      <c r="B333" s="104"/>
      <c r="C333" s="104"/>
      <c r="D333" s="104"/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 spans="1:26" ht="15.75" customHeight="1">
      <c r="A334" s="104"/>
      <c r="B334" s="104"/>
      <c r="C334" s="104"/>
      <c r="D334" s="104"/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 spans="1:26" ht="15.75" customHeight="1">
      <c r="A335" s="104"/>
      <c r="B335" s="104"/>
      <c r="C335" s="104"/>
      <c r="D335" s="104"/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 spans="1:26" ht="15.75" customHeight="1">
      <c r="A336" s="104"/>
      <c r="B336" s="104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 spans="1:26" ht="15.75" customHeight="1">
      <c r="A337" s="104"/>
      <c r="B337" s="104"/>
      <c r="C337" s="104"/>
      <c r="D337" s="104"/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 spans="1:26" ht="15.75" customHeight="1">
      <c r="A338" s="104"/>
      <c r="B338" s="104"/>
      <c r="C338" s="104"/>
      <c r="D338" s="104"/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 spans="1:26" ht="15.75" customHeight="1">
      <c r="A339" s="104"/>
      <c r="B339" s="104"/>
      <c r="C339" s="104"/>
      <c r="D339" s="104"/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 spans="1:26" ht="15.75" customHeight="1">
      <c r="A340" s="104"/>
      <c r="B340" s="104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 spans="1:26" ht="15.75" customHeight="1">
      <c r="A341" s="104"/>
      <c r="B341" s="104"/>
      <c r="C341" s="104"/>
      <c r="D341" s="104"/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 spans="1:26" ht="15.75" customHeight="1">
      <c r="A342" s="104"/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 spans="1:26" ht="15.75" customHeight="1">
      <c r="A343" s="104"/>
      <c r="B343" s="104"/>
      <c r="C343" s="104"/>
      <c r="D343" s="104"/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 spans="1:26" ht="15.75" customHeight="1">
      <c r="A344" s="104"/>
      <c r="B344" s="104"/>
      <c r="C344" s="104"/>
      <c r="D344" s="104"/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 spans="1:26" ht="15.75" customHeight="1">
      <c r="A345" s="104"/>
      <c r="B345" s="104"/>
      <c r="C345" s="104"/>
      <c r="D345" s="104"/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 spans="1:26" ht="15.75" customHeight="1">
      <c r="A346" s="104"/>
      <c r="B346" s="104"/>
      <c r="C346" s="104"/>
      <c r="D346" s="104"/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 spans="1:26" ht="15.75" customHeight="1">
      <c r="A347" s="104"/>
      <c r="B347" s="104"/>
      <c r="C347" s="104"/>
      <c r="D347" s="104"/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 spans="1:26" ht="15.75" customHeight="1">
      <c r="A348" s="104"/>
      <c r="B348" s="104"/>
      <c r="C348" s="104"/>
      <c r="D348" s="104"/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 spans="1:26" ht="15.75" customHeight="1">
      <c r="A349" s="104"/>
      <c r="B349" s="104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 spans="1:26" ht="15.75" customHeight="1">
      <c r="A350" s="104"/>
      <c r="B350" s="104"/>
      <c r="C350" s="104"/>
      <c r="D350" s="104"/>
      <c r="E350" s="104"/>
      <c r="F350" s="104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 spans="1:26" ht="15.75" customHeight="1">
      <c r="A351" s="104"/>
      <c r="B351" s="104"/>
      <c r="C351" s="104"/>
      <c r="D351" s="104"/>
      <c r="E351" s="104"/>
      <c r="F351" s="104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 spans="1:26" ht="15.75" customHeight="1">
      <c r="A352" s="104"/>
      <c r="B352" s="104"/>
      <c r="C352" s="104"/>
      <c r="D352" s="104"/>
      <c r="E352" s="104"/>
      <c r="F352" s="104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 spans="1:26" ht="15.75" customHeight="1">
      <c r="A353" s="104"/>
      <c r="B353" s="104"/>
      <c r="C353" s="104"/>
      <c r="D353" s="104"/>
      <c r="E353" s="104"/>
      <c r="F353" s="104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 spans="1:26" ht="15.75" customHeight="1">
      <c r="A354" s="104"/>
      <c r="B354" s="104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 spans="1:26" ht="15.75" customHeight="1">
      <c r="A355" s="104"/>
      <c r="B355" s="104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 spans="1:26" ht="15.75" customHeight="1">
      <c r="A356" s="104"/>
      <c r="B356" s="104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 spans="1:26" ht="15.75" customHeight="1">
      <c r="A357" s="104"/>
      <c r="B357" s="104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 spans="1:26" ht="15.75" customHeight="1">
      <c r="A358" s="104"/>
      <c r="B358" s="104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 spans="1:26" ht="15.75" customHeight="1">
      <c r="A359" s="104"/>
      <c r="B359" s="104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 spans="1:26" ht="15.75" customHeight="1">
      <c r="A360" s="104"/>
      <c r="B360" s="104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 spans="1:26" ht="15.75" customHeight="1">
      <c r="A361" s="104"/>
      <c r="B361" s="104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 spans="1:26" ht="15.75" customHeight="1">
      <c r="A362" s="104"/>
      <c r="B362" s="104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 spans="1:26" ht="15.75" customHeight="1">
      <c r="A363" s="104"/>
      <c r="B363" s="104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 spans="1:26" ht="15.75" customHeight="1">
      <c r="A364" s="104"/>
      <c r="B364" s="104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 spans="1:26" ht="15.75" customHeight="1">
      <c r="A365" s="104"/>
      <c r="B365" s="104"/>
      <c r="C365" s="104"/>
      <c r="D365" s="104"/>
      <c r="E365" s="104"/>
      <c r="F365" s="104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 spans="1:26" ht="15.75" customHeight="1">
      <c r="A366" s="104"/>
      <c r="B366" s="104"/>
      <c r="C366" s="104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 spans="1:26" ht="15.75" customHeight="1">
      <c r="A367" s="104"/>
      <c r="B367" s="104"/>
      <c r="C367" s="104"/>
      <c r="D367" s="104"/>
      <c r="E367" s="104"/>
      <c r="F367" s="104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 spans="1:26" ht="15.75" customHeight="1">
      <c r="A368" s="104"/>
      <c r="B368" s="104"/>
      <c r="C368" s="104"/>
      <c r="D368" s="104"/>
      <c r="E368" s="104"/>
      <c r="F368" s="104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 spans="1:26" ht="15.75" customHeight="1">
      <c r="A369" s="104"/>
      <c r="B369" s="104"/>
      <c r="C369" s="104"/>
      <c r="D369" s="104"/>
      <c r="E369" s="104"/>
      <c r="F369" s="104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 spans="1:26" ht="15.75" customHeight="1">
      <c r="A370" s="104"/>
      <c r="B370" s="104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 spans="1:26" ht="15.75" customHeight="1">
      <c r="A371" s="104"/>
      <c r="B371" s="104"/>
      <c r="C371" s="104"/>
      <c r="D371" s="104"/>
      <c r="E371" s="104"/>
      <c r="F371" s="104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 spans="1:26" ht="15.75" customHeight="1">
      <c r="A372" s="104"/>
      <c r="B372" s="104"/>
      <c r="C372" s="104"/>
      <c r="D372" s="104"/>
      <c r="E372" s="104"/>
      <c r="F372" s="104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 spans="1:26" ht="15.75" customHeight="1">
      <c r="A373" s="104"/>
      <c r="B373" s="104"/>
      <c r="C373" s="104"/>
      <c r="D373" s="104"/>
      <c r="E373" s="104"/>
      <c r="F373" s="104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 spans="1:26" ht="15.75" customHeight="1">
      <c r="A374" s="104"/>
      <c r="B374" s="104"/>
      <c r="C374" s="104"/>
      <c r="D374" s="104"/>
      <c r="E374" s="104"/>
      <c r="F374" s="104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 spans="1:26" ht="15.75" customHeight="1">
      <c r="A375" s="104"/>
      <c r="B375" s="104"/>
      <c r="C375" s="104"/>
      <c r="D375" s="104"/>
      <c r="E375" s="104"/>
      <c r="F375" s="104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 spans="1:26" ht="15.75" customHeight="1">
      <c r="A376" s="104"/>
      <c r="B376" s="104"/>
      <c r="C376" s="104"/>
      <c r="D376" s="104"/>
      <c r="E376" s="104"/>
      <c r="F376" s="104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 spans="1:26" ht="15.75" customHeight="1">
      <c r="A377" s="104"/>
      <c r="B377" s="104"/>
      <c r="C377" s="104"/>
      <c r="D377" s="104"/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 spans="1:26" ht="15.75" customHeight="1">
      <c r="A378" s="104"/>
      <c r="B378" s="104"/>
      <c r="C378" s="104"/>
      <c r="D378" s="104"/>
      <c r="E378" s="104"/>
      <c r="F378" s="104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 spans="1:26" ht="15.75" customHeight="1">
      <c r="A379" s="104"/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 spans="1:26" ht="15.75" customHeight="1">
      <c r="A380" s="104"/>
      <c r="B380" s="104"/>
      <c r="C380" s="104"/>
      <c r="D380" s="104"/>
      <c r="E380" s="104"/>
      <c r="F380" s="104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 spans="1:26" ht="15.75" customHeight="1">
      <c r="A381" s="104"/>
      <c r="B381" s="104"/>
      <c r="C381" s="104"/>
      <c r="D381" s="104"/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 spans="1:26" ht="15.75" customHeight="1">
      <c r="A382" s="104"/>
      <c r="B382" s="104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 spans="1:26" ht="15.75" customHeight="1">
      <c r="A383" s="104"/>
      <c r="B383" s="104"/>
      <c r="C383" s="104"/>
      <c r="D383" s="104"/>
      <c r="E383" s="104"/>
      <c r="F383" s="104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 spans="1:26" ht="15.75" customHeight="1">
      <c r="A384" s="104"/>
      <c r="B384" s="104"/>
      <c r="C384" s="104"/>
      <c r="D384" s="104"/>
      <c r="E384" s="104"/>
      <c r="F384" s="104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 spans="1:26" ht="15.75" customHeight="1">
      <c r="A385" s="104"/>
      <c r="B385" s="104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 spans="1:26" ht="15.75" customHeight="1">
      <c r="A386" s="104"/>
      <c r="B386" s="104"/>
      <c r="C386" s="104"/>
      <c r="D386" s="104"/>
      <c r="E386" s="104"/>
      <c r="F386" s="104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 spans="1:26" ht="15.75" customHeight="1">
      <c r="A387" s="104"/>
      <c r="B387" s="104"/>
      <c r="C387" s="104"/>
      <c r="D387" s="104"/>
      <c r="E387" s="104"/>
      <c r="F387" s="104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 spans="1:26" ht="15.75" customHeight="1">
      <c r="A388" s="104"/>
      <c r="B388" s="104"/>
      <c r="C388" s="104"/>
      <c r="D388" s="104"/>
      <c r="E388" s="104"/>
      <c r="F388" s="104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 spans="1:26" ht="15.75" customHeight="1">
      <c r="A389" s="104"/>
      <c r="B389" s="104"/>
      <c r="C389" s="104"/>
      <c r="D389" s="104"/>
      <c r="E389" s="104"/>
      <c r="F389" s="104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 spans="1:26" ht="15.75" customHeight="1">
      <c r="A390" s="104"/>
      <c r="B390" s="104"/>
      <c r="C390" s="104"/>
      <c r="D390" s="104"/>
      <c r="E390" s="104"/>
      <c r="F390" s="104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 spans="1:26" ht="15.75" customHeight="1">
      <c r="A391" s="104"/>
      <c r="B391" s="104"/>
      <c r="C391" s="104"/>
      <c r="D391" s="104"/>
      <c r="E391" s="104"/>
      <c r="F391" s="104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 spans="1:26" ht="15.75" customHeight="1">
      <c r="A392" s="104"/>
      <c r="B392" s="104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 spans="1:26" ht="15.75" customHeight="1">
      <c r="A393" s="104"/>
      <c r="B393" s="104"/>
      <c r="C393" s="104"/>
      <c r="D393" s="104"/>
      <c r="E393" s="104"/>
      <c r="F393" s="104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 spans="1:26" ht="15.75" customHeight="1">
      <c r="A394" s="104"/>
      <c r="B394" s="104"/>
      <c r="C394" s="104"/>
      <c r="D394" s="104"/>
      <c r="E394" s="104"/>
      <c r="F394" s="104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 spans="1:26" ht="15.75" customHeight="1">
      <c r="A395" s="104"/>
      <c r="B395" s="104"/>
      <c r="C395" s="104"/>
      <c r="D395" s="104"/>
      <c r="E395" s="104"/>
      <c r="F395" s="104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 spans="1:26" ht="15.75" customHeight="1">
      <c r="A396" s="104"/>
      <c r="B396" s="104"/>
      <c r="C396" s="104"/>
      <c r="D396" s="104"/>
      <c r="E396" s="104"/>
      <c r="F396" s="104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 spans="1:26" ht="15.75" customHeight="1">
      <c r="A397" s="104"/>
      <c r="B397" s="104"/>
      <c r="C397" s="104"/>
      <c r="D397" s="104"/>
      <c r="E397" s="104"/>
      <c r="F397" s="104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 spans="1:26" ht="15.75" customHeight="1">
      <c r="A398" s="104"/>
      <c r="B398" s="104"/>
      <c r="C398" s="104"/>
      <c r="D398" s="104"/>
      <c r="E398" s="104"/>
      <c r="F398" s="104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 spans="1:26" ht="15.75" customHeight="1">
      <c r="A399" s="104"/>
      <c r="B399" s="104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 spans="1:26" ht="15.75" customHeight="1">
      <c r="A400" s="104"/>
      <c r="B400" s="104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 spans="1:26" ht="15.75" customHeight="1">
      <c r="A401" s="104"/>
      <c r="B401" s="104"/>
      <c r="C401" s="104"/>
      <c r="D401" s="104"/>
      <c r="E401" s="104"/>
      <c r="F401" s="104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 spans="1:26" ht="15.75" customHeight="1">
      <c r="A402" s="104"/>
      <c r="B402" s="104"/>
      <c r="C402" s="104"/>
      <c r="D402" s="104"/>
      <c r="E402" s="104"/>
      <c r="F402" s="104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 spans="1:26" ht="15.75" customHeight="1">
      <c r="A403" s="104"/>
      <c r="B403" s="104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 spans="1:26" ht="15.75" customHeight="1">
      <c r="A404" s="104"/>
      <c r="B404" s="104"/>
      <c r="C404" s="104"/>
      <c r="D404" s="104"/>
      <c r="E404" s="104"/>
      <c r="F404" s="104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 spans="1:26" ht="15.75" customHeight="1">
      <c r="A405" s="104"/>
      <c r="B405" s="104"/>
      <c r="C405" s="104"/>
      <c r="D405" s="104"/>
      <c r="E405" s="104"/>
      <c r="F405" s="104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 spans="1:26" ht="15.75" customHeight="1">
      <c r="A406" s="104"/>
      <c r="B406" s="104"/>
      <c r="C406" s="104"/>
      <c r="D406" s="104"/>
      <c r="E406" s="104"/>
      <c r="F406" s="104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 spans="1:26" ht="15.75" customHeight="1">
      <c r="A407" s="104"/>
      <c r="B407" s="104"/>
      <c r="C407" s="104"/>
      <c r="D407" s="104"/>
      <c r="E407" s="104"/>
      <c r="F407" s="104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 spans="1:26" ht="15.75" customHeight="1">
      <c r="A408" s="104"/>
      <c r="B408" s="104"/>
      <c r="C408" s="104"/>
      <c r="D408" s="104"/>
      <c r="E408" s="104"/>
      <c r="F408" s="104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 spans="1:26" ht="15.75" customHeight="1">
      <c r="A409" s="104"/>
      <c r="B409" s="104"/>
      <c r="C409" s="104"/>
      <c r="D409" s="104"/>
      <c r="E409" s="104"/>
      <c r="F409" s="104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 spans="1:26" ht="15.75" customHeight="1">
      <c r="A410" s="104"/>
      <c r="B410" s="104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 spans="1:26" ht="15.75" customHeight="1">
      <c r="A411" s="104"/>
      <c r="B411" s="104"/>
      <c r="C411" s="104"/>
      <c r="D411" s="104"/>
      <c r="E411" s="104"/>
      <c r="F411" s="104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 spans="1:26" ht="15.75" customHeight="1">
      <c r="A412" s="104"/>
      <c r="B412" s="104"/>
      <c r="C412" s="104"/>
      <c r="D412" s="104"/>
      <c r="E412" s="104"/>
      <c r="F412" s="104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 spans="1:26" ht="15.75" customHeight="1">
      <c r="A413" s="104"/>
      <c r="B413" s="104"/>
      <c r="C413" s="104"/>
      <c r="D413" s="104"/>
      <c r="E413" s="104"/>
      <c r="F413" s="104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 spans="1:26" ht="15.75" customHeight="1">
      <c r="A414" s="104"/>
      <c r="B414" s="104"/>
      <c r="C414" s="104"/>
      <c r="D414" s="104"/>
      <c r="E414" s="104"/>
      <c r="F414" s="104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 spans="1:26" ht="15.75" customHeight="1">
      <c r="A415" s="104"/>
      <c r="B415" s="104"/>
      <c r="C415" s="104"/>
      <c r="D415" s="104"/>
      <c r="E415" s="104"/>
      <c r="F415" s="104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 spans="1:26" ht="15.75" customHeight="1">
      <c r="A416" s="104"/>
      <c r="B416" s="104"/>
      <c r="C416" s="104"/>
      <c r="D416" s="104"/>
      <c r="E416" s="104"/>
      <c r="F416" s="104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 spans="1:26" ht="15.75" customHeight="1">
      <c r="A417" s="104"/>
      <c r="B417" s="104"/>
      <c r="C417" s="104"/>
      <c r="D417" s="104"/>
      <c r="E417" s="104"/>
      <c r="F417" s="104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 spans="1:26" ht="15.75" customHeight="1">
      <c r="A418" s="104"/>
      <c r="B418" s="104"/>
      <c r="C418" s="104"/>
      <c r="D418" s="104"/>
      <c r="E418" s="104"/>
      <c r="F418" s="104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 spans="1:26" ht="15.75" customHeight="1">
      <c r="A419" s="104"/>
      <c r="B419" s="104"/>
      <c r="C419" s="104"/>
      <c r="D419" s="104"/>
      <c r="E419" s="104"/>
      <c r="F419" s="104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 spans="1:26" ht="15.75" customHeight="1">
      <c r="A420" s="104"/>
      <c r="B420" s="104"/>
      <c r="C420" s="104"/>
      <c r="D420" s="104"/>
      <c r="E420" s="104"/>
      <c r="F420" s="104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 spans="1:26" ht="15.75" customHeight="1">
      <c r="A421" s="104"/>
      <c r="B421" s="104"/>
      <c r="C421" s="104"/>
      <c r="D421" s="104"/>
      <c r="E421" s="104"/>
      <c r="F421" s="104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 spans="1:26" ht="15.75" customHeight="1">
      <c r="A422" s="104"/>
      <c r="B422" s="104"/>
      <c r="C422" s="104"/>
      <c r="D422" s="104"/>
      <c r="E422" s="104"/>
      <c r="F422" s="104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 spans="1:26" ht="15.75" customHeight="1">
      <c r="A423" s="104"/>
      <c r="B423" s="104"/>
      <c r="C423" s="104"/>
      <c r="D423" s="104"/>
      <c r="E423" s="104"/>
      <c r="F423" s="104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 spans="1:26" ht="15.75" customHeight="1">
      <c r="A424" s="104"/>
      <c r="B424" s="104"/>
      <c r="C424" s="104"/>
      <c r="D424" s="104"/>
      <c r="E424" s="104"/>
      <c r="F424" s="104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 spans="1:26" ht="15.75" customHeight="1">
      <c r="A425" s="104"/>
      <c r="B425" s="104"/>
      <c r="C425" s="104"/>
      <c r="D425" s="104"/>
      <c r="E425" s="104"/>
      <c r="F425" s="104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 spans="1:26" ht="15.75" customHeight="1">
      <c r="A426" s="104"/>
      <c r="B426" s="104"/>
      <c r="C426" s="104"/>
      <c r="D426" s="104"/>
      <c r="E426" s="104"/>
      <c r="F426" s="104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 spans="1:26" ht="15.75" customHeight="1">
      <c r="A427" s="104"/>
      <c r="B427" s="104"/>
      <c r="C427" s="104"/>
      <c r="D427" s="104"/>
      <c r="E427" s="104"/>
      <c r="F427" s="104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 spans="1:26" ht="15.75" customHeight="1">
      <c r="A428" s="104"/>
      <c r="B428" s="104"/>
      <c r="C428" s="104"/>
      <c r="D428" s="104"/>
      <c r="E428" s="104"/>
      <c r="F428" s="104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 spans="1:26" ht="15.75" customHeight="1">
      <c r="A429" s="104"/>
      <c r="B429" s="104"/>
      <c r="C429" s="104"/>
      <c r="D429" s="104"/>
      <c r="E429" s="104"/>
      <c r="F429" s="104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 spans="1:26" ht="15.75" customHeight="1">
      <c r="A430" s="104"/>
      <c r="B430" s="104"/>
      <c r="C430" s="104"/>
      <c r="D430" s="104"/>
      <c r="E430" s="104"/>
      <c r="F430" s="104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 spans="1:26" ht="15.75" customHeight="1">
      <c r="A431" s="104"/>
      <c r="B431" s="104"/>
      <c r="C431" s="104"/>
      <c r="D431" s="104"/>
      <c r="E431" s="104"/>
      <c r="F431" s="104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 spans="1:26" ht="15.75" customHeight="1">
      <c r="A432" s="104"/>
      <c r="B432" s="104"/>
      <c r="C432" s="104"/>
      <c r="D432" s="104"/>
      <c r="E432" s="104"/>
      <c r="F432" s="104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 spans="1:26" ht="15.75" customHeight="1">
      <c r="A433" s="104"/>
      <c r="B433" s="104"/>
      <c r="C433" s="104"/>
      <c r="D433" s="104"/>
      <c r="E433" s="104"/>
      <c r="F433" s="104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 spans="1:26" ht="15.75" customHeight="1">
      <c r="A434" s="104"/>
      <c r="B434" s="104"/>
      <c r="C434" s="104"/>
      <c r="D434" s="104"/>
      <c r="E434" s="104"/>
      <c r="F434" s="104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 spans="1:26" ht="15.75" customHeight="1">
      <c r="A435" s="104"/>
      <c r="B435" s="104"/>
      <c r="C435" s="104"/>
      <c r="D435" s="104"/>
      <c r="E435" s="104"/>
      <c r="F435" s="104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 spans="1:26" ht="15.75" customHeight="1">
      <c r="A436" s="104"/>
      <c r="B436" s="104"/>
      <c r="C436" s="104"/>
      <c r="D436" s="104"/>
      <c r="E436" s="104"/>
      <c r="F436" s="104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 spans="1:26" ht="15.75" customHeight="1">
      <c r="A437" s="104"/>
      <c r="B437" s="104"/>
      <c r="C437" s="104"/>
      <c r="D437" s="104"/>
      <c r="E437" s="104"/>
      <c r="F437" s="104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 spans="1:26" ht="15.75" customHeight="1">
      <c r="A438" s="104"/>
      <c r="B438" s="104"/>
      <c r="C438" s="104"/>
      <c r="D438" s="104"/>
      <c r="E438" s="104"/>
      <c r="F438" s="104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 spans="1:26" ht="15.75" customHeight="1">
      <c r="A439" s="104"/>
      <c r="B439" s="104"/>
      <c r="C439" s="104"/>
      <c r="D439" s="104"/>
      <c r="E439" s="104"/>
      <c r="F439" s="104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 spans="1:26" ht="15.75" customHeight="1">
      <c r="A440" s="104"/>
      <c r="B440" s="104"/>
      <c r="C440" s="104"/>
      <c r="D440" s="104"/>
      <c r="E440" s="104"/>
      <c r="F440" s="104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 spans="1:26" ht="15.75" customHeight="1">
      <c r="A441" s="104"/>
      <c r="B441" s="104"/>
      <c r="C441" s="104"/>
      <c r="D441" s="104"/>
      <c r="E441" s="104"/>
      <c r="F441" s="104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 spans="1:26" ht="15.75" customHeight="1">
      <c r="A442" s="104"/>
      <c r="B442" s="104"/>
      <c r="C442" s="104"/>
      <c r="D442" s="104"/>
      <c r="E442" s="104"/>
      <c r="F442" s="104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 spans="1:26" ht="15.75" customHeight="1">
      <c r="A443" s="104"/>
      <c r="B443" s="104"/>
      <c r="C443" s="104"/>
      <c r="D443" s="104"/>
      <c r="E443" s="104"/>
      <c r="F443" s="104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 spans="1:26" ht="15.75" customHeight="1">
      <c r="A444" s="104"/>
      <c r="B444" s="104"/>
      <c r="C444" s="104"/>
      <c r="D444" s="104"/>
      <c r="E444" s="104"/>
      <c r="F444" s="104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 spans="1:26" ht="15.75" customHeight="1">
      <c r="A445" s="104"/>
      <c r="B445" s="104"/>
      <c r="C445" s="104"/>
      <c r="D445" s="104"/>
      <c r="E445" s="104"/>
      <c r="F445" s="104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 spans="1:26" ht="15.75" customHeight="1">
      <c r="A446" s="104"/>
      <c r="B446" s="104"/>
      <c r="C446" s="104"/>
      <c r="D446" s="104"/>
      <c r="E446" s="104"/>
      <c r="F446" s="104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 spans="1:26" ht="15.75" customHeight="1">
      <c r="A447" s="104"/>
      <c r="B447" s="104"/>
      <c r="C447" s="104"/>
      <c r="D447" s="104"/>
      <c r="E447" s="104"/>
      <c r="F447" s="104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 spans="1:26" ht="15.75" customHeight="1">
      <c r="A448" s="104"/>
      <c r="B448" s="104"/>
      <c r="C448" s="104"/>
      <c r="D448" s="104"/>
      <c r="E448" s="104"/>
      <c r="F448" s="104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 spans="1:26" ht="15.75" customHeight="1">
      <c r="A449" s="104"/>
      <c r="B449" s="104"/>
      <c r="C449" s="104"/>
      <c r="D449" s="104"/>
      <c r="E449" s="104"/>
      <c r="F449" s="104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 spans="1:26" ht="15.75" customHeight="1">
      <c r="A450" s="104"/>
      <c r="B450" s="104"/>
      <c r="C450" s="104"/>
      <c r="D450" s="104"/>
      <c r="E450" s="104"/>
      <c r="F450" s="104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 spans="1:26" ht="15.75" customHeight="1">
      <c r="A451" s="104"/>
      <c r="B451" s="104"/>
      <c r="C451" s="104"/>
      <c r="D451" s="104"/>
      <c r="E451" s="104"/>
      <c r="F451" s="104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 spans="1:26" ht="15.75" customHeight="1">
      <c r="A452" s="104"/>
      <c r="B452" s="104"/>
      <c r="C452" s="104"/>
      <c r="D452" s="104"/>
      <c r="E452" s="104"/>
      <c r="F452" s="104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 spans="1:26" ht="15.75" customHeight="1">
      <c r="A453" s="104"/>
      <c r="B453" s="104"/>
      <c r="C453" s="104"/>
      <c r="D453" s="104"/>
      <c r="E453" s="104"/>
      <c r="F453" s="104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 spans="1:26" ht="15.75" customHeight="1">
      <c r="A454" s="104"/>
      <c r="B454" s="104"/>
      <c r="C454" s="104"/>
      <c r="D454" s="104"/>
      <c r="E454" s="104"/>
      <c r="F454" s="104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 spans="1:26" ht="15.75" customHeight="1">
      <c r="A455" s="104"/>
      <c r="B455" s="104"/>
      <c r="C455" s="104"/>
      <c r="D455" s="104"/>
      <c r="E455" s="104"/>
      <c r="F455" s="104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 spans="1:26" ht="15.75" customHeight="1">
      <c r="A456" s="104"/>
      <c r="B456" s="104"/>
      <c r="C456" s="104"/>
      <c r="D456" s="104"/>
      <c r="E456" s="104"/>
      <c r="F456" s="104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 spans="1:26" ht="15.75" customHeight="1">
      <c r="A457" s="104"/>
      <c r="B457" s="104"/>
      <c r="C457" s="104"/>
      <c r="D457" s="104"/>
      <c r="E457" s="104"/>
      <c r="F457" s="104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 spans="1:26" ht="15.75" customHeight="1">
      <c r="A458" s="104"/>
      <c r="B458" s="104"/>
      <c r="C458" s="104"/>
      <c r="D458" s="104"/>
      <c r="E458" s="104"/>
      <c r="F458" s="104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 spans="1:26" ht="15.75" customHeight="1">
      <c r="A459" s="104"/>
      <c r="B459" s="104"/>
      <c r="C459" s="104"/>
      <c r="D459" s="104"/>
      <c r="E459" s="104"/>
      <c r="F459" s="104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 spans="1:26" ht="15.75" customHeight="1">
      <c r="A460" s="104"/>
      <c r="B460" s="104"/>
      <c r="C460" s="104"/>
      <c r="D460" s="104"/>
      <c r="E460" s="104"/>
      <c r="F460" s="104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 spans="1:26" ht="15.75" customHeight="1">
      <c r="A461" s="104"/>
      <c r="B461" s="104"/>
      <c r="C461" s="104"/>
      <c r="D461" s="104"/>
      <c r="E461" s="104"/>
      <c r="F461" s="104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 spans="1:26" ht="15.75" customHeight="1">
      <c r="A462" s="104"/>
      <c r="B462" s="104"/>
      <c r="C462" s="104"/>
      <c r="D462" s="104"/>
      <c r="E462" s="104"/>
      <c r="F462" s="104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 spans="1:26" ht="15.75" customHeight="1">
      <c r="A463" s="104"/>
      <c r="B463" s="104"/>
      <c r="C463" s="104"/>
      <c r="D463" s="104"/>
      <c r="E463" s="104"/>
      <c r="F463" s="104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 spans="1:26" ht="15.75" customHeight="1">
      <c r="A464" s="104"/>
      <c r="B464" s="104"/>
      <c r="C464" s="104"/>
      <c r="D464" s="104"/>
      <c r="E464" s="104"/>
      <c r="F464" s="104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 spans="1:26" ht="15.75" customHeight="1">
      <c r="A465" s="104"/>
      <c r="B465" s="104"/>
      <c r="C465" s="104"/>
      <c r="D465" s="104"/>
      <c r="E465" s="104"/>
      <c r="F465" s="104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 spans="1:26" ht="15.75" customHeight="1">
      <c r="A466" s="104"/>
      <c r="B466" s="104"/>
      <c r="C466" s="104"/>
      <c r="D466" s="104"/>
      <c r="E466" s="104"/>
      <c r="F466" s="104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 spans="1:26" ht="15.75" customHeight="1">
      <c r="A467" s="104"/>
      <c r="B467" s="104"/>
      <c r="C467" s="104"/>
      <c r="D467" s="104"/>
      <c r="E467" s="104"/>
      <c r="F467" s="104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 spans="1:26" ht="15.75" customHeight="1">
      <c r="A468" s="104"/>
      <c r="B468" s="104"/>
      <c r="C468" s="104"/>
      <c r="D468" s="104"/>
      <c r="E468" s="104"/>
      <c r="F468" s="104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 spans="1:26" ht="15.75" customHeight="1">
      <c r="A469" s="104"/>
      <c r="B469" s="104"/>
      <c r="C469" s="104"/>
      <c r="D469" s="104"/>
      <c r="E469" s="104"/>
      <c r="F469" s="104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 spans="1:26" ht="15.75" customHeight="1">
      <c r="A470" s="104"/>
      <c r="B470" s="104"/>
      <c r="C470" s="104"/>
      <c r="D470" s="104"/>
      <c r="E470" s="104"/>
      <c r="F470" s="104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 spans="1:26" ht="15.75" customHeight="1">
      <c r="A471" s="104"/>
      <c r="B471" s="104"/>
      <c r="C471" s="104"/>
      <c r="D471" s="104"/>
      <c r="E471" s="104"/>
      <c r="F471" s="104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 spans="1:26" ht="15.75" customHeight="1">
      <c r="A472" s="104"/>
      <c r="B472" s="104"/>
      <c r="C472" s="104"/>
      <c r="D472" s="104"/>
      <c r="E472" s="104"/>
      <c r="F472" s="104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 spans="1:26" ht="15.75" customHeight="1">
      <c r="A473" s="104"/>
      <c r="B473" s="104"/>
      <c r="C473" s="104"/>
      <c r="D473" s="104"/>
      <c r="E473" s="104"/>
      <c r="F473" s="104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 spans="1:26" ht="15.75" customHeight="1">
      <c r="A474" s="104"/>
      <c r="B474" s="104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 spans="1:26" ht="15.75" customHeight="1">
      <c r="A475" s="104"/>
      <c r="B475" s="104"/>
      <c r="C475" s="104"/>
      <c r="D475" s="104"/>
      <c r="E475" s="104"/>
      <c r="F475" s="104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 spans="1:26" ht="15.75" customHeight="1">
      <c r="A476" s="104"/>
      <c r="B476" s="104"/>
      <c r="C476" s="104"/>
      <c r="D476" s="104"/>
      <c r="E476" s="104"/>
      <c r="F476" s="104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 spans="1:26" ht="15.75" customHeight="1">
      <c r="A477" s="104"/>
      <c r="B477" s="104"/>
      <c r="C477" s="104"/>
      <c r="D477" s="104"/>
      <c r="E477" s="104"/>
      <c r="F477" s="104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 spans="1:26" ht="15.75" customHeight="1">
      <c r="A478" s="104"/>
      <c r="B478" s="104"/>
      <c r="C478" s="104"/>
      <c r="D478" s="104"/>
      <c r="E478" s="104"/>
      <c r="F478" s="104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 spans="1:26" ht="15.75" customHeight="1">
      <c r="A479" s="104"/>
      <c r="B479" s="104"/>
      <c r="C479" s="104"/>
      <c r="D479" s="104"/>
      <c r="E479" s="104"/>
      <c r="F479" s="104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 spans="1:26" ht="15.75" customHeight="1">
      <c r="A480" s="104"/>
      <c r="B480" s="104"/>
      <c r="C480" s="104"/>
      <c r="D480" s="104"/>
      <c r="E480" s="104"/>
      <c r="F480" s="104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 spans="1:26" ht="15.75" customHeight="1">
      <c r="A481" s="104"/>
      <c r="B481" s="104"/>
      <c r="C481" s="104"/>
      <c r="D481" s="104"/>
      <c r="E481" s="104"/>
      <c r="F481" s="104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 spans="1:26" ht="15.75" customHeight="1">
      <c r="A482" s="104"/>
      <c r="B482" s="104"/>
      <c r="C482" s="104"/>
      <c r="D482" s="104"/>
      <c r="E482" s="104"/>
      <c r="F482" s="104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 spans="1:26" ht="15.75" customHeight="1">
      <c r="A483" s="104"/>
      <c r="B483" s="104"/>
      <c r="C483" s="104"/>
      <c r="D483" s="104"/>
      <c r="E483" s="104"/>
      <c r="F483" s="104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 spans="1:26" ht="15.75" customHeight="1">
      <c r="A484" s="104"/>
      <c r="B484" s="104"/>
      <c r="C484" s="104"/>
      <c r="D484" s="104"/>
      <c r="E484" s="104"/>
      <c r="F484" s="104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 spans="1:26" ht="15.75" customHeight="1">
      <c r="A485" s="104"/>
      <c r="B485" s="104"/>
      <c r="C485" s="104"/>
      <c r="D485" s="104"/>
      <c r="E485" s="104"/>
      <c r="F485" s="104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 spans="1:26" ht="15.75" customHeight="1">
      <c r="A486" s="104"/>
      <c r="B486" s="104"/>
      <c r="C486" s="104"/>
      <c r="D486" s="104"/>
      <c r="E486" s="104"/>
      <c r="F486" s="104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 spans="1:26" ht="15.75" customHeight="1">
      <c r="A487" s="104"/>
      <c r="B487" s="104"/>
      <c r="C487" s="104"/>
      <c r="D487" s="104"/>
      <c r="E487" s="104"/>
      <c r="F487" s="104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 spans="1:26" ht="15.75" customHeight="1">
      <c r="A488" s="104"/>
      <c r="B488" s="104"/>
      <c r="C488" s="104"/>
      <c r="D488" s="104"/>
      <c r="E488" s="104"/>
      <c r="F488" s="104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 spans="1:26" ht="15.75" customHeight="1">
      <c r="A489" s="104"/>
      <c r="B489" s="104"/>
      <c r="C489" s="104"/>
      <c r="D489" s="104"/>
      <c r="E489" s="104"/>
      <c r="F489" s="104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 spans="1:26" ht="15.75" customHeight="1">
      <c r="A490" s="104"/>
      <c r="B490" s="104"/>
      <c r="C490" s="104"/>
      <c r="D490" s="104"/>
      <c r="E490" s="104"/>
      <c r="F490" s="104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 spans="1:26" ht="15.75" customHeight="1">
      <c r="A491" s="104"/>
      <c r="B491" s="104"/>
      <c r="C491" s="104"/>
      <c r="D491" s="104"/>
      <c r="E491" s="104"/>
      <c r="F491" s="104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 spans="1:26" ht="15.75" customHeight="1">
      <c r="A492" s="104"/>
      <c r="B492" s="104"/>
      <c r="C492" s="104"/>
      <c r="D492" s="104"/>
      <c r="E492" s="104"/>
      <c r="F492" s="104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 spans="1:26" ht="15.75" customHeight="1">
      <c r="A493" s="104"/>
      <c r="B493" s="104"/>
      <c r="C493" s="104"/>
      <c r="D493" s="104"/>
      <c r="E493" s="104"/>
      <c r="F493" s="104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 spans="1:26" ht="15.75" customHeight="1">
      <c r="A494" s="104"/>
      <c r="B494" s="104"/>
      <c r="C494" s="104"/>
      <c r="D494" s="104"/>
      <c r="E494" s="104"/>
      <c r="F494" s="104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 spans="1:26" ht="15.75" customHeight="1">
      <c r="A495" s="104"/>
      <c r="B495" s="104"/>
      <c r="C495" s="104"/>
      <c r="D495" s="104"/>
      <c r="E495" s="104"/>
      <c r="F495" s="104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 spans="1:26" ht="15.75" customHeight="1">
      <c r="A496" s="104"/>
      <c r="B496" s="104"/>
      <c r="C496" s="104"/>
      <c r="D496" s="104"/>
      <c r="E496" s="104"/>
      <c r="F496" s="104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 spans="1:26" ht="15.75" customHeight="1">
      <c r="A497" s="104"/>
      <c r="B497" s="104"/>
      <c r="C497" s="104"/>
      <c r="D497" s="104"/>
      <c r="E497" s="104"/>
      <c r="F497" s="104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 spans="1:26" ht="15.75" customHeight="1">
      <c r="A498" s="104"/>
      <c r="B498" s="104"/>
      <c r="C498" s="104"/>
      <c r="D498" s="104"/>
      <c r="E498" s="104"/>
      <c r="F498" s="104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 spans="1:26" ht="15.75" customHeight="1">
      <c r="A499" s="104"/>
      <c r="B499" s="104"/>
      <c r="C499" s="104"/>
      <c r="D499" s="104"/>
      <c r="E499" s="104"/>
      <c r="F499" s="104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 spans="1:26" ht="15.75" customHeight="1">
      <c r="A500" s="104"/>
      <c r="B500" s="104"/>
      <c r="C500" s="104"/>
      <c r="D500" s="104"/>
      <c r="E500" s="104"/>
      <c r="F500" s="104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 spans="1:26" ht="15.75" customHeight="1">
      <c r="A501" s="104"/>
      <c r="B501" s="104"/>
      <c r="C501" s="104"/>
      <c r="D501" s="104"/>
      <c r="E501" s="104"/>
      <c r="F501" s="104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 spans="1:26" ht="15.75" customHeight="1">
      <c r="A502" s="104"/>
      <c r="B502" s="104"/>
      <c r="C502" s="104"/>
      <c r="D502" s="104"/>
      <c r="E502" s="104"/>
      <c r="F502" s="104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 spans="1:26" ht="15.75" customHeight="1">
      <c r="A503" s="104"/>
      <c r="B503" s="104"/>
      <c r="C503" s="104"/>
      <c r="D503" s="104"/>
      <c r="E503" s="104"/>
      <c r="F503" s="104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 spans="1:26" ht="15.75" customHeight="1">
      <c r="A504" s="104"/>
      <c r="B504" s="104"/>
      <c r="C504" s="104"/>
      <c r="D504" s="104"/>
      <c r="E504" s="104"/>
      <c r="F504" s="104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 spans="1:26" ht="15.75" customHeight="1">
      <c r="A505" s="104"/>
      <c r="B505" s="104"/>
      <c r="C505" s="104"/>
      <c r="D505" s="104"/>
      <c r="E505" s="104"/>
      <c r="F505" s="104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 spans="1:26" ht="15.75" customHeight="1">
      <c r="A506" s="104"/>
      <c r="B506" s="104"/>
      <c r="C506" s="104"/>
      <c r="D506" s="104"/>
      <c r="E506" s="104"/>
      <c r="F506" s="104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 spans="1:26" ht="15.75" customHeight="1">
      <c r="A507" s="104"/>
      <c r="B507" s="104"/>
      <c r="C507" s="104"/>
      <c r="D507" s="104"/>
      <c r="E507" s="104"/>
      <c r="F507" s="104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 spans="1:26" ht="15.75" customHeight="1">
      <c r="A508" s="104"/>
      <c r="B508" s="104"/>
      <c r="C508" s="104"/>
      <c r="D508" s="104"/>
      <c r="E508" s="104"/>
      <c r="F508" s="104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 spans="1:26" ht="15.75" customHeight="1">
      <c r="A509" s="104"/>
      <c r="B509" s="104"/>
      <c r="C509" s="104"/>
      <c r="D509" s="104"/>
      <c r="E509" s="104"/>
      <c r="F509" s="104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 spans="1:26" ht="15.75" customHeight="1">
      <c r="A510" s="104"/>
      <c r="B510" s="104"/>
      <c r="C510" s="104"/>
      <c r="D510" s="104"/>
      <c r="E510" s="104"/>
      <c r="F510" s="104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 spans="1:26" ht="15.75" customHeight="1">
      <c r="A511" s="104"/>
      <c r="B511" s="104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 spans="1:26" ht="15.75" customHeight="1">
      <c r="A512" s="104"/>
      <c r="B512" s="104"/>
      <c r="C512" s="104"/>
      <c r="D512" s="104"/>
      <c r="E512" s="104"/>
      <c r="F512" s="104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 spans="1:26" ht="15.75" customHeight="1">
      <c r="A513" s="104"/>
      <c r="B513" s="104"/>
      <c r="C513" s="104"/>
      <c r="D513" s="104"/>
      <c r="E513" s="104"/>
      <c r="F513" s="104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 spans="1:26" ht="15.75" customHeight="1">
      <c r="A514" s="104"/>
      <c r="B514" s="104"/>
      <c r="C514" s="104"/>
      <c r="D514" s="104"/>
      <c r="E514" s="104"/>
      <c r="F514" s="104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 spans="1:26" ht="15.75" customHeight="1">
      <c r="A515" s="104"/>
      <c r="B515" s="104"/>
      <c r="C515" s="104"/>
      <c r="D515" s="104"/>
      <c r="E515" s="104"/>
      <c r="F515" s="104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 spans="1:26" ht="15.75" customHeight="1">
      <c r="A516" s="104"/>
      <c r="B516" s="104"/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 spans="1:26" ht="15.75" customHeight="1">
      <c r="A517" s="104"/>
      <c r="B517" s="104"/>
      <c r="C517" s="104"/>
      <c r="D517" s="104"/>
      <c r="E517" s="104"/>
      <c r="F517" s="104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 spans="1:26" ht="15.75" customHeight="1">
      <c r="A518" s="104"/>
      <c r="B518" s="104"/>
      <c r="C518" s="104"/>
      <c r="D518" s="104"/>
      <c r="E518" s="104"/>
      <c r="F518" s="104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 spans="1:26" ht="15.75" customHeight="1">
      <c r="A519" s="104"/>
      <c r="B519" s="104"/>
      <c r="C519" s="104"/>
      <c r="D519" s="104"/>
      <c r="E519" s="104"/>
      <c r="F519" s="104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 spans="1:26" ht="15.75" customHeight="1">
      <c r="A520" s="104"/>
      <c r="B520" s="104"/>
      <c r="C520" s="104"/>
      <c r="D520" s="104"/>
      <c r="E520" s="104"/>
      <c r="F520" s="104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 spans="1:26" ht="15.75" customHeight="1">
      <c r="A521" s="104"/>
      <c r="B521" s="104"/>
      <c r="C521" s="104"/>
      <c r="D521" s="104"/>
      <c r="E521" s="104"/>
      <c r="F521" s="104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 spans="1:26" ht="15.75" customHeight="1">
      <c r="A522" s="104"/>
      <c r="B522" s="104"/>
      <c r="C522" s="104"/>
      <c r="D522" s="104"/>
      <c r="E522" s="104"/>
      <c r="F522" s="104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 spans="1:26" ht="15.75" customHeight="1">
      <c r="A523" s="104"/>
      <c r="B523" s="104"/>
      <c r="C523" s="104"/>
      <c r="D523" s="104"/>
      <c r="E523" s="104"/>
      <c r="F523" s="104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 spans="1:26" ht="15.75" customHeight="1">
      <c r="A524" s="104"/>
      <c r="B524" s="104"/>
      <c r="C524" s="104"/>
      <c r="D524" s="104"/>
      <c r="E524" s="104"/>
      <c r="F524" s="104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 spans="1:26" ht="15.75" customHeight="1">
      <c r="A525" s="104"/>
      <c r="B525" s="104"/>
      <c r="C525" s="104"/>
      <c r="D525" s="104"/>
      <c r="E525" s="104"/>
      <c r="F525" s="104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 spans="1:26" ht="15.75" customHeight="1">
      <c r="A526" s="104"/>
      <c r="B526" s="104"/>
      <c r="C526" s="104"/>
      <c r="D526" s="104"/>
      <c r="E526" s="104"/>
      <c r="F526" s="104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 spans="1:26" ht="15.75" customHeight="1">
      <c r="A527" s="104"/>
      <c r="B527" s="104"/>
      <c r="C527" s="104"/>
      <c r="D527" s="104"/>
      <c r="E527" s="104"/>
      <c r="F527" s="104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 spans="1:26" ht="15.75" customHeight="1">
      <c r="A528" s="104"/>
      <c r="B528" s="104"/>
      <c r="C528" s="104"/>
      <c r="D528" s="104"/>
      <c r="E528" s="104"/>
      <c r="F528" s="104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 spans="1:26" ht="15.75" customHeight="1">
      <c r="A529" s="104"/>
      <c r="B529" s="104"/>
      <c r="C529" s="104"/>
      <c r="D529" s="104"/>
      <c r="E529" s="104"/>
      <c r="F529" s="104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 spans="1:26" ht="15.75" customHeight="1">
      <c r="A530" s="104"/>
      <c r="B530" s="104"/>
      <c r="C530" s="104"/>
      <c r="D530" s="104"/>
      <c r="E530" s="104"/>
      <c r="F530" s="104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 spans="1:26" ht="15.75" customHeight="1">
      <c r="A531" s="104"/>
      <c r="B531" s="104"/>
      <c r="C531" s="104"/>
      <c r="D531" s="104"/>
      <c r="E531" s="104"/>
      <c r="F531" s="104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 spans="1:26" ht="15.75" customHeight="1">
      <c r="A532" s="104"/>
      <c r="B532" s="104"/>
      <c r="C532" s="104"/>
      <c r="D532" s="104"/>
      <c r="E532" s="104"/>
      <c r="F532" s="104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 spans="1:26" ht="15.75" customHeight="1">
      <c r="A533" s="104"/>
      <c r="B533" s="104"/>
      <c r="C533" s="104"/>
      <c r="D533" s="104"/>
      <c r="E533" s="104"/>
      <c r="F533" s="104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 spans="1:26" ht="15.75" customHeight="1">
      <c r="A534" s="104"/>
      <c r="B534" s="104"/>
      <c r="C534" s="104"/>
      <c r="D534" s="104"/>
      <c r="E534" s="104"/>
      <c r="F534" s="104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 spans="1:26" ht="15.75" customHeight="1">
      <c r="A535" s="104"/>
      <c r="B535" s="104"/>
      <c r="C535" s="104"/>
      <c r="D535" s="104"/>
      <c r="E535" s="104"/>
      <c r="F535" s="104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 spans="1:26" ht="15.75" customHeight="1">
      <c r="A536" s="104"/>
      <c r="B536" s="104"/>
      <c r="C536" s="104"/>
      <c r="D536" s="104"/>
      <c r="E536" s="104"/>
      <c r="F536" s="104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 spans="1:26" ht="15.75" customHeight="1">
      <c r="A537" s="104"/>
      <c r="B537" s="104"/>
      <c r="C537" s="104"/>
      <c r="D537" s="104"/>
      <c r="E537" s="104"/>
      <c r="F537" s="104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 spans="1:26" ht="15.75" customHeight="1">
      <c r="A538" s="104"/>
      <c r="B538" s="104"/>
      <c r="C538" s="104"/>
      <c r="D538" s="104"/>
      <c r="E538" s="104"/>
      <c r="F538" s="104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 spans="1:26" ht="15.75" customHeight="1">
      <c r="A539" s="104"/>
      <c r="B539" s="104"/>
      <c r="C539" s="104"/>
      <c r="D539" s="104"/>
      <c r="E539" s="104"/>
      <c r="F539" s="104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 spans="1:26" ht="15.75" customHeight="1">
      <c r="A540" s="104"/>
      <c r="B540" s="104"/>
      <c r="C540" s="104"/>
      <c r="D540" s="104"/>
      <c r="E540" s="104"/>
      <c r="F540" s="104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 spans="1:26" ht="15.75" customHeight="1">
      <c r="A541" s="104"/>
      <c r="B541" s="104"/>
      <c r="C541" s="104"/>
      <c r="D541" s="104"/>
      <c r="E541" s="104"/>
      <c r="F541" s="104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 spans="1:26" ht="15.75" customHeight="1">
      <c r="A542" s="104"/>
      <c r="B542" s="104"/>
      <c r="C542" s="104"/>
      <c r="D542" s="104"/>
      <c r="E542" s="104"/>
      <c r="F542" s="104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 spans="1:26" ht="15.75" customHeight="1">
      <c r="A543" s="104"/>
      <c r="B543" s="104"/>
      <c r="C543" s="104"/>
      <c r="D543" s="104"/>
      <c r="E543" s="104"/>
      <c r="F543" s="104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 spans="1:26" ht="15.75" customHeight="1">
      <c r="A544" s="104"/>
      <c r="B544" s="104"/>
      <c r="C544" s="104"/>
      <c r="D544" s="104"/>
      <c r="E544" s="104"/>
      <c r="F544" s="104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 spans="1:26" ht="15.75" customHeight="1">
      <c r="A545" s="104"/>
      <c r="B545" s="104"/>
      <c r="C545" s="104"/>
      <c r="D545" s="104"/>
      <c r="E545" s="104"/>
      <c r="F545" s="104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 spans="1:26" ht="15.75" customHeight="1">
      <c r="A546" s="104"/>
      <c r="B546" s="104"/>
      <c r="C546" s="104"/>
      <c r="D546" s="104"/>
      <c r="E546" s="104"/>
      <c r="F546" s="104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 spans="1:26" ht="15.75" customHeight="1">
      <c r="A547" s="104"/>
      <c r="B547" s="104"/>
      <c r="C547" s="104"/>
      <c r="D547" s="104"/>
      <c r="E547" s="104"/>
      <c r="F547" s="104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 spans="1:26" ht="15.75" customHeight="1">
      <c r="A548" s="104"/>
      <c r="B548" s="104"/>
      <c r="C548" s="104"/>
      <c r="D548" s="104"/>
      <c r="E548" s="104"/>
      <c r="F548" s="104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 spans="1:26" ht="15.75" customHeight="1">
      <c r="A549" s="104"/>
      <c r="B549" s="104"/>
      <c r="C549" s="104"/>
      <c r="D549" s="104"/>
      <c r="E549" s="104"/>
      <c r="F549" s="104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 spans="1:26" ht="15.75" customHeight="1">
      <c r="A550" s="104"/>
      <c r="B550" s="104"/>
      <c r="C550" s="104"/>
      <c r="D550" s="104"/>
      <c r="E550" s="104"/>
      <c r="F550" s="104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 spans="1:26" ht="15.75" customHeight="1">
      <c r="A551" s="104"/>
      <c r="B551" s="104"/>
      <c r="C551" s="104"/>
      <c r="D551" s="104"/>
      <c r="E551" s="104"/>
      <c r="F551" s="104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 spans="1:26" ht="15.75" customHeight="1">
      <c r="A552" s="104"/>
      <c r="B552" s="104"/>
      <c r="C552" s="104"/>
      <c r="D552" s="104"/>
      <c r="E552" s="104"/>
      <c r="F552" s="104"/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 spans="1:26" ht="15.75" customHeight="1">
      <c r="A553" s="104"/>
      <c r="B553" s="104"/>
      <c r="C553" s="104"/>
      <c r="D553" s="104"/>
      <c r="E553" s="104"/>
      <c r="F553" s="104"/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 spans="1:26" ht="15.75" customHeight="1">
      <c r="A554" s="104"/>
      <c r="B554" s="104"/>
      <c r="C554" s="104"/>
      <c r="D554" s="104"/>
      <c r="E554" s="104"/>
      <c r="F554" s="104"/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 spans="1:26" ht="15.75" customHeight="1">
      <c r="A555" s="104"/>
      <c r="B555" s="104"/>
      <c r="C555" s="104"/>
      <c r="D555" s="104"/>
      <c r="E555" s="104"/>
      <c r="F555" s="104"/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 spans="1:26" ht="15.75" customHeight="1">
      <c r="A556" s="104"/>
      <c r="B556" s="104"/>
      <c r="C556" s="104"/>
      <c r="D556" s="104"/>
      <c r="E556" s="104"/>
      <c r="F556" s="104"/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 spans="1:26" ht="15.75" customHeight="1">
      <c r="A557" s="104"/>
      <c r="B557" s="104"/>
      <c r="C557" s="104"/>
      <c r="D557" s="104"/>
      <c r="E557" s="104"/>
      <c r="F557" s="104"/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 spans="1:26" ht="15.75" customHeight="1">
      <c r="A558" s="104"/>
      <c r="B558" s="104"/>
      <c r="C558" s="104"/>
      <c r="D558" s="104"/>
      <c r="E558" s="104"/>
      <c r="F558" s="104"/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 spans="1:26" ht="15.75" customHeight="1">
      <c r="A559" s="104"/>
      <c r="B559" s="104"/>
      <c r="C559" s="104"/>
      <c r="D559" s="104"/>
      <c r="E559" s="104"/>
      <c r="F559" s="104"/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 spans="1:26" ht="15.75" customHeight="1">
      <c r="A560" s="104"/>
      <c r="B560" s="104"/>
      <c r="C560" s="104"/>
      <c r="D560" s="104"/>
      <c r="E560" s="104"/>
      <c r="F560" s="104"/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 spans="1:26" ht="15.75" customHeight="1">
      <c r="A561" s="104"/>
      <c r="B561" s="104"/>
      <c r="C561" s="104"/>
      <c r="D561" s="104"/>
      <c r="E561" s="104"/>
      <c r="F561" s="104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 spans="1:26" ht="15.75" customHeight="1">
      <c r="A562" s="104"/>
      <c r="B562" s="104"/>
      <c r="C562" s="104"/>
      <c r="D562" s="104"/>
      <c r="E562" s="104"/>
      <c r="F562" s="104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 spans="1:26" ht="15.75" customHeight="1">
      <c r="A563" s="104"/>
      <c r="B563" s="104"/>
      <c r="C563" s="104"/>
      <c r="D563" s="104"/>
      <c r="E563" s="104"/>
      <c r="F563" s="104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 spans="1:26" ht="15.75" customHeight="1">
      <c r="A564" s="104"/>
      <c r="B564" s="104"/>
      <c r="C564" s="104"/>
      <c r="D564" s="104"/>
      <c r="E564" s="104"/>
      <c r="F564" s="104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 spans="1:26" ht="15.75" customHeight="1">
      <c r="A565" s="104"/>
      <c r="B565" s="104"/>
      <c r="C565" s="104"/>
      <c r="D565" s="104"/>
      <c r="E565" s="104"/>
      <c r="F565" s="104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 spans="1:26" ht="15.75" customHeight="1">
      <c r="A566" s="104"/>
      <c r="B566" s="104"/>
      <c r="C566" s="104"/>
      <c r="D566" s="104"/>
      <c r="E566" s="104"/>
      <c r="F566" s="104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 spans="1:26" ht="15.75" customHeight="1">
      <c r="A567" s="104"/>
      <c r="B567" s="104"/>
      <c r="C567" s="104"/>
      <c r="D567" s="104"/>
      <c r="E567" s="104"/>
      <c r="F567" s="104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 spans="1:26" ht="15.75" customHeight="1">
      <c r="A568" s="104"/>
      <c r="B568" s="104"/>
      <c r="C568" s="104"/>
      <c r="D568" s="104"/>
      <c r="E568" s="104"/>
      <c r="F568" s="104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 spans="1:26" ht="15.75" customHeight="1">
      <c r="A569" s="104"/>
      <c r="B569" s="104"/>
      <c r="C569" s="104"/>
      <c r="D569" s="104"/>
      <c r="E569" s="104"/>
      <c r="F569" s="104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 spans="1:26" ht="15.75" customHeight="1">
      <c r="A570" s="104"/>
      <c r="B570" s="104"/>
      <c r="C570" s="104"/>
      <c r="D570" s="104"/>
      <c r="E570" s="104"/>
      <c r="F570" s="104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 spans="1:26" ht="15.75" customHeight="1">
      <c r="A571" s="104"/>
      <c r="B571" s="104"/>
      <c r="C571" s="104"/>
      <c r="D571" s="104"/>
      <c r="E571" s="104"/>
      <c r="F571" s="104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 spans="1:26" ht="15.75" customHeight="1">
      <c r="A572" s="104"/>
      <c r="B572" s="104"/>
      <c r="C572" s="104"/>
      <c r="D572" s="104"/>
      <c r="E572" s="104"/>
      <c r="F572" s="104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 spans="1:26" ht="15.75" customHeight="1">
      <c r="A573" s="104"/>
      <c r="B573" s="104"/>
      <c r="C573" s="104"/>
      <c r="D573" s="104"/>
      <c r="E573" s="104"/>
      <c r="F573" s="104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 spans="1:26" ht="15.75" customHeight="1">
      <c r="A574" s="104"/>
      <c r="B574" s="104"/>
      <c r="C574" s="104"/>
      <c r="D574" s="104"/>
      <c r="E574" s="104"/>
      <c r="F574" s="104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 spans="1:26" ht="15.75" customHeight="1">
      <c r="A575" s="104"/>
      <c r="B575" s="104"/>
      <c r="C575" s="104"/>
      <c r="D575" s="104"/>
      <c r="E575" s="104"/>
      <c r="F575" s="104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 spans="1:26" ht="15.75" customHeight="1">
      <c r="A576" s="104"/>
      <c r="B576" s="104"/>
      <c r="C576" s="104"/>
      <c r="D576" s="104"/>
      <c r="E576" s="104"/>
      <c r="F576" s="104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 spans="1:26" ht="15.75" customHeight="1">
      <c r="A577" s="104"/>
      <c r="B577" s="104"/>
      <c r="C577" s="104"/>
      <c r="D577" s="104"/>
      <c r="E577" s="104"/>
      <c r="F577" s="104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 spans="1:26" ht="15.75" customHeight="1">
      <c r="A578" s="104"/>
      <c r="B578" s="104"/>
      <c r="C578" s="104"/>
      <c r="D578" s="104"/>
      <c r="E578" s="104"/>
      <c r="F578" s="104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 spans="1:26" ht="15.75" customHeight="1">
      <c r="A579" s="104"/>
      <c r="B579" s="104"/>
      <c r="C579" s="104"/>
      <c r="D579" s="104"/>
      <c r="E579" s="104"/>
      <c r="F579" s="104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 spans="1:26" ht="15.75" customHeight="1">
      <c r="A580" s="104"/>
      <c r="B580" s="104"/>
      <c r="C580" s="104"/>
      <c r="D580" s="104"/>
      <c r="E580" s="104"/>
      <c r="F580" s="104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 spans="1:26" ht="15.75" customHeight="1">
      <c r="A581" s="104"/>
      <c r="B581" s="104"/>
      <c r="C581" s="104"/>
      <c r="D581" s="104"/>
      <c r="E581" s="104"/>
      <c r="F581" s="104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 spans="1:26" ht="15.75" customHeight="1">
      <c r="A582" s="104"/>
      <c r="B582" s="104"/>
      <c r="C582" s="104"/>
      <c r="D582" s="104"/>
      <c r="E582" s="104"/>
      <c r="F582" s="104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 spans="1:26" ht="15.75" customHeight="1">
      <c r="A583" s="104"/>
      <c r="B583" s="104"/>
      <c r="C583" s="104"/>
      <c r="D583" s="104"/>
      <c r="E583" s="104"/>
      <c r="F583" s="104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 spans="1:26" ht="15.75" customHeight="1">
      <c r="A584" s="104"/>
      <c r="B584" s="104"/>
      <c r="C584" s="104"/>
      <c r="D584" s="104"/>
      <c r="E584" s="104"/>
      <c r="F584" s="104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 spans="1:26" ht="15.75" customHeight="1">
      <c r="A585" s="104"/>
      <c r="B585" s="104"/>
      <c r="C585" s="104"/>
      <c r="D585" s="104"/>
      <c r="E585" s="104"/>
      <c r="F585" s="104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 spans="1:26" ht="15.75" customHeight="1">
      <c r="A586" s="104"/>
      <c r="B586" s="104"/>
      <c r="C586" s="104"/>
      <c r="D586" s="104"/>
      <c r="E586" s="104"/>
      <c r="F586" s="104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 spans="1:26" ht="15.75" customHeight="1">
      <c r="A587" s="104"/>
      <c r="B587" s="104"/>
      <c r="C587" s="104"/>
      <c r="D587" s="104"/>
      <c r="E587" s="104"/>
      <c r="F587" s="104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 spans="1:26" ht="15.75" customHeight="1">
      <c r="A588" s="104"/>
      <c r="B588" s="104"/>
      <c r="C588" s="104"/>
      <c r="D588" s="104"/>
      <c r="E588" s="104"/>
      <c r="F588" s="104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 spans="1:26" ht="15.75" customHeight="1">
      <c r="A589" s="104"/>
      <c r="B589" s="104"/>
      <c r="C589" s="104"/>
      <c r="D589" s="104"/>
      <c r="E589" s="104"/>
      <c r="F589" s="104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 spans="1:26" ht="15.75" customHeight="1">
      <c r="A590" s="104"/>
      <c r="B590" s="104"/>
      <c r="C590" s="104"/>
      <c r="D590" s="104"/>
      <c r="E590" s="104"/>
      <c r="F590" s="104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 spans="1:26" ht="15.75" customHeight="1">
      <c r="A591" s="104"/>
      <c r="B591" s="104"/>
      <c r="C591" s="104"/>
      <c r="D591" s="104"/>
      <c r="E591" s="104"/>
      <c r="F591" s="104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 spans="1:26" ht="15.75" customHeight="1">
      <c r="A592" s="104"/>
      <c r="B592" s="104"/>
      <c r="C592" s="104"/>
      <c r="D592" s="104"/>
      <c r="E592" s="104"/>
      <c r="F592" s="104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 spans="1:26" ht="15.75" customHeight="1">
      <c r="A593" s="104"/>
      <c r="B593" s="104"/>
      <c r="C593" s="104"/>
      <c r="D593" s="104"/>
      <c r="E593" s="104"/>
      <c r="F593" s="104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 spans="1:26" ht="15.75" customHeight="1">
      <c r="A594" s="104"/>
      <c r="B594" s="104"/>
      <c r="C594" s="104"/>
      <c r="D594" s="104"/>
      <c r="E594" s="104"/>
      <c r="F594" s="104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 spans="1:26" ht="15.75" customHeight="1">
      <c r="A595" s="104"/>
      <c r="B595" s="104"/>
      <c r="C595" s="104"/>
      <c r="D595" s="104"/>
      <c r="E595" s="104"/>
      <c r="F595" s="104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 spans="1:26" ht="15.75" customHeight="1">
      <c r="A596" s="104"/>
      <c r="B596" s="104"/>
      <c r="C596" s="104"/>
      <c r="D596" s="104"/>
      <c r="E596" s="104"/>
      <c r="F596" s="104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 spans="1:26" ht="15.75" customHeight="1">
      <c r="A597" s="104"/>
      <c r="B597" s="104"/>
      <c r="C597" s="104"/>
      <c r="D597" s="104"/>
      <c r="E597" s="104"/>
      <c r="F597" s="104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 spans="1:26" ht="15.75" customHeight="1">
      <c r="A598" s="104"/>
      <c r="B598" s="104"/>
      <c r="C598" s="104"/>
      <c r="D598" s="104"/>
      <c r="E598" s="104"/>
      <c r="F598" s="104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 spans="1:26" ht="15.75" customHeight="1">
      <c r="A599" s="104"/>
      <c r="B599" s="104"/>
      <c r="C599" s="104"/>
      <c r="D599" s="104"/>
      <c r="E599" s="104"/>
      <c r="F599" s="104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 spans="1:26" ht="15.75" customHeight="1">
      <c r="A600" s="104"/>
      <c r="B600" s="104"/>
      <c r="C600" s="104"/>
      <c r="D600" s="104"/>
      <c r="E600" s="104"/>
      <c r="F600" s="104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 spans="1:26" ht="15.75" customHeight="1">
      <c r="A601" s="104"/>
      <c r="B601" s="104"/>
      <c r="C601" s="104"/>
      <c r="D601" s="104"/>
      <c r="E601" s="104"/>
      <c r="F601" s="104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 spans="1:26" ht="15.75" customHeight="1">
      <c r="A602" s="104"/>
      <c r="B602" s="104"/>
      <c r="C602" s="104"/>
      <c r="D602" s="104"/>
      <c r="E602" s="104"/>
      <c r="F602" s="104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 spans="1:26" ht="15.75" customHeight="1">
      <c r="A603" s="104"/>
      <c r="B603" s="104"/>
      <c r="C603" s="104"/>
      <c r="D603" s="104"/>
      <c r="E603" s="104"/>
      <c r="F603" s="104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 spans="1:26" ht="15.75" customHeight="1">
      <c r="A604" s="104"/>
      <c r="B604" s="104"/>
      <c r="C604" s="104"/>
      <c r="D604" s="104"/>
      <c r="E604" s="104"/>
      <c r="F604" s="104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 spans="1:26" ht="15.75" customHeight="1">
      <c r="A605" s="104"/>
      <c r="B605" s="104"/>
      <c r="C605" s="104"/>
      <c r="D605" s="104"/>
      <c r="E605" s="104"/>
      <c r="F605" s="104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 spans="1:26" ht="15.75" customHeight="1">
      <c r="A606" s="104"/>
      <c r="B606" s="104"/>
      <c r="C606" s="104"/>
      <c r="D606" s="104"/>
      <c r="E606" s="104"/>
      <c r="F606" s="104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 spans="1:26" ht="15.75" customHeight="1">
      <c r="A607" s="104"/>
      <c r="B607" s="104"/>
      <c r="C607" s="104"/>
      <c r="D607" s="104"/>
      <c r="E607" s="104"/>
      <c r="F607" s="104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 spans="1:26" ht="15.75" customHeight="1">
      <c r="A608" s="104"/>
      <c r="B608" s="104"/>
      <c r="C608" s="104"/>
      <c r="D608" s="104"/>
      <c r="E608" s="104"/>
      <c r="F608" s="104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 spans="1:26" ht="15.75" customHeight="1">
      <c r="A609" s="104"/>
      <c r="B609" s="104"/>
      <c r="C609" s="104"/>
      <c r="D609" s="104"/>
      <c r="E609" s="104"/>
      <c r="F609" s="104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 spans="1:26" ht="15.75" customHeight="1">
      <c r="A610" s="104"/>
      <c r="B610" s="104"/>
      <c r="C610" s="104"/>
      <c r="D610" s="104"/>
      <c r="E610" s="104"/>
      <c r="F610" s="104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 spans="1:26" ht="15.75" customHeight="1">
      <c r="A611" s="104"/>
      <c r="B611" s="104"/>
      <c r="C611" s="104"/>
      <c r="D611" s="104"/>
      <c r="E611" s="104"/>
      <c r="F611" s="104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 spans="1:26" ht="15.75" customHeight="1">
      <c r="A612" s="104"/>
      <c r="B612" s="104"/>
      <c r="C612" s="104"/>
      <c r="D612" s="104"/>
      <c r="E612" s="104"/>
      <c r="F612" s="104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 spans="1:26" ht="15.75" customHeight="1">
      <c r="A613" s="104"/>
      <c r="B613" s="104"/>
      <c r="C613" s="104"/>
      <c r="D613" s="104"/>
      <c r="E613" s="104"/>
      <c r="F613" s="104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 spans="1:26" ht="15.75" customHeight="1">
      <c r="A614" s="104"/>
      <c r="B614" s="104"/>
      <c r="C614" s="104"/>
      <c r="D614" s="104"/>
      <c r="E614" s="104"/>
      <c r="F614" s="104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 spans="1:26" ht="15.75" customHeight="1">
      <c r="A615" s="104"/>
      <c r="B615" s="104"/>
      <c r="C615" s="104"/>
      <c r="D615" s="104"/>
      <c r="E615" s="104"/>
      <c r="F615" s="104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 spans="1:26" ht="15.75" customHeight="1">
      <c r="A616" s="104"/>
      <c r="B616" s="104"/>
      <c r="C616" s="104"/>
      <c r="D616" s="104"/>
      <c r="E616" s="104"/>
      <c r="F616" s="104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 spans="1:26" ht="15.75" customHeight="1">
      <c r="A617" s="104"/>
      <c r="B617" s="104"/>
      <c r="C617" s="104"/>
      <c r="D617" s="104"/>
      <c r="E617" s="104"/>
      <c r="F617" s="104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 spans="1:26" ht="15.75" customHeight="1">
      <c r="A618" s="104"/>
      <c r="B618" s="104"/>
      <c r="C618" s="104"/>
      <c r="D618" s="104"/>
      <c r="E618" s="104"/>
      <c r="F618" s="104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 spans="1:26" ht="15.75" customHeight="1">
      <c r="A619" s="104"/>
      <c r="B619" s="104"/>
      <c r="C619" s="104"/>
      <c r="D619" s="104"/>
      <c r="E619" s="104"/>
      <c r="F619" s="104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 spans="1:26" ht="15.75" customHeight="1">
      <c r="A620" s="104"/>
      <c r="B620" s="104"/>
      <c r="C620" s="104"/>
      <c r="D620" s="104"/>
      <c r="E620" s="104"/>
      <c r="F620" s="104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 spans="1:26" ht="15.75" customHeight="1">
      <c r="A621" s="104"/>
      <c r="B621" s="104"/>
      <c r="C621" s="104"/>
      <c r="D621" s="104"/>
      <c r="E621" s="104"/>
      <c r="F621" s="104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 spans="1:26" ht="15.75" customHeight="1">
      <c r="A622" s="104"/>
      <c r="B622" s="104"/>
      <c r="C622" s="104"/>
      <c r="D622" s="104"/>
      <c r="E622" s="104"/>
      <c r="F622" s="104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 spans="1:26" ht="15.75" customHeight="1">
      <c r="A623" s="104"/>
      <c r="B623" s="104"/>
      <c r="C623" s="104"/>
      <c r="D623" s="104"/>
      <c r="E623" s="104"/>
      <c r="F623" s="104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 spans="1:26" ht="15.75" customHeight="1">
      <c r="A624" s="104"/>
      <c r="B624" s="104"/>
      <c r="C624" s="104"/>
      <c r="D624" s="104"/>
      <c r="E624" s="104"/>
      <c r="F624" s="104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 spans="1:26" ht="15.75" customHeight="1">
      <c r="A625" s="104"/>
      <c r="B625" s="104"/>
      <c r="C625" s="104"/>
      <c r="D625" s="104"/>
      <c r="E625" s="104"/>
      <c r="F625" s="104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 spans="1:26" ht="15.75" customHeight="1">
      <c r="A626" s="104"/>
      <c r="B626" s="104"/>
      <c r="C626" s="104"/>
      <c r="D626" s="104"/>
      <c r="E626" s="104"/>
      <c r="F626" s="104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 spans="1:26" ht="15.75" customHeight="1">
      <c r="A627" s="104"/>
      <c r="B627" s="104"/>
      <c r="C627" s="104"/>
      <c r="D627" s="104"/>
      <c r="E627" s="104"/>
      <c r="F627" s="104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 spans="1:26" ht="15.75" customHeight="1">
      <c r="A628" s="104"/>
      <c r="B628" s="104"/>
      <c r="C628" s="104"/>
      <c r="D628" s="104"/>
      <c r="E628" s="104"/>
      <c r="F628" s="104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 spans="1:26" ht="15.75" customHeight="1">
      <c r="A629" s="104"/>
      <c r="B629" s="104"/>
      <c r="C629" s="104"/>
      <c r="D629" s="104"/>
      <c r="E629" s="104"/>
      <c r="F629" s="104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 spans="1:26" ht="15.75" customHeight="1">
      <c r="A630" s="104"/>
      <c r="B630" s="104"/>
      <c r="C630" s="104"/>
      <c r="D630" s="104"/>
      <c r="E630" s="104"/>
      <c r="F630" s="104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 spans="1:26" ht="15.75" customHeight="1">
      <c r="A631" s="104"/>
      <c r="B631" s="104"/>
      <c r="C631" s="104"/>
      <c r="D631" s="104"/>
      <c r="E631" s="104"/>
      <c r="F631" s="104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 spans="1:26" ht="15.75" customHeight="1">
      <c r="A632" s="104"/>
      <c r="B632" s="104"/>
      <c r="C632" s="104"/>
      <c r="D632" s="104"/>
      <c r="E632" s="104"/>
      <c r="F632" s="104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 spans="1:26" ht="15.75" customHeight="1">
      <c r="A633" s="104"/>
      <c r="B633" s="104"/>
      <c r="C633" s="104"/>
      <c r="D633" s="104"/>
      <c r="E633" s="104"/>
      <c r="F633" s="104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 spans="1:26" ht="15.75" customHeight="1">
      <c r="A634" s="104"/>
      <c r="B634" s="104"/>
      <c r="C634" s="104"/>
      <c r="D634" s="104"/>
      <c r="E634" s="104"/>
      <c r="F634" s="104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 spans="1:26" ht="15.75" customHeight="1">
      <c r="A635" s="104"/>
      <c r="B635" s="104"/>
      <c r="C635" s="104"/>
      <c r="D635" s="104"/>
      <c r="E635" s="104"/>
      <c r="F635" s="104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 spans="1:26" ht="15.75" customHeight="1">
      <c r="A636" s="104"/>
      <c r="B636" s="104"/>
      <c r="C636" s="104"/>
      <c r="D636" s="104"/>
      <c r="E636" s="104"/>
      <c r="F636" s="104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 spans="1:26" ht="15.75" customHeight="1">
      <c r="A637" s="104"/>
      <c r="B637" s="104"/>
      <c r="C637" s="104"/>
      <c r="D637" s="104"/>
      <c r="E637" s="104"/>
      <c r="F637" s="104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 spans="1:26" ht="15.75" customHeight="1">
      <c r="A638" s="104"/>
      <c r="B638" s="104"/>
      <c r="C638" s="104"/>
      <c r="D638" s="104"/>
      <c r="E638" s="104"/>
      <c r="F638" s="104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 spans="1:26" ht="15.75" customHeight="1">
      <c r="A639" s="104"/>
      <c r="B639" s="104"/>
      <c r="C639" s="104"/>
      <c r="D639" s="104"/>
      <c r="E639" s="104"/>
      <c r="F639" s="104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 spans="1:26" ht="15.75" customHeight="1">
      <c r="A640" s="104"/>
      <c r="B640" s="104"/>
      <c r="C640" s="104"/>
      <c r="D640" s="104"/>
      <c r="E640" s="104"/>
      <c r="F640" s="104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 spans="1:26" ht="15.75" customHeight="1">
      <c r="A641" s="104"/>
      <c r="B641" s="104"/>
      <c r="C641" s="104"/>
      <c r="D641" s="104"/>
      <c r="E641" s="104"/>
      <c r="F641" s="104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 spans="1:26" ht="15.75" customHeight="1">
      <c r="A642" s="104"/>
      <c r="B642" s="104"/>
      <c r="C642" s="104"/>
      <c r="D642" s="104"/>
      <c r="E642" s="104"/>
      <c r="F642" s="104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 spans="1:26" ht="15.75" customHeight="1">
      <c r="A643" s="104"/>
      <c r="B643" s="104"/>
      <c r="C643" s="104"/>
      <c r="D643" s="104"/>
      <c r="E643" s="104"/>
      <c r="F643" s="104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 spans="1:26" ht="15.75" customHeight="1">
      <c r="A644" s="104"/>
      <c r="B644" s="104"/>
      <c r="C644" s="104"/>
      <c r="D644" s="104"/>
      <c r="E644" s="104"/>
      <c r="F644" s="104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 spans="1:26" ht="15.75" customHeight="1">
      <c r="A645" s="104"/>
      <c r="B645" s="104"/>
      <c r="C645" s="104"/>
      <c r="D645" s="104"/>
      <c r="E645" s="104"/>
      <c r="F645" s="104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 spans="1:26" ht="15.75" customHeight="1">
      <c r="A646" s="104"/>
      <c r="B646" s="104"/>
      <c r="C646" s="104"/>
      <c r="D646" s="104"/>
      <c r="E646" s="104"/>
      <c r="F646" s="104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 spans="1:26" ht="15.75" customHeight="1">
      <c r="A647" s="104"/>
      <c r="B647" s="104"/>
      <c r="C647" s="104"/>
      <c r="D647" s="104"/>
      <c r="E647" s="104"/>
      <c r="F647" s="104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 spans="1:26" ht="15.75" customHeight="1">
      <c r="A648" s="104"/>
      <c r="B648" s="104"/>
      <c r="C648" s="104"/>
      <c r="D648" s="104"/>
      <c r="E648" s="104"/>
      <c r="F648" s="104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 spans="1:26" ht="15.75" customHeight="1">
      <c r="A649" s="104"/>
      <c r="B649" s="104"/>
      <c r="C649" s="104"/>
      <c r="D649" s="104"/>
      <c r="E649" s="104"/>
      <c r="F649" s="104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 spans="1:26" ht="15.75" customHeight="1">
      <c r="A650" s="104"/>
      <c r="B650" s="104"/>
      <c r="C650" s="104"/>
      <c r="D650" s="104"/>
      <c r="E650" s="104"/>
      <c r="F650" s="104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 spans="1:26" ht="15.75" customHeight="1">
      <c r="A651" s="104"/>
      <c r="B651" s="104"/>
      <c r="C651" s="104"/>
      <c r="D651" s="104"/>
      <c r="E651" s="104"/>
      <c r="F651" s="104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 spans="1:26" ht="15.75" customHeight="1">
      <c r="A652" s="104"/>
      <c r="B652" s="104"/>
      <c r="C652" s="104"/>
      <c r="D652" s="104"/>
      <c r="E652" s="104"/>
      <c r="F652" s="104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 spans="1:26" ht="15.75" customHeight="1">
      <c r="A653" s="104"/>
      <c r="B653" s="104"/>
      <c r="C653" s="104"/>
      <c r="D653" s="104"/>
      <c r="E653" s="104"/>
      <c r="F653" s="104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 spans="1:26" ht="15.75" customHeight="1">
      <c r="A654" s="104"/>
      <c r="B654" s="104"/>
      <c r="C654" s="104"/>
      <c r="D654" s="104"/>
      <c r="E654" s="104"/>
      <c r="F654" s="104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 spans="1:26" ht="15.75" customHeight="1">
      <c r="A655" s="104"/>
      <c r="B655" s="104"/>
      <c r="C655" s="104"/>
      <c r="D655" s="104"/>
      <c r="E655" s="104"/>
      <c r="F655" s="104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 spans="1:26" ht="15.75" customHeight="1">
      <c r="A656" s="104"/>
      <c r="B656" s="104"/>
      <c r="C656" s="104"/>
      <c r="D656" s="104"/>
      <c r="E656" s="104"/>
      <c r="F656" s="104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 spans="1:26" ht="15.75" customHeight="1">
      <c r="A657" s="104"/>
      <c r="B657" s="104"/>
      <c r="C657" s="104"/>
      <c r="D657" s="104"/>
      <c r="E657" s="104"/>
      <c r="F657" s="104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 spans="1:26" ht="15.75" customHeight="1">
      <c r="A658" s="104"/>
      <c r="B658" s="104"/>
      <c r="C658" s="104"/>
      <c r="D658" s="104"/>
      <c r="E658" s="104"/>
      <c r="F658" s="104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 spans="1:26" ht="15.75" customHeight="1">
      <c r="A659" s="104"/>
      <c r="B659" s="104"/>
      <c r="C659" s="104"/>
      <c r="D659" s="104"/>
      <c r="E659" s="104"/>
      <c r="F659" s="104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 spans="1:26" ht="15.75" customHeight="1">
      <c r="A660" s="104"/>
      <c r="B660" s="104"/>
      <c r="C660" s="104"/>
      <c r="D660" s="104"/>
      <c r="E660" s="104"/>
      <c r="F660" s="104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 spans="1:26" ht="15.75" customHeight="1">
      <c r="A661" s="104"/>
      <c r="B661" s="104"/>
      <c r="C661" s="104"/>
      <c r="D661" s="104"/>
      <c r="E661" s="104"/>
      <c r="F661" s="104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 spans="1:26" ht="15.75" customHeight="1">
      <c r="A662" s="104"/>
      <c r="B662" s="104"/>
      <c r="C662" s="104"/>
      <c r="D662" s="104"/>
      <c r="E662" s="104"/>
      <c r="F662" s="104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 spans="1:26" ht="15.75" customHeight="1">
      <c r="A663" s="104"/>
      <c r="B663" s="104"/>
      <c r="C663" s="104"/>
      <c r="D663" s="104"/>
      <c r="E663" s="104"/>
      <c r="F663" s="104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 spans="1:26" ht="15.75" customHeight="1">
      <c r="A664" s="104"/>
      <c r="B664" s="104"/>
      <c r="C664" s="104"/>
      <c r="D664" s="104"/>
      <c r="E664" s="104"/>
      <c r="F664" s="104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 spans="1:26" ht="15.75" customHeight="1">
      <c r="A665" s="104"/>
      <c r="B665" s="104"/>
      <c r="C665" s="104"/>
      <c r="D665" s="104"/>
      <c r="E665" s="104"/>
      <c r="F665" s="104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 spans="1:26" ht="15.75" customHeight="1">
      <c r="A666" s="104"/>
      <c r="B666" s="104"/>
      <c r="C666" s="104"/>
      <c r="D666" s="104"/>
      <c r="E666" s="104"/>
      <c r="F666" s="104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 spans="1:26" ht="15.75" customHeight="1">
      <c r="A667" s="104"/>
      <c r="B667" s="104"/>
      <c r="C667" s="104"/>
      <c r="D667" s="104"/>
      <c r="E667" s="104"/>
      <c r="F667" s="104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 spans="1:26" ht="15.75" customHeight="1">
      <c r="A668" s="104"/>
      <c r="B668" s="104"/>
      <c r="C668" s="104"/>
      <c r="D668" s="104"/>
      <c r="E668" s="104"/>
      <c r="F668" s="104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 spans="1:26" ht="15.75" customHeight="1">
      <c r="A669" s="104"/>
      <c r="B669" s="104"/>
      <c r="C669" s="104"/>
      <c r="D669" s="104"/>
      <c r="E669" s="104"/>
      <c r="F669" s="104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 spans="1:26" ht="15.75" customHeight="1">
      <c r="A670" s="104"/>
      <c r="B670" s="104"/>
      <c r="C670" s="104"/>
      <c r="D670" s="104"/>
      <c r="E670" s="104"/>
      <c r="F670" s="104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 spans="1:26" ht="15.75" customHeight="1">
      <c r="A671" s="104"/>
      <c r="B671" s="104"/>
      <c r="C671" s="104"/>
      <c r="D671" s="104"/>
      <c r="E671" s="104"/>
      <c r="F671" s="104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 spans="1:26" ht="15.75" customHeight="1">
      <c r="A672" s="104"/>
      <c r="B672" s="104"/>
      <c r="C672" s="104"/>
      <c r="D672" s="104"/>
      <c r="E672" s="104"/>
      <c r="F672" s="104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 spans="1:26" ht="15.75" customHeight="1">
      <c r="A673" s="104"/>
      <c r="B673" s="104"/>
      <c r="C673" s="104"/>
      <c r="D673" s="104"/>
      <c r="E673" s="104"/>
      <c r="F673" s="104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 spans="1:26" ht="15.75" customHeight="1">
      <c r="A674" s="104"/>
      <c r="B674" s="104"/>
      <c r="C674" s="104"/>
      <c r="D674" s="104"/>
      <c r="E674" s="104"/>
      <c r="F674" s="104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 spans="1:26" ht="15.75" customHeight="1">
      <c r="A675" s="104"/>
      <c r="B675" s="104"/>
      <c r="C675" s="104"/>
      <c r="D675" s="104"/>
      <c r="E675" s="104"/>
      <c r="F675" s="104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 spans="1:26" ht="15.75" customHeight="1">
      <c r="A676" s="104"/>
      <c r="B676" s="104"/>
      <c r="C676" s="104"/>
      <c r="D676" s="104"/>
      <c r="E676" s="104"/>
      <c r="F676" s="104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 spans="1:26" ht="15.75" customHeight="1">
      <c r="A677" s="104"/>
      <c r="B677" s="104"/>
      <c r="C677" s="104"/>
      <c r="D677" s="104"/>
      <c r="E677" s="104"/>
      <c r="F677" s="104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 spans="1:26" ht="15.75" customHeight="1">
      <c r="A678" s="104"/>
      <c r="B678" s="104"/>
      <c r="C678" s="104"/>
      <c r="D678" s="104"/>
      <c r="E678" s="104"/>
      <c r="F678" s="104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 spans="1:26" ht="15.75" customHeight="1">
      <c r="A679" s="104"/>
      <c r="B679" s="104"/>
      <c r="C679" s="104"/>
      <c r="D679" s="104"/>
      <c r="E679" s="104"/>
      <c r="F679" s="104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 spans="1:26" ht="15.75" customHeight="1">
      <c r="A680" s="104"/>
      <c r="B680" s="104"/>
      <c r="C680" s="104"/>
      <c r="D680" s="104"/>
      <c r="E680" s="104"/>
      <c r="F680" s="104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 spans="1:26" ht="15.75" customHeight="1">
      <c r="A681" s="104"/>
      <c r="B681" s="104"/>
      <c r="C681" s="104"/>
      <c r="D681" s="104"/>
      <c r="E681" s="104"/>
      <c r="F681" s="104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 spans="1:26" ht="15.75" customHeight="1">
      <c r="A682" s="104"/>
      <c r="B682" s="104"/>
      <c r="C682" s="104"/>
      <c r="D682" s="104"/>
      <c r="E682" s="104"/>
      <c r="F682" s="104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 spans="1:26" ht="15.75" customHeight="1">
      <c r="A683" s="104"/>
      <c r="B683" s="104"/>
      <c r="C683" s="104"/>
      <c r="D683" s="104"/>
      <c r="E683" s="104"/>
      <c r="F683" s="104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 spans="1:26" ht="15.75" customHeight="1">
      <c r="A684" s="104"/>
      <c r="B684" s="104"/>
      <c r="C684" s="104"/>
      <c r="D684" s="104"/>
      <c r="E684" s="104"/>
      <c r="F684" s="104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 spans="1:26" ht="15.75" customHeight="1">
      <c r="A685" s="104"/>
      <c r="B685" s="104"/>
      <c r="C685" s="104"/>
      <c r="D685" s="104"/>
      <c r="E685" s="104"/>
      <c r="F685" s="104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 spans="1:26" ht="15.75" customHeight="1">
      <c r="A686" s="104"/>
      <c r="B686" s="104"/>
      <c r="C686" s="104"/>
      <c r="D686" s="104"/>
      <c r="E686" s="104"/>
      <c r="F686" s="104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 spans="1:26" ht="15.75" customHeight="1">
      <c r="A687" s="104"/>
      <c r="B687" s="104"/>
      <c r="C687" s="104"/>
      <c r="D687" s="104"/>
      <c r="E687" s="104"/>
      <c r="F687" s="104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 spans="1:26" ht="15.75" customHeight="1">
      <c r="A688" s="104"/>
      <c r="B688" s="104"/>
      <c r="C688" s="104"/>
      <c r="D688" s="104"/>
      <c r="E688" s="104"/>
      <c r="F688" s="104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 spans="1:26" ht="15.75" customHeight="1">
      <c r="A689" s="104"/>
      <c r="B689" s="104"/>
      <c r="C689" s="104"/>
      <c r="D689" s="104"/>
      <c r="E689" s="104"/>
      <c r="F689" s="104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 spans="1:26" ht="15.75" customHeight="1">
      <c r="A690" s="104"/>
      <c r="B690" s="104"/>
      <c r="C690" s="104"/>
      <c r="D690" s="104"/>
      <c r="E690" s="104"/>
      <c r="F690" s="104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 spans="1:26" ht="15.75" customHeight="1">
      <c r="A691" s="104"/>
      <c r="B691" s="104"/>
      <c r="C691" s="104"/>
      <c r="D691" s="104"/>
      <c r="E691" s="104"/>
      <c r="F691" s="104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 spans="1:26" ht="15.75" customHeight="1">
      <c r="A692" s="104"/>
      <c r="B692" s="104"/>
      <c r="C692" s="104"/>
      <c r="D692" s="104"/>
      <c r="E692" s="104"/>
      <c r="F692" s="104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 spans="1:26" ht="15.75" customHeight="1">
      <c r="A693" s="104"/>
      <c r="B693" s="104"/>
      <c r="C693" s="104"/>
      <c r="D693" s="104"/>
      <c r="E693" s="104"/>
      <c r="F693" s="104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 spans="1:26" ht="15.75" customHeight="1">
      <c r="A694" s="104"/>
      <c r="B694" s="104"/>
      <c r="C694" s="104"/>
      <c r="D694" s="104"/>
      <c r="E694" s="104"/>
      <c r="F694" s="104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 spans="1:26" ht="15.75" customHeight="1">
      <c r="A695" s="104"/>
      <c r="B695" s="104"/>
      <c r="C695" s="104"/>
      <c r="D695" s="104"/>
      <c r="E695" s="104"/>
      <c r="F695" s="104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 spans="1:26" ht="15.75" customHeight="1">
      <c r="A696" s="104"/>
      <c r="B696" s="104"/>
      <c r="C696" s="104"/>
      <c r="D696" s="104"/>
      <c r="E696" s="104"/>
      <c r="F696" s="104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 spans="1:26" ht="15.75" customHeight="1">
      <c r="A697" s="104"/>
      <c r="B697" s="104"/>
      <c r="C697" s="104"/>
      <c r="D697" s="104"/>
      <c r="E697" s="104"/>
      <c r="F697" s="104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 spans="1:26" ht="15.75" customHeight="1">
      <c r="A698" s="104"/>
      <c r="B698" s="104"/>
      <c r="C698" s="104"/>
      <c r="D698" s="104"/>
      <c r="E698" s="104"/>
      <c r="F698" s="104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 spans="1:26" ht="15.75" customHeight="1">
      <c r="A699" s="104"/>
      <c r="B699" s="104"/>
      <c r="C699" s="104"/>
      <c r="D699" s="104"/>
      <c r="E699" s="104"/>
      <c r="F699" s="104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 spans="1:26" ht="15.75" customHeight="1">
      <c r="A700" s="104"/>
      <c r="B700" s="104"/>
      <c r="C700" s="104"/>
      <c r="D700" s="104"/>
      <c r="E700" s="104"/>
      <c r="F700" s="104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 spans="1:26" ht="15.75" customHeight="1">
      <c r="A701" s="104"/>
      <c r="B701" s="104"/>
      <c r="C701" s="104"/>
      <c r="D701" s="104"/>
      <c r="E701" s="104"/>
      <c r="F701" s="104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 spans="1:26" ht="15.75" customHeight="1">
      <c r="A702" s="104"/>
      <c r="B702" s="104"/>
      <c r="C702" s="104"/>
      <c r="D702" s="104"/>
      <c r="E702" s="104"/>
      <c r="F702" s="104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 spans="1:26" ht="15.75" customHeight="1">
      <c r="A703" s="104"/>
      <c r="B703" s="104"/>
      <c r="C703" s="104"/>
      <c r="D703" s="104"/>
      <c r="E703" s="104"/>
      <c r="F703" s="104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 spans="1:26" ht="15.75" customHeight="1">
      <c r="A704" s="104"/>
      <c r="B704" s="104"/>
      <c r="C704" s="104"/>
      <c r="D704" s="104"/>
      <c r="E704" s="104"/>
      <c r="F704" s="104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 spans="1:26" ht="15.75" customHeight="1">
      <c r="A705" s="104"/>
      <c r="B705" s="104"/>
      <c r="C705" s="104"/>
      <c r="D705" s="104"/>
      <c r="E705" s="104"/>
      <c r="F705" s="104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 spans="1:26" ht="15.75" customHeight="1">
      <c r="A706" s="104"/>
      <c r="B706" s="104"/>
      <c r="C706" s="104"/>
      <c r="D706" s="104"/>
      <c r="E706" s="104"/>
      <c r="F706" s="104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 spans="1:26" ht="15.75" customHeight="1">
      <c r="A707" s="104"/>
      <c r="B707" s="104"/>
      <c r="C707" s="104"/>
      <c r="D707" s="104"/>
      <c r="E707" s="104"/>
      <c r="F707" s="104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 spans="1:26" ht="15.75" customHeight="1">
      <c r="A708" s="104"/>
      <c r="B708" s="104"/>
      <c r="C708" s="104"/>
      <c r="D708" s="104"/>
      <c r="E708" s="104"/>
      <c r="F708" s="104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 spans="1:26" ht="15.75" customHeight="1">
      <c r="A709" s="104"/>
      <c r="B709" s="104"/>
      <c r="C709" s="104"/>
      <c r="D709" s="104"/>
      <c r="E709" s="104"/>
      <c r="F709" s="104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 spans="1:26" ht="15.75" customHeight="1">
      <c r="A710" s="104"/>
      <c r="B710" s="104"/>
      <c r="C710" s="104"/>
      <c r="D710" s="104"/>
      <c r="E710" s="104"/>
      <c r="F710" s="104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 spans="1:26" ht="15.75" customHeight="1">
      <c r="A711" s="104"/>
      <c r="B711" s="104"/>
      <c r="C711" s="104"/>
      <c r="D711" s="104"/>
      <c r="E711" s="104"/>
      <c r="F711" s="104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 spans="1:26" ht="15.75" customHeight="1">
      <c r="A712" s="104"/>
      <c r="B712" s="104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 spans="1:26" ht="15.75" customHeight="1">
      <c r="A713" s="104"/>
      <c r="B713" s="104"/>
      <c r="C713" s="104"/>
      <c r="D713" s="104"/>
      <c r="E713" s="104"/>
      <c r="F713" s="104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 spans="1:26" ht="15.75" customHeight="1">
      <c r="A714" s="104"/>
      <c r="B714" s="104"/>
      <c r="C714" s="104"/>
      <c r="D714" s="104"/>
      <c r="E714" s="104"/>
      <c r="F714" s="104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 spans="1:26" ht="15.75" customHeight="1">
      <c r="A715" s="104"/>
      <c r="B715" s="104"/>
      <c r="C715" s="104"/>
      <c r="D715" s="104"/>
      <c r="E715" s="104"/>
      <c r="F715" s="104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 spans="1:26" ht="15.75" customHeight="1">
      <c r="A716" s="104"/>
      <c r="B716" s="104"/>
      <c r="C716" s="104"/>
      <c r="D716" s="104"/>
      <c r="E716" s="104"/>
      <c r="F716" s="104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 spans="1:26" ht="15.75" customHeight="1">
      <c r="A717" s="104"/>
      <c r="B717" s="104"/>
      <c r="C717" s="104"/>
      <c r="D717" s="104"/>
      <c r="E717" s="104"/>
      <c r="F717" s="104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 spans="1:26" ht="15.75" customHeight="1">
      <c r="A718" s="104"/>
      <c r="B718" s="104"/>
      <c r="C718" s="104"/>
      <c r="D718" s="104"/>
      <c r="E718" s="104"/>
      <c r="F718" s="104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 spans="1:26" ht="15.75" customHeight="1">
      <c r="A719" s="104"/>
      <c r="B719" s="104"/>
      <c r="C719" s="104"/>
      <c r="D719" s="104"/>
      <c r="E719" s="104"/>
      <c r="F719" s="104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 spans="1:26" ht="15.75" customHeight="1">
      <c r="A720" s="104"/>
      <c r="B720" s="104"/>
      <c r="C720" s="104"/>
      <c r="D720" s="104"/>
      <c r="E720" s="104"/>
      <c r="F720" s="104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 spans="1:26" ht="15.75" customHeight="1">
      <c r="A721" s="104"/>
      <c r="B721" s="104"/>
      <c r="C721" s="104"/>
      <c r="D721" s="104"/>
      <c r="E721" s="104"/>
      <c r="F721" s="104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 spans="1:26" ht="15.75" customHeight="1">
      <c r="A722" s="104"/>
      <c r="B722" s="104"/>
      <c r="C722" s="104"/>
      <c r="D722" s="104"/>
      <c r="E722" s="104"/>
      <c r="F722" s="104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 spans="1:26" ht="15.75" customHeight="1">
      <c r="A723" s="104"/>
      <c r="B723" s="104"/>
      <c r="C723" s="104"/>
      <c r="D723" s="104"/>
      <c r="E723" s="104"/>
      <c r="F723" s="104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 spans="1:26" ht="15.75" customHeight="1">
      <c r="A724" s="104"/>
      <c r="B724" s="104"/>
      <c r="C724" s="104"/>
      <c r="D724" s="104"/>
      <c r="E724" s="104"/>
      <c r="F724" s="104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 spans="1:26" ht="15.75" customHeight="1">
      <c r="A725" s="104"/>
      <c r="B725" s="104"/>
      <c r="C725" s="104"/>
      <c r="D725" s="104"/>
      <c r="E725" s="104"/>
      <c r="F725" s="104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 spans="1:26" ht="15.75" customHeight="1">
      <c r="A726" s="104"/>
      <c r="B726" s="104"/>
      <c r="C726" s="104"/>
      <c r="D726" s="104"/>
      <c r="E726" s="104"/>
      <c r="F726" s="104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 spans="1:26" ht="15.75" customHeight="1">
      <c r="A727" s="104"/>
      <c r="B727" s="104"/>
      <c r="C727" s="104"/>
      <c r="D727" s="104"/>
      <c r="E727" s="104"/>
      <c r="F727" s="104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 spans="1:26" ht="15.75" customHeight="1">
      <c r="A728" s="104"/>
      <c r="B728" s="104"/>
      <c r="C728" s="104"/>
      <c r="D728" s="104"/>
      <c r="E728" s="104"/>
      <c r="F728" s="104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 spans="1:26" ht="15.75" customHeight="1">
      <c r="A729" s="104"/>
      <c r="B729" s="104"/>
      <c r="C729" s="104"/>
      <c r="D729" s="104"/>
      <c r="E729" s="104"/>
      <c r="F729" s="104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 spans="1:26" ht="15.75" customHeight="1">
      <c r="A730" s="104"/>
      <c r="B730" s="104"/>
      <c r="C730" s="104"/>
      <c r="D730" s="104"/>
      <c r="E730" s="104"/>
      <c r="F730" s="104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 spans="1:26" ht="15.75" customHeight="1">
      <c r="A731" s="104"/>
      <c r="B731" s="104"/>
      <c r="C731" s="104"/>
      <c r="D731" s="104"/>
      <c r="E731" s="104"/>
      <c r="F731" s="104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 spans="1:26" ht="15.75" customHeight="1">
      <c r="A732" s="104"/>
      <c r="B732" s="104"/>
      <c r="C732" s="104"/>
      <c r="D732" s="104"/>
      <c r="E732" s="104"/>
      <c r="F732" s="104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 spans="1:26" ht="15.75" customHeight="1">
      <c r="A733" s="104"/>
      <c r="B733" s="104"/>
      <c r="C733" s="104"/>
      <c r="D733" s="104"/>
      <c r="E733" s="104"/>
      <c r="F733" s="104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 spans="1:26" ht="15.75" customHeight="1">
      <c r="A734" s="104"/>
      <c r="B734" s="104"/>
      <c r="C734" s="104"/>
      <c r="D734" s="104"/>
      <c r="E734" s="104"/>
      <c r="F734" s="104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 spans="1:26" ht="15.75" customHeight="1">
      <c r="A735" s="104"/>
      <c r="B735" s="104"/>
      <c r="C735" s="104"/>
      <c r="D735" s="104"/>
      <c r="E735" s="104"/>
      <c r="F735" s="104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 spans="1:26" ht="15.75" customHeight="1">
      <c r="A736" s="104"/>
      <c r="B736" s="104"/>
      <c r="C736" s="104"/>
      <c r="D736" s="104"/>
      <c r="E736" s="104"/>
      <c r="F736" s="104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 spans="1:26" ht="15.75" customHeight="1">
      <c r="A737" s="104"/>
      <c r="B737" s="104"/>
      <c r="C737" s="104"/>
      <c r="D737" s="104"/>
      <c r="E737" s="104"/>
      <c r="F737" s="104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 spans="1:26" ht="15.75" customHeight="1">
      <c r="A738" s="104"/>
      <c r="B738" s="104"/>
      <c r="C738" s="104"/>
      <c r="D738" s="104"/>
      <c r="E738" s="104"/>
      <c r="F738" s="104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 spans="1:26" ht="15.75" customHeight="1">
      <c r="A739" s="104"/>
      <c r="B739" s="104"/>
      <c r="C739" s="104"/>
      <c r="D739" s="104"/>
      <c r="E739" s="104"/>
      <c r="F739" s="104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 spans="1:26" ht="15.75" customHeight="1">
      <c r="A740" s="104"/>
      <c r="B740" s="104"/>
      <c r="C740" s="104"/>
      <c r="D740" s="104"/>
      <c r="E740" s="104"/>
      <c r="F740" s="104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 spans="1:26" ht="15.75" customHeight="1">
      <c r="A741" s="104"/>
      <c r="B741" s="104"/>
      <c r="C741" s="104"/>
      <c r="D741" s="104"/>
      <c r="E741" s="104"/>
      <c r="F741" s="104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 spans="1:26" ht="15.75" customHeight="1">
      <c r="A742" s="104"/>
      <c r="B742" s="104"/>
      <c r="C742" s="104"/>
      <c r="D742" s="104"/>
      <c r="E742" s="104"/>
      <c r="F742" s="104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 spans="1:26" ht="15.75" customHeight="1">
      <c r="A743" s="104"/>
      <c r="B743" s="104"/>
      <c r="C743" s="104"/>
      <c r="D743" s="104"/>
      <c r="E743" s="104"/>
      <c r="F743" s="104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 spans="1:26" ht="15.75" customHeight="1">
      <c r="A744" s="104"/>
      <c r="B744" s="104"/>
      <c r="C744" s="104"/>
      <c r="D744" s="104"/>
      <c r="E744" s="104"/>
      <c r="F744" s="104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 spans="1:26" ht="15.75" customHeight="1">
      <c r="A745" s="104"/>
      <c r="B745" s="104"/>
      <c r="C745" s="104"/>
      <c r="D745" s="104"/>
      <c r="E745" s="104"/>
      <c r="F745" s="104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 spans="1:26" ht="15.75" customHeight="1">
      <c r="A746" s="104"/>
      <c r="B746" s="104"/>
      <c r="C746" s="104"/>
      <c r="D746" s="104"/>
      <c r="E746" s="104"/>
      <c r="F746" s="104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 spans="1:26" ht="15.75" customHeight="1">
      <c r="A747" s="104"/>
      <c r="B747" s="104"/>
      <c r="C747" s="104"/>
      <c r="D747" s="104"/>
      <c r="E747" s="104"/>
      <c r="F747" s="104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 spans="1:26" ht="15.75" customHeight="1">
      <c r="A748" s="104"/>
      <c r="B748" s="104"/>
      <c r="C748" s="104"/>
      <c r="D748" s="104"/>
      <c r="E748" s="104"/>
      <c r="F748" s="104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 spans="1:26" ht="15.75" customHeight="1">
      <c r="A749" s="104"/>
      <c r="B749" s="104"/>
      <c r="C749" s="104"/>
      <c r="D749" s="104"/>
      <c r="E749" s="104"/>
      <c r="F749" s="104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 spans="1:26" ht="15.75" customHeight="1">
      <c r="A750" s="104"/>
      <c r="B750" s="104"/>
      <c r="C750" s="104"/>
      <c r="D750" s="104"/>
      <c r="E750" s="104"/>
      <c r="F750" s="104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 spans="1:26" ht="15.75" customHeight="1">
      <c r="A751" s="104"/>
      <c r="B751" s="104"/>
      <c r="C751" s="104"/>
      <c r="D751" s="104"/>
      <c r="E751" s="104"/>
      <c r="F751" s="104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 spans="1:26" ht="15.75" customHeight="1">
      <c r="A752" s="104"/>
      <c r="B752" s="104"/>
      <c r="C752" s="104"/>
      <c r="D752" s="104"/>
      <c r="E752" s="104"/>
      <c r="F752" s="104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 spans="1:26" ht="15.75" customHeight="1">
      <c r="A753" s="104"/>
      <c r="B753" s="104"/>
      <c r="C753" s="104"/>
      <c r="D753" s="104"/>
      <c r="E753" s="104"/>
      <c r="F753" s="104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 spans="1:26" ht="15.75" customHeight="1">
      <c r="A754" s="104"/>
      <c r="B754" s="104"/>
      <c r="C754" s="104"/>
      <c r="D754" s="104"/>
      <c r="E754" s="104"/>
      <c r="F754" s="104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 spans="1:26" ht="15.75" customHeight="1">
      <c r="A755" s="104"/>
      <c r="B755" s="104"/>
      <c r="C755" s="104"/>
      <c r="D755" s="104"/>
      <c r="E755" s="104"/>
      <c r="F755" s="104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 spans="1:26" ht="15.75" customHeight="1">
      <c r="A756" s="104"/>
      <c r="B756" s="104"/>
      <c r="C756" s="104"/>
      <c r="D756" s="104"/>
      <c r="E756" s="104"/>
      <c r="F756" s="104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 spans="1:26" ht="15.75" customHeight="1">
      <c r="A757" s="104"/>
      <c r="B757" s="104"/>
      <c r="C757" s="104"/>
      <c r="D757" s="104"/>
      <c r="E757" s="104"/>
      <c r="F757" s="104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 spans="1:26" ht="15.75" customHeight="1">
      <c r="A758" s="104"/>
      <c r="B758" s="104"/>
      <c r="C758" s="104"/>
      <c r="D758" s="104"/>
      <c r="E758" s="104"/>
      <c r="F758" s="104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 spans="1:26" ht="15.75" customHeight="1">
      <c r="A759" s="104"/>
      <c r="B759" s="104"/>
      <c r="C759" s="104"/>
      <c r="D759" s="104"/>
      <c r="E759" s="104"/>
      <c r="F759" s="104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 spans="1:26" ht="15.75" customHeight="1">
      <c r="A760" s="104"/>
      <c r="B760" s="104"/>
      <c r="C760" s="104"/>
      <c r="D760" s="104"/>
      <c r="E760" s="104"/>
      <c r="F760" s="104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 spans="1:26" ht="15.75" customHeight="1">
      <c r="A761" s="104"/>
      <c r="B761" s="104"/>
      <c r="C761" s="104"/>
      <c r="D761" s="104"/>
      <c r="E761" s="104"/>
      <c r="F761" s="104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 spans="1:26" ht="15.75" customHeight="1">
      <c r="A762" s="104"/>
      <c r="B762" s="104"/>
      <c r="C762" s="104"/>
      <c r="D762" s="104"/>
      <c r="E762" s="104"/>
      <c r="F762" s="104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 spans="1:26" ht="15.75" customHeight="1">
      <c r="A763" s="104"/>
      <c r="B763" s="104"/>
      <c r="C763" s="104"/>
      <c r="D763" s="104"/>
      <c r="E763" s="104"/>
      <c r="F763" s="104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 spans="1:26" ht="15.75" customHeight="1">
      <c r="A764" s="104"/>
      <c r="B764" s="104"/>
      <c r="C764" s="104"/>
      <c r="D764" s="104"/>
      <c r="E764" s="104"/>
      <c r="F764" s="104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 spans="1:26" ht="15.75" customHeight="1">
      <c r="A765" s="104"/>
      <c r="B765" s="104"/>
      <c r="C765" s="104"/>
      <c r="D765" s="104"/>
      <c r="E765" s="104"/>
      <c r="F765" s="104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 spans="1:26" ht="15.75" customHeight="1">
      <c r="A766" s="104"/>
      <c r="B766" s="104"/>
      <c r="C766" s="104"/>
      <c r="D766" s="104"/>
      <c r="E766" s="104"/>
      <c r="F766" s="104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 spans="1:26" ht="15.75" customHeight="1">
      <c r="A767" s="104"/>
      <c r="B767" s="104"/>
      <c r="C767" s="104"/>
      <c r="D767" s="104"/>
      <c r="E767" s="104"/>
      <c r="F767" s="104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 spans="1:26" ht="15.75" customHeight="1">
      <c r="A768" s="104"/>
      <c r="B768" s="104"/>
      <c r="C768" s="104"/>
      <c r="D768" s="104"/>
      <c r="E768" s="104"/>
      <c r="F768" s="104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 spans="1:26" ht="15.75" customHeight="1">
      <c r="A769" s="104"/>
      <c r="B769" s="104"/>
      <c r="C769" s="104"/>
      <c r="D769" s="104"/>
      <c r="E769" s="104"/>
      <c r="F769" s="104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 spans="1:26" ht="15.75" customHeight="1">
      <c r="A770" s="104"/>
      <c r="B770" s="104"/>
      <c r="C770" s="104"/>
      <c r="D770" s="104"/>
      <c r="E770" s="104"/>
      <c r="F770" s="104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 spans="1:26" ht="15.75" customHeight="1">
      <c r="A771" s="104"/>
      <c r="B771" s="104"/>
      <c r="C771" s="104"/>
      <c r="D771" s="104"/>
      <c r="E771" s="104"/>
      <c r="F771" s="104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 spans="1:26" ht="15.75" customHeight="1">
      <c r="A772" s="104"/>
      <c r="B772" s="104"/>
      <c r="C772" s="104"/>
      <c r="D772" s="104"/>
      <c r="E772" s="104"/>
      <c r="F772" s="104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 spans="1:26" ht="15.75" customHeight="1">
      <c r="A773" s="104"/>
      <c r="B773" s="104"/>
      <c r="C773" s="104"/>
      <c r="D773" s="104"/>
      <c r="E773" s="104"/>
      <c r="F773" s="104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 spans="1:26" ht="15.75" customHeight="1">
      <c r="A774" s="104"/>
      <c r="B774" s="104"/>
      <c r="C774" s="104"/>
      <c r="D774" s="104"/>
      <c r="E774" s="104"/>
      <c r="F774" s="104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 spans="1:26" ht="15.75" customHeight="1">
      <c r="A775" s="104"/>
      <c r="B775" s="104"/>
      <c r="C775" s="104"/>
      <c r="D775" s="104"/>
      <c r="E775" s="104"/>
      <c r="F775" s="104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 spans="1:26" ht="15.75" customHeight="1">
      <c r="A776" s="104"/>
      <c r="B776" s="104"/>
      <c r="C776" s="104"/>
      <c r="D776" s="104"/>
      <c r="E776" s="104"/>
      <c r="F776" s="104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 spans="1:26" ht="15.75" customHeight="1">
      <c r="A777" s="104"/>
      <c r="B777" s="104"/>
      <c r="C777" s="104"/>
      <c r="D777" s="104"/>
      <c r="E777" s="104"/>
      <c r="F777" s="104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 spans="1:26" ht="15.75" customHeight="1">
      <c r="A778" s="104"/>
      <c r="B778" s="104"/>
      <c r="C778" s="104"/>
      <c r="D778" s="104"/>
      <c r="E778" s="104"/>
      <c r="F778" s="104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 spans="1:26" ht="15.75" customHeight="1">
      <c r="A779" s="104"/>
      <c r="B779" s="104"/>
      <c r="C779" s="104"/>
      <c r="D779" s="104"/>
      <c r="E779" s="104"/>
      <c r="F779" s="104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 spans="1:26" ht="15.75" customHeight="1">
      <c r="A780" s="104"/>
      <c r="B780" s="104"/>
      <c r="C780" s="104"/>
      <c r="D780" s="104"/>
      <c r="E780" s="104"/>
      <c r="F780" s="104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 spans="1:26" ht="15.75" customHeight="1">
      <c r="A781" s="104"/>
      <c r="B781" s="104"/>
      <c r="C781" s="104"/>
      <c r="D781" s="104"/>
      <c r="E781" s="104"/>
      <c r="F781" s="104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 spans="1:26" ht="15.75" customHeight="1">
      <c r="A782" s="104"/>
      <c r="B782" s="104"/>
      <c r="C782" s="104"/>
      <c r="D782" s="104"/>
      <c r="E782" s="104"/>
      <c r="F782" s="104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 spans="1:26" ht="15.75" customHeight="1">
      <c r="A783" s="104"/>
      <c r="B783" s="104"/>
      <c r="C783" s="104"/>
      <c r="D783" s="104"/>
      <c r="E783" s="104"/>
      <c r="F783" s="104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 spans="1:26" ht="15.75" customHeight="1">
      <c r="A784" s="104"/>
      <c r="B784" s="104"/>
      <c r="C784" s="104"/>
      <c r="D784" s="104"/>
      <c r="E784" s="104"/>
      <c r="F784" s="104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 spans="1:26" ht="15.75" customHeight="1">
      <c r="A785" s="104"/>
      <c r="B785" s="104"/>
      <c r="C785" s="104"/>
      <c r="D785" s="104"/>
      <c r="E785" s="104"/>
      <c r="F785" s="104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 spans="1:26" ht="15.75" customHeight="1">
      <c r="A786" s="104"/>
      <c r="B786" s="104"/>
      <c r="C786" s="104"/>
      <c r="D786" s="104"/>
      <c r="E786" s="104"/>
      <c r="F786" s="104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 spans="1:26" ht="15.75" customHeight="1">
      <c r="A787" s="104"/>
      <c r="B787" s="104"/>
      <c r="C787" s="104"/>
      <c r="D787" s="104"/>
      <c r="E787" s="104"/>
      <c r="F787" s="104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 spans="1:26" ht="15.75" customHeight="1">
      <c r="A788" s="104"/>
      <c r="B788" s="104"/>
      <c r="C788" s="104"/>
      <c r="D788" s="104"/>
      <c r="E788" s="104"/>
      <c r="F788" s="104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 spans="1:26" ht="15.75" customHeight="1">
      <c r="A789" s="104"/>
      <c r="B789" s="104"/>
      <c r="C789" s="104"/>
      <c r="D789" s="104"/>
      <c r="E789" s="104"/>
      <c r="F789" s="104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 spans="1:26" ht="15.75" customHeight="1">
      <c r="A790" s="104"/>
      <c r="B790" s="104"/>
      <c r="C790" s="104"/>
      <c r="D790" s="104"/>
      <c r="E790" s="104"/>
      <c r="F790" s="104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 spans="1:26" ht="15.75" customHeight="1">
      <c r="A791" s="104"/>
      <c r="B791" s="104"/>
      <c r="C791" s="104"/>
      <c r="D791" s="104"/>
      <c r="E791" s="104"/>
      <c r="F791" s="104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 spans="1:26" ht="15.75" customHeight="1">
      <c r="A792" s="104"/>
      <c r="B792" s="104"/>
      <c r="C792" s="104"/>
      <c r="D792" s="104"/>
      <c r="E792" s="104"/>
      <c r="F792" s="104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 spans="1:26" ht="15.75" customHeight="1">
      <c r="A793" s="104"/>
      <c r="B793" s="104"/>
      <c r="C793" s="104"/>
      <c r="D793" s="104"/>
      <c r="E793" s="104"/>
      <c r="F793" s="104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 spans="1:26" ht="15.75" customHeight="1">
      <c r="A794" s="104"/>
      <c r="B794" s="104"/>
      <c r="C794" s="104"/>
      <c r="D794" s="104"/>
      <c r="E794" s="104"/>
      <c r="F794" s="104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 spans="1:26" ht="15.75" customHeight="1">
      <c r="A795" s="104"/>
      <c r="B795" s="104"/>
      <c r="C795" s="104"/>
      <c r="D795" s="104"/>
      <c r="E795" s="104"/>
      <c r="F795" s="104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 spans="1:26" ht="15.75" customHeight="1">
      <c r="A796" s="104"/>
      <c r="B796" s="104"/>
      <c r="C796" s="104"/>
      <c r="D796" s="104"/>
      <c r="E796" s="104"/>
      <c r="F796" s="104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 spans="1:26" ht="15.75" customHeight="1">
      <c r="A797" s="104"/>
      <c r="B797" s="104"/>
      <c r="C797" s="104"/>
      <c r="D797" s="104"/>
      <c r="E797" s="104"/>
      <c r="F797" s="104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 spans="1:26" ht="15.75" customHeight="1">
      <c r="A798" s="104"/>
      <c r="B798" s="104"/>
      <c r="C798" s="104"/>
      <c r="D798" s="104"/>
      <c r="E798" s="104"/>
      <c r="F798" s="104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 spans="1:26" ht="15.75" customHeight="1">
      <c r="A799" s="104"/>
      <c r="B799" s="104"/>
      <c r="C799" s="104"/>
      <c r="D799" s="104"/>
      <c r="E799" s="104"/>
      <c r="F799" s="104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 spans="1:26" ht="15.75" customHeight="1">
      <c r="A800" s="104"/>
      <c r="B800" s="104"/>
      <c r="C800" s="104"/>
      <c r="D800" s="104"/>
      <c r="E800" s="104"/>
      <c r="F800" s="104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 spans="1:26" ht="15.75" customHeight="1">
      <c r="A801" s="104"/>
      <c r="B801" s="104"/>
      <c r="C801" s="104"/>
      <c r="D801" s="104"/>
      <c r="E801" s="104"/>
      <c r="F801" s="104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 spans="1:26" ht="15.75" customHeight="1">
      <c r="A802" s="104"/>
      <c r="B802" s="104"/>
      <c r="C802" s="104"/>
      <c r="D802" s="104"/>
      <c r="E802" s="104"/>
      <c r="F802" s="104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 spans="1:26" ht="15.75" customHeight="1">
      <c r="A803" s="104"/>
      <c r="B803" s="104"/>
      <c r="C803" s="104"/>
      <c r="D803" s="104"/>
      <c r="E803" s="104"/>
      <c r="F803" s="104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 spans="1:26" ht="15.75" customHeight="1">
      <c r="A804" s="104"/>
      <c r="B804" s="104"/>
      <c r="C804" s="104"/>
      <c r="D804" s="104"/>
      <c r="E804" s="104"/>
      <c r="F804" s="104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 spans="1:26" ht="15.75" customHeight="1">
      <c r="A805" s="104"/>
      <c r="B805" s="104"/>
      <c r="C805" s="104"/>
      <c r="D805" s="104"/>
      <c r="E805" s="104"/>
      <c r="F805" s="104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 spans="1:26" ht="15.75" customHeight="1">
      <c r="A806" s="104"/>
      <c r="B806" s="104"/>
      <c r="C806" s="104"/>
      <c r="D806" s="104"/>
      <c r="E806" s="104"/>
      <c r="F806" s="104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 spans="1:26" ht="15.75" customHeight="1">
      <c r="A807" s="104"/>
      <c r="B807" s="104"/>
      <c r="C807" s="104"/>
      <c r="D807" s="104"/>
      <c r="E807" s="104"/>
      <c r="F807" s="104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 spans="1:26" ht="15.75" customHeight="1">
      <c r="A808" s="104"/>
      <c r="B808" s="104"/>
      <c r="C808" s="104"/>
      <c r="D808" s="104"/>
      <c r="E808" s="104"/>
      <c r="F808" s="104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 spans="1:26" ht="15.75" customHeight="1">
      <c r="A809" s="104"/>
      <c r="B809" s="104"/>
      <c r="C809" s="104"/>
      <c r="D809" s="104"/>
      <c r="E809" s="104"/>
      <c r="F809" s="104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 spans="1:26" ht="15.75" customHeight="1">
      <c r="A810" s="104"/>
      <c r="B810" s="104"/>
      <c r="C810" s="104"/>
      <c r="D810" s="104"/>
      <c r="E810" s="104"/>
      <c r="F810" s="104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 spans="1:26" ht="15.75" customHeight="1">
      <c r="A811" s="104"/>
      <c r="B811" s="104"/>
      <c r="C811" s="104"/>
      <c r="D811" s="104"/>
      <c r="E811" s="104"/>
      <c r="F811" s="104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 spans="1:26" ht="15.75" customHeight="1">
      <c r="A812" s="104"/>
      <c r="B812" s="104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 spans="1:26" ht="15.75" customHeight="1">
      <c r="A813" s="104"/>
      <c r="B813" s="104"/>
      <c r="C813" s="104"/>
      <c r="D813" s="104"/>
      <c r="E813" s="104"/>
      <c r="F813" s="104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 spans="1:26" ht="15.75" customHeight="1">
      <c r="A814" s="104"/>
      <c r="B814" s="104"/>
      <c r="C814" s="104"/>
      <c r="D814" s="104"/>
      <c r="E814" s="104"/>
      <c r="F814" s="104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 spans="1:26" ht="15.75" customHeight="1">
      <c r="A815" s="104"/>
      <c r="B815" s="104"/>
      <c r="C815" s="104"/>
      <c r="D815" s="104"/>
      <c r="E815" s="104"/>
      <c r="F815" s="104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 spans="1:26" ht="15.75" customHeight="1">
      <c r="A816" s="104"/>
      <c r="B816" s="104"/>
      <c r="C816" s="104"/>
      <c r="D816" s="104"/>
      <c r="E816" s="104"/>
      <c r="F816" s="104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 spans="1:26" ht="15.75" customHeight="1">
      <c r="A817" s="104"/>
      <c r="B817" s="104"/>
      <c r="C817" s="104"/>
      <c r="D817" s="104"/>
      <c r="E817" s="104"/>
      <c r="F817" s="104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 spans="1:26" ht="15.75" customHeight="1">
      <c r="A818" s="104"/>
      <c r="B818" s="104"/>
      <c r="C818" s="104"/>
      <c r="D818" s="104"/>
      <c r="E818" s="104"/>
      <c r="F818" s="104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 spans="1:26" ht="15.75" customHeight="1">
      <c r="A819" s="104"/>
      <c r="B819" s="104"/>
      <c r="C819" s="104"/>
      <c r="D819" s="104"/>
      <c r="E819" s="104"/>
      <c r="F819" s="104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 spans="1:26" ht="15.75" customHeight="1">
      <c r="A820" s="104"/>
      <c r="B820" s="104"/>
      <c r="C820" s="104"/>
      <c r="D820" s="104"/>
      <c r="E820" s="104"/>
      <c r="F820" s="104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 spans="1:26" ht="15.75" customHeight="1">
      <c r="A821" s="104"/>
      <c r="B821" s="104"/>
      <c r="C821" s="104"/>
      <c r="D821" s="104"/>
      <c r="E821" s="104"/>
      <c r="F821" s="104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 spans="1:26" ht="15.75" customHeight="1">
      <c r="A822" s="104"/>
      <c r="B822" s="104"/>
      <c r="C822" s="104"/>
      <c r="D822" s="104"/>
      <c r="E822" s="104"/>
      <c r="F822" s="104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 spans="1:26" ht="15.75" customHeight="1">
      <c r="A823" s="104"/>
      <c r="B823" s="104"/>
      <c r="C823" s="104"/>
      <c r="D823" s="104"/>
      <c r="E823" s="104"/>
      <c r="F823" s="104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 spans="1:26" ht="15.75" customHeight="1">
      <c r="A824" s="104"/>
      <c r="B824" s="104"/>
      <c r="C824" s="104"/>
      <c r="D824" s="104"/>
      <c r="E824" s="104"/>
      <c r="F824" s="104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 spans="1:26" ht="15.75" customHeight="1">
      <c r="A825" s="104"/>
      <c r="B825" s="104"/>
      <c r="C825" s="104"/>
      <c r="D825" s="104"/>
      <c r="E825" s="104"/>
      <c r="F825" s="104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 spans="1:26" ht="15.75" customHeight="1">
      <c r="A826" s="104"/>
      <c r="B826" s="104"/>
      <c r="C826" s="104"/>
      <c r="D826" s="104"/>
      <c r="E826" s="104"/>
      <c r="F826" s="104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 spans="1:26" ht="15.75" customHeight="1">
      <c r="A827" s="104"/>
      <c r="B827" s="104"/>
      <c r="C827" s="104"/>
      <c r="D827" s="104"/>
      <c r="E827" s="104"/>
      <c r="F827" s="104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 spans="1:26" ht="15.75" customHeight="1">
      <c r="A828" s="104"/>
      <c r="B828" s="104"/>
      <c r="C828" s="104"/>
      <c r="D828" s="104"/>
      <c r="E828" s="104"/>
      <c r="F828" s="104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 spans="1:26" ht="15.75" customHeight="1">
      <c r="A829" s="104"/>
      <c r="B829" s="104"/>
      <c r="C829" s="104"/>
      <c r="D829" s="104"/>
      <c r="E829" s="104"/>
      <c r="F829" s="104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 spans="1:26" ht="15.75" customHeight="1">
      <c r="A830" s="104"/>
      <c r="B830" s="104"/>
      <c r="C830" s="104"/>
      <c r="D830" s="104"/>
      <c r="E830" s="104"/>
      <c r="F830" s="104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 spans="1:26" ht="15.75" customHeight="1">
      <c r="A831" s="104"/>
      <c r="B831" s="104"/>
      <c r="C831" s="104"/>
      <c r="D831" s="104"/>
      <c r="E831" s="104"/>
      <c r="F831" s="104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 spans="1:26" ht="15.75" customHeight="1">
      <c r="A832" s="104"/>
      <c r="B832" s="104"/>
      <c r="C832" s="104"/>
      <c r="D832" s="104"/>
      <c r="E832" s="104"/>
      <c r="F832" s="104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 spans="1:26" ht="15.75" customHeight="1">
      <c r="A833" s="104"/>
      <c r="B833" s="104"/>
      <c r="C833" s="104"/>
      <c r="D833" s="104"/>
      <c r="E833" s="104"/>
      <c r="F833" s="104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 spans="1:26" ht="15.75" customHeight="1">
      <c r="A834" s="104"/>
      <c r="B834" s="104"/>
      <c r="C834" s="104"/>
      <c r="D834" s="104"/>
      <c r="E834" s="104"/>
      <c r="F834" s="104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 spans="1:26" ht="15.75" customHeight="1">
      <c r="A835" s="104"/>
      <c r="B835" s="104"/>
      <c r="C835" s="104"/>
      <c r="D835" s="104"/>
      <c r="E835" s="104"/>
      <c r="F835" s="104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 spans="1:26" ht="15.75" customHeight="1">
      <c r="A836" s="104"/>
      <c r="B836" s="104"/>
      <c r="C836" s="104"/>
      <c r="D836" s="104"/>
      <c r="E836" s="104"/>
      <c r="F836" s="104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 spans="1:26" ht="15.75" customHeight="1">
      <c r="A837" s="104"/>
      <c r="B837" s="104"/>
      <c r="C837" s="104"/>
      <c r="D837" s="104"/>
      <c r="E837" s="104"/>
      <c r="F837" s="104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 spans="1:26" ht="15.75" customHeight="1">
      <c r="A838" s="104"/>
      <c r="B838" s="104"/>
      <c r="C838" s="104"/>
      <c r="D838" s="104"/>
      <c r="E838" s="104"/>
      <c r="F838" s="104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 spans="1:26" ht="15.75" customHeight="1">
      <c r="A839" s="104"/>
      <c r="B839" s="104"/>
      <c r="C839" s="104"/>
      <c r="D839" s="104"/>
      <c r="E839" s="104"/>
      <c r="F839" s="104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 spans="1:26" ht="15.75" customHeight="1">
      <c r="A840" s="104"/>
      <c r="B840" s="104"/>
      <c r="C840" s="104"/>
      <c r="D840" s="104"/>
      <c r="E840" s="104"/>
      <c r="F840" s="104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 spans="1:26" ht="15.75" customHeight="1">
      <c r="A841" s="104"/>
      <c r="B841" s="104"/>
      <c r="C841" s="104"/>
      <c r="D841" s="104"/>
      <c r="E841" s="104"/>
      <c r="F841" s="104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 spans="1:26" ht="15.75" customHeight="1">
      <c r="A842" s="104"/>
      <c r="B842" s="104"/>
      <c r="C842" s="104"/>
      <c r="D842" s="104"/>
      <c r="E842" s="104"/>
      <c r="F842" s="104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 spans="1:26" ht="15.75" customHeight="1">
      <c r="A843" s="104"/>
      <c r="B843" s="104"/>
      <c r="C843" s="104"/>
      <c r="D843" s="104"/>
      <c r="E843" s="104"/>
      <c r="F843" s="104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 spans="1:26" ht="15.75" customHeight="1">
      <c r="A844" s="104"/>
      <c r="B844" s="104"/>
      <c r="C844" s="104"/>
      <c r="D844" s="104"/>
      <c r="E844" s="104"/>
      <c r="F844" s="104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 spans="1:26" ht="15.75" customHeight="1">
      <c r="A845" s="104"/>
      <c r="B845" s="104"/>
      <c r="C845" s="104"/>
      <c r="D845" s="104"/>
      <c r="E845" s="104"/>
      <c r="F845" s="104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 spans="1:26" ht="15.75" customHeight="1">
      <c r="A846" s="104"/>
      <c r="B846" s="104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 spans="1:26" ht="15.75" customHeight="1">
      <c r="A847" s="104"/>
      <c r="B847" s="104"/>
      <c r="C847" s="104"/>
      <c r="D847" s="104"/>
      <c r="E847" s="104"/>
      <c r="F847" s="104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 spans="1:26" ht="15.75" customHeight="1">
      <c r="A848" s="104"/>
      <c r="B848" s="104"/>
      <c r="C848" s="104"/>
      <c r="D848" s="104"/>
      <c r="E848" s="104"/>
      <c r="F848" s="104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 spans="1:26" ht="15.75" customHeight="1">
      <c r="A849" s="104"/>
      <c r="B849" s="104"/>
      <c r="C849" s="104"/>
      <c r="D849" s="104"/>
      <c r="E849" s="104"/>
      <c r="F849" s="104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 spans="1:26" ht="15.75" customHeight="1">
      <c r="A850" s="104"/>
      <c r="B850" s="104"/>
      <c r="C850" s="104"/>
      <c r="D850" s="104"/>
      <c r="E850" s="104"/>
      <c r="F850" s="104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 spans="1:26" ht="15.75" customHeight="1">
      <c r="A851" s="104"/>
      <c r="B851" s="104"/>
      <c r="C851" s="104"/>
      <c r="D851" s="104"/>
      <c r="E851" s="104"/>
      <c r="F851" s="104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 spans="1:26" ht="15.75" customHeight="1">
      <c r="A852" s="104"/>
      <c r="B852" s="104"/>
      <c r="C852" s="104"/>
      <c r="D852" s="104"/>
      <c r="E852" s="104"/>
      <c r="F852" s="104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 spans="1:26" ht="15.75" customHeight="1">
      <c r="A853" s="104"/>
      <c r="B853" s="104"/>
      <c r="C853" s="104"/>
      <c r="D853" s="104"/>
      <c r="E853" s="104"/>
      <c r="F853" s="104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 spans="1:26" ht="15.75" customHeight="1">
      <c r="A854" s="104"/>
      <c r="B854" s="104"/>
      <c r="C854" s="104"/>
      <c r="D854" s="104"/>
      <c r="E854" s="104"/>
      <c r="F854" s="104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 spans="1:26" ht="15.75" customHeight="1">
      <c r="A855" s="104"/>
      <c r="B855" s="104"/>
      <c r="C855" s="104"/>
      <c r="D855" s="104"/>
      <c r="E855" s="104"/>
      <c r="F855" s="104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 spans="1:26" ht="15.75" customHeight="1">
      <c r="A856" s="104"/>
      <c r="B856" s="104"/>
      <c r="C856" s="104"/>
      <c r="D856" s="104"/>
      <c r="E856" s="104"/>
      <c r="F856" s="104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 spans="1:26" ht="15.75" customHeight="1">
      <c r="A857" s="104"/>
      <c r="B857" s="104"/>
      <c r="C857" s="104"/>
      <c r="D857" s="104"/>
      <c r="E857" s="104"/>
      <c r="F857" s="104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 spans="1:26" ht="15.75" customHeight="1">
      <c r="A858" s="104"/>
      <c r="B858" s="104"/>
      <c r="C858" s="104"/>
      <c r="D858" s="104"/>
      <c r="E858" s="104"/>
      <c r="F858" s="104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 spans="1:26" ht="15.75" customHeight="1">
      <c r="A859" s="104"/>
      <c r="B859" s="104"/>
      <c r="C859" s="104"/>
      <c r="D859" s="104"/>
      <c r="E859" s="104"/>
      <c r="F859" s="104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 spans="1:26" ht="15.75" customHeight="1">
      <c r="A860" s="104"/>
      <c r="B860" s="104"/>
      <c r="C860" s="104"/>
      <c r="D860" s="104"/>
      <c r="E860" s="104"/>
      <c r="F860" s="104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 spans="1:26" ht="15.75" customHeight="1">
      <c r="A861" s="104"/>
      <c r="B861" s="104"/>
      <c r="C861" s="104"/>
      <c r="D861" s="104"/>
      <c r="E861" s="104"/>
      <c r="F861" s="104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 spans="1:26" ht="15.75" customHeight="1">
      <c r="A862" s="104"/>
      <c r="B862" s="104"/>
      <c r="C862" s="104"/>
      <c r="D862" s="104"/>
      <c r="E862" s="104"/>
      <c r="F862" s="104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 spans="1:26" ht="15.75" customHeight="1">
      <c r="A863" s="104"/>
      <c r="B863" s="104"/>
      <c r="C863" s="104"/>
      <c r="D863" s="104"/>
      <c r="E863" s="104"/>
      <c r="F863" s="104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 spans="1:26" ht="15.75" customHeight="1">
      <c r="A864" s="104"/>
      <c r="B864" s="104"/>
      <c r="C864" s="104"/>
      <c r="D864" s="104"/>
      <c r="E864" s="104"/>
      <c r="F864" s="104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 spans="1:26" ht="15.75" customHeight="1">
      <c r="A865" s="104"/>
      <c r="B865" s="104"/>
      <c r="C865" s="104"/>
      <c r="D865" s="104"/>
      <c r="E865" s="104"/>
      <c r="F865" s="104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 spans="1:26" ht="15.75" customHeight="1">
      <c r="A866" s="104"/>
      <c r="B866" s="104"/>
      <c r="C866" s="104"/>
      <c r="D866" s="104"/>
      <c r="E866" s="104"/>
      <c r="F866" s="104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 spans="1:26" ht="15.75" customHeight="1">
      <c r="A867" s="104"/>
      <c r="B867" s="104"/>
      <c r="C867" s="104"/>
      <c r="D867" s="104"/>
      <c r="E867" s="104"/>
      <c r="F867" s="104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 spans="1:26" ht="15.75" customHeight="1">
      <c r="A868" s="104"/>
      <c r="B868" s="104"/>
      <c r="C868" s="104"/>
      <c r="D868" s="104"/>
      <c r="E868" s="104"/>
      <c r="F868" s="104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 spans="1:26" ht="15.75" customHeight="1">
      <c r="A869" s="104"/>
      <c r="B869" s="104"/>
      <c r="C869" s="104"/>
      <c r="D869" s="104"/>
      <c r="E869" s="104"/>
      <c r="F869" s="104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 spans="1:26" ht="15.75" customHeight="1">
      <c r="A870" s="104"/>
      <c r="B870" s="104"/>
      <c r="C870" s="104"/>
      <c r="D870" s="104"/>
      <c r="E870" s="104"/>
      <c r="F870" s="104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 spans="1:26" ht="15.75" customHeight="1">
      <c r="A871" s="104"/>
      <c r="B871" s="104"/>
      <c r="C871" s="104"/>
      <c r="D871" s="104"/>
      <c r="E871" s="104"/>
      <c r="F871" s="104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 spans="1:26" ht="15.75" customHeight="1">
      <c r="A872" s="104"/>
      <c r="B872" s="104"/>
      <c r="C872" s="104"/>
      <c r="D872" s="104"/>
      <c r="E872" s="104"/>
      <c r="F872" s="104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 spans="1:26" ht="15.75" customHeight="1">
      <c r="A873" s="104"/>
      <c r="B873" s="104"/>
      <c r="C873" s="104"/>
      <c r="D873" s="104"/>
      <c r="E873" s="104"/>
      <c r="F873" s="104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 spans="1:26" ht="15.75" customHeight="1">
      <c r="A874" s="104"/>
      <c r="B874" s="104"/>
      <c r="C874" s="104"/>
      <c r="D874" s="104"/>
      <c r="E874" s="104"/>
      <c r="F874" s="104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 spans="1:26" ht="15.75" customHeight="1">
      <c r="A875" s="104"/>
      <c r="B875" s="104"/>
      <c r="C875" s="104"/>
      <c r="D875" s="104"/>
      <c r="E875" s="104"/>
      <c r="F875" s="104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 spans="1:26" ht="15.75" customHeight="1">
      <c r="A876" s="104"/>
      <c r="B876" s="104"/>
      <c r="C876" s="104"/>
      <c r="D876" s="104"/>
      <c r="E876" s="104"/>
      <c r="F876" s="104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 spans="1:26" ht="15.75" customHeight="1">
      <c r="A877" s="104"/>
      <c r="B877" s="104"/>
      <c r="C877" s="104"/>
      <c r="D877" s="104"/>
      <c r="E877" s="104"/>
      <c r="F877" s="104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 spans="1:26" ht="15.75" customHeight="1">
      <c r="A878" s="104"/>
      <c r="B878" s="104"/>
      <c r="C878" s="104"/>
      <c r="D878" s="104"/>
      <c r="E878" s="104"/>
      <c r="F878" s="104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 spans="1:26" ht="15.75" customHeight="1">
      <c r="A879" s="104"/>
      <c r="B879" s="104"/>
      <c r="C879" s="104"/>
      <c r="D879" s="104"/>
      <c r="E879" s="104"/>
      <c r="F879" s="104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 spans="1:26" ht="15.75" customHeight="1">
      <c r="A880" s="104"/>
      <c r="B880" s="104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 spans="1:26" ht="15.75" customHeight="1">
      <c r="A881" s="104"/>
      <c r="B881" s="104"/>
      <c r="C881" s="104"/>
      <c r="D881" s="104"/>
      <c r="E881" s="104"/>
      <c r="F881" s="104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 spans="1:26" ht="15.75" customHeight="1">
      <c r="A882" s="104"/>
      <c r="B882" s="104"/>
      <c r="C882" s="104"/>
      <c r="D882" s="104"/>
      <c r="E882" s="104"/>
      <c r="F882" s="104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 spans="1:26" ht="15.75" customHeight="1">
      <c r="A883" s="104"/>
      <c r="B883" s="104"/>
      <c r="C883" s="104"/>
      <c r="D883" s="104"/>
      <c r="E883" s="104"/>
      <c r="F883" s="104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 spans="1:26" ht="15.75" customHeight="1">
      <c r="A884" s="104"/>
      <c r="B884" s="104"/>
      <c r="C884" s="104"/>
      <c r="D884" s="104"/>
      <c r="E884" s="104"/>
      <c r="F884" s="104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 spans="1:26" ht="15.75" customHeight="1">
      <c r="A885" s="104"/>
      <c r="B885" s="104"/>
      <c r="C885" s="104"/>
      <c r="D885" s="104"/>
      <c r="E885" s="104"/>
      <c r="F885" s="104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 spans="1:26" ht="15.75" customHeight="1">
      <c r="A886" s="104"/>
      <c r="B886" s="104"/>
      <c r="C886" s="104"/>
      <c r="D886" s="104"/>
      <c r="E886" s="104"/>
      <c r="F886" s="104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 spans="1:26" ht="15.75" customHeight="1">
      <c r="A887" s="104"/>
      <c r="B887" s="104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 spans="1:26" ht="15.75" customHeight="1">
      <c r="A888" s="104"/>
      <c r="B888" s="104"/>
      <c r="C888" s="104"/>
      <c r="D888" s="104"/>
      <c r="E888" s="104"/>
      <c r="F888" s="104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 spans="1:26" ht="15.75" customHeight="1">
      <c r="A889" s="104"/>
      <c r="B889" s="104"/>
      <c r="C889" s="104"/>
      <c r="D889" s="104"/>
      <c r="E889" s="104"/>
      <c r="F889" s="104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 spans="1:26" ht="15.75" customHeight="1">
      <c r="A890" s="104"/>
      <c r="B890" s="104"/>
      <c r="C890" s="104"/>
      <c r="D890" s="104"/>
      <c r="E890" s="104"/>
      <c r="F890" s="104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 spans="1:26" ht="15.75" customHeight="1">
      <c r="A891" s="104"/>
      <c r="B891" s="104"/>
      <c r="C891" s="104"/>
      <c r="D891" s="104"/>
      <c r="E891" s="104"/>
      <c r="F891" s="104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 spans="1:26" ht="15.75" customHeight="1">
      <c r="A892" s="104"/>
      <c r="B892" s="104"/>
      <c r="C892" s="104"/>
      <c r="D892" s="104"/>
      <c r="E892" s="104"/>
      <c r="F892" s="104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 spans="1:26" ht="15.75" customHeight="1">
      <c r="A893" s="104"/>
      <c r="B893" s="104"/>
      <c r="C893" s="104"/>
      <c r="D893" s="104"/>
      <c r="E893" s="104"/>
      <c r="F893" s="104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 spans="1:26" ht="15.75" customHeight="1">
      <c r="A894" s="104"/>
      <c r="B894" s="104"/>
      <c r="C894" s="104"/>
      <c r="D894" s="104"/>
      <c r="E894" s="104"/>
      <c r="F894" s="104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 spans="1:26" ht="15.75" customHeight="1">
      <c r="A895" s="104"/>
      <c r="B895" s="104"/>
      <c r="C895" s="104"/>
      <c r="D895" s="104"/>
      <c r="E895" s="104"/>
      <c r="F895" s="104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 spans="1:26" ht="15.75" customHeight="1">
      <c r="A896" s="104"/>
      <c r="B896" s="104"/>
      <c r="C896" s="104"/>
      <c r="D896" s="104"/>
      <c r="E896" s="104"/>
      <c r="F896" s="104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 spans="1:26" ht="15.75" customHeight="1">
      <c r="A897" s="104"/>
      <c r="B897" s="104"/>
      <c r="C897" s="104"/>
      <c r="D897" s="104"/>
      <c r="E897" s="104"/>
      <c r="F897" s="104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 spans="1:26" ht="15.75" customHeight="1">
      <c r="A898" s="104"/>
      <c r="B898" s="104"/>
      <c r="C898" s="104"/>
      <c r="D898" s="104"/>
      <c r="E898" s="104"/>
      <c r="F898" s="104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 spans="1:26" ht="15.75" customHeight="1">
      <c r="A899" s="104"/>
      <c r="B899" s="104"/>
      <c r="C899" s="104"/>
      <c r="D899" s="104"/>
      <c r="E899" s="104"/>
      <c r="F899" s="104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 spans="1:26" ht="15.75" customHeight="1">
      <c r="A900" s="104"/>
      <c r="B900" s="104"/>
      <c r="C900" s="104"/>
      <c r="D900" s="104"/>
      <c r="E900" s="104"/>
      <c r="F900" s="104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 spans="1:26" ht="15.75" customHeight="1">
      <c r="A901" s="104"/>
      <c r="B901" s="104"/>
      <c r="C901" s="104"/>
      <c r="D901" s="104"/>
      <c r="E901" s="104"/>
      <c r="F901" s="104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 spans="1:26" ht="15.75" customHeight="1">
      <c r="A902" s="104"/>
      <c r="B902" s="104"/>
      <c r="C902" s="104"/>
      <c r="D902" s="104"/>
      <c r="E902" s="104"/>
      <c r="F902" s="104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 spans="1:26" ht="15.75" customHeight="1">
      <c r="A903" s="104"/>
      <c r="B903" s="104"/>
      <c r="C903" s="104"/>
      <c r="D903" s="104"/>
      <c r="E903" s="104"/>
      <c r="F903" s="104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 spans="1:26" ht="15.75" customHeight="1">
      <c r="A904" s="104"/>
      <c r="B904" s="104"/>
      <c r="C904" s="104"/>
      <c r="D904" s="104"/>
      <c r="E904" s="104"/>
      <c r="F904" s="104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 spans="1:26" ht="15.75" customHeight="1">
      <c r="A905" s="104"/>
      <c r="B905" s="104"/>
      <c r="C905" s="104"/>
      <c r="D905" s="104"/>
      <c r="E905" s="104"/>
      <c r="F905" s="104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 spans="1:26" ht="15.75" customHeight="1">
      <c r="A906" s="104"/>
      <c r="B906" s="104"/>
      <c r="C906" s="104"/>
      <c r="D906" s="104"/>
      <c r="E906" s="104"/>
      <c r="F906" s="104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 spans="1:26" ht="15.75" customHeight="1">
      <c r="A907" s="104"/>
      <c r="B907" s="104"/>
      <c r="C907" s="104"/>
      <c r="D907" s="104"/>
      <c r="E907" s="104"/>
      <c r="F907" s="104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 spans="1:26" ht="15.75" customHeight="1">
      <c r="A908" s="104"/>
      <c r="B908" s="104"/>
      <c r="C908" s="104"/>
      <c r="D908" s="104"/>
      <c r="E908" s="104"/>
      <c r="F908" s="104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 spans="1:26" ht="15.75" customHeight="1">
      <c r="A909" s="104"/>
      <c r="B909" s="104"/>
      <c r="C909" s="104"/>
      <c r="D909" s="104"/>
      <c r="E909" s="104"/>
      <c r="F909" s="104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 spans="1:26" ht="15.75" customHeight="1">
      <c r="A910" s="104"/>
      <c r="B910" s="104"/>
      <c r="C910" s="104"/>
      <c r="D910" s="104"/>
      <c r="E910" s="104"/>
      <c r="F910" s="104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 spans="1:26" ht="15.75" customHeight="1">
      <c r="A911" s="104"/>
      <c r="B911" s="104"/>
      <c r="C911" s="104"/>
      <c r="D911" s="104"/>
      <c r="E911" s="104"/>
      <c r="F911" s="104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 spans="1:26" ht="15.75" customHeight="1">
      <c r="A912" s="104"/>
      <c r="B912" s="104"/>
      <c r="C912" s="104"/>
      <c r="D912" s="104"/>
      <c r="E912" s="104"/>
      <c r="F912" s="104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 spans="1:26" ht="15.75" customHeight="1">
      <c r="A913" s="104"/>
      <c r="B913" s="104"/>
      <c r="C913" s="104"/>
      <c r="D913" s="104"/>
      <c r="E913" s="104"/>
      <c r="F913" s="104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 spans="1:26" ht="15.75" customHeight="1">
      <c r="A914" s="104"/>
      <c r="B914" s="104"/>
      <c r="C914" s="104"/>
      <c r="D914" s="104"/>
      <c r="E914" s="104"/>
      <c r="F914" s="104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 spans="1:26" ht="15.75" customHeight="1">
      <c r="A915" s="104"/>
      <c r="B915" s="104"/>
      <c r="C915" s="104"/>
      <c r="D915" s="104"/>
      <c r="E915" s="104"/>
      <c r="F915" s="104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 spans="1:26" ht="15.75" customHeight="1">
      <c r="A916" s="104"/>
      <c r="B916" s="104"/>
      <c r="C916" s="104"/>
      <c r="D916" s="104"/>
      <c r="E916" s="104"/>
      <c r="F916" s="104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 spans="1:26" ht="15.75" customHeight="1">
      <c r="A917" s="104"/>
      <c r="B917" s="104"/>
      <c r="C917" s="104"/>
      <c r="D917" s="104"/>
      <c r="E917" s="104"/>
      <c r="F917" s="104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 spans="1:26" ht="15.75" customHeight="1">
      <c r="A918" s="104"/>
      <c r="B918" s="104"/>
      <c r="C918" s="104"/>
      <c r="D918" s="104"/>
      <c r="E918" s="104"/>
      <c r="F918" s="104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 spans="1:26" ht="15.75" customHeight="1">
      <c r="A919" s="104"/>
      <c r="B919" s="104"/>
      <c r="C919" s="104"/>
      <c r="D919" s="104"/>
      <c r="E919" s="104"/>
      <c r="F919" s="104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 spans="1:26" ht="15.75" customHeight="1">
      <c r="A920" s="104"/>
      <c r="B920" s="104"/>
      <c r="C920" s="104"/>
      <c r="D920" s="104"/>
      <c r="E920" s="104"/>
      <c r="F920" s="104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 spans="1:26" ht="15.75" customHeight="1">
      <c r="A921" s="104"/>
      <c r="B921" s="104"/>
      <c r="C921" s="104"/>
      <c r="D921" s="104"/>
      <c r="E921" s="104"/>
      <c r="F921" s="104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 spans="1:26" ht="15.75" customHeight="1">
      <c r="A922" s="104"/>
      <c r="B922" s="104"/>
      <c r="C922" s="104"/>
      <c r="D922" s="104"/>
      <c r="E922" s="104"/>
      <c r="F922" s="104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 spans="1:26" ht="15.75" customHeight="1">
      <c r="A923" s="104"/>
      <c r="B923" s="104"/>
      <c r="C923" s="104"/>
      <c r="D923" s="104"/>
      <c r="E923" s="104"/>
      <c r="F923" s="104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 spans="1:26" ht="15.75" customHeight="1">
      <c r="A924" s="104"/>
      <c r="B924" s="104"/>
      <c r="C924" s="104"/>
      <c r="D924" s="104"/>
      <c r="E924" s="104"/>
      <c r="F924" s="104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 spans="1:26" ht="15.75" customHeight="1">
      <c r="A925" s="104"/>
      <c r="B925" s="104"/>
      <c r="C925" s="104"/>
      <c r="D925" s="104"/>
      <c r="E925" s="104"/>
      <c r="F925" s="104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 spans="1:26" ht="15.75" customHeight="1">
      <c r="A926" s="104"/>
      <c r="B926" s="104"/>
      <c r="C926" s="104"/>
      <c r="D926" s="104"/>
      <c r="E926" s="104"/>
      <c r="F926" s="104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 spans="1:26" ht="15.75" customHeight="1">
      <c r="A927" s="104"/>
      <c r="B927" s="104"/>
      <c r="C927" s="104"/>
      <c r="D927" s="104"/>
      <c r="E927" s="104"/>
      <c r="F927" s="104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 spans="1:26" ht="15.75" customHeight="1">
      <c r="A928" s="104"/>
      <c r="B928" s="104"/>
      <c r="C928" s="104"/>
      <c r="D928" s="104"/>
      <c r="E928" s="104"/>
      <c r="F928" s="104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 spans="1:26" ht="15.75" customHeight="1">
      <c r="A929" s="104"/>
      <c r="B929" s="104"/>
      <c r="C929" s="104"/>
      <c r="D929" s="104"/>
      <c r="E929" s="104"/>
      <c r="F929" s="104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 spans="1:26" ht="15.75" customHeight="1">
      <c r="A930" s="104"/>
      <c r="B930" s="104"/>
      <c r="C930" s="104"/>
      <c r="D930" s="104"/>
      <c r="E930" s="104"/>
      <c r="F930" s="104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 spans="1:26" ht="15.75" customHeight="1">
      <c r="A931" s="104"/>
      <c r="B931" s="104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 spans="1:26" ht="15.75" customHeight="1">
      <c r="A932" s="104"/>
      <c r="B932" s="104"/>
      <c r="C932" s="104"/>
      <c r="D932" s="104"/>
      <c r="E932" s="104"/>
      <c r="F932" s="104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 spans="1:26" ht="15.75" customHeight="1">
      <c r="A933" s="104"/>
      <c r="B933" s="104"/>
      <c r="C933" s="104"/>
      <c r="D933" s="104"/>
      <c r="E933" s="104"/>
      <c r="F933" s="104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 spans="1:26" ht="15.75" customHeight="1">
      <c r="A934" s="104"/>
      <c r="B934" s="104"/>
      <c r="C934" s="104"/>
      <c r="D934" s="104"/>
      <c r="E934" s="104"/>
      <c r="F934" s="104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 spans="1:26" ht="15.75" customHeight="1">
      <c r="A935" s="104"/>
      <c r="B935" s="104"/>
      <c r="C935" s="104"/>
      <c r="D935" s="104"/>
      <c r="E935" s="104"/>
      <c r="F935" s="104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 spans="1:26" ht="15.75" customHeight="1">
      <c r="A936" s="104"/>
      <c r="B936" s="104"/>
      <c r="C936" s="104"/>
      <c r="D936" s="104"/>
      <c r="E936" s="104"/>
      <c r="F936" s="104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 spans="1:26" ht="15.75" customHeight="1">
      <c r="A937" s="104"/>
      <c r="B937" s="104"/>
      <c r="C937" s="104"/>
      <c r="D937" s="104"/>
      <c r="E937" s="104"/>
      <c r="F937" s="104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 spans="1:26" ht="15.75" customHeight="1">
      <c r="A938" s="104"/>
      <c r="B938" s="104"/>
      <c r="C938" s="104"/>
      <c r="D938" s="104"/>
      <c r="E938" s="104"/>
      <c r="F938" s="104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 spans="1:26" ht="15.75" customHeight="1">
      <c r="A939" s="104"/>
      <c r="B939" s="104"/>
      <c r="C939" s="104"/>
      <c r="D939" s="104"/>
      <c r="E939" s="104"/>
      <c r="F939" s="104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 spans="1:26" ht="15.75" customHeight="1">
      <c r="A940" s="104"/>
      <c r="B940" s="104"/>
      <c r="C940" s="104"/>
      <c r="D940" s="104"/>
      <c r="E940" s="104"/>
      <c r="F940" s="104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 spans="1:26" ht="15.75" customHeight="1">
      <c r="A941" s="104"/>
      <c r="B941" s="104"/>
      <c r="C941" s="104"/>
      <c r="D941" s="104"/>
      <c r="E941" s="104"/>
      <c r="F941" s="104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 spans="1:26" ht="15.75" customHeight="1">
      <c r="A942" s="104"/>
      <c r="B942" s="104"/>
      <c r="C942" s="104"/>
      <c r="D942" s="104"/>
      <c r="E942" s="104"/>
      <c r="F942" s="104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 spans="1:26" ht="15.75" customHeight="1">
      <c r="A943" s="104"/>
      <c r="B943" s="104"/>
      <c r="C943" s="104"/>
      <c r="D943" s="104"/>
      <c r="E943" s="104"/>
      <c r="F943" s="104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 spans="1:26" ht="15.75" customHeight="1">
      <c r="A944" s="104"/>
      <c r="B944" s="104"/>
      <c r="C944" s="104"/>
      <c r="D944" s="104"/>
      <c r="E944" s="104"/>
      <c r="F944" s="104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 spans="1:26" ht="15.75" customHeight="1">
      <c r="A945" s="104"/>
      <c r="B945" s="104"/>
      <c r="C945" s="104"/>
      <c r="D945" s="104"/>
      <c r="E945" s="104"/>
      <c r="F945" s="104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 spans="1:26" ht="15.75" customHeight="1">
      <c r="A946" s="104"/>
      <c r="B946" s="104"/>
      <c r="C946" s="104"/>
      <c r="D946" s="104"/>
      <c r="E946" s="104"/>
      <c r="F946" s="104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 spans="1:26" ht="15.75" customHeight="1">
      <c r="A947" s="104"/>
      <c r="B947" s="104"/>
      <c r="C947" s="104"/>
      <c r="D947" s="104"/>
      <c r="E947" s="104"/>
      <c r="F947" s="104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 spans="1:26" ht="15.75" customHeight="1">
      <c r="A948" s="104"/>
      <c r="B948" s="104"/>
      <c r="C948" s="104"/>
      <c r="D948" s="104"/>
      <c r="E948" s="104"/>
      <c r="F948" s="104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 spans="1:26" ht="15.75" customHeight="1">
      <c r="A949" s="104"/>
      <c r="B949" s="104"/>
      <c r="C949" s="104"/>
      <c r="D949" s="104"/>
      <c r="E949" s="104"/>
      <c r="F949" s="104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 spans="1:26" ht="15.75" customHeight="1">
      <c r="A950" s="104"/>
      <c r="B950" s="104"/>
      <c r="C950" s="104"/>
      <c r="D950" s="104"/>
      <c r="E950" s="104"/>
      <c r="F950" s="104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 spans="1:26" ht="15.75" customHeight="1">
      <c r="A951" s="104"/>
      <c r="B951" s="104"/>
      <c r="C951" s="104"/>
      <c r="D951" s="104"/>
      <c r="E951" s="104"/>
      <c r="F951" s="104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 spans="1:26" ht="15.75" customHeight="1">
      <c r="A952" s="104"/>
      <c r="B952" s="104"/>
      <c r="C952" s="104"/>
      <c r="D952" s="104"/>
      <c r="E952" s="104"/>
      <c r="F952" s="104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 spans="1:26" ht="15.75" customHeight="1">
      <c r="A953" s="104"/>
      <c r="B953" s="104"/>
      <c r="C953" s="104"/>
      <c r="D953" s="104"/>
      <c r="E953" s="104"/>
      <c r="F953" s="104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 spans="1:26" ht="15.75" customHeight="1">
      <c r="A954" s="104"/>
      <c r="B954" s="104"/>
      <c r="C954" s="104"/>
      <c r="D954" s="104"/>
      <c r="E954" s="104"/>
      <c r="F954" s="104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 spans="1:26" ht="15.75" customHeight="1">
      <c r="A955" s="104"/>
      <c r="B955" s="104"/>
      <c r="C955" s="104"/>
      <c r="D955" s="104"/>
      <c r="E955" s="104"/>
      <c r="F955" s="104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 spans="1:26" ht="15.75" customHeight="1">
      <c r="A956" s="104"/>
      <c r="B956" s="104"/>
      <c r="C956" s="104"/>
      <c r="D956" s="104"/>
      <c r="E956" s="104"/>
      <c r="F956" s="104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 spans="1:26" ht="15.75" customHeight="1">
      <c r="A957" s="104"/>
      <c r="B957" s="104"/>
      <c r="C957" s="104"/>
      <c r="D957" s="104"/>
      <c r="E957" s="104"/>
      <c r="F957" s="104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 spans="1:26" ht="15.75" customHeight="1">
      <c r="A958" s="104"/>
      <c r="B958" s="104"/>
      <c r="C958" s="104"/>
      <c r="D958" s="104"/>
      <c r="E958" s="104"/>
      <c r="F958" s="104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 spans="1:26" ht="15.75" customHeight="1">
      <c r="A959" s="104"/>
      <c r="B959" s="104"/>
      <c r="C959" s="104"/>
      <c r="D959" s="104"/>
      <c r="E959" s="104"/>
      <c r="F959" s="104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 spans="1:26" ht="15.75" customHeight="1">
      <c r="A960" s="104"/>
      <c r="B960" s="104"/>
      <c r="C960" s="104"/>
      <c r="D960" s="104"/>
      <c r="E960" s="104"/>
      <c r="F960" s="104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 spans="1:26" ht="15.75" customHeight="1">
      <c r="A961" s="104"/>
      <c r="B961" s="104"/>
      <c r="C961" s="104"/>
      <c r="D961" s="104"/>
      <c r="E961" s="104"/>
      <c r="F961" s="104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 spans="1:26" ht="15.75" customHeight="1">
      <c r="A962" s="104"/>
      <c r="B962" s="104"/>
      <c r="C962" s="104"/>
      <c r="D962" s="104"/>
      <c r="E962" s="104"/>
      <c r="F962" s="104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 spans="1:26" ht="15.75" customHeight="1">
      <c r="A963" s="104"/>
      <c r="B963" s="104"/>
      <c r="C963" s="104"/>
      <c r="D963" s="104"/>
      <c r="E963" s="104"/>
      <c r="F963" s="104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 spans="1:26" ht="15.75" customHeight="1">
      <c r="A964" s="104"/>
      <c r="B964" s="104"/>
      <c r="C964" s="104"/>
      <c r="D964" s="104"/>
      <c r="E964" s="104"/>
      <c r="F964" s="104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 spans="1:26" ht="15.75" customHeight="1">
      <c r="A965" s="104"/>
      <c r="B965" s="104"/>
      <c r="C965" s="104"/>
      <c r="D965" s="104"/>
      <c r="E965" s="104"/>
      <c r="F965" s="104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 spans="1:26" ht="15.75" customHeight="1">
      <c r="A966" s="104"/>
      <c r="B966" s="104"/>
      <c r="C966" s="104"/>
      <c r="D966" s="104"/>
      <c r="E966" s="104"/>
      <c r="F966" s="104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 spans="1:26" ht="15.75" customHeight="1">
      <c r="A967" s="104"/>
      <c r="B967" s="104"/>
      <c r="C967" s="104"/>
      <c r="D967" s="104"/>
      <c r="E967" s="104"/>
      <c r="F967" s="104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 spans="1:26" ht="15.75" customHeight="1">
      <c r="A968" s="104"/>
      <c r="B968" s="104"/>
      <c r="C968" s="104"/>
      <c r="D968" s="104"/>
      <c r="E968" s="104"/>
      <c r="F968" s="104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 spans="1:26" ht="15.75" customHeight="1">
      <c r="A969" s="104"/>
      <c r="B969" s="104"/>
      <c r="C969" s="104"/>
      <c r="D969" s="104"/>
      <c r="E969" s="104"/>
      <c r="F969" s="104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 spans="1:26" ht="15.75" customHeight="1">
      <c r="A970" s="104"/>
      <c r="B970" s="104"/>
      <c r="C970" s="104"/>
      <c r="D970" s="104"/>
      <c r="E970" s="104"/>
      <c r="F970" s="104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 spans="1:26" ht="15.75" customHeight="1">
      <c r="A971" s="104"/>
      <c r="B971" s="104"/>
      <c r="C971" s="104"/>
      <c r="D971" s="104"/>
      <c r="E971" s="104"/>
      <c r="F971" s="104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 spans="1:26" ht="15.75" customHeight="1">
      <c r="A972" s="104"/>
      <c r="B972" s="104"/>
      <c r="C972" s="104"/>
      <c r="D972" s="104"/>
      <c r="E972" s="104"/>
      <c r="F972" s="104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 spans="1:26" ht="15.75" customHeight="1">
      <c r="A973" s="104"/>
      <c r="B973" s="104"/>
      <c r="C973" s="104"/>
      <c r="D973" s="104"/>
      <c r="E973" s="104"/>
      <c r="F973" s="104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 spans="1:26" ht="15.75" customHeight="1">
      <c r="A974" s="104"/>
      <c r="B974" s="104"/>
      <c r="C974" s="104"/>
      <c r="D974" s="104"/>
      <c r="E974" s="104"/>
      <c r="F974" s="104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 spans="1:26" ht="15.75" customHeight="1">
      <c r="A975" s="104"/>
      <c r="B975" s="104"/>
      <c r="C975" s="104"/>
      <c r="D975" s="104"/>
      <c r="E975" s="104"/>
      <c r="F975" s="104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 spans="1:26" ht="15.75" customHeight="1">
      <c r="A976" s="104"/>
      <c r="B976" s="104"/>
      <c r="C976" s="104"/>
      <c r="D976" s="104"/>
      <c r="E976" s="104"/>
      <c r="F976" s="104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 spans="1:26" ht="15.75" customHeight="1">
      <c r="A977" s="104"/>
      <c r="B977" s="104"/>
      <c r="C977" s="104"/>
      <c r="D977" s="104"/>
      <c r="E977" s="104"/>
      <c r="F977" s="104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 spans="1:26" ht="15.75" customHeight="1">
      <c r="A978" s="104"/>
      <c r="B978" s="104"/>
      <c r="C978" s="104"/>
      <c r="D978" s="104"/>
      <c r="E978" s="104"/>
      <c r="F978" s="104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 spans="1:26" ht="15.75" customHeight="1">
      <c r="A979" s="104"/>
      <c r="B979" s="104"/>
      <c r="C979" s="104"/>
      <c r="D979" s="104"/>
      <c r="E979" s="104"/>
      <c r="F979" s="104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 spans="1:26" ht="15.75" customHeight="1">
      <c r="A980" s="104"/>
      <c r="B980" s="104"/>
      <c r="C980" s="104"/>
      <c r="D980" s="104"/>
      <c r="E980" s="104"/>
      <c r="F980" s="104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 spans="1:26" ht="15.75" customHeight="1">
      <c r="A981" s="104"/>
      <c r="B981" s="104"/>
      <c r="C981" s="104"/>
      <c r="D981" s="104"/>
      <c r="E981" s="104"/>
      <c r="F981" s="104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 spans="1:26" ht="15.75" customHeight="1">
      <c r="A982" s="104"/>
      <c r="B982" s="104"/>
      <c r="C982" s="104"/>
      <c r="D982" s="104"/>
      <c r="E982" s="104"/>
      <c r="F982" s="104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 spans="1:26" ht="15.75" customHeight="1">
      <c r="A983" s="104"/>
      <c r="B983" s="104"/>
      <c r="C983" s="104"/>
      <c r="D983" s="104"/>
      <c r="E983" s="104"/>
      <c r="F983" s="104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 spans="1:26" ht="15.75" customHeight="1">
      <c r="A984" s="104"/>
      <c r="B984" s="104"/>
      <c r="C984" s="104"/>
      <c r="D984" s="104"/>
      <c r="E984" s="104"/>
      <c r="F984" s="104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 spans="1:26" ht="15.75" customHeight="1">
      <c r="A985" s="104"/>
      <c r="B985" s="104"/>
      <c r="C985" s="104"/>
      <c r="D985" s="104"/>
      <c r="E985" s="104"/>
      <c r="F985" s="104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 spans="1:26" ht="15.75" customHeight="1">
      <c r="A986" s="104"/>
      <c r="B986" s="104"/>
      <c r="C986" s="104"/>
      <c r="D986" s="104"/>
      <c r="E986" s="104"/>
      <c r="F986" s="104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 spans="1:26" ht="15.75" customHeight="1">
      <c r="A987" s="104"/>
      <c r="B987" s="104"/>
      <c r="C987" s="104"/>
      <c r="D987" s="104"/>
      <c r="E987" s="104"/>
      <c r="F987" s="104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 spans="1:26" ht="15.75" customHeight="1">
      <c r="A988" s="104"/>
      <c r="B988" s="104"/>
      <c r="C988" s="104"/>
      <c r="D988" s="104"/>
      <c r="E988" s="104"/>
      <c r="F988" s="104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 spans="1:26" ht="15.75" customHeight="1">
      <c r="A989" s="104"/>
      <c r="B989" s="104"/>
      <c r="C989" s="104"/>
      <c r="D989" s="104"/>
      <c r="E989" s="104"/>
      <c r="F989" s="104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 spans="1:26" ht="15.75" customHeight="1">
      <c r="A990" s="104"/>
      <c r="B990" s="104"/>
      <c r="C990" s="104"/>
      <c r="D990" s="104"/>
      <c r="E990" s="104"/>
      <c r="F990" s="104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 spans="1:26" ht="15.75" customHeight="1">
      <c r="A991" s="104"/>
      <c r="B991" s="104"/>
      <c r="C991" s="104"/>
      <c r="D991" s="104"/>
      <c r="E991" s="104"/>
      <c r="F991" s="104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 spans="1:26" ht="15.75" customHeight="1">
      <c r="A992" s="104"/>
      <c r="B992" s="104"/>
      <c r="C992" s="104"/>
      <c r="D992" s="104"/>
      <c r="E992" s="104"/>
      <c r="F992" s="104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 spans="1:26" ht="15.75" customHeight="1">
      <c r="A993" s="104"/>
      <c r="B993" s="104"/>
      <c r="C993" s="104"/>
      <c r="D993" s="104"/>
      <c r="E993" s="104"/>
      <c r="F993" s="104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 spans="1:26" ht="15.75" customHeight="1">
      <c r="A994" s="104"/>
      <c r="B994" s="104"/>
      <c r="C994" s="104"/>
      <c r="D994" s="104"/>
      <c r="E994" s="104"/>
      <c r="F994" s="104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 spans="1:26" ht="15.75" customHeight="1">
      <c r="A995" s="104"/>
      <c r="B995" s="104"/>
      <c r="C995" s="104"/>
      <c r="D995" s="104"/>
      <c r="E995" s="104"/>
      <c r="F995" s="104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 spans="1:26" ht="15.75" customHeight="1">
      <c r="A996" s="104"/>
      <c r="B996" s="104"/>
      <c r="C996" s="104"/>
      <c r="D996" s="104"/>
      <c r="E996" s="104"/>
      <c r="F996" s="104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 spans="1:26" ht="15.75" customHeight="1">
      <c r="A997" s="104"/>
      <c r="B997" s="104"/>
      <c r="C997" s="104"/>
      <c r="D997" s="104"/>
      <c r="E997" s="104"/>
      <c r="F997" s="104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 spans="1:26" ht="15.75" customHeight="1">
      <c r="A998" s="104"/>
      <c r="B998" s="104"/>
      <c r="C998" s="104"/>
      <c r="D998" s="104"/>
      <c r="E998" s="104"/>
      <c r="F998" s="104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 spans="1:26" ht="15.75" customHeight="1">
      <c r="A999" s="104"/>
      <c r="B999" s="104"/>
      <c r="C999" s="104"/>
      <c r="D999" s="104"/>
      <c r="E999" s="104"/>
      <c r="F999" s="104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 spans="1:26" ht="15.75" customHeight="1">
      <c r="A1000" s="104"/>
      <c r="B1000" s="104"/>
      <c r="C1000" s="104"/>
      <c r="D1000" s="104"/>
      <c r="E1000" s="104"/>
      <c r="F1000" s="104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</sheetData>
  <mergeCells count="29">
    <mergeCell ref="B54:C54"/>
    <mergeCell ref="A55:E55"/>
    <mergeCell ref="B41:C41"/>
    <mergeCell ref="B42:C42"/>
    <mergeCell ref="B43:C43"/>
    <mergeCell ref="B44:C44"/>
    <mergeCell ref="B45:C45"/>
    <mergeCell ref="B46:C46"/>
    <mergeCell ref="B47:C47"/>
    <mergeCell ref="B49:C49"/>
    <mergeCell ref="B50:C50"/>
    <mergeCell ref="B51:C51"/>
    <mergeCell ref="B52:C52"/>
    <mergeCell ref="B53:C53"/>
    <mergeCell ref="B37:C37"/>
    <mergeCell ref="B38:C38"/>
    <mergeCell ref="B39:C39"/>
    <mergeCell ref="B40:C40"/>
    <mergeCell ref="B48:C48"/>
    <mergeCell ref="B32:C32"/>
    <mergeCell ref="B33:C33"/>
    <mergeCell ref="B34:C34"/>
    <mergeCell ref="B35:C35"/>
    <mergeCell ref="B36:C36"/>
    <mergeCell ref="A4:F4"/>
    <mergeCell ref="B11:E11"/>
    <mergeCell ref="B12:E12"/>
    <mergeCell ref="B30:E30"/>
    <mergeCell ref="B31:C31"/>
  </mergeCells>
  <pageMargins left="1.1023622047244095" right="0.59055118110236227" top="0.78740157480314965" bottom="1.3779527559055118" header="0" footer="0"/>
  <pageSetup paperSize="5" scale="85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A1:Q1000"/>
  <sheetViews>
    <sheetView showGridLines="0" workbookViewId="0"/>
  </sheetViews>
  <sheetFormatPr defaultColWidth="14.42578125" defaultRowHeight="15" customHeight="1"/>
  <cols>
    <col min="1" max="1" width="5.140625" customWidth="1"/>
    <col min="2" max="2" width="0.7109375" customWidth="1"/>
    <col min="3" max="3" width="20.7109375" customWidth="1"/>
    <col min="4" max="4" width="17.42578125" customWidth="1"/>
    <col min="5" max="12" width="12.28515625" customWidth="1"/>
    <col min="13" max="13" width="1.140625" customWidth="1"/>
    <col min="14" max="14" width="8.7109375" customWidth="1"/>
    <col min="15" max="15" width="15.28515625" customWidth="1"/>
    <col min="16" max="16" width="96.85546875" customWidth="1"/>
    <col min="17" max="17" width="11.7109375" customWidth="1"/>
    <col min="18" max="26" width="8.7109375" customWidth="1"/>
  </cols>
  <sheetData>
    <row r="1" spans="1:17">
      <c r="A1" s="96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17" ht="6.75" customHeight="1">
      <c r="A2" s="96"/>
      <c r="B2" s="285" t="s">
        <v>187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8" t="s">
        <v>187</v>
      </c>
      <c r="N2" s="96"/>
      <c r="O2" s="96"/>
      <c r="P2" s="96"/>
      <c r="Q2" s="96"/>
    </row>
    <row r="3" spans="1:17" ht="13.5" customHeight="1">
      <c r="A3" s="96"/>
      <c r="B3" s="218"/>
      <c r="C3" s="210" t="s">
        <v>188</v>
      </c>
      <c r="D3" s="96" t="s">
        <v>189</v>
      </c>
      <c r="E3" s="212"/>
      <c r="F3" s="1200" t="str">
        <f>+'No KKA'!B7</f>
        <v>Pemeriksaan BOP</v>
      </c>
      <c r="G3" s="1147"/>
      <c r="H3" s="1201"/>
      <c r="J3" s="210" t="s">
        <v>190</v>
      </c>
      <c r="K3" s="96" t="s">
        <v>191</v>
      </c>
      <c r="L3" s="210"/>
      <c r="M3" s="211"/>
      <c r="N3" s="96"/>
      <c r="O3" s="96"/>
    </row>
    <row r="4" spans="1:17" ht="13.5" customHeight="1">
      <c r="A4" s="96"/>
      <c r="B4" s="218"/>
      <c r="C4" s="210" t="s">
        <v>22</v>
      </c>
      <c r="D4" s="212" t="s">
        <v>486</v>
      </c>
      <c r="E4" s="96"/>
      <c r="F4" s="1149"/>
      <c r="G4" s="1150"/>
      <c r="H4" s="1202"/>
      <c r="J4" s="210" t="s">
        <v>50</v>
      </c>
      <c r="K4" s="213">
        <v>45245</v>
      </c>
      <c r="L4" s="210"/>
      <c r="M4" s="211"/>
      <c r="N4" s="96"/>
      <c r="O4" s="96"/>
    </row>
    <row r="5" spans="1:17" ht="13.5" customHeight="1">
      <c r="A5" s="96"/>
      <c r="B5" s="218"/>
      <c r="C5" s="210" t="s">
        <v>24</v>
      </c>
      <c r="D5" s="215" t="s">
        <v>193</v>
      </c>
      <c r="E5" s="96"/>
      <c r="F5" s="216" t="s">
        <v>194</v>
      </c>
      <c r="G5" s="1203" t="str">
        <f>+'No KKA'!C7</f>
        <v>006/BOP/PARE/X/2023</v>
      </c>
      <c r="H5" s="1154"/>
      <c r="J5" s="210" t="s">
        <v>195</v>
      </c>
      <c r="K5" s="96"/>
      <c r="L5" s="210"/>
      <c r="M5" s="286"/>
      <c r="N5" s="96"/>
      <c r="O5" s="96"/>
    </row>
    <row r="6" spans="1:17" ht="13.5" customHeight="1">
      <c r="A6" s="96"/>
      <c r="B6" s="218"/>
      <c r="C6" s="210" t="s">
        <v>151</v>
      </c>
      <c r="D6" s="96" t="s">
        <v>196</v>
      </c>
      <c r="E6" s="96"/>
      <c r="J6" s="210"/>
      <c r="K6" s="96"/>
      <c r="L6" s="210"/>
      <c r="M6" s="211"/>
      <c r="N6" s="96"/>
      <c r="O6" s="96"/>
    </row>
    <row r="7" spans="1:17" ht="3.75" customHeight="1">
      <c r="A7" s="96"/>
      <c r="B7" s="218"/>
      <c r="C7" s="210"/>
      <c r="D7" s="210"/>
      <c r="E7" s="96"/>
      <c r="F7" s="96"/>
      <c r="G7" s="96"/>
      <c r="H7" s="96"/>
      <c r="I7" s="96"/>
      <c r="J7" s="96"/>
      <c r="K7" s="96"/>
      <c r="L7" s="96"/>
      <c r="M7" s="211"/>
      <c r="N7" s="96"/>
      <c r="O7" s="96"/>
      <c r="P7" s="337"/>
      <c r="Q7" s="337"/>
    </row>
    <row r="8" spans="1:17">
      <c r="A8" s="96"/>
      <c r="B8" s="218"/>
      <c r="C8" s="1224" t="s">
        <v>487</v>
      </c>
      <c r="D8" s="1225"/>
      <c r="E8" s="338" t="s">
        <v>488</v>
      </c>
      <c r="F8" s="338" t="s">
        <v>489</v>
      </c>
      <c r="G8" s="338" t="s">
        <v>490</v>
      </c>
      <c r="H8" s="338" t="s">
        <v>491</v>
      </c>
      <c r="I8" s="338" t="s">
        <v>492</v>
      </c>
      <c r="J8" s="338"/>
      <c r="K8" s="338"/>
      <c r="L8" s="339" t="s">
        <v>138</v>
      </c>
      <c r="M8" s="211"/>
      <c r="N8" s="96"/>
      <c r="O8" s="96"/>
      <c r="P8" s="337"/>
      <c r="Q8" s="337"/>
    </row>
    <row r="9" spans="1:17">
      <c r="A9" s="96"/>
      <c r="B9" s="218"/>
      <c r="C9" s="1226" t="s">
        <v>493</v>
      </c>
      <c r="D9" s="1227"/>
      <c r="E9" s="340">
        <v>0</v>
      </c>
      <c r="F9" s="340">
        <v>0</v>
      </c>
      <c r="G9" s="340">
        <v>0</v>
      </c>
      <c r="H9" s="340">
        <v>0</v>
      </c>
      <c r="I9" s="340">
        <v>0</v>
      </c>
      <c r="J9" s="340"/>
      <c r="K9" s="340"/>
      <c r="L9" s="341">
        <f t="shared" ref="L9:L62" si="0">SUM(E9:K9)</f>
        <v>0</v>
      </c>
      <c r="M9" s="211"/>
      <c r="N9" s="96"/>
      <c r="O9" s="96"/>
      <c r="P9" s="337"/>
      <c r="Q9" s="337"/>
    </row>
    <row r="10" spans="1:17">
      <c r="A10" s="96"/>
      <c r="B10" s="218"/>
      <c r="C10" s="1222" t="s">
        <v>494</v>
      </c>
      <c r="D10" s="1223"/>
      <c r="E10" s="342">
        <v>0</v>
      </c>
      <c r="F10" s="342">
        <v>2500000</v>
      </c>
      <c r="G10" s="342">
        <v>0</v>
      </c>
      <c r="H10" s="342">
        <v>0</v>
      </c>
      <c r="I10" s="342">
        <v>0</v>
      </c>
      <c r="J10" s="342"/>
      <c r="K10" s="342"/>
      <c r="L10" s="343">
        <f t="shared" si="0"/>
        <v>2500000</v>
      </c>
      <c r="M10" s="211"/>
      <c r="N10" s="96"/>
      <c r="O10" s="96"/>
      <c r="P10" s="337"/>
      <c r="Q10" s="337"/>
    </row>
    <row r="11" spans="1:17">
      <c r="A11" s="96"/>
      <c r="B11" s="218"/>
      <c r="C11" s="1222" t="s">
        <v>495</v>
      </c>
      <c r="D11" s="1223"/>
      <c r="E11" s="342">
        <v>0</v>
      </c>
      <c r="F11" s="342">
        <v>0</v>
      </c>
      <c r="G11" s="342">
        <v>0</v>
      </c>
      <c r="H11" s="342">
        <v>0</v>
      </c>
      <c r="I11" s="342">
        <v>0</v>
      </c>
      <c r="J11" s="342"/>
      <c r="K11" s="342"/>
      <c r="L11" s="343">
        <f t="shared" si="0"/>
        <v>0</v>
      </c>
      <c r="M11" s="211"/>
      <c r="N11" s="96"/>
      <c r="O11" s="96" t="s">
        <v>496</v>
      </c>
      <c r="P11" s="337"/>
      <c r="Q11" s="337"/>
    </row>
    <row r="12" spans="1:17">
      <c r="A12" s="96"/>
      <c r="B12" s="218"/>
      <c r="C12" s="1222" t="s">
        <v>497</v>
      </c>
      <c r="D12" s="1223"/>
      <c r="E12" s="342">
        <v>0</v>
      </c>
      <c r="F12" s="342">
        <v>0</v>
      </c>
      <c r="G12" s="342">
        <v>0</v>
      </c>
      <c r="H12" s="342">
        <v>0</v>
      </c>
      <c r="I12" s="342">
        <v>0</v>
      </c>
      <c r="J12" s="342"/>
      <c r="K12" s="342"/>
      <c r="L12" s="343">
        <f t="shared" si="0"/>
        <v>0</v>
      </c>
      <c r="M12" s="211"/>
      <c r="N12" s="96"/>
      <c r="O12" s="96"/>
      <c r="P12" s="337"/>
      <c r="Q12" s="337"/>
    </row>
    <row r="13" spans="1:17">
      <c r="A13" s="96"/>
      <c r="B13" s="218"/>
      <c r="C13" s="1222" t="s">
        <v>498</v>
      </c>
      <c r="D13" s="1223"/>
      <c r="E13" s="342">
        <v>0</v>
      </c>
      <c r="F13" s="342">
        <v>0</v>
      </c>
      <c r="G13" s="342">
        <v>0</v>
      </c>
      <c r="H13" s="342">
        <v>0</v>
      </c>
      <c r="I13" s="342">
        <v>0</v>
      </c>
      <c r="J13" s="342"/>
      <c r="K13" s="342"/>
      <c r="L13" s="343">
        <f t="shared" si="0"/>
        <v>0</v>
      </c>
      <c r="M13" s="211"/>
      <c r="N13" s="96"/>
      <c r="O13" s="96" t="s">
        <v>127</v>
      </c>
      <c r="P13" s="337" t="s">
        <v>57</v>
      </c>
      <c r="Q13" s="337" t="s">
        <v>138</v>
      </c>
    </row>
    <row r="14" spans="1:17">
      <c r="A14" s="96"/>
      <c r="B14" s="218"/>
      <c r="C14" s="1222" t="s">
        <v>499</v>
      </c>
      <c r="D14" s="1223"/>
      <c r="E14" s="342">
        <v>0</v>
      </c>
      <c r="F14" s="342">
        <v>0</v>
      </c>
      <c r="G14" s="342">
        <v>0</v>
      </c>
      <c r="H14" s="342">
        <v>0</v>
      </c>
      <c r="I14" s="342">
        <v>0</v>
      </c>
      <c r="J14" s="342"/>
      <c r="K14" s="342"/>
      <c r="L14" s="343">
        <f t="shared" si="0"/>
        <v>0</v>
      </c>
      <c r="M14" s="211"/>
      <c r="N14" s="96"/>
      <c r="O14" s="96">
        <v>1</v>
      </c>
      <c r="P14" s="337" t="s">
        <v>500</v>
      </c>
      <c r="Q14" s="337" t="s">
        <v>501</v>
      </c>
    </row>
    <row r="15" spans="1:17">
      <c r="A15" s="96"/>
      <c r="B15" s="218"/>
      <c r="C15" s="1222" t="s">
        <v>502</v>
      </c>
      <c r="D15" s="1223"/>
      <c r="E15" s="342">
        <v>0</v>
      </c>
      <c r="F15" s="342">
        <v>0</v>
      </c>
      <c r="G15" s="342">
        <v>0</v>
      </c>
      <c r="H15" s="342">
        <v>0</v>
      </c>
      <c r="I15" s="342">
        <v>0</v>
      </c>
      <c r="J15" s="342"/>
      <c r="K15" s="342"/>
      <c r="L15" s="343">
        <f t="shared" si="0"/>
        <v>0</v>
      </c>
      <c r="M15" s="211"/>
      <c r="N15" s="96"/>
      <c r="O15" s="96">
        <v>2</v>
      </c>
      <c r="P15" s="337" t="s">
        <v>503</v>
      </c>
      <c r="Q15" s="337" t="s">
        <v>504</v>
      </c>
    </row>
    <row r="16" spans="1:17">
      <c r="A16" s="96"/>
      <c r="B16" s="218"/>
      <c r="C16" s="1222" t="s">
        <v>505</v>
      </c>
      <c r="D16" s="1223"/>
      <c r="E16" s="342"/>
      <c r="F16" s="342">
        <v>0</v>
      </c>
      <c r="G16" s="342">
        <v>0</v>
      </c>
      <c r="H16" s="342">
        <v>0</v>
      </c>
      <c r="I16" s="342">
        <v>0</v>
      </c>
      <c r="J16" s="342"/>
      <c r="K16" s="342"/>
      <c r="L16" s="343">
        <f t="shared" si="0"/>
        <v>0</v>
      </c>
      <c r="M16" s="211"/>
      <c r="N16" s="96"/>
      <c r="O16" s="96">
        <v>3</v>
      </c>
      <c r="P16" s="337" t="s">
        <v>506</v>
      </c>
      <c r="Q16" s="337" t="s">
        <v>507</v>
      </c>
    </row>
    <row r="17" spans="1:17">
      <c r="A17" s="96"/>
      <c r="B17" s="218"/>
      <c r="C17" s="1222" t="s">
        <v>508</v>
      </c>
      <c r="D17" s="1223"/>
      <c r="E17" s="342">
        <v>0</v>
      </c>
      <c r="F17" s="342">
        <v>0</v>
      </c>
      <c r="G17" s="342">
        <v>0</v>
      </c>
      <c r="H17" s="342">
        <v>0</v>
      </c>
      <c r="I17" s="342">
        <v>0</v>
      </c>
      <c r="J17" s="342"/>
      <c r="K17" s="342"/>
      <c r="L17" s="343">
        <f t="shared" si="0"/>
        <v>0</v>
      </c>
      <c r="M17" s="211"/>
      <c r="N17" s="96"/>
      <c r="O17" s="96">
        <v>4</v>
      </c>
      <c r="P17" s="337" t="s">
        <v>509</v>
      </c>
      <c r="Q17" s="337" t="s">
        <v>504</v>
      </c>
    </row>
    <row r="18" spans="1:17">
      <c r="A18" s="96"/>
      <c r="B18" s="218"/>
      <c r="C18" s="1222" t="s">
        <v>510</v>
      </c>
      <c r="D18" s="1223"/>
      <c r="E18" s="342">
        <v>0</v>
      </c>
      <c r="F18" s="342">
        <v>0</v>
      </c>
      <c r="G18" s="342">
        <v>0</v>
      </c>
      <c r="H18" s="342">
        <v>0</v>
      </c>
      <c r="I18" s="342">
        <v>0</v>
      </c>
      <c r="J18" s="342"/>
      <c r="K18" s="342"/>
      <c r="L18" s="343">
        <f t="shared" si="0"/>
        <v>0</v>
      </c>
      <c r="M18" s="211"/>
      <c r="N18" s="96"/>
      <c r="O18" s="96">
        <v>5</v>
      </c>
      <c r="P18" s="337" t="s">
        <v>511</v>
      </c>
      <c r="Q18" s="337" t="s">
        <v>512</v>
      </c>
    </row>
    <row r="19" spans="1:17">
      <c r="A19" s="96"/>
      <c r="B19" s="218"/>
      <c r="C19" s="1222" t="s">
        <v>513</v>
      </c>
      <c r="D19" s="1223"/>
      <c r="E19" s="342">
        <v>1400000</v>
      </c>
      <c r="F19" s="342">
        <v>1250000</v>
      </c>
      <c r="G19" s="342">
        <v>1400000</v>
      </c>
      <c r="H19" s="342">
        <v>1400000</v>
      </c>
      <c r="I19" s="342">
        <v>1400000</v>
      </c>
      <c r="J19" s="342"/>
      <c r="K19" s="342"/>
      <c r="L19" s="343">
        <f t="shared" si="0"/>
        <v>6850000</v>
      </c>
      <c r="M19" s="211"/>
      <c r="N19" s="96"/>
      <c r="O19" s="96">
        <v>6</v>
      </c>
      <c r="P19" s="337" t="s">
        <v>514</v>
      </c>
      <c r="Q19" s="337" t="s">
        <v>515</v>
      </c>
    </row>
    <row r="20" spans="1:17">
      <c r="A20" s="96"/>
      <c r="B20" s="218"/>
      <c r="C20" s="1222" t="s">
        <v>516</v>
      </c>
      <c r="D20" s="1223"/>
      <c r="E20" s="342">
        <v>0</v>
      </c>
      <c r="F20" s="342">
        <v>0</v>
      </c>
      <c r="G20" s="342">
        <v>0</v>
      </c>
      <c r="H20" s="342">
        <v>0</v>
      </c>
      <c r="I20" s="342">
        <v>0</v>
      </c>
      <c r="J20" s="342"/>
      <c r="K20" s="342"/>
      <c r="L20" s="343">
        <f t="shared" si="0"/>
        <v>0</v>
      </c>
      <c r="M20" s="211"/>
      <c r="N20" s="96"/>
      <c r="O20" s="96">
        <v>7</v>
      </c>
      <c r="P20" s="337" t="s">
        <v>517</v>
      </c>
      <c r="Q20" s="337" t="s">
        <v>518</v>
      </c>
    </row>
    <row r="21" spans="1:17" ht="15.75" customHeight="1">
      <c r="A21" s="96"/>
      <c r="B21" s="218"/>
      <c r="C21" s="1222" t="s">
        <v>519</v>
      </c>
      <c r="D21" s="1223"/>
      <c r="E21" s="342">
        <v>180000</v>
      </c>
      <c r="F21" s="342">
        <v>150000</v>
      </c>
      <c r="G21" s="342">
        <v>180000</v>
      </c>
      <c r="H21" s="342">
        <v>150000</v>
      </c>
      <c r="I21" s="342">
        <v>150000</v>
      </c>
      <c r="J21" s="342"/>
      <c r="K21" s="342"/>
      <c r="L21" s="343">
        <f t="shared" si="0"/>
        <v>810000</v>
      </c>
      <c r="M21" s="211"/>
      <c r="N21" s="96"/>
      <c r="O21" s="96">
        <v>8</v>
      </c>
      <c r="P21" s="337" t="s">
        <v>520</v>
      </c>
      <c r="Q21" s="337" t="s">
        <v>521</v>
      </c>
    </row>
    <row r="22" spans="1:17" ht="15.75" customHeight="1">
      <c r="A22" s="96"/>
      <c r="B22" s="218"/>
      <c r="C22" s="1222" t="s">
        <v>522</v>
      </c>
      <c r="D22" s="1223"/>
      <c r="E22" s="342">
        <v>140000</v>
      </c>
      <c r="F22" s="342">
        <v>120000</v>
      </c>
      <c r="G22" s="342">
        <v>140000</v>
      </c>
      <c r="H22" s="342">
        <v>120000</v>
      </c>
      <c r="I22" s="342">
        <v>120000</v>
      </c>
      <c r="J22" s="342"/>
      <c r="K22" s="342"/>
      <c r="L22" s="343">
        <f t="shared" si="0"/>
        <v>640000</v>
      </c>
      <c r="M22" s="211"/>
      <c r="N22" s="96"/>
      <c r="O22" s="96">
        <v>9</v>
      </c>
      <c r="P22" s="337" t="s">
        <v>523</v>
      </c>
      <c r="Q22" s="337" t="s">
        <v>524</v>
      </c>
    </row>
    <row r="23" spans="1:17" ht="15.75" customHeight="1">
      <c r="A23" s="96"/>
      <c r="B23" s="218"/>
      <c r="C23" s="1222" t="s">
        <v>525</v>
      </c>
      <c r="D23" s="1223"/>
      <c r="E23" s="342">
        <v>460000</v>
      </c>
      <c r="F23" s="342">
        <v>360000</v>
      </c>
      <c r="G23" s="342">
        <v>460000</v>
      </c>
      <c r="H23" s="342">
        <v>360000</v>
      </c>
      <c r="I23" s="342">
        <v>360000</v>
      </c>
      <c r="J23" s="342"/>
      <c r="K23" s="342"/>
      <c r="L23" s="343">
        <f t="shared" si="0"/>
        <v>2000000</v>
      </c>
      <c r="M23" s="211"/>
      <c r="N23" s="96"/>
      <c r="O23" s="96">
        <v>10</v>
      </c>
      <c r="P23" s="337" t="s">
        <v>526</v>
      </c>
      <c r="Q23" s="337" t="s">
        <v>527</v>
      </c>
    </row>
    <row r="24" spans="1:17" ht="15.75" customHeight="1">
      <c r="A24" s="96"/>
      <c r="B24" s="218"/>
      <c r="C24" s="1222" t="s">
        <v>528</v>
      </c>
      <c r="D24" s="1223"/>
      <c r="E24" s="342">
        <v>180000</v>
      </c>
      <c r="F24" s="342">
        <v>150000</v>
      </c>
      <c r="G24" s="342">
        <v>180000</v>
      </c>
      <c r="H24" s="342">
        <v>150000</v>
      </c>
      <c r="I24" s="342">
        <v>150000</v>
      </c>
      <c r="J24" s="342"/>
      <c r="K24" s="342"/>
      <c r="L24" s="343">
        <f t="shared" si="0"/>
        <v>810000</v>
      </c>
      <c r="M24" s="211"/>
      <c r="N24" s="96"/>
      <c r="O24" s="96"/>
      <c r="P24" s="337"/>
      <c r="Q24" s="337"/>
    </row>
    <row r="25" spans="1:17" ht="15.75" customHeight="1">
      <c r="A25" s="96"/>
      <c r="B25" s="218"/>
      <c r="C25" s="1222" t="s">
        <v>529</v>
      </c>
      <c r="D25" s="1223"/>
      <c r="E25" s="342">
        <v>0</v>
      </c>
      <c r="F25" s="342">
        <v>0</v>
      </c>
      <c r="G25" s="342">
        <v>0</v>
      </c>
      <c r="H25" s="342">
        <v>0</v>
      </c>
      <c r="I25" s="342">
        <v>0</v>
      </c>
      <c r="J25" s="342"/>
      <c r="K25" s="342"/>
      <c r="L25" s="343">
        <f t="shared" si="0"/>
        <v>0</v>
      </c>
      <c r="M25" s="211"/>
      <c r="N25" s="96"/>
      <c r="O25" s="96" t="s">
        <v>496</v>
      </c>
      <c r="P25" s="337"/>
      <c r="Q25" s="337"/>
    </row>
    <row r="26" spans="1:17" ht="15.75" customHeight="1">
      <c r="A26" s="96"/>
      <c r="B26" s="218"/>
      <c r="C26" s="1222" t="s">
        <v>530</v>
      </c>
      <c r="D26" s="1223"/>
      <c r="E26" s="342">
        <v>0</v>
      </c>
      <c r="F26" s="342">
        <v>0</v>
      </c>
      <c r="G26" s="342">
        <v>0</v>
      </c>
      <c r="H26" s="342">
        <v>0</v>
      </c>
      <c r="I26" s="342">
        <v>0</v>
      </c>
      <c r="J26" s="342"/>
      <c r="K26" s="342"/>
      <c r="L26" s="343">
        <f t="shared" si="0"/>
        <v>0</v>
      </c>
      <c r="M26" s="211"/>
      <c r="N26" s="96"/>
      <c r="O26" s="96"/>
      <c r="P26" s="337"/>
      <c r="Q26" s="337"/>
    </row>
    <row r="27" spans="1:17" ht="15.75" customHeight="1">
      <c r="A27" s="96"/>
      <c r="B27" s="218"/>
      <c r="C27" s="1222" t="s">
        <v>531</v>
      </c>
      <c r="D27" s="1223"/>
      <c r="E27" s="342">
        <v>120000</v>
      </c>
      <c r="F27" s="342">
        <v>0</v>
      </c>
      <c r="G27" s="342">
        <v>0</v>
      </c>
      <c r="H27" s="342">
        <v>0</v>
      </c>
      <c r="I27" s="342">
        <v>0</v>
      </c>
      <c r="J27" s="342"/>
      <c r="K27" s="342"/>
      <c r="L27" s="343">
        <f t="shared" si="0"/>
        <v>120000</v>
      </c>
      <c r="M27" s="211"/>
      <c r="N27" s="96"/>
      <c r="O27" s="96" t="s">
        <v>127</v>
      </c>
      <c r="P27" s="337" t="s">
        <v>57</v>
      </c>
      <c r="Q27" s="337" t="s">
        <v>138</v>
      </c>
    </row>
    <row r="28" spans="1:17" ht="15.75" customHeight="1">
      <c r="A28" s="96"/>
      <c r="B28" s="218"/>
      <c r="C28" s="1222" t="s">
        <v>532</v>
      </c>
      <c r="D28" s="1223"/>
      <c r="E28" s="342">
        <v>0</v>
      </c>
      <c r="F28" s="342">
        <v>0</v>
      </c>
      <c r="G28" s="342">
        <v>0</v>
      </c>
      <c r="H28" s="342">
        <v>0</v>
      </c>
      <c r="I28" s="342">
        <v>0</v>
      </c>
      <c r="J28" s="342"/>
      <c r="K28" s="342"/>
      <c r="L28" s="343">
        <f t="shared" si="0"/>
        <v>0</v>
      </c>
      <c r="M28" s="211"/>
      <c r="N28" s="96"/>
      <c r="O28" s="96">
        <v>1</v>
      </c>
      <c r="P28" s="337" t="s">
        <v>533</v>
      </c>
      <c r="Q28" s="337" t="s">
        <v>534</v>
      </c>
    </row>
    <row r="29" spans="1:17" ht="15.75" customHeight="1">
      <c r="A29" s="96"/>
      <c r="B29" s="218"/>
      <c r="C29" s="1222" t="s">
        <v>535</v>
      </c>
      <c r="D29" s="1223"/>
      <c r="E29" s="342">
        <v>0</v>
      </c>
      <c r="F29" s="342">
        <v>0</v>
      </c>
      <c r="G29" s="342">
        <v>0</v>
      </c>
      <c r="H29" s="342">
        <v>0</v>
      </c>
      <c r="I29" s="342">
        <v>0</v>
      </c>
      <c r="J29" s="342"/>
      <c r="K29" s="342"/>
      <c r="L29" s="343">
        <f t="shared" si="0"/>
        <v>0</v>
      </c>
      <c r="M29" s="211"/>
      <c r="N29" s="96"/>
      <c r="O29" s="96">
        <v>2</v>
      </c>
      <c r="P29" s="337" t="s">
        <v>536</v>
      </c>
      <c r="Q29" s="337" t="s">
        <v>515</v>
      </c>
    </row>
    <row r="30" spans="1:17" ht="15.75" customHeight="1">
      <c r="A30" s="96"/>
      <c r="B30" s="218"/>
      <c r="C30" s="1222" t="s">
        <v>537</v>
      </c>
      <c r="D30" s="1223"/>
      <c r="E30" s="342">
        <v>0</v>
      </c>
      <c r="F30" s="342">
        <v>35000</v>
      </c>
      <c r="G30" s="342">
        <v>0</v>
      </c>
      <c r="H30" s="342">
        <v>0</v>
      </c>
      <c r="I30" s="342">
        <v>0</v>
      </c>
      <c r="J30" s="342"/>
      <c r="K30" s="342"/>
      <c r="L30" s="343">
        <f t="shared" si="0"/>
        <v>35000</v>
      </c>
      <c r="M30" s="211"/>
      <c r="N30" s="96"/>
      <c r="O30" s="96">
        <v>3</v>
      </c>
      <c r="P30" s="337" t="s">
        <v>538</v>
      </c>
      <c r="Q30" s="337" t="s">
        <v>539</v>
      </c>
    </row>
    <row r="31" spans="1:17" ht="15.75" customHeight="1">
      <c r="A31" s="96"/>
      <c r="B31" s="218"/>
      <c r="C31" s="1222" t="s">
        <v>540</v>
      </c>
      <c r="D31" s="1223"/>
      <c r="E31" s="342">
        <v>0</v>
      </c>
      <c r="F31" s="342">
        <v>0</v>
      </c>
      <c r="G31" s="342">
        <v>0</v>
      </c>
      <c r="H31" s="342">
        <v>0</v>
      </c>
      <c r="I31" s="342">
        <v>0</v>
      </c>
      <c r="J31" s="342"/>
      <c r="K31" s="342"/>
      <c r="L31" s="343">
        <f t="shared" si="0"/>
        <v>0</v>
      </c>
      <c r="M31" s="211"/>
      <c r="N31" s="96"/>
      <c r="O31" s="96">
        <v>4</v>
      </c>
      <c r="P31" s="337" t="s">
        <v>541</v>
      </c>
      <c r="Q31" s="337" t="s">
        <v>542</v>
      </c>
    </row>
    <row r="32" spans="1:17" ht="15.75" customHeight="1">
      <c r="A32" s="96"/>
      <c r="B32" s="218"/>
      <c r="C32" s="1222" t="s">
        <v>543</v>
      </c>
      <c r="D32" s="1223"/>
      <c r="E32" s="342">
        <v>0</v>
      </c>
      <c r="F32" s="342">
        <v>0</v>
      </c>
      <c r="G32" s="342"/>
      <c r="H32" s="342">
        <v>0</v>
      </c>
      <c r="I32" s="342">
        <v>0</v>
      </c>
      <c r="J32" s="342"/>
      <c r="K32" s="342"/>
      <c r="L32" s="343">
        <f t="shared" si="0"/>
        <v>0</v>
      </c>
      <c r="M32" s="211"/>
      <c r="N32" s="96"/>
      <c r="O32" s="96">
        <v>5</v>
      </c>
      <c r="P32" s="337" t="s">
        <v>544</v>
      </c>
      <c r="Q32" s="337" t="s">
        <v>545</v>
      </c>
    </row>
    <row r="33" spans="1:17" ht="15.75" customHeight="1">
      <c r="A33" s="96"/>
      <c r="B33" s="218"/>
      <c r="C33" s="1222" t="s">
        <v>546</v>
      </c>
      <c r="D33" s="1223"/>
      <c r="E33" s="342">
        <v>0</v>
      </c>
      <c r="F33" s="342">
        <v>0</v>
      </c>
      <c r="G33" s="342">
        <v>10000</v>
      </c>
      <c r="H33" s="342">
        <v>0</v>
      </c>
      <c r="I33" s="342">
        <v>0</v>
      </c>
      <c r="J33" s="342"/>
      <c r="K33" s="342"/>
      <c r="L33" s="343">
        <f t="shared" si="0"/>
        <v>10000</v>
      </c>
      <c r="M33" s="211"/>
      <c r="N33" s="96"/>
      <c r="O33" s="96">
        <v>6</v>
      </c>
      <c r="P33" s="337" t="s">
        <v>547</v>
      </c>
      <c r="Q33" s="337" t="s">
        <v>548</v>
      </c>
    </row>
    <row r="34" spans="1:17" ht="15.75" customHeight="1">
      <c r="A34" s="96"/>
      <c r="B34" s="218"/>
      <c r="C34" s="1222" t="s">
        <v>549</v>
      </c>
      <c r="D34" s="1223"/>
      <c r="E34" s="342">
        <v>85000</v>
      </c>
      <c r="F34" s="342">
        <v>50000</v>
      </c>
      <c r="G34" s="342">
        <v>75000</v>
      </c>
      <c r="H34" s="342">
        <v>80000</v>
      </c>
      <c r="I34" s="342">
        <v>75000</v>
      </c>
      <c r="J34" s="342"/>
      <c r="K34" s="342"/>
      <c r="L34" s="343">
        <f t="shared" si="0"/>
        <v>365000</v>
      </c>
      <c r="M34" s="211"/>
      <c r="N34" s="96"/>
      <c r="O34" s="96">
        <v>7</v>
      </c>
      <c r="P34" s="337" t="s">
        <v>550</v>
      </c>
      <c r="Q34" s="337" t="s">
        <v>521</v>
      </c>
    </row>
    <row r="35" spans="1:17" ht="15.75" customHeight="1">
      <c r="A35" s="96"/>
      <c r="B35" s="218"/>
      <c r="C35" s="1222" t="s">
        <v>551</v>
      </c>
      <c r="D35" s="1223"/>
      <c r="E35" s="342">
        <v>105000</v>
      </c>
      <c r="F35" s="342">
        <v>0</v>
      </c>
      <c r="G35" s="342">
        <v>0</v>
      </c>
      <c r="H35" s="342">
        <v>0</v>
      </c>
      <c r="I35" s="342">
        <v>0</v>
      </c>
      <c r="J35" s="342"/>
      <c r="K35" s="342"/>
      <c r="L35" s="343">
        <f t="shared" si="0"/>
        <v>105000</v>
      </c>
      <c r="M35" s="211"/>
      <c r="N35" s="96"/>
      <c r="O35" s="96">
        <v>8</v>
      </c>
      <c r="P35" s="337" t="s">
        <v>552</v>
      </c>
      <c r="Q35" s="337" t="s">
        <v>553</v>
      </c>
    </row>
    <row r="36" spans="1:17" ht="15.75" customHeight="1">
      <c r="A36" s="96"/>
      <c r="B36" s="218"/>
      <c r="C36" s="1222" t="s">
        <v>554</v>
      </c>
      <c r="D36" s="1223"/>
      <c r="E36" s="342">
        <v>0</v>
      </c>
      <c r="F36" s="342">
        <v>0</v>
      </c>
      <c r="G36" s="342">
        <v>0</v>
      </c>
      <c r="H36" s="342">
        <v>0</v>
      </c>
      <c r="I36" s="342">
        <v>0</v>
      </c>
      <c r="J36" s="342"/>
      <c r="K36" s="342"/>
      <c r="L36" s="343">
        <f t="shared" si="0"/>
        <v>0</v>
      </c>
      <c r="M36" s="211"/>
      <c r="N36" s="96"/>
      <c r="O36" s="96"/>
      <c r="P36" s="337"/>
      <c r="Q36" s="337"/>
    </row>
    <row r="37" spans="1:17" ht="15.75" customHeight="1">
      <c r="A37" s="96"/>
      <c r="B37" s="218"/>
      <c r="C37" s="1222" t="s">
        <v>457</v>
      </c>
      <c r="D37" s="1223"/>
      <c r="E37" s="342">
        <v>0</v>
      </c>
      <c r="F37" s="342">
        <v>0</v>
      </c>
      <c r="G37" s="342">
        <v>0</v>
      </c>
      <c r="H37" s="342">
        <v>45000</v>
      </c>
      <c r="I37" s="342">
        <v>0</v>
      </c>
      <c r="J37" s="342"/>
      <c r="K37" s="342"/>
      <c r="L37" s="343">
        <f t="shared" si="0"/>
        <v>45000</v>
      </c>
      <c r="M37" s="211"/>
      <c r="N37" s="96"/>
      <c r="O37" s="96" t="s">
        <v>496</v>
      </c>
      <c r="P37" s="337"/>
      <c r="Q37" s="337"/>
    </row>
    <row r="38" spans="1:17" ht="15.75" customHeight="1">
      <c r="A38" s="96"/>
      <c r="B38" s="218"/>
      <c r="C38" s="1222" t="s">
        <v>555</v>
      </c>
      <c r="D38" s="1223"/>
      <c r="E38" s="342">
        <v>0</v>
      </c>
      <c r="F38" s="342">
        <v>0</v>
      </c>
      <c r="G38" s="342">
        <v>0</v>
      </c>
      <c r="H38" s="342">
        <v>0</v>
      </c>
      <c r="I38" s="342">
        <v>0</v>
      </c>
      <c r="J38" s="342"/>
      <c r="K38" s="342"/>
      <c r="L38" s="343">
        <f t="shared" si="0"/>
        <v>0</v>
      </c>
      <c r="M38" s="211"/>
      <c r="N38" s="96"/>
      <c r="O38" s="96"/>
      <c r="P38" s="337"/>
      <c r="Q38" s="337"/>
    </row>
    <row r="39" spans="1:17" ht="15.75" customHeight="1">
      <c r="A39" s="96"/>
      <c r="B39" s="218"/>
      <c r="C39" s="1222" t="s">
        <v>556</v>
      </c>
      <c r="D39" s="1223"/>
      <c r="E39" s="342">
        <v>0</v>
      </c>
      <c r="F39" s="342">
        <v>0</v>
      </c>
      <c r="G39" s="342">
        <v>0</v>
      </c>
      <c r="H39" s="342">
        <v>0</v>
      </c>
      <c r="I39" s="342">
        <v>0</v>
      </c>
      <c r="J39" s="342"/>
      <c r="K39" s="342"/>
      <c r="L39" s="343">
        <f t="shared" si="0"/>
        <v>0</v>
      </c>
      <c r="M39" s="211"/>
      <c r="N39" s="96"/>
      <c r="O39" s="96" t="s">
        <v>127</v>
      </c>
      <c r="P39" s="337" t="s">
        <v>57</v>
      </c>
      <c r="Q39" s="337" t="s">
        <v>138</v>
      </c>
    </row>
    <row r="40" spans="1:17" ht="15.75" customHeight="1">
      <c r="A40" s="96"/>
      <c r="B40" s="218"/>
      <c r="C40" s="1222" t="s">
        <v>557</v>
      </c>
      <c r="D40" s="1223"/>
      <c r="E40" s="342">
        <v>0</v>
      </c>
      <c r="F40" s="342">
        <v>0</v>
      </c>
      <c r="G40" s="342">
        <v>0</v>
      </c>
      <c r="H40" s="342">
        <v>0</v>
      </c>
      <c r="I40" s="342">
        <v>20000</v>
      </c>
      <c r="J40" s="342"/>
      <c r="K40" s="342"/>
      <c r="L40" s="343">
        <f t="shared" si="0"/>
        <v>20000</v>
      </c>
      <c r="M40" s="211"/>
      <c r="N40" s="96"/>
      <c r="O40" s="96">
        <v>1</v>
      </c>
      <c r="P40" s="337" t="s">
        <v>503</v>
      </c>
      <c r="Q40" s="337" t="s">
        <v>558</v>
      </c>
    </row>
    <row r="41" spans="1:17" ht="15.75" customHeight="1">
      <c r="A41" s="96"/>
      <c r="B41" s="218"/>
      <c r="C41" s="1222" t="s">
        <v>559</v>
      </c>
      <c r="D41" s="1223"/>
      <c r="E41" s="342">
        <v>0</v>
      </c>
      <c r="F41" s="342">
        <v>0</v>
      </c>
      <c r="G41" s="342">
        <v>0</v>
      </c>
      <c r="H41" s="342">
        <v>0</v>
      </c>
      <c r="I41" s="342">
        <v>0</v>
      </c>
      <c r="J41" s="342"/>
      <c r="K41" s="342"/>
      <c r="L41" s="343">
        <f t="shared" si="0"/>
        <v>0</v>
      </c>
      <c r="M41" s="211"/>
      <c r="N41" s="96"/>
      <c r="O41" s="96">
        <v>2</v>
      </c>
      <c r="P41" s="337" t="s">
        <v>560</v>
      </c>
      <c r="Q41" s="337" t="s">
        <v>561</v>
      </c>
    </row>
    <row r="42" spans="1:17" ht="15.75" customHeight="1">
      <c r="A42" s="96"/>
      <c r="B42" s="218"/>
      <c r="C42" s="1222" t="s">
        <v>562</v>
      </c>
      <c r="D42" s="1223"/>
      <c r="E42" s="342">
        <v>0</v>
      </c>
      <c r="F42" s="342">
        <v>0</v>
      </c>
      <c r="G42" s="342">
        <v>0</v>
      </c>
      <c r="H42" s="342">
        <v>0</v>
      </c>
      <c r="I42" s="342">
        <v>0</v>
      </c>
      <c r="J42" s="342"/>
      <c r="K42" s="342"/>
      <c r="L42" s="343">
        <f t="shared" si="0"/>
        <v>0</v>
      </c>
      <c r="M42" s="211"/>
      <c r="N42" s="96"/>
      <c r="O42" s="96">
        <v>3</v>
      </c>
      <c r="P42" s="337" t="s">
        <v>563</v>
      </c>
      <c r="Q42" s="337" t="s">
        <v>564</v>
      </c>
    </row>
    <row r="43" spans="1:17" ht="15.75" customHeight="1">
      <c r="A43" s="96"/>
      <c r="B43" s="218"/>
      <c r="C43" s="1222" t="s">
        <v>565</v>
      </c>
      <c r="D43" s="1223"/>
      <c r="E43" s="342">
        <v>0</v>
      </c>
      <c r="F43" s="342">
        <v>0</v>
      </c>
      <c r="G43" s="342">
        <v>0</v>
      </c>
      <c r="H43" s="342">
        <v>0</v>
      </c>
      <c r="I43" s="342">
        <v>0</v>
      </c>
      <c r="J43" s="342"/>
      <c r="K43" s="342"/>
      <c r="L43" s="343">
        <f t="shared" si="0"/>
        <v>0</v>
      </c>
      <c r="M43" s="211"/>
      <c r="N43" s="96"/>
      <c r="O43" s="96">
        <v>4</v>
      </c>
      <c r="P43" s="337" t="s">
        <v>509</v>
      </c>
      <c r="Q43" s="337" t="s">
        <v>566</v>
      </c>
    </row>
    <row r="44" spans="1:17" ht="15.75" customHeight="1">
      <c r="A44" s="96"/>
      <c r="B44" s="218"/>
      <c r="C44" s="1222" t="s">
        <v>567</v>
      </c>
      <c r="D44" s="1223"/>
      <c r="E44" s="342">
        <v>0</v>
      </c>
      <c r="F44" s="342">
        <v>45000</v>
      </c>
      <c r="G44" s="342">
        <v>0</v>
      </c>
      <c r="H44" s="342">
        <v>0</v>
      </c>
      <c r="I44" s="342">
        <v>0</v>
      </c>
      <c r="J44" s="342"/>
      <c r="K44" s="342"/>
      <c r="L44" s="343">
        <f t="shared" si="0"/>
        <v>45000</v>
      </c>
      <c r="M44" s="211"/>
      <c r="N44" s="96"/>
      <c r="O44" s="96">
        <v>5</v>
      </c>
      <c r="P44" s="337" t="s">
        <v>500</v>
      </c>
      <c r="Q44" s="337" t="s">
        <v>568</v>
      </c>
    </row>
    <row r="45" spans="1:17" ht="15.75" customHeight="1">
      <c r="A45" s="96"/>
      <c r="B45" s="218"/>
      <c r="C45" s="1222" t="s">
        <v>569</v>
      </c>
      <c r="D45" s="1223"/>
      <c r="E45" s="342">
        <v>0</v>
      </c>
      <c r="F45" s="342">
        <v>0</v>
      </c>
      <c r="G45" s="342">
        <v>0</v>
      </c>
      <c r="H45" s="342">
        <v>30000</v>
      </c>
      <c r="I45" s="342">
        <v>0</v>
      </c>
      <c r="J45" s="342"/>
      <c r="K45" s="342"/>
      <c r="L45" s="343">
        <f t="shared" si="0"/>
        <v>30000</v>
      </c>
      <c r="M45" s="211"/>
      <c r="N45" s="96"/>
      <c r="O45" s="96">
        <v>6</v>
      </c>
      <c r="P45" s="337" t="s">
        <v>517</v>
      </c>
      <c r="Q45" s="337" t="s">
        <v>570</v>
      </c>
    </row>
    <row r="46" spans="1:17" ht="15.75" customHeight="1">
      <c r="A46" s="96"/>
      <c r="B46" s="218"/>
      <c r="C46" s="1222" t="s">
        <v>571</v>
      </c>
      <c r="D46" s="1223"/>
      <c r="E46" s="342">
        <v>0</v>
      </c>
      <c r="F46" s="342">
        <v>0</v>
      </c>
      <c r="G46" s="342">
        <v>0</v>
      </c>
      <c r="H46" s="342">
        <v>0</v>
      </c>
      <c r="I46" s="342">
        <v>25000</v>
      </c>
      <c r="J46" s="342"/>
      <c r="K46" s="342"/>
      <c r="L46" s="343">
        <f t="shared" si="0"/>
        <v>25000</v>
      </c>
      <c r="M46" s="211"/>
      <c r="N46" s="96"/>
      <c r="O46" s="96">
        <v>7</v>
      </c>
      <c r="P46" s="337" t="s">
        <v>572</v>
      </c>
      <c r="Q46" s="337" t="s">
        <v>573</v>
      </c>
    </row>
    <row r="47" spans="1:17" ht="15.75" customHeight="1">
      <c r="A47" s="96"/>
      <c r="B47" s="218"/>
      <c r="C47" s="1222" t="s">
        <v>574</v>
      </c>
      <c r="D47" s="1223"/>
      <c r="E47" s="342">
        <v>0</v>
      </c>
      <c r="F47" s="342">
        <v>0</v>
      </c>
      <c r="G47" s="342">
        <v>0</v>
      </c>
      <c r="H47" s="342">
        <v>0</v>
      </c>
      <c r="I47" s="342">
        <v>0</v>
      </c>
      <c r="J47" s="342"/>
      <c r="K47" s="342"/>
      <c r="L47" s="343">
        <f t="shared" si="0"/>
        <v>0</v>
      </c>
      <c r="M47" s="211"/>
      <c r="N47" s="96"/>
      <c r="O47" s="96">
        <v>8</v>
      </c>
      <c r="P47" s="337" t="s">
        <v>575</v>
      </c>
      <c r="Q47" s="337" t="s">
        <v>521</v>
      </c>
    </row>
    <row r="48" spans="1:17" ht="15.75" customHeight="1">
      <c r="A48" s="96"/>
      <c r="B48" s="218"/>
      <c r="C48" s="1222" t="s">
        <v>576</v>
      </c>
      <c r="D48" s="1223"/>
      <c r="E48" s="342">
        <v>0</v>
      </c>
      <c r="F48" s="342">
        <v>0</v>
      </c>
      <c r="G48" s="342">
        <v>0</v>
      </c>
      <c r="H48" s="342">
        <v>0</v>
      </c>
      <c r="I48" s="342">
        <v>0</v>
      </c>
      <c r="J48" s="342"/>
      <c r="K48" s="342"/>
      <c r="L48" s="343">
        <f t="shared" si="0"/>
        <v>0</v>
      </c>
      <c r="M48" s="211"/>
      <c r="N48" s="96"/>
      <c r="O48" s="96">
        <v>9</v>
      </c>
      <c r="P48" s="337" t="s">
        <v>577</v>
      </c>
      <c r="Q48" s="337" t="s">
        <v>548</v>
      </c>
    </row>
    <row r="49" spans="1:17" ht="15.75" customHeight="1">
      <c r="A49" s="96"/>
      <c r="B49" s="218"/>
      <c r="C49" s="1222" t="s">
        <v>578</v>
      </c>
      <c r="D49" s="1223"/>
      <c r="E49" s="342">
        <v>0</v>
      </c>
      <c r="F49" s="342">
        <v>250000</v>
      </c>
      <c r="G49" s="342">
        <v>0</v>
      </c>
      <c r="H49" s="342">
        <v>0</v>
      </c>
      <c r="I49" s="342">
        <v>0</v>
      </c>
      <c r="J49" s="342"/>
      <c r="K49" s="342"/>
      <c r="L49" s="343">
        <f t="shared" si="0"/>
        <v>250000</v>
      </c>
      <c r="M49" s="211"/>
      <c r="N49" s="96"/>
      <c r="O49" s="96">
        <v>10</v>
      </c>
      <c r="P49" s="337" t="s">
        <v>579</v>
      </c>
      <c r="Q49" s="337" t="s">
        <v>580</v>
      </c>
    </row>
    <row r="50" spans="1:17" ht="15.75" customHeight="1">
      <c r="A50" s="96"/>
      <c r="B50" s="218"/>
      <c r="C50" s="1222" t="s">
        <v>581</v>
      </c>
      <c r="D50" s="1223"/>
      <c r="E50" s="342">
        <v>203000</v>
      </c>
      <c r="F50" s="342">
        <v>0</v>
      </c>
      <c r="G50" s="342">
        <v>0</v>
      </c>
      <c r="H50" s="342">
        <v>0</v>
      </c>
      <c r="I50" s="342">
        <v>0</v>
      </c>
      <c r="J50" s="342"/>
      <c r="K50" s="342"/>
      <c r="L50" s="343">
        <f t="shared" si="0"/>
        <v>203000</v>
      </c>
      <c r="M50" s="211"/>
      <c r="N50" s="96"/>
      <c r="O50" s="96"/>
      <c r="P50" s="337"/>
      <c r="Q50" s="337"/>
    </row>
    <row r="51" spans="1:17" ht="15.75" customHeight="1">
      <c r="A51" s="96"/>
      <c r="B51" s="218"/>
      <c r="C51" s="1222" t="s">
        <v>582</v>
      </c>
      <c r="D51" s="1223"/>
      <c r="E51" s="342">
        <v>0</v>
      </c>
      <c r="F51" s="342">
        <v>0</v>
      </c>
      <c r="G51" s="342">
        <v>0</v>
      </c>
      <c r="H51" s="342">
        <v>0</v>
      </c>
      <c r="I51" s="342">
        <v>0</v>
      </c>
      <c r="J51" s="342"/>
      <c r="K51" s="342"/>
      <c r="L51" s="343">
        <f t="shared" si="0"/>
        <v>0</v>
      </c>
      <c r="M51" s="211"/>
      <c r="N51" s="96"/>
      <c r="O51" s="96" t="s">
        <v>496</v>
      </c>
      <c r="P51" s="337"/>
      <c r="Q51" s="337"/>
    </row>
    <row r="52" spans="1:17" ht="15.75" customHeight="1">
      <c r="A52" s="96"/>
      <c r="B52" s="218"/>
      <c r="C52" s="1222" t="s">
        <v>583</v>
      </c>
      <c r="D52" s="1223"/>
      <c r="E52" s="342">
        <v>0</v>
      </c>
      <c r="F52" s="342">
        <v>85000</v>
      </c>
      <c r="G52" s="342">
        <v>0</v>
      </c>
      <c r="H52" s="342">
        <v>0</v>
      </c>
      <c r="I52" s="342">
        <v>0</v>
      </c>
      <c r="J52" s="342"/>
      <c r="K52" s="342"/>
      <c r="L52" s="343">
        <f t="shared" si="0"/>
        <v>85000</v>
      </c>
      <c r="M52" s="211"/>
      <c r="N52" s="96"/>
      <c r="O52" s="96"/>
      <c r="P52" s="337"/>
      <c r="Q52" s="337"/>
    </row>
    <row r="53" spans="1:17" ht="15.75" customHeight="1">
      <c r="A53" s="96"/>
      <c r="B53" s="218"/>
      <c r="C53" s="1222" t="s">
        <v>584</v>
      </c>
      <c r="D53" s="1223"/>
      <c r="E53" s="342">
        <v>0</v>
      </c>
      <c r="F53" s="342">
        <v>0</v>
      </c>
      <c r="G53" s="342">
        <v>0</v>
      </c>
      <c r="H53" s="342">
        <v>0</v>
      </c>
      <c r="I53" s="342">
        <v>0</v>
      </c>
      <c r="J53" s="342"/>
      <c r="K53" s="342"/>
      <c r="L53" s="343">
        <f t="shared" si="0"/>
        <v>0</v>
      </c>
      <c r="M53" s="211"/>
      <c r="N53" s="96"/>
      <c r="O53" s="96" t="s">
        <v>127</v>
      </c>
      <c r="P53" s="337" t="s">
        <v>57</v>
      </c>
      <c r="Q53" s="337" t="s">
        <v>138</v>
      </c>
    </row>
    <row r="54" spans="1:17" ht="15.75" customHeight="1">
      <c r="A54" s="96"/>
      <c r="B54" s="218"/>
      <c r="C54" s="1222" t="s">
        <v>585</v>
      </c>
      <c r="D54" s="1223"/>
      <c r="E54" s="342">
        <v>0</v>
      </c>
      <c r="F54" s="342">
        <v>0</v>
      </c>
      <c r="G54" s="342">
        <v>250000</v>
      </c>
      <c r="H54" s="342">
        <v>0</v>
      </c>
      <c r="I54" s="342">
        <v>0</v>
      </c>
      <c r="J54" s="342"/>
      <c r="K54" s="342"/>
      <c r="L54" s="343">
        <f t="shared" si="0"/>
        <v>250000</v>
      </c>
      <c r="M54" s="211"/>
      <c r="N54" s="96"/>
      <c r="O54" s="96">
        <v>1</v>
      </c>
      <c r="P54" s="337" t="s">
        <v>500</v>
      </c>
      <c r="Q54" s="337" t="s">
        <v>586</v>
      </c>
    </row>
    <row r="55" spans="1:17" ht="15.75" customHeight="1">
      <c r="A55" s="96"/>
      <c r="B55" s="218"/>
      <c r="C55" s="1222" t="s">
        <v>587</v>
      </c>
      <c r="D55" s="1223"/>
      <c r="E55" s="342">
        <v>0</v>
      </c>
      <c r="F55" s="342">
        <v>0</v>
      </c>
      <c r="G55" s="342">
        <v>0</v>
      </c>
      <c r="H55" s="342">
        <v>0</v>
      </c>
      <c r="I55" s="342">
        <v>0</v>
      </c>
      <c r="J55" s="342"/>
      <c r="K55" s="342"/>
      <c r="L55" s="343">
        <f t="shared" si="0"/>
        <v>0</v>
      </c>
      <c r="M55" s="211"/>
      <c r="N55" s="96"/>
      <c r="O55" s="96">
        <v>2</v>
      </c>
      <c r="P55" s="337" t="s">
        <v>503</v>
      </c>
      <c r="Q55" s="337" t="s">
        <v>561</v>
      </c>
    </row>
    <row r="56" spans="1:17" ht="15.75" customHeight="1">
      <c r="A56" s="96"/>
      <c r="B56" s="218"/>
      <c r="C56" s="1222" t="s">
        <v>588</v>
      </c>
      <c r="D56" s="1223"/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/>
      <c r="K56" s="342"/>
      <c r="L56" s="343">
        <f t="shared" si="0"/>
        <v>0</v>
      </c>
      <c r="M56" s="211"/>
      <c r="N56" s="96"/>
      <c r="O56" s="96">
        <v>3</v>
      </c>
      <c r="P56" s="337" t="s">
        <v>560</v>
      </c>
      <c r="Q56" s="337" t="s">
        <v>589</v>
      </c>
    </row>
    <row r="57" spans="1:17" ht="15.75" customHeight="1">
      <c r="A57" s="96"/>
      <c r="B57" s="218"/>
      <c r="C57" s="1222" t="s">
        <v>590</v>
      </c>
      <c r="D57" s="1223"/>
      <c r="E57" s="342">
        <v>0</v>
      </c>
      <c r="F57" s="342">
        <v>0</v>
      </c>
      <c r="G57" s="342">
        <v>0</v>
      </c>
      <c r="H57" s="342">
        <v>0</v>
      </c>
      <c r="I57" s="342">
        <v>0</v>
      </c>
      <c r="J57" s="342"/>
      <c r="K57" s="342"/>
      <c r="L57" s="343">
        <f t="shared" si="0"/>
        <v>0</v>
      </c>
      <c r="M57" s="211"/>
      <c r="N57" s="96"/>
      <c r="O57" s="96">
        <v>4</v>
      </c>
      <c r="P57" s="337" t="s">
        <v>506</v>
      </c>
      <c r="Q57" s="337" t="s">
        <v>591</v>
      </c>
    </row>
    <row r="58" spans="1:17" ht="15.75" customHeight="1">
      <c r="A58" s="96"/>
      <c r="B58" s="218"/>
      <c r="C58" s="1222" t="s">
        <v>592</v>
      </c>
      <c r="D58" s="1223"/>
      <c r="E58" s="342">
        <v>0</v>
      </c>
      <c r="F58" s="342">
        <v>0</v>
      </c>
      <c r="G58" s="342">
        <v>0</v>
      </c>
      <c r="H58" s="342">
        <v>0</v>
      </c>
      <c r="I58" s="342">
        <v>0</v>
      </c>
      <c r="J58" s="342"/>
      <c r="K58" s="342"/>
      <c r="L58" s="343">
        <f t="shared" si="0"/>
        <v>0</v>
      </c>
      <c r="M58" s="211"/>
      <c r="N58" s="96"/>
      <c r="O58" s="96">
        <v>5</v>
      </c>
      <c r="P58" s="337" t="s">
        <v>593</v>
      </c>
      <c r="Q58" s="337" t="s">
        <v>594</v>
      </c>
    </row>
    <row r="59" spans="1:17" ht="15.75" customHeight="1">
      <c r="A59" s="96"/>
      <c r="B59" s="218"/>
      <c r="C59" s="1222" t="s">
        <v>595</v>
      </c>
      <c r="D59" s="1223"/>
      <c r="E59" s="342">
        <v>0</v>
      </c>
      <c r="F59" s="342">
        <v>0</v>
      </c>
      <c r="G59" s="342">
        <v>0</v>
      </c>
      <c r="H59" s="342">
        <v>0</v>
      </c>
      <c r="I59" s="342">
        <v>0</v>
      </c>
      <c r="J59" s="342"/>
      <c r="K59" s="342"/>
      <c r="L59" s="343">
        <f t="shared" si="0"/>
        <v>0</v>
      </c>
      <c r="M59" s="211"/>
      <c r="N59" s="96"/>
      <c r="O59" s="96">
        <v>6</v>
      </c>
      <c r="P59" s="337" t="s">
        <v>596</v>
      </c>
      <c r="Q59" s="337" t="s">
        <v>580</v>
      </c>
    </row>
    <row r="60" spans="1:17" ht="15.75" customHeight="1">
      <c r="A60" s="96"/>
      <c r="B60" s="218"/>
      <c r="C60" s="1222" t="s">
        <v>597</v>
      </c>
      <c r="D60" s="1223"/>
      <c r="E60" s="342">
        <v>0</v>
      </c>
      <c r="F60" s="342">
        <v>0</v>
      </c>
      <c r="G60" s="342">
        <v>0</v>
      </c>
      <c r="H60" s="342">
        <v>0</v>
      </c>
      <c r="I60" s="342">
        <v>0</v>
      </c>
      <c r="J60" s="342"/>
      <c r="K60" s="342"/>
      <c r="L60" s="343">
        <f t="shared" si="0"/>
        <v>0</v>
      </c>
      <c r="M60" s="211"/>
      <c r="N60" s="96"/>
      <c r="O60" s="96">
        <v>7</v>
      </c>
      <c r="P60" s="337" t="s">
        <v>517</v>
      </c>
      <c r="Q60" s="337" t="s">
        <v>518</v>
      </c>
    </row>
    <row r="61" spans="1:17" ht="15.75" customHeight="1">
      <c r="A61" s="96"/>
      <c r="B61" s="218"/>
      <c r="C61" s="1222" t="s">
        <v>598</v>
      </c>
      <c r="D61" s="1223"/>
      <c r="E61" s="342">
        <v>0</v>
      </c>
      <c r="F61" s="342">
        <v>0</v>
      </c>
      <c r="G61" s="342">
        <v>0</v>
      </c>
      <c r="H61" s="342">
        <v>0</v>
      </c>
      <c r="I61" s="342">
        <v>0</v>
      </c>
      <c r="J61" s="342"/>
      <c r="K61" s="342"/>
      <c r="L61" s="343">
        <f t="shared" si="0"/>
        <v>0</v>
      </c>
      <c r="M61" s="211"/>
      <c r="N61" s="96"/>
      <c r="O61" s="96">
        <v>8</v>
      </c>
      <c r="P61" s="337" t="s">
        <v>599</v>
      </c>
      <c r="Q61" s="337" t="s">
        <v>600</v>
      </c>
    </row>
    <row r="62" spans="1:17" ht="15.75" customHeight="1">
      <c r="A62" s="96"/>
      <c r="B62" s="218"/>
      <c r="C62" s="1218" t="s">
        <v>601</v>
      </c>
      <c r="D62" s="1219"/>
      <c r="E62" s="344">
        <v>0</v>
      </c>
      <c r="F62" s="344">
        <v>0</v>
      </c>
      <c r="G62" s="344">
        <v>0</v>
      </c>
      <c r="H62" s="344">
        <v>0</v>
      </c>
      <c r="I62" s="344">
        <v>0</v>
      </c>
      <c r="J62" s="344"/>
      <c r="K62" s="344"/>
      <c r="L62" s="345">
        <f t="shared" si="0"/>
        <v>0</v>
      </c>
      <c r="M62" s="211"/>
      <c r="N62" s="96"/>
      <c r="O62" s="96">
        <v>9</v>
      </c>
      <c r="P62" s="337" t="s">
        <v>575</v>
      </c>
      <c r="Q62" s="337" t="s">
        <v>521</v>
      </c>
    </row>
    <row r="63" spans="1:17" ht="15.75" customHeight="1">
      <c r="A63" s="96"/>
      <c r="B63" s="218"/>
      <c r="C63" s="1220" t="s">
        <v>138</v>
      </c>
      <c r="D63" s="1221"/>
      <c r="E63" s="346">
        <f t="shared" ref="E63:L63" si="1">SUM(E9:E62)</f>
        <v>2873000</v>
      </c>
      <c r="F63" s="346">
        <f t="shared" si="1"/>
        <v>4995000</v>
      </c>
      <c r="G63" s="346">
        <f t="shared" si="1"/>
        <v>2695000</v>
      </c>
      <c r="H63" s="346">
        <f t="shared" si="1"/>
        <v>2335000</v>
      </c>
      <c r="I63" s="346">
        <f t="shared" si="1"/>
        <v>2300000</v>
      </c>
      <c r="J63" s="346">
        <f t="shared" si="1"/>
        <v>0</v>
      </c>
      <c r="K63" s="346">
        <f t="shared" si="1"/>
        <v>0</v>
      </c>
      <c r="L63" s="346">
        <f t="shared" si="1"/>
        <v>15198000</v>
      </c>
      <c r="M63" s="211"/>
      <c r="N63" s="96"/>
      <c r="O63" s="96">
        <v>10</v>
      </c>
      <c r="P63" s="337" t="s">
        <v>602</v>
      </c>
      <c r="Q63" s="337" t="s">
        <v>553</v>
      </c>
    </row>
    <row r="64" spans="1:17" ht="7.5" customHeight="1">
      <c r="A64" s="96"/>
      <c r="B64" s="228" t="s">
        <v>187</v>
      </c>
      <c r="C64" s="219"/>
      <c r="D64" s="219"/>
      <c r="E64" s="219"/>
      <c r="F64" s="219"/>
      <c r="G64" s="219"/>
      <c r="H64" s="219"/>
      <c r="I64" s="219"/>
      <c r="J64" s="219"/>
      <c r="K64" s="219"/>
      <c r="L64" s="219"/>
      <c r="M64" s="229" t="s">
        <v>187</v>
      </c>
      <c r="N64" s="96"/>
      <c r="O64" s="96">
        <v>11</v>
      </c>
      <c r="P64" s="337" t="s">
        <v>603</v>
      </c>
      <c r="Q64" s="337" t="s">
        <v>604</v>
      </c>
    </row>
    <row r="65" spans="1:17" ht="15.75" customHeight="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</row>
    <row r="66" spans="1:17" ht="15.75" customHeight="1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  <c r="L66" s="96"/>
      <c r="M66" s="96"/>
      <c r="N66" s="96"/>
      <c r="O66" s="96" t="s">
        <v>496</v>
      </c>
    </row>
    <row r="67" spans="1:17" ht="15.75" customHeight="1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</row>
    <row r="68" spans="1:17" ht="15.75" customHeight="1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 t="s">
        <v>127</v>
      </c>
      <c r="P68" s="231" t="s">
        <v>57</v>
      </c>
      <c r="Q68" s="231" t="s">
        <v>138</v>
      </c>
    </row>
    <row r="69" spans="1:17" ht="15.75" customHeight="1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>
        <v>1</v>
      </c>
      <c r="P69" s="231" t="s">
        <v>533</v>
      </c>
      <c r="Q69" s="231" t="s">
        <v>605</v>
      </c>
    </row>
    <row r="70" spans="1:17" ht="15.75" customHeight="1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>
        <v>2</v>
      </c>
      <c r="P70" s="231" t="s">
        <v>606</v>
      </c>
      <c r="Q70" s="231" t="s">
        <v>607</v>
      </c>
    </row>
    <row r="71" spans="1:17" ht="15.75" customHeight="1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>
        <v>3</v>
      </c>
      <c r="P71" s="231" t="s">
        <v>538</v>
      </c>
      <c r="Q71" s="231" t="s">
        <v>608</v>
      </c>
    </row>
    <row r="72" spans="1:17" ht="15.75" customHeight="1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>
        <v>4</v>
      </c>
      <c r="P72" s="231" t="s">
        <v>609</v>
      </c>
      <c r="Q72" s="231" t="s">
        <v>580</v>
      </c>
    </row>
    <row r="73" spans="1:17" ht="15.75" customHeight="1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>
        <v>5</v>
      </c>
      <c r="P73" s="231" t="s">
        <v>610</v>
      </c>
      <c r="Q73" s="231" t="s">
        <v>611</v>
      </c>
    </row>
    <row r="74" spans="1:17" ht="15.75" customHeight="1">
      <c r="O74" s="231">
        <v>6</v>
      </c>
      <c r="P74" s="231" t="s">
        <v>612</v>
      </c>
      <c r="Q74" s="231" t="s">
        <v>613</v>
      </c>
    </row>
    <row r="75" spans="1:17" ht="15.75" customHeight="1">
      <c r="O75" s="231">
        <v>7</v>
      </c>
      <c r="P75" s="231" t="s">
        <v>614</v>
      </c>
      <c r="Q75" s="231" t="s">
        <v>515</v>
      </c>
    </row>
    <row r="76" spans="1:17" ht="15.75" customHeight="1">
      <c r="O76" s="231">
        <v>8</v>
      </c>
      <c r="P76" s="231" t="s">
        <v>615</v>
      </c>
      <c r="Q76" s="231" t="s">
        <v>616</v>
      </c>
    </row>
    <row r="77" spans="1:17" ht="15.75" customHeight="1">
      <c r="O77" s="231">
        <v>9</v>
      </c>
      <c r="P77" s="231" t="s">
        <v>517</v>
      </c>
      <c r="Q77" s="231" t="s">
        <v>617</v>
      </c>
    </row>
    <row r="78" spans="1:17" ht="15.75" customHeight="1">
      <c r="O78" s="231">
        <v>10</v>
      </c>
      <c r="P78" s="231" t="s">
        <v>618</v>
      </c>
      <c r="Q78" s="231" t="s">
        <v>553</v>
      </c>
    </row>
    <row r="79" spans="1:17" ht="15.75" customHeight="1">
      <c r="O79" s="231">
        <v>11</v>
      </c>
      <c r="P79" s="231" t="s">
        <v>619</v>
      </c>
      <c r="Q79" s="231" t="s">
        <v>545</v>
      </c>
    </row>
    <row r="80" spans="1:17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8">
    <mergeCell ref="C51:D51"/>
    <mergeCell ref="C52:D52"/>
    <mergeCell ref="C53:D53"/>
    <mergeCell ref="C54:D54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F3:H4"/>
    <mergeCell ref="G5:H5"/>
    <mergeCell ref="C8:D8"/>
    <mergeCell ref="C9:D9"/>
    <mergeCell ref="C10:D10"/>
    <mergeCell ref="C62:D62"/>
    <mergeCell ref="C63:D63"/>
    <mergeCell ref="C55:D55"/>
    <mergeCell ref="C56:D56"/>
    <mergeCell ref="C57:D57"/>
    <mergeCell ref="C58:D58"/>
    <mergeCell ref="C59:D59"/>
    <mergeCell ref="C60:D60"/>
    <mergeCell ref="C61:D61"/>
  </mergeCells>
  <printOptions horizontalCentered="1"/>
  <pageMargins left="0.39370078740157483" right="0" top="0.74803149606299213" bottom="0.74803149606299213" header="0" footer="0"/>
  <pageSetup paperSize="9" scale="7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F0"/>
  </sheetPr>
  <dimension ref="A1:Z1000"/>
  <sheetViews>
    <sheetView workbookViewId="0"/>
  </sheetViews>
  <sheetFormatPr defaultColWidth="14.42578125" defaultRowHeight="15" customHeight="1"/>
  <cols>
    <col min="1" max="1" width="4.42578125" customWidth="1"/>
    <col min="2" max="2" width="20.140625" customWidth="1"/>
    <col min="3" max="3" width="13.7109375" customWidth="1"/>
    <col min="4" max="4" width="9.85546875" customWidth="1"/>
    <col min="5" max="5" width="14.7109375" customWidth="1"/>
    <col min="6" max="6" width="7.140625" customWidth="1"/>
    <col min="7" max="7" width="14.42578125" customWidth="1"/>
    <col min="8" max="8" width="10.5703125" customWidth="1"/>
    <col min="9" max="9" width="15.85546875" customWidth="1"/>
    <col min="10" max="10" width="12.28515625" customWidth="1"/>
    <col min="11" max="11" width="15.5703125" customWidth="1"/>
    <col min="12" max="12" width="15.42578125" customWidth="1"/>
    <col min="13" max="13" width="14.28515625" customWidth="1"/>
    <col min="14" max="14" width="15.140625" customWidth="1"/>
    <col min="15" max="15" width="31.42578125" customWidth="1"/>
    <col min="16" max="26" width="9.140625" customWidth="1"/>
  </cols>
  <sheetData>
    <row r="1" spans="1:26" ht="15.75">
      <c r="A1" s="347" t="s">
        <v>17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9"/>
      <c r="M1" s="349"/>
      <c r="N1" s="349"/>
      <c r="O1" s="350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5.75">
      <c r="A2" s="351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3"/>
      <c r="M2" s="353"/>
      <c r="N2" s="353"/>
      <c r="O2" s="354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6" customHeight="1">
      <c r="A3" s="351"/>
      <c r="B3" s="352"/>
      <c r="C3" s="352"/>
      <c r="D3" s="352"/>
      <c r="E3" s="352"/>
      <c r="F3" s="352"/>
      <c r="G3" s="352"/>
      <c r="H3" s="352"/>
      <c r="I3" s="352"/>
      <c r="J3" s="352"/>
      <c r="K3" s="352"/>
      <c r="L3" s="353"/>
      <c r="M3" s="353"/>
      <c r="N3" s="353"/>
      <c r="O3" s="354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8">
      <c r="A4" s="1230" t="s">
        <v>620</v>
      </c>
      <c r="B4" s="1138"/>
      <c r="C4" s="1138"/>
      <c r="D4" s="1138"/>
      <c r="E4" s="1138"/>
      <c r="F4" s="1138"/>
      <c r="G4" s="1138"/>
      <c r="H4" s="1138"/>
      <c r="I4" s="1138"/>
      <c r="J4" s="1138"/>
      <c r="K4" s="1138"/>
      <c r="L4" s="1138"/>
      <c r="M4" s="1138"/>
      <c r="N4" s="1138"/>
      <c r="O4" s="1182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spans="1:26" ht="16.5">
      <c r="A5" s="355"/>
      <c r="B5" s="356" t="s">
        <v>621</v>
      </c>
      <c r="C5" s="1231" t="e">
        <f t="shared" ref="C5:C9" si="0">+#REF!</f>
        <v>#REF!</v>
      </c>
      <c r="D5" s="1138"/>
      <c r="E5" s="1139"/>
      <c r="F5" s="352"/>
      <c r="G5" s="352"/>
      <c r="H5" s="35"/>
      <c r="I5" s="35"/>
      <c r="J5" s="1228" t="s">
        <v>622</v>
      </c>
      <c r="K5" s="1139"/>
      <c r="L5" s="1229"/>
      <c r="M5" s="1138"/>
      <c r="N5" s="1139"/>
      <c r="O5" s="357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16.5">
      <c r="A6" s="355"/>
      <c r="B6" s="356" t="s">
        <v>623</v>
      </c>
      <c r="C6" s="1231" t="e">
        <f t="shared" si="0"/>
        <v>#REF!</v>
      </c>
      <c r="D6" s="1138"/>
      <c r="E6" s="1139"/>
      <c r="F6" s="352"/>
      <c r="G6" s="352"/>
      <c r="H6" s="35"/>
      <c r="I6" s="35"/>
      <c r="J6" s="1228" t="s">
        <v>624</v>
      </c>
      <c r="K6" s="1139"/>
      <c r="L6" s="1229" t="s">
        <v>625</v>
      </c>
      <c r="M6" s="1138"/>
      <c r="N6" s="1139"/>
      <c r="O6" s="357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6.5">
      <c r="A7" s="355"/>
      <c r="B7" s="356" t="s">
        <v>626</v>
      </c>
      <c r="C7" s="1250" t="e">
        <f t="shared" si="0"/>
        <v>#REF!</v>
      </c>
      <c r="D7" s="1138"/>
      <c r="E7" s="1139"/>
      <c r="F7" s="352"/>
      <c r="G7" s="352"/>
      <c r="H7" s="35"/>
      <c r="I7" s="35"/>
      <c r="J7" s="1228" t="s">
        <v>627</v>
      </c>
      <c r="K7" s="1139"/>
      <c r="L7" s="1232" t="e">
        <f>+#REF!</f>
        <v>#REF!</v>
      </c>
      <c r="M7" s="1138"/>
      <c r="N7" s="1139"/>
      <c r="O7" s="357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6.5">
      <c r="A8" s="355"/>
      <c r="B8" s="356" t="s">
        <v>628</v>
      </c>
      <c r="C8" s="1231" t="e">
        <f t="shared" si="0"/>
        <v>#REF!</v>
      </c>
      <c r="D8" s="1138"/>
      <c r="E8" s="1139"/>
      <c r="F8" s="352"/>
      <c r="G8" s="352"/>
      <c r="H8" s="35"/>
      <c r="I8" s="35"/>
      <c r="J8" s="1228" t="s">
        <v>629</v>
      </c>
      <c r="K8" s="1139"/>
      <c r="L8" s="1229"/>
      <c r="M8" s="1138"/>
      <c r="N8" s="1139"/>
      <c r="O8" s="357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ht="16.5">
      <c r="A9" s="358"/>
      <c r="B9" s="356" t="s">
        <v>630</v>
      </c>
      <c r="C9" s="1231" t="e">
        <f t="shared" si="0"/>
        <v>#REF!</v>
      </c>
      <c r="D9" s="1138"/>
      <c r="E9" s="1139"/>
      <c r="F9" s="352"/>
      <c r="G9" s="352"/>
      <c r="H9" s="352"/>
      <c r="I9" s="352"/>
      <c r="J9" s="352"/>
      <c r="K9" s="352"/>
      <c r="L9" s="353"/>
      <c r="M9" s="353"/>
      <c r="N9" s="359"/>
      <c r="O9" s="354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spans="1:26">
      <c r="A10" s="360"/>
      <c r="B10" s="361"/>
      <c r="C10" s="361"/>
      <c r="D10" s="361"/>
      <c r="E10" s="361"/>
      <c r="F10" s="361"/>
      <c r="G10" s="361"/>
      <c r="H10" s="361"/>
      <c r="I10" s="361"/>
      <c r="J10" s="361"/>
      <c r="K10" s="361"/>
      <c r="L10" s="361"/>
      <c r="M10" s="361"/>
      <c r="N10" s="361"/>
      <c r="O10" s="362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>
      <c r="A11" s="363"/>
      <c r="B11" s="35"/>
      <c r="C11" s="35"/>
      <c r="D11" s="35"/>
      <c r="E11" s="364"/>
      <c r="F11" s="364"/>
      <c r="G11" s="364"/>
      <c r="H11" s="364"/>
      <c r="I11" s="365"/>
      <c r="J11" s="364"/>
      <c r="K11" s="364"/>
      <c r="L11" s="366"/>
      <c r="M11" s="366"/>
      <c r="N11" s="366"/>
      <c r="O11" s="367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24.75" customHeight="1">
      <c r="A12" s="1251" t="s">
        <v>631</v>
      </c>
      <c r="B12" s="1240" t="s">
        <v>632</v>
      </c>
      <c r="C12" s="1240" t="s">
        <v>633</v>
      </c>
      <c r="D12" s="1240" t="s">
        <v>634</v>
      </c>
      <c r="E12" s="1240" t="s">
        <v>635</v>
      </c>
      <c r="F12" s="1240" t="s">
        <v>636</v>
      </c>
      <c r="G12" s="1242" t="s">
        <v>637</v>
      </c>
      <c r="H12" s="1243"/>
      <c r="I12" s="1243"/>
      <c r="J12" s="1243"/>
      <c r="K12" s="1244"/>
      <c r="L12" s="1245" t="s">
        <v>638</v>
      </c>
      <c r="M12" s="1243"/>
      <c r="N12" s="1246"/>
      <c r="O12" s="1247" t="s">
        <v>639</v>
      </c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</row>
    <row r="13" spans="1:26">
      <c r="A13" s="1252"/>
      <c r="B13" s="1241"/>
      <c r="C13" s="1241"/>
      <c r="D13" s="1241"/>
      <c r="E13" s="1241"/>
      <c r="F13" s="1241"/>
      <c r="G13" s="1239" t="s">
        <v>640</v>
      </c>
      <c r="H13" s="1239" t="s">
        <v>641</v>
      </c>
      <c r="I13" s="1233" t="s">
        <v>642</v>
      </c>
      <c r="J13" s="1235" t="s">
        <v>643</v>
      </c>
      <c r="K13" s="1236"/>
      <c r="L13" s="1237" t="s">
        <v>644</v>
      </c>
      <c r="M13" s="1239" t="s">
        <v>645</v>
      </c>
      <c r="N13" s="1239" t="s">
        <v>646</v>
      </c>
      <c r="O13" s="1248"/>
      <c r="P13" s="368"/>
      <c r="Q13" s="368"/>
      <c r="R13" s="368"/>
      <c r="S13" s="368"/>
      <c r="T13" s="368"/>
      <c r="U13" s="368"/>
      <c r="V13" s="368"/>
      <c r="W13" s="368"/>
      <c r="X13" s="368"/>
      <c r="Y13" s="368"/>
      <c r="Z13" s="368"/>
    </row>
    <row r="14" spans="1:26" ht="33" customHeight="1">
      <c r="A14" s="1253"/>
      <c r="B14" s="1234"/>
      <c r="C14" s="1234"/>
      <c r="D14" s="1234"/>
      <c r="E14" s="1234"/>
      <c r="F14" s="1234"/>
      <c r="G14" s="1234"/>
      <c r="H14" s="1234"/>
      <c r="I14" s="1234"/>
      <c r="J14" s="369" t="s">
        <v>641</v>
      </c>
      <c r="K14" s="370" t="s">
        <v>647</v>
      </c>
      <c r="L14" s="1238"/>
      <c r="M14" s="1234"/>
      <c r="N14" s="1234"/>
      <c r="O14" s="1249"/>
      <c r="P14" s="368"/>
      <c r="Q14" s="368"/>
      <c r="R14" s="368"/>
      <c r="S14" s="368"/>
      <c r="T14" s="368"/>
      <c r="U14" s="368"/>
      <c r="V14" s="368"/>
      <c r="W14" s="368"/>
      <c r="X14" s="368"/>
      <c r="Y14" s="368"/>
      <c r="Z14" s="368"/>
    </row>
    <row r="15" spans="1:26">
      <c r="A15" s="371">
        <v>1</v>
      </c>
      <c r="B15" s="1257" t="s">
        <v>648</v>
      </c>
      <c r="C15" s="1257" t="s">
        <v>649</v>
      </c>
      <c r="D15" s="372"/>
      <c r="E15" s="373"/>
      <c r="F15" s="374"/>
      <c r="G15" s="374"/>
      <c r="H15" s="374">
        <f t="shared" ref="H15:H36" si="1">+G15</f>
        <v>0</v>
      </c>
      <c r="I15" s="373">
        <f t="shared" ref="I15:I36" si="2">+E15</f>
        <v>0</v>
      </c>
      <c r="J15" s="374">
        <f t="shared" ref="J15:J36" si="3">H15-G15</f>
        <v>0</v>
      </c>
      <c r="K15" s="375">
        <f t="shared" ref="K15:K36" si="4">I15-E15</f>
        <v>0</v>
      </c>
      <c r="L15" s="376" t="s">
        <v>650</v>
      </c>
      <c r="M15" s="376"/>
      <c r="N15" s="377"/>
      <c r="O15" s="378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>
      <c r="A16" s="371">
        <f t="shared" ref="A16:A83" si="5">+A15+1</f>
        <v>2</v>
      </c>
      <c r="B16" s="1241"/>
      <c r="C16" s="1241"/>
      <c r="D16" s="372"/>
      <c r="E16" s="373"/>
      <c r="F16" s="374"/>
      <c r="G16" s="374"/>
      <c r="H16" s="374">
        <f t="shared" si="1"/>
        <v>0</v>
      </c>
      <c r="I16" s="373">
        <f t="shared" si="2"/>
        <v>0</v>
      </c>
      <c r="J16" s="374">
        <f t="shared" si="3"/>
        <v>0</v>
      </c>
      <c r="K16" s="375">
        <f t="shared" si="4"/>
        <v>0</v>
      </c>
      <c r="L16" s="376" t="s">
        <v>650</v>
      </c>
      <c r="M16" s="376"/>
      <c r="N16" s="377"/>
      <c r="O16" s="378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>
      <c r="A17" s="371">
        <f t="shared" si="5"/>
        <v>3</v>
      </c>
      <c r="B17" s="1241"/>
      <c r="C17" s="1241"/>
      <c r="D17" s="372"/>
      <c r="E17" s="373"/>
      <c r="F17" s="374"/>
      <c r="G17" s="374"/>
      <c r="H17" s="374">
        <f t="shared" si="1"/>
        <v>0</v>
      </c>
      <c r="I17" s="373">
        <f t="shared" si="2"/>
        <v>0</v>
      </c>
      <c r="J17" s="374">
        <f t="shared" si="3"/>
        <v>0</v>
      </c>
      <c r="K17" s="375">
        <f t="shared" si="4"/>
        <v>0</v>
      </c>
      <c r="L17" s="376" t="s">
        <v>650</v>
      </c>
      <c r="M17" s="376"/>
      <c r="N17" s="377"/>
      <c r="O17" s="378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>
      <c r="A18" s="371">
        <f t="shared" si="5"/>
        <v>4</v>
      </c>
      <c r="B18" s="1241"/>
      <c r="C18" s="1241"/>
      <c r="D18" s="372"/>
      <c r="E18" s="373"/>
      <c r="F18" s="374"/>
      <c r="G18" s="374"/>
      <c r="H18" s="374">
        <f t="shared" si="1"/>
        <v>0</v>
      </c>
      <c r="I18" s="373">
        <f t="shared" si="2"/>
        <v>0</v>
      </c>
      <c r="J18" s="374">
        <f t="shared" si="3"/>
        <v>0</v>
      </c>
      <c r="K18" s="375">
        <f t="shared" si="4"/>
        <v>0</v>
      </c>
      <c r="L18" s="376" t="s">
        <v>650</v>
      </c>
      <c r="M18" s="376"/>
      <c r="N18" s="377"/>
      <c r="O18" s="378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>
      <c r="A19" s="371">
        <f t="shared" si="5"/>
        <v>5</v>
      </c>
      <c r="B19" s="1241"/>
      <c r="C19" s="1241"/>
      <c r="D19" s="372"/>
      <c r="E19" s="373"/>
      <c r="F19" s="374"/>
      <c r="G19" s="374"/>
      <c r="H19" s="374">
        <f t="shared" si="1"/>
        <v>0</v>
      </c>
      <c r="I19" s="373">
        <f t="shared" si="2"/>
        <v>0</v>
      </c>
      <c r="J19" s="374">
        <f t="shared" si="3"/>
        <v>0</v>
      </c>
      <c r="K19" s="375">
        <f t="shared" si="4"/>
        <v>0</v>
      </c>
      <c r="L19" s="376" t="s">
        <v>650</v>
      </c>
      <c r="M19" s="376"/>
      <c r="N19" s="377"/>
      <c r="O19" s="378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>
      <c r="A20" s="371">
        <f t="shared" si="5"/>
        <v>6</v>
      </c>
      <c r="B20" s="1241"/>
      <c r="C20" s="1241"/>
      <c r="D20" s="372"/>
      <c r="E20" s="373"/>
      <c r="F20" s="374"/>
      <c r="G20" s="374"/>
      <c r="H20" s="374">
        <f t="shared" si="1"/>
        <v>0</v>
      </c>
      <c r="I20" s="373">
        <f t="shared" si="2"/>
        <v>0</v>
      </c>
      <c r="J20" s="374">
        <f t="shared" si="3"/>
        <v>0</v>
      </c>
      <c r="K20" s="375">
        <f t="shared" si="4"/>
        <v>0</v>
      </c>
      <c r="L20" s="376" t="s">
        <v>650</v>
      </c>
      <c r="M20" s="376"/>
      <c r="N20" s="377"/>
      <c r="O20" s="378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15.75" customHeight="1">
      <c r="A21" s="371">
        <f t="shared" si="5"/>
        <v>7</v>
      </c>
      <c r="B21" s="1241"/>
      <c r="C21" s="1241"/>
      <c r="D21" s="372"/>
      <c r="E21" s="373"/>
      <c r="F21" s="374"/>
      <c r="G21" s="374"/>
      <c r="H21" s="374">
        <f t="shared" si="1"/>
        <v>0</v>
      </c>
      <c r="I21" s="373">
        <f t="shared" si="2"/>
        <v>0</v>
      </c>
      <c r="J21" s="374">
        <f t="shared" si="3"/>
        <v>0</v>
      </c>
      <c r="K21" s="375">
        <f t="shared" si="4"/>
        <v>0</v>
      </c>
      <c r="L21" s="376" t="s">
        <v>650</v>
      </c>
      <c r="M21" s="376"/>
      <c r="N21" s="377"/>
      <c r="O21" s="378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15.75" customHeight="1">
      <c r="A22" s="371">
        <f t="shared" si="5"/>
        <v>8</v>
      </c>
      <c r="B22" s="1241"/>
      <c r="C22" s="1241"/>
      <c r="D22" s="372"/>
      <c r="E22" s="373"/>
      <c r="F22" s="374"/>
      <c r="G22" s="374"/>
      <c r="H22" s="374">
        <f t="shared" si="1"/>
        <v>0</v>
      </c>
      <c r="I22" s="373">
        <f t="shared" si="2"/>
        <v>0</v>
      </c>
      <c r="J22" s="374">
        <f t="shared" si="3"/>
        <v>0</v>
      </c>
      <c r="K22" s="375">
        <f t="shared" si="4"/>
        <v>0</v>
      </c>
      <c r="L22" s="376" t="s">
        <v>650</v>
      </c>
      <c r="M22" s="376"/>
      <c r="N22" s="377"/>
      <c r="O22" s="378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15.75" customHeight="1">
      <c r="A23" s="371">
        <f t="shared" si="5"/>
        <v>9</v>
      </c>
      <c r="B23" s="1241"/>
      <c r="C23" s="1241"/>
      <c r="D23" s="372"/>
      <c r="E23" s="373"/>
      <c r="F23" s="374"/>
      <c r="G23" s="374"/>
      <c r="H23" s="374">
        <f t="shared" si="1"/>
        <v>0</v>
      </c>
      <c r="I23" s="373">
        <f t="shared" si="2"/>
        <v>0</v>
      </c>
      <c r="J23" s="374">
        <f t="shared" si="3"/>
        <v>0</v>
      </c>
      <c r="K23" s="375">
        <f t="shared" si="4"/>
        <v>0</v>
      </c>
      <c r="L23" s="376" t="s">
        <v>650</v>
      </c>
      <c r="M23" s="376"/>
      <c r="N23" s="377"/>
      <c r="O23" s="378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15.75" customHeight="1">
      <c r="A24" s="371">
        <f t="shared" si="5"/>
        <v>10</v>
      </c>
      <c r="B24" s="1241"/>
      <c r="C24" s="1241"/>
      <c r="D24" s="372"/>
      <c r="E24" s="373"/>
      <c r="F24" s="374"/>
      <c r="G24" s="374"/>
      <c r="H24" s="374">
        <f t="shared" si="1"/>
        <v>0</v>
      </c>
      <c r="I24" s="373">
        <f t="shared" si="2"/>
        <v>0</v>
      </c>
      <c r="J24" s="374">
        <f t="shared" si="3"/>
        <v>0</v>
      </c>
      <c r="K24" s="375">
        <f t="shared" si="4"/>
        <v>0</v>
      </c>
      <c r="L24" s="376" t="s">
        <v>650</v>
      </c>
      <c r="M24" s="376"/>
      <c r="N24" s="377"/>
      <c r="O24" s="378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15" hidden="1" customHeight="1">
      <c r="A25" s="371">
        <f t="shared" si="5"/>
        <v>11</v>
      </c>
      <c r="B25" s="1241"/>
      <c r="C25" s="1241"/>
      <c r="D25" s="372"/>
      <c r="E25" s="373"/>
      <c r="F25" s="374"/>
      <c r="G25" s="374"/>
      <c r="H25" s="374">
        <f t="shared" si="1"/>
        <v>0</v>
      </c>
      <c r="I25" s="373">
        <f t="shared" si="2"/>
        <v>0</v>
      </c>
      <c r="J25" s="374">
        <f t="shared" si="3"/>
        <v>0</v>
      </c>
      <c r="K25" s="375">
        <f t="shared" si="4"/>
        <v>0</v>
      </c>
      <c r="L25" s="376" t="s">
        <v>650</v>
      </c>
      <c r="M25" s="376"/>
      <c r="N25" s="377"/>
      <c r="O25" s="378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15.75" hidden="1" customHeight="1">
      <c r="A26" s="371">
        <f t="shared" si="5"/>
        <v>12</v>
      </c>
      <c r="B26" s="1241"/>
      <c r="C26" s="1241"/>
      <c r="D26" s="372"/>
      <c r="E26" s="373"/>
      <c r="F26" s="374"/>
      <c r="G26" s="374"/>
      <c r="H26" s="374">
        <f t="shared" si="1"/>
        <v>0</v>
      </c>
      <c r="I26" s="373">
        <f t="shared" si="2"/>
        <v>0</v>
      </c>
      <c r="J26" s="374">
        <f t="shared" si="3"/>
        <v>0</v>
      </c>
      <c r="K26" s="375">
        <f t="shared" si="4"/>
        <v>0</v>
      </c>
      <c r="L26" s="376" t="s">
        <v>650</v>
      </c>
      <c r="M26" s="376"/>
      <c r="N26" s="377"/>
      <c r="O26" s="378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spans="1:26" ht="15.75" hidden="1" customHeight="1">
      <c r="A27" s="371">
        <f t="shared" si="5"/>
        <v>13</v>
      </c>
      <c r="B27" s="1241"/>
      <c r="C27" s="1241"/>
      <c r="D27" s="372"/>
      <c r="E27" s="373"/>
      <c r="F27" s="374"/>
      <c r="G27" s="374"/>
      <c r="H27" s="374">
        <f t="shared" si="1"/>
        <v>0</v>
      </c>
      <c r="I27" s="373">
        <f t="shared" si="2"/>
        <v>0</v>
      </c>
      <c r="J27" s="374">
        <f t="shared" si="3"/>
        <v>0</v>
      </c>
      <c r="K27" s="375">
        <f t="shared" si="4"/>
        <v>0</v>
      </c>
      <c r="L27" s="376" t="s">
        <v>650</v>
      </c>
      <c r="M27" s="376"/>
      <c r="N27" s="377"/>
      <c r="O27" s="378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15.75" hidden="1" customHeight="1">
      <c r="A28" s="371">
        <f t="shared" si="5"/>
        <v>14</v>
      </c>
      <c r="B28" s="1241"/>
      <c r="C28" s="1241"/>
      <c r="D28" s="372"/>
      <c r="E28" s="373"/>
      <c r="F28" s="374"/>
      <c r="G28" s="374"/>
      <c r="H28" s="374">
        <f t="shared" si="1"/>
        <v>0</v>
      </c>
      <c r="I28" s="373">
        <f t="shared" si="2"/>
        <v>0</v>
      </c>
      <c r="J28" s="374">
        <f t="shared" si="3"/>
        <v>0</v>
      </c>
      <c r="K28" s="375">
        <f t="shared" si="4"/>
        <v>0</v>
      </c>
      <c r="L28" s="376" t="s">
        <v>650</v>
      </c>
      <c r="M28" s="376"/>
      <c r="N28" s="377"/>
      <c r="O28" s="378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15.75" customHeight="1">
      <c r="A29" s="371">
        <f t="shared" si="5"/>
        <v>15</v>
      </c>
      <c r="B29" s="1241"/>
      <c r="C29" s="1241"/>
      <c r="D29" s="372"/>
      <c r="E29" s="373"/>
      <c r="F29" s="374"/>
      <c r="G29" s="374"/>
      <c r="H29" s="374">
        <f t="shared" si="1"/>
        <v>0</v>
      </c>
      <c r="I29" s="373">
        <f t="shared" si="2"/>
        <v>0</v>
      </c>
      <c r="J29" s="374">
        <f t="shared" si="3"/>
        <v>0</v>
      </c>
      <c r="K29" s="375">
        <f t="shared" si="4"/>
        <v>0</v>
      </c>
      <c r="L29" s="376" t="s">
        <v>650</v>
      </c>
      <c r="M29" s="376"/>
      <c r="N29" s="377"/>
      <c r="O29" s="378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15.75" customHeight="1">
      <c r="A30" s="371">
        <f t="shared" si="5"/>
        <v>16</v>
      </c>
      <c r="B30" s="1241"/>
      <c r="C30" s="1241"/>
      <c r="D30" s="372"/>
      <c r="E30" s="373"/>
      <c r="F30" s="374"/>
      <c r="G30" s="374"/>
      <c r="H30" s="374">
        <f t="shared" si="1"/>
        <v>0</v>
      </c>
      <c r="I30" s="373">
        <f t="shared" si="2"/>
        <v>0</v>
      </c>
      <c r="J30" s="374">
        <f t="shared" si="3"/>
        <v>0</v>
      </c>
      <c r="K30" s="375">
        <f t="shared" si="4"/>
        <v>0</v>
      </c>
      <c r="L30" s="376" t="s">
        <v>650</v>
      </c>
      <c r="M30" s="376"/>
      <c r="N30" s="377"/>
      <c r="O30" s="378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15.75" customHeight="1">
      <c r="A31" s="371">
        <f t="shared" si="5"/>
        <v>17</v>
      </c>
      <c r="B31" s="1241"/>
      <c r="C31" s="1241"/>
      <c r="D31" s="372"/>
      <c r="E31" s="373"/>
      <c r="F31" s="374"/>
      <c r="G31" s="374"/>
      <c r="H31" s="374">
        <f t="shared" si="1"/>
        <v>0</v>
      </c>
      <c r="I31" s="373">
        <f t="shared" si="2"/>
        <v>0</v>
      </c>
      <c r="J31" s="374">
        <f t="shared" si="3"/>
        <v>0</v>
      </c>
      <c r="K31" s="375">
        <f t="shared" si="4"/>
        <v>0</v>
      </c>
      <c r="L31" s="376" t="s">
        <v>650</v>
      </c>
      <c r="M31" s="376"/>
      <c r="N31" s="377"/>
      <c r="O31" s="378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15.75" customHeight="1">
      <c r="A32" s="371">
        <f t="shared" si="5"/>
        <v>18</v>
      </c>
      <c r="B32" s="1241"/>
      <c r="C32" s="1241"/>
      <c r="D32" s="372"/>
      <c r="E32" s="373"/>
      <c r="F32" s="374"/>
      <c r="G32" s="374"/>
      <c r="H32" s="374">
        <f t="shared" si="1"/>
        <v>0</v>
      </c>
      <c r="I32" s="373">
        <f t="shared" si="2"/>
        <v>0</v>
      </c>
      <c r="J32" s="374">
        <f t="shared" si="3"/>
        <v>0</v>
      </c>
      <c r="K32" s="375">
        <f t="shared" si="4"/>
        <v>0</v>
      </c>
      <c r="L32" s="376" t="s">
        <v>650</v>
      </c>
      <c r="M32" s="376"/>
      <c r="N32" s="377"/>
      <c r="O32" s="378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15.75" customHeight="1">
      <c r="A33" s="371">
        <f t="shared" si="5"/>
        <v>19</v>
      </c>
      <c r="B33" s="1241"/>
      <c r="C33" s="1241"/>
      <c r="D33" s="372"/>
      <c r="E33" s="373"/>
      <c r="F33" s="374"/>
      <c r="G33" s="374"/>
      <c r="H33" s="374">
        <f t="shared" si="1"/>
        <v>0</v>
      </c>
      <c r="I33" s="373">
        <f t="shared" si="2"/>
        <v>0</v>
      </c>
      <c r="J33" s="374">
        <f t="shared" si="3"/>
        <v>0</v>
      </c>
      <c r="K33" s="375">
        <f t="shared" si="4"/>
        <v>0</v>
      </c>
      <c r="L33" s="376" t="s">
        <v>650</v>
      </c>
      <c r="M33" s="376"/>
      <c r="N33" s="377"/>
      <c r="O33" s="378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15.75" customHeight="1">
      <c r="A34" s="371">
        <f t="shared" si="5"/>
        <v>20</v>
      </c>
      <c r="B34" s="1241"/>
      <c r="C34" s="1241"/>
      <c r="D34" s="372"/>
      <c r="E34" s="373"/>
      <c r="F34" s="374"/>
      <c r="G34" s="374"/>
      <c r="H34" s="374">
        <f t="shared" si="1"/>
        <v>0</v>
      </c>
      <c r="I34" s="373">
        <f t="shared" si="2"/>
        <v>0</v>
      </c>
      <c r="J34" s="374">
        <f t="shared" si="3"/>
        <v>0</v>
      </c>
      <c r="K34" s="375">
        <f t="shared" si="4"/>
        <v>0</v>
      </c>
      <c r="L34" s="376" t="s">
        <v>650</v>
      </c>
      <c r="M34" s="376"/>
      <c r="N34" s="377"/>
      <c r="O34" s="378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15" hidden="1" customHeight="1">
      <c r="A35" s="371">
        <f t="shared" si="5"/>
        <v>21</v>
      </c>
      <c r="B35" s="1241"/>
      <c r="C35" s="1241"/>
      <c r="D35" s="372"/>
      <c r="E35" s="373"/>
      <c r="F35" s="374"/>
      <c r="G35" s="374"/>
      <c r="H35" s="374">
        <f t="shared" si="1"/>
        <v>0</v>
      </c>
      <c r="I35" s="373">
        <f t="shared" si="2"/>
        <v>0</v>
      </c>
      <c r="J35" s="374">
        <f t="shared" si="3"/>
        <v>0</v>
      </c>
      <c r="K35" s="375">
        <f t="shared" si="4"/>
        <v>0</v>
      </c>
      <c r="L35" s="376" t="s">
        <v>650</v>
      </c>
      <c r="M35" s="376"/>
      <c r="N35" s="377"/>
      <c r="O35" s="378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15.75" hidden="1" customHeight="1">
      <c r="A36" s="371">
        <f t="shared" si="5"/>
        <v>22</v>
      </c>
      <c r="B36" s="1185"/>
      <c r="C36" s="1185"/>
      <c r="D36" s="372"/>
      <c r="E36" s="373"/>
      <c r="F36" s="374"/>
      <c r="G36" s="374"/>
      <c r="H36" s="374">
        <f t="shared" si="1"/>
        <v>0</v>
      </c>
      <c r="I36" s="373">
        <f t="shared" si="2"/>
        <v>0</v>
      </c>
      <c r="J36" s="374">
        <f t="shared" si="3"/>
        <v>0</v>
      </c>
      <c r="K36" s="375">
        <f t="shared" si="4"/>
        <v>0</v>
      </c>
      <c r="L36" s="376" t="s">
        <v>650</v>
      </c>
      <c r="M36" s="376"/>
      <c r="N36" s="377"/>
      <c r="O36" s="378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15.75" customHeight="1">
      <c r="A37" s="371">
        <f t="shared" si="5"/>
        <v>23</v>
      </c>
      <c r="B37" s="117"/>
      <c r="C37" s="117"/>
      <c r="D37" s="372"/>
      <c r="E37" s="373"/>
      <c r="F37" s="374"/>
      <c r="G37" s="374"/>
      <c r="H37" s="374"/>
      <c r="I37" s="373"/>
      <c r="J37" s="374"/>
      <c r="K37" s="375"/>
      <c r="L37" s="376"/>
      <c r="M37" s="376"/>
      <c r="N37" s="377"/>
      <c r="O37" s="378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15.75" customHeight="1">
      <c r="A38" s="371">
        <f t="shared" si="5"/>
        <v>24</v>
      </c>
      <c r="B38" s="1258" t="s">
        <v>651</v>
      </c>
      <c r="C38" s="1258" t="s">
        <v>649</v>
      </c>
      <c r="D38" s="372"/>
      <c r="E38" s="373"/>
      <c r="F38" s="374"/>
      <c r="G38" s="374"/>
      <c r="H38" s="374">
        <f t="shared" ref="H38:H83" si="6">+G38</f>
        <v>0</v>
      </c>
      <c r="I38" s="373">
        <f t="shared" ref="I38:I83" si="7">+E38</f>
        <v>0</v>
      </c>
      <c r="J38" s="374">
        <f t="shared" ref="J38:J59" si="8">H38-G38</f>
        <v>0</v>
      </c>
      <c r="K38" s="375">
        <f t="shared" ref="K38:K59" si="9">I38-E38</f>
        <v>0</v>
      </c>
      <c r="L38" s="376" t="s">
        <v>650</v>
      </c>
      <c r="M38" s="376"/>
      <c r="N38" s="377"/>
      <c r="O38" s="378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15.75" customHeight="1">
      <c r="A39" s="371">
        <f t="shared" si="5"/>
        <v>25</v>
      </c>
      <c r="B39" s="1241"/>
      <c r="C39" s="1241"/>
      <c r="D39" s="372"/>
      <c r="E39" s="373"/>
      <c r="F39" s="374"/>
      <c r="G39" s="374"/>
      <c r="H39" s="374">
        <f t="shared" si="6"/>
        <v>0</v>
      </c>
      <c r="I39" s="373">
        <f t="shared" si="7"/>
        <v>0</v>
      </c>
      <c r="J39" s="374">
        <f t="shared" si="8"/>
        <v>0</v>
      </c>
      <c r="K39" s="375">
        <f t="shared" si="9"/>
        <v>0</v>
      </c>
      <c r="L39" s="376" t="s">
        <v>650</v>
      </c>
      <c r="M39" s="376"/>
      <c r="N39" s="377"/>
      <c r="O39" s="378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5" hidden="1" customHeight="1">
      <c r="A40" s="371">
        <f t="shared" si="5"/>
        <v>26</v>
      </c>
      <c r="B40" s="1241"/>
      <c r="C40" s="1241"/>
      <c r="D40" s="372"/>
      <c r="E40" s="373"/>
      <c r="F40" s="374"/>
      <c r="G40" s="374"/>
      <c r="H40" s="374">
        <f t="shared" si="6"/>
        <v>0</v>
      </c>
      <c r="I40" s="373">
        <f t="shared" si="7"/>
        <v>0</v>
      </c>
      <c r="J40" s="374">
        <f t="shared" si="8"/>
        <v>0</v>
      </c>
      <c r="K40" s="375">
        <f t="shared" si="9"/>
        <v>0</v>
      </c>
      <c r="L40" s="376" t="s">
        <v>650</v>
      </c>
      <c r="M40" s="376"/>
      <c r="N40" s="377"/>
      <c r="O40" s="378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5.75" hidden="1" customHeight="1">
      <c r="A41" s="371">
        <f t="shared" si="5"/>
        <v>27</v>
      </c>
      <c r="B41" s="1241"/>
      <c r="C41" s="1241"/>
      <c r="D41" s="372"/>
      <c r="E41" s="373"/>
      <c r="F41" s="374"/>
      <c r="G41" s="374"/>
      <c r="H41" s="374">
        <f t="shared" si="6"/>
        <v>0</v>
      </c>
      <c r="I41" s="373">
        <f t="shared" si="7"/>
        <v>0</v>
      </c>
      <c r="J41" s="374">
        <f t="shared" si="8"/>
        <v>0</v>
      </c>
      <c r="K41" s="375">
        <f t="shared" si="9"/>
        <v>0</v>
      </c>
      <c r="L41" s="376" t="s">
        <v>650</v>
      </c>
      <c r="M41" s="376"/>
      <c r="N41" s="377"/>
      <c r="O41" s="378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5.75" hidden="1" customHeight="1">
      <c r="A42" s="371">
        <f t="shared" si="5"/>
        <v>28</v>
      </c>
      <c r="B42" s="1241"/>
      <c r="C42" s="1241"/>
      <c r="D42" s="372"/>
      <c r="E42" s="373"/>
      <c r="F42" s="374"/>
      <c r="G42" s="374"/>
      <c r="H42" s="374">
        <f t="shared" si="6"/>
        <v>0</v>
      </c>
      <c r="I42" s="373">
        <f t="shared" si="7"/>
        <v>0</v>
      </c>
      <c r="J42" s="374">
        <f t="shared" si="8"/>
        <v>0</v>
      </c>
      <c r="K42" s="375">
        <f t="shared" si="9"/>
        <v>0</v>
      </c>
      <c r="L42" s="376" t="s">
        <v>650</v>
      </c>
      <c r="M42" s="376"/>
      <c r="N42" s="377"/>
      <c r="O42" s="378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15.75" hidden="1" customHeight="1">
      <c r="A43" s="371">
        <f t="shared" si="5"/>
        <v>29</v>
      </c>
      <c r="B43" s="1241"/>
      <c r="C43" s="1241"/>
      <c r="D43" s="372"/>
      <c r="E43" s="373"/>
      <c r="F43" s="374"/>
      <c r="G43" s="374"/>
      <c r="H43" s="374">
        <f t="shared" si="6"/>
        <v>0</v>
      </c>
      <c r="I43" s="373">
        <f t="shared" si="7"/>
        <v>0</v>
      </c>
      <c r="J43" s="374">
        <f t="shared" si="8"/>
        <v>0</v>
      </c>
      <c r="K43" s="375">
        <f t="shared" si="9"/>
        <v>0</v>
      </c>
      <c r="L43" s="376" t="s">
        <v>650</v>
      </c>
      <c r="M43" s="376"/>
      <c r="N43" s="377"/>
      <c r="O43" s="378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15.75" hidden="1" customHeight="1">
      <c r="A44" s="371">
        <f t="shared" si="5"/>
        <v>30</v>
      </c>
      <c r="B44" s="1241"/>
      <c r="C44" s="1241"/>
      <c r="D44" s="379"/>
      <c r="E44" s="380"/>
      <c r="F44" s="381"/>
      <c r="G44" s="381"/>
      <c r="H44" s="374">
        <f t="shared" si="6"/>
        <v>0</v>
      </c>
      <c r="I44" s="373">
        <f t="shared" si="7"/>
        <v>0</v>
      </c>
      <c r="J44" s="374">
        <f t="shared" si="8"/>
        <v>0</v>
      </c>
      <c r="K44" s="375">
        <f t="shared" si="9"/>
        <v>0</v>
      </c>
      <c r="L44" s="376" t="s">
        <v>650</v>
      </c>
      <c r="M44" s="376"/>
      <c r="N44" s="382"/>
      <c r="O44" s="383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15.75" hidden="1" customHeight="1">
      <c r="A45" s="371">
        <f t="shared" si="5"/>
        <v>31</v>
      </c>
      <c r="B45" s="1241"/>
      <c r="C45" s="1241"/>
      <c r="D45" s="379"/>
      <c r="E45" s="380"/>
      <c r="F45" s="381"/>
      <c r="G45" s="381"/>
      <c r="H45" s="374">
        <f t="shared" si="6"/>
        <v>0</v>
      </c>
      <c r="I45" s="373">
        <f t="shared" si="7"/>
        <v>0</v>
      </c>
      <c r="J45" s="374">
        <f t="shared" si="8"/>
        <v>0</v>
      </c>
      <c r="K45" s="375">
        <f t="shared" si="9"/>
        <v>0</v>
      </c>
      <c r="L45" s="376" t="s">
        <v>650</v>
      </c>
      <c r="M45" s="376"/>
      <c r="N45" s="376"/>
      <c r="O45" s="383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15.75" customHeight="1">
      <c r="A46" s="371">
        <f t="shared" si="5"/>
        <v>32</v>
      </c>
      <c r="B46" s="1241"/>
      <c r="C46" s="1241"/>
      <c r="D46" s="379"/>
      <c r="E46" s="380"/>
      <c r="F46" s="381"/>
      <c r="G46" s="381"/>
      <c r="H46" s="374">
        <f t="shared" si="6"/>
        <v>0</v>
      </c>
      <c r="I46" s="373">
        <f t="shared" si="7"/>
        <v>0</v>
      </c>
      <c r="J46" s="374">
        <f t="shared" si="8"/>
        <v>0</v>
      </c>
      <c r="K46" s="375">
        <f t="shared" si="9"/>
        <v>0</v>
      </c>
      <c r="L46" s="376" t="s">
        <v>650</v>
      </c>
      <c r="M46" s="376"/>
      <c r="N46" s="376"/>
      <c r="O46" s="383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spans="1:26" ht="15.75" customHeight="1">
      <c r="A47" s="371">
        <f t="shared" si="5"/>
        <v>33</v>
      </c>
      <c r="B47" s="1241"/>
      <c r="C47" s="1241"/>
      <c r="D47" s="379"/>
      <c r="E47" s="380"/>
      <c r="F47" s="381"/>
      <c r="G47" s="381"/>
      <c r="H47" s="374">
        <f t="shared" si="6"/>
        <v>0</v>
      </c>
      <c r="I47" s="373">
        <f t="shared" si="7"/>
        <v>0</v>
      </c>
      <c r="J47" s="374">
        <f t="shared" si="8"/>
        <v>0</v>
      </c>
      <c r="K47" s="375">
        <f t="shared" si="9"/>
        <v>0</v>
      </c>
      <c r="L47" s="376" t="s">
        <v>650</v>
      </c>
      <c r="M47" s="376"/>
      <c r="N47" s="376"/>
      <c r="O47" s="383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spans="1:26" ht="15.75" customHeight="1">
      <c r="A48" s="371">
        <f t="shared" si="5"/>
        <v>34</v>
      </c>
      <c r="B48" s="1241"/>
      <c r="C48" s="1241"/>
      <c r="D48" s="379"/>
      <c r="E48" s="380"/>
      <c r="F48" s="381"/>
      <c r="G48" s="381"/>
      <c r="H48" s="374">
        <f t="shared" si="6"/>
        <v>0</v>
      </c>
      <c r="I48" s="373">
        <f t="shared" si="7"/>
        <v>0</v>
      </c>
      <c r="J48" s="374">
        <f t="shared" si="8"/>
        <v>0</v>
      </c>
      <c r="K48" s="375">
        <f t="shared" si="9"/>
        <v>0</v>
      </c>
      <c r="L48" s="376" t="s">
        <v>650</v>
      </c>
      <c r="M48" s="376"/>
      <c r="N48" s="376"/>
      <c r="O48" s="383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spans="1:26" ht="15.75" customHeight="1">
      <c r="A49" s="371">
        <f t="shared" si="5"/>
        <v>35</v>
      </c>
      <c r="B49" s="1241"/>
      <c r="C49" s="1241"/>
      <c r="D49" s="379"/>
      <c r="E49" s="380"/>
      <c r="F49" s="381"/>
      <c r="G49" s="381"/>
      <c r="H49" s="374">
        <f t="shared" si="6"/>
        <v>0</v>
      </c>
      <c r="I49" s="373">
        <f t="shared" si="7"/>
        <v>0</v>
      </c>
      <c r="J49" s="374">
        <f t="shared" si="8"/>
        <v>0</v>
      </c>
      <c r="K49" s="375">
        <f t="shared" si="9"/>
        <v>0</v>
      </c>
      <c r="L49" s="376" t="s">
        <v>650</v>
      </c>
      <c r="M49" s="376"/>
      <c r="N49" s="376"/>
      <c r="O49" s="383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spans="1:26" ht="15.75" customHeight="1">
      <c r="A50" s="371">
        <f t="shared" si="5"/>
        <v>36</v>
      </c>
      <c r="B50" s="1241"/>
      <c r="C50" s="1241"/>
      <c r="D50" s="379"/>
      <c r="E50" s="380"/>
      <c r="F50" s="381"/>
      <c r="G50" s="381"/>
      <c r="H50" s="374">
        <f t="shared" si="6"/>
        <v>0</v>
      </c>
      <c r="I50" s="373">
        <f t="shared" si="7"/>
        <v>0</v>
      </c>
      <c r="J50" s="374">
        <f t="shared" si="8"/>
        <v>0</v>
      </c>
      <c r="K50" s="375">
        <f t="shared" si="9"/>
        <v>0</v>
      </c>
      <c r="L50" s="376" t="s">
        <v>650</v>
      </c>
      <c r="M50" s="376"/>
      <c r="N50" s="376"/>
      <c r="O50" s="383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spans="1:26" ht="15.75" customHeight="1">
      <c r="A51" s="371">
        <f t="shared" si="5"/>
        <v>37</v>
      </c>
      <c r="B51" s="1241"/>
      <c r="C51" s="1241"/>
      <c r="D51" s="379"/>
      <c r="E51" s="380"/>
      <c r="F51" s="381"/>
      <c r="G51" s="381"/>
      <c r="H51" s="374">
        <f t="shared" si="6"/>
        <v>0</v>
      </c>
      <c r="I51" s="373">
        <f t="shared" si="7"/>
        <v>0</v>
      </c>
      <c r="J51" s="374">
        <f t="shared" si="8"/>
        <v>0</v>
      </c>
      <c r="K51" s="375">
        <f t="shared" si="9"/>
        <v>0</v>
      </c>
      <c r="L51" s="376" t="s">
        <v>650</v>
      </c>
      <c r="M51" s="376"/>
      <c r="N51" s="376"/>
      <c r="O51" s="383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spans="1:26" ht="15.75" customHeight="1">
      <c r="A52" s="371">
        <f t="shared" si="5"/>
        <v>38</v>
      </c>
      <c r="B52" s="1241"/>
      <c r="C52" s="1241"/>
      <c r="D52" s="379"/>
      <c r="E52" s="380"/>
      <c r="F52" s="381"/>
      <c r="G52" s="381"/>
      <c r="H52" s="374">
        <f t="shared" si="6"/>
        <v>0</v>
      </c>
      <c r="I52" s="373">
        <f t="shared" si="7"/>
        <v>0</v>
      </c>
      <c r="J52" s="374">
        <f t="shared" si="8"/>
        <v>0</v>
      </c>
      <c r="K52" s="375">
        <f t="shared" si="9"/>
        <v>0</v>
      </c>
      <c r="L52" s="376" t="s">
        <v>650</v>
      </c>
      <c r="M52" s="376"/>
      <c r="N52" s="376"/>
      <c r="O52" s="383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spans="1:26" ht="15.75" customHeight="1">
      <c r="A53" s="371">
        <f t="shared" si="5"/>
        <v>39</v>
      </c>
      <c r="B53" s="1241"/>
      <c r="C53" s="1241"/>
      <c r="D53" s="379"/>
      <c r="E53" s="380"/>
      <c r="F53" s="381"/>
      <c r="G53" s="381"/>
      <c r="H53" s="374">
        <f t="shared" si="6"/>
        <v>0</v>
      </c>
      <c r="I53" s="373">
        <f t="shared" si="7"/>
        <v>0</v>
      </c>
      <c r="J53" s="374">
        <f t="shared" si="8"/>
        <v>0</v>
      </c>
      <c r="K53" s="375">
        <f t="shared" si="9"/>
        <v>0</v>
      </c>
      <c r="L53" s="376" t="s">
        <v>650</v>
      </c>
      <c r="M53" s="376"/>
      <c r="N53" s="376"/>
      <c r="O53" s="383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spans="1:26" ht="15.75" customHeight="1">
      <c r="A54" s="371">
        <f t="shared" si="5"/>
        <v>40</v>
      </c>
      <c r="B54" s="1241"/>
      <c r="C54" s="1241"/>
      <c r="D54" s="379"/>
      <c r="E54" s="380"/>
      <c r="F54" s="381"/>
      <c r="G54" s="381"/>
      <c r="H54" s="374">
        <f t="shared" si="6"/>
        <v>0</v>
      </c>
      <c r="I54" s="373">
        <f t="shared" si="7"/>
        <v>0</v>
      </c>
      <c r="J54" s="374">
        <f t="shared" si="8"/>
        <v>0</v>
      </c>
      <c r="K54" s="375">
        <f t="shared" si="9"/>
        <v>0</v>
      </c>
      <c r="L54" s="376" t="s">
        <v>650</v>
      </c>
      <c r="M54" s="376"/>
      <c r="N54" s="376"/>
      <c r="O54" s="383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spans="1:26" ht="15.75" customHeight="1">
      <c r="A55" s="371">
        <f t="shared" si="5"/>
        <v>41</v>
      </c>
      <c r="B55" s="1241"/>
      <c r="C55" s="1241"/>
      <c r="D55" s="379"/>
      <c r="E55" s="380"/>
      <c r="F55" s="381"/>
      <c r="G55" s="381"/>
      <c r="H55" s="374">
        <f t="shared" si="6"/>
        <v>0</v>
      </c>
      <c r="I55" s="373">
        <f t="shared" si="7"/>
        <v>0</v>
      </c>
      <c r="J55" s="374">
        <f t="shared" si="8"/>
        <v>0</v>
      </c>
      <c r="K55" s="375">
        <f t="shared" si="9"/>
        <v>0</v>
      </c>
      <c r="L55" s="376" t="s">
        <v>650</v>
      </c>
      <c r="M55" s="376"/>
      <c r="N55" s="376"/>
      <c r="O55" s="383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spans="1:26" ht="15.75" hidden="1" customHeight="1">
      <c r="A56" s="371">
        <f t="shared" si="5"/>
        <v>42</v>
      </c>
      <c r="B56" s="1241"/>
      <c r="C56" s="1241"/>
      <c r="D56" s="379"/>
      <c r="E56" s="380"/>
      <c r="F56" s="381"/>
      <c r="G56" s="381"/>
      <c r="H56" s="374">
        <f t="shared" si="6"/>
        <v>0</v>
      </c>
      <c r="I56" s="373">
        <f t="shared" si="7"/>
        <v>0</v>
      </c>
      <c r="J56" s="374">
        <f t="shared" si="8"/>
        <v>0</v>
      </c>
      <c r="K56" s="375">
        <f t="shared" si="9"/>
        <v>0</v>
      </c>
      <c r="L56" s="376" t="s">
        <v>650</v>
      </c>
      <c r="M56" s="376"/>
      <c r="N56" s="376"/>
      <c r="O56" s="383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spans="1:26" ht="15.75" customHeight="1">
      <c r="A57" s="371">
        <f t="shared" si="5"/>
        <v>43</v>
      </c>
      <c r="B57" s="1241"/>
      <c r="C57" s="1241"/>
      <c r="D57" s="379"/>
      <c r="E57" s="380"/>
      <c r="F57" s="381"/>
      <c r="G57" s="381"/>
      <c r="H57" s="374">
        <f t="shared" si="6"/>
        <v>0</v>
      </c>
      <c r="I57" s="373">
        <f t="shared" si="7"/>
        <v>0</v>
      </c>
      <c r="J57" s="374">
        <f t="shared" si="8"/>
        <v>0</v>
      </c>
      <c r="K57" s="375">
        <f t="shared" si="9"/>
        <v>0</v>
      </c>
      <c r="L57" s="376" t="s">
        <v>650</v>
      </c>
      <c r="M57" s="376"/>
      <c r="N57" s="376"/>
      <c r="O57" s="383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spans="1:26" ht="15.75" customHeight="1">
      <c r="A58" s="371">
        <f t="shared" si="5"/>
        <v>44</v>
      </c>
      <c r="B58" s="1259"/>
      <c r="C58" s="1259"/>
      <c r="D58" s="379"/>
      <c r="E58" s="380"/>
      <c r="F58" s="381"/>
      <c r="G58" s="381"/>
      <c r="H58" s="374">
        <f t="shared" si="6"/>
        <v>0</v>
      </c>
      <c r="I58" s="373">
        <f t="shared" si="7"/>
        <v>0</v>
      </c>
      <c r="J58" s="381">
        <f t="shared" si="8"/>
        <v>0</v>
      </c>
      <c r="K58" s="384">
        <f t="shared" si="9"/>
        <v>0</v>
      </c>
      <c r="L58" s="376" t="s">
        <v>650</v>
      </c>
      <c r="M58" s="376"/>
      <c r="N58" s="376"/>
      <c r="O58" s="383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spans="1:26" ht="15.75" customHeight="1">
      <c r="A59" s="371">
        <f t="shared" si="5"/>
        <v>45</v>
      </c>
      <c r="B59" s="385"/>
      <c r="C59" s="385"/>
      <c r="D59" s="379"/>
      <c r="E59" s="380"/>
      <c r="F59" s="381"/>
      <c r="G59" s="381"/>
      <c r="H59" s="374">
        <f t="shared" si="6"/>
        <v>0</v>
      </c>
      <c r="I59" s="373">
        <f t="shared" si="7"/>
        <v>0</v>
      </c>
      <c r="J59" s="381">
        <f t="shared" si="8"/>
        <v>0</v>
      </c>
      <c r="K59" s="384">
        <f t="shared" si="9"/>
        <v>0</v>
      </c>
      <c r="L59" s="376" t="s">
        <v>650</v>
      </c>
      <c r="M59" s="376"/>
      <c r="N59" s="376"/>
      <c r="O59" s="383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spans="1:26" ht="15.75" customHeight="1">
      <c r="A60" s="371">
        <f t="shared" si="5"/>
        <v>46</v>
      </c>
      <c r="B60" s="386"/>
      <c r="C60" s="387"/>
      <c r="D60" s="379"/>
      <c r="E60" s="380"/>
      <c r="F60" s="381"/>
      <c r="G60" s="381"/>
      <c r="H60" s="374">
        <f t="shared" si="6"/>
        <v>0</v>
      </c>
      <c r="I60" s="373">
        <f t="shared" si="7"/>
        <v>0</v>
      </c>
      <c r="J60" s="381"/>
      <c r="K60" s="384"/>
      <c r="L60" s="388"/>
      <c r="M60" s="376"/>
      <c r="N60" s="376"/>
      <c r="O60" s="383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spans="1:26" ht="15.75" customHeight="1">
      <c r="A61" s="371">
        <f t="shared" si="5"/>
        <v>47</v>
      </c>
      <c r="B61" s="386"/>
      <c r="C61" s="387"/>
      <c r="D61" s="379"/>
      <c r="E61" s="380"/>
      <c r="F61" s="381"/>
      <c r="G61" s="381"/>
      <c r="H61" s="374">
        <f t="shared" si="6"/>
        <v>0</v>
      </c>
      <c r="I61" s="373">
        <f t="shared" si="7"/>
        <v>0</v>
      </c>
      <c r="J61" s="381"/>
      <c r="K61" s="384"/>
      <c r="L61" s="388"/>
      <c r="M61" s="376"/>
      <c r="N61" s="376"/>
      <c r="O61" s="383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spans="1:26" ht="15.75" customHeight="1">
      <c r="A62" s="371">
        <f t="shared" si="5"/>
        <v>48</v>
      </c>
      <c r="B62" s="386"/>
      <c r="C62" s="387"/>
      <c r="D62" s="379"/>
      <c r="E62" s="380"/>
      <c r="F62" s="381"/>
      <c r="G62" s="381"/>
      <c r="H62" s="374">
        <f t="shared" si="6"/>
        <v>0</v>
      </c>
      <c r="I62" s="373">
        <f t="shared" si="7"/>
        <v>0</v>
      </c>
      <c r="J62" s="381"/>
      <c r="K62" s="384"/>
      <c r="L62" s="388"/>
      <c r="M62" s="376"/>
      <c r="N62" s="376"/>
      <c r="O62" s="383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spans="1:26" ht="15.75" customHeight="1">
      <c r="A63" s="371">
        <f t="shared" si="5"/>
        <v>49</v>
      </c>
      <c r="B63" s="386"/>
      <c r="C63" s="387"/>
      <c r="D63" s="379"/>
      <c r="E63" s="380"/>
      <c r="F63" s="381"/>
      <c r="G63" s="381"/>
      <c r="H63" s="374">
        <f t="shared" si="6"/>
        <v>0</v>
      </c>
      <c r="I63" s="373">
        <f t="shared" si="7"/>
        <v>0</v>
      </c>
      <c r="J63" s="381"/>
      <c r="K63" s="384"/>
      <c r="L63" s="388"/>
      <c r="M63" s="376"/>
      <c r="N63" s="376"/>
      <c r="O63" s="383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spans="1:26" ht="15.75" customHeight="1">
      <c r="A64" s="371">
        <f t="shared" si="5"/>
        <v>50</v>
      </c>
      <c r="B64" s="386"/>
      <c r="C64" s="387"/>
      <c r="D64" s="379"/>
      <c r="E64" s="380"/>
      <c r="F64" s="381"/>
      <c r="G64" s="381"/>
      <c r="H64" s="374">
        <f t="shared" si="6"/>
        <v>0</v>
      </c>
      <c r="I64" s="373">
        <f t="shared" si="7"/>
        <v>0</v>
      </c>
      <c r="J64" s="381"/>
      <c r="K64" s="384"/>
      <c r="L64" s="388"/>
      <c r="M64" s="376"/>
      <c r="N64" s="376"/>
      <c r="O64" s="383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spans="1:26" ht="15.75" customHeight="1">
      <c r="A65" s="371">
        <f t="shared" si="5"/>
        <v>51</v>
      </c>
      <c r="B65" s="386"/>
      <c r="C65" s="387"/>
      <c r="D65" s="379"/>
      <c r="E65" s="380"/>
      <c r="F65" s="381"/>
      <c r="G65" s="381"/>
      <c r="H65" s="374">
        <f t="shared" si="6"/>
        <v>0</v>
      </c>
      <c r="I65" s="373">
        <f t="shared" si="7"/>
        <v>0</v>
      </c>
      <c r="J65" s="381"/>
      <c r="K65" s="384"/>
      <c r="L65" s="388"/>
      <c r="M65" s="376"/>
      <c r="N65" s="376"/>
      <c r="O65" s="383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spans="1:26" ht="15.75" customHeight="1">
      <c r="A66" s="371">
        <f t="shared" si="5"/>
        <v>52</v>
      </c>
      <c r="B66" s="386"/>
      <c r="C66" s="387"/>
      <c r="D66" s="379"/>
      <c r="E66" s="380"/>
      <c r="F66" s="381"/>
      <c r="G66" s="381"/>
      <c r="H66" s="374">
        <f t="shared" si="6"/>
        <v>0</v>
      </c>
      <c r="I66" s="373">
        <f t="shared" si="7"/>
        <v>0</v>
      </c>
      <c r="J66" s="381"/>
      <c r="K66" s="384"/>
      <c r="L66" s="388"/>
      <c r="M66" s="376"/>
      <c r="N66" s="376"/>
      <c r="O66" s="383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spans="1:26" ht="15.75" customHeight="1">
      <c r="A67" s="371">
        <f t="shared" si="5"/>
        <v>53</v>
      </c>
      <c r="B67" s="386"/>
      <c r="C67" s="387"/>
      <c r="D67" s="379"/>
      <c r="E67" s="380"/>
      <c r="F67" s="381"/>
      <c r="G67" s="381"/>
      <c r="H67" s="374">
        <f t="shared" si="6"/>
        <v>0</v>
      </c>
      <c r="I67" s="373">
        <f t="shared" si="7"/>
        <v>0</v>
      </c>
      <c r="J67" s="381"/>
      <c r="K67" s="384"/>
      <c r="L67" s="388"/>
      <c r="M67" s="376"/>
      <c r="N67" s="376"/>
      <c r="O67" s="383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spans="1:26" ht="15.75" customHeight="1">
      <c r="A68" s="371">
        <f t="shared" si="5"/>
        <v>54</v>
      </c>
      <c r="B68" s="386"/>
      <c r="C68" s="387"/>
      <c r="D68" s="379"/>
      <c r="E68" s="380"/>
      <c r="F68" s="381"/>
      <c r="G68" s="381"/>
      <c r="H68" s="374">
        <f t="shared" si="6"/>
        <v>0</v>
      </c>
      <c r="I68" s="373">
        <f t="shared" si="7"/>
        <v>0</v>
      </c>
      <c r="J68" s="381"/>
      <c r="K68" s="384"/>
      <c r="L68" s="388"/>
      <c r="M68" s="376"/>
      <c r="N68" s="376"/>
      <c r="O68" s="383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spans="1:26" ht="15.75" customHeight="1">
      <c r="A69" s="371">
        <f t="shared" si="5"/>
        <v>55</v>
      </c>
      <c r="B69" s="386"/>
      <c r="C69" s="387"/>
      <c r="D69" s="379"/>
      <c r="E69" s="380"/>
      <c r="F69" s="381"/>
      <c r="G69" s="381"/>
      <c r="H69" s="374">
        <f t="shared" si="6"/>
        <v>0</v>
      </c>
      <c r="I69" s="373">
        <f t="shared" si="7"/>
        <v>0</v>
      </c>
      <c r="J69" s="381"/>
      <c r="K69" s="384"/>
      <c r="L69" s="388"/>
      <c r="M69" s="376"/>
      <c r="N69" s="376"/>
      <c r="O69" s="383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spans="1:26" ht="15.75" customHeight="1">
      <c r="A70" s="371">
        <f t="shared" si="5"/>
        <v>56</v>
      </c>
      <c r="B70" s="386"/>
      <c r="C70" s="387"/>
      <c r="D70" s="379"/>
      <c r="E70" s="380"/>
      <c r="F70" s="381"/>
      <c r="G70" s="381"/>
      <c r="H70" s="374">
        <f t="shared" si="6"/>
        <v>0</v>
      </c>
      <c r="I70" s="373">
        <f t="shared" si="7"/>
        <v>0</v>
      </c>
      <c r="J70" s="381"/>
      <c r="K70" s="384"/>
      <c r="L70" s="388"/>
      <c r="M70" s="376"/>
      <c r="N70" s="376"/>
      <c r="O70" s="383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spans="1:26" ht="18" customHeight="1">
      <c r="A71" s="371">
        <f t="shared" si="5"/>
        <v>57</v>
      </c>
      <c r="B71" s="389"/>
      <c r="C71" s="117"/>
      <c r="D71" s="390"/>
      <c r="E71" s="391"/>
      <c r="F71" s="116"/>
      <c r="G71" s="116"/>
      <c r="H71" s="374">
        <f t="shared" si="6"/>
        <v>0</v>
      </c>
      <c r="I71" s="373">
        <f t="shared" si="7"/>
        <v>0</v>
      </c>
      <c r="J71" s="116">
        <f t="shared" ref="J71:J83" si="10">H71-G71</f>
        <v>0</v>
      </c>
      <c r="K71" s="392">
        <f t="shared" ref="K71:K82" si="11">I71-E71</f>
        <v>0</v>
      </c>
      <c r="L71" s="393"/>
      <c r="M71" s="394"/>
      <c r="N71" s="393"/>
      <c r="O71" s="395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</row>
    <row r="72" spans="1:26" ht="15.75" customHeight="1">
      <c r="A72" s="371">
        <f t="shared" si="5"/>
        <v>58</v>
      </c>
      <c r="B72" s="396"/>
      <c r="C72" s="397"/>
      <c r="D72" s="379"/>
      <c r="E72" s="380"/>
      <c r="F72" s="381"/>
      <c r="G72" s="381"/>
      <c r="H72" s="374">
        <f t="shared" si="6"/>
        <v>0</v>
      </c>
      <c r="I72" s="373">
        <f t="shared" si="7"/>
        <v>0</v>
      </c>
      <c r="J72" s="381">
        <f t="shared" si="10"/>
        <v>0</v>
      </c>
      <c r="K72" s="384">
        <f t="shared" si="11"/>
        <v>0</v>
      </c>
      <c r="L72" s="398"/>
      <c r="M72" s="382"/>
      <c r="N72" s="382"/>
      <c r="O72" s="383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spans="1:26" ht="15.75" customHeight="1">
      <c r="A73" s="371">
        <f t="shared" si="5"/>
        <v>59</v>
      </c>
      <c r="B73" s="396"/>
      <c r="C73" s="397"/>
      <c r="D73" s="397"/>
      <c r="E73" s="380"/>
      <c r="F73" s="381"/>
      <c r="G73" s="381"/>
      <c r="H73" s="374">
        <f t="shared" si="6"/>
        <v>0</v>
      </c>
      <c r="I73" s="373">
        <f t="shared" si="7"/>
        <v>0</v>
      </c>
      <c r="J73" s="381">
        <f t="shared" si="10"/>
        <v>0</v>
      </c>
      <c r="K73" s="384">
        <f t="shared" si="11"/>
        <v>0</v>
      </c>
      <c r="L73" s="398"/>
      <c r="M73" s="382"/>
      <c r="N73" s="382"/>
      <c r="O73" s="383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spans="1:26" ht="15.75" customHeight="1">
      <c r="A74" s="371">
        <f t="shared" si="5"/>
        <v>60</v>
      </c>
      <c r="B74" s="396"/>
      <c r="C74" s="397"/>
      <c r="D74" s="397"/>
      <c r="E74" s="380"/>
      <c r="F74" s="381"/>
      <c r="G74" s="381"/>
      <c r="H74" s="374">
        <f t="shared" si="6"/>
        <v>0</v>
      </c>
      <c r="I74" s="373">
        <f t="shared" si="7"/>
        <v>0</v>
      </c>
      <c r="J74" s="381">
        <f t="shared" si="10"/>
        <v>0</v>
      </c>
      <c r="K74" s="384">
        <f t="shared" si="11"/>
        <v>0</v>
      </c>
      <c r="L74" s="398"/>
      <c r="M74" s="382"/>
      <c r="N74" s="382"/>
      <c r="O74" s="383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spans="1:26" ht="15.75" customHeight="1">
      <c r="A75" s="371">
        <f t="shared" si="5"/>
        <v>61</v>
      </c>
      <c r="B75" s="396"/>
      <c r="C75" s="397"/>
      <c r="D75" s="397"/>
      <c r="E75" s="380"/>
      <c r="F75" s="381"/>
      <c r="G75" s="381"/>
      <c r="H75" s="374">
        <f t="shared" si="6"/>
        <v>0</v>
      </c>
      <c r="I75" s="373">
        <f t="shared" si="7"/>
        <v>0</v>
      </c>
      <c r="J75" s="381">
        <f t="shared" si="10"/>
        <v>0</v>
      </c>
      <c r="K75" s="384">
        <f t="shared" si="11"/>
        <v>0</v>
      </c>
      <c r="L75" s="398"/>
      <c r="M75" s="382"/>
      <c r="N75" s="382"/>
      <c r="O75" s="383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spans="1:26" ht="15.75" customHeight="1">
      <c r="A76" s="371">
        <f t="shared" si="5"/>
        <v>62</v>
      </c>
      <c r="B76" s="396"/>
      <c r="C76" s="397"/>
      <c r="D76" s="397"/>
      <c r="E76" s="380"/>
      <c r="F76" s="381"/>
      <c r="G76" s="381"/>
      <c r="H76" s="374">
        <f t="shared" si="6"/>
        <v>0</v>
      </c>
      <c r="I76" s="373">
        <f t="shared" si="7"/>
        <v>0</v>
      </c>
      <c r="J76" s="381">
        <f t="shared" si="10"/>
        <v>0</v>
      </c>
      <c r="K76" s="384">
        <f t="shared" si="11"/>
        <v>0</v>
      </c>
      <c r="L76" s="398"/>
      <c r="M76" s="382"/>
      <c r="N76" s="382"/>
      <c r="O76" s="383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spans="1:26" ht="15.75" customHeight="1">
      <c r="A77" s="371">
        <f t="shared" si="5"/>
        <v>63</v>
      </c>
      <c r="B77" s="396"/>
      <c r="C77" s="397"/>
      <c r="D77" s="397"/>
      <c r="E77" s="380"/>
      <c r="F77" s="381"/>
      <c r="G77" s="381"/>
      <c r="H77" s="374">
        <f t="shared" si="6"/>
        <v>0</v>
      </c>
      <c r="I77" s="373">
        <f t="shared" si="7"/>
        <v>0</v>
      </c>
      <c r="J77" s="381">
        <f t="shared" si="10"/>
        <v>0</v>
      </c>
      <c r="K77" s="384">
        <f t="shared" si="11"/>
        <v>0</v>
      </c>
      <c r="L77" s="398"/>
      <c r="M77" s="382"/>
      <c r="N77" s="382"/>
      <c r="O77" s="383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spans="1:26" ht="15.75" customHeight="1">
      <c r="A78" s="371">
        <f t="shared" si="5"/>
        <v>64</v>
      </c>
      <c r="B78" s="396"/>
      <c r="C78" s="397"/>
      <c r="D78" s="397"/>
      <c r="E78" s="380"/>
      <c r="F78" s="381"/>
      <c r="G78" s="381"/>
      <c r="H78" s="374">
        <f t="shared" si="6"/>
        <v>0</v>
      </c>
      <c r="I78" s="373">
        <f t="shared" si="7"/>
        <v>0</v>
      </c>
      <c r="J78" s="381">
        <f t="shared" si="10"/>
        <v>0</v>
      </c>
      <c r="K78" s="384">
        <f t="shared" si="11"/>
        <v>0</v>
      </c>
      <c r="L78" s="398"/>
      <c r="M78" s="382"/>
      <c r="N78" s="382"/>
      <c r="O78" s="383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spans="1:26" ht="15.75" customHeight="1">
      <c r="A79" s="371">
        <f t="shared" si="5"/>
        <v>65</v>
      </c>
      <c r="B79" s="396"/>
      <c r="C79" s="397"/>
      <c r="D79" s="397"/>
      <c r="E79" s="380"/>
      <c r="F79" s="381"/>
      <c r="G79" s="381"/>
      <c r="H79" s="374">
        <f t="shared" si="6"/>
        <v>0</v>
      </c>
      <c r="I79" s="373">
        <f t="shared" si="7"/>
        <v>0</v>
      </c>
      <c r="J79" s="381">
        <f t="shared" si="10"/>
        <v>0</v>
      </c>
      <c r="K79" s="384">
        <f t="shared" si="11"/>
        <v>0</v>
      </c>
      <c r="L79" s="398"/>
      <c r="M79" s="382"/>
      <c r="N79" s="382"/>
      <c r="O79" s="383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spans="1:26" ht="15.75" customHeight="1">
      <c r="A80" s="371">
        <f t="shared" si="5"/>
        <v>66</v>
      </c>
      <c r="B80" s="396"/>
      <c r="C80" s="397"/>
      <c r="D80" s="397"/>
      <c r="E80" s="380"/>
      <c r="F80" s="381"/>
      <c r="G80" s="381"/>
      <c r="H80" s="374">
        <f t="shared" si="6"/>
        <v>0</v>
      </c>
      <c r="I80" s="373">
        <f t="shared" si="7"/>
        <v>0</v>
      </c>
      <c r="J80" s="381">
        <f t="shared" si="10"/>
        <v>0</v>
      </c>
      <c r="K80" s="384">
        <f t="shared" si="11"/>
        <v>0</v>
      </c>
      <c r="L80" s="398"/>
      <c r="M80" s="382"/>
      <c r="N80" s="382"/>
      <c r="O80" s="383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spans="1:26" ht="15.75" customHeight="1">
      <c r="A81" s="371">
        <f t="shared" si="5"/>
        <v>67</v>
      </c>
      <c r="B81" s="396"/>
      <c r="C81" s="397"/>
      <c r="D81" s="397"/>
      <c r="E81" s="380"/>
      <c r="F81" s="381"/>
      <c r="G81" s="381"/>
      <c r="H81" s="374">
        <f t="shared" si="6"/>
        <v>0</v>
      </c>
      <c r="I81" s="373">
        <f t="shared" si="7"/>
        <v>0</v>
      </c>
      <c r="J81" s="381">
        <f t="shared" si="10"/>
        <v>0</v>
      </c>
      <c r="K81" s="384">
        <f t="shared" si="11"/>
        <v>0</v>
      </c>
      <c r="L81" s="398"/>
      <c r="M81" s="382"/>
      <c r="N81" s="382"/>
      <c r="O81" s="383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spans="1:26" ht="15.75" customHeight="1">
      <c r="A82" s="371">
        <f t="shared" si="5"/>
        <v>68</v>
      </c>
      <c r="B82" s="396"/>
      <c r="C82" s="397"/>
      <c r="D82" s="397"/>
      <c r="E82" s="380"/>
      <c r="F82" s="381"/>
      <c r="G82" s="381"/>
      <c r="H82" s="374">
        <f t="shared" si="6"/>
        <v>0</v>
      </c>
      <c r="I82" s="373">
        <f t="shared" si="7"/>
        <v>0</v>
      </c>
      <c r="J82" s="381">
        <f t="shared" si="10"/>
        <v>0</v>
      </c>
      <c r="K82" s="384">
        <f t="shared" si="11"/>
        <v>0</v>
      </c>
      <c r="L82" s="398"/>
      <c r="M82" s="382"/>
      <c r="N82" s="382"/>
      <c r="O82" s="383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spans="1:26" ht="15.75" customHeight="1">
      <c r="A83" s="371">
        <f t="shared" si="5"/>
        <v>69</v>
      </c>
      <c r="B83" s="399"/>
      <c r="C83" s="400"/>
      <c r="D83" s="400"/>
      <c r="E83" s="401"/>
      <c r="F83" s="402"/>
      <c r="G83" s="402"/>
      <c r="H83" s="374">
        <f t="shared" si="6"/>
        <v>0</v>
      </c>
      <c r="I83" s="373">
        <f t="shared" si="7"/>
        <v>0</v>
      </c>
      <c r="J83" s="381">
        <f t="shared" si="10"/>
        <v>0</v>
      </c>
      <c r="K83" s="403"/>
      <c r="L83" s="404"/>
      <c r="M83" s="405"/>
      <c r="N83" s="405"/>
      <c r="O83" s="406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spans="1:26" ht="15.75" customHeight="1">
      <c r="A84" s="1260" t="s">
        <v>36</v>
      </c>
      <c r="B84" s="1261"/>
      <c r="C84" s="1180"/>
      <c r="D84" s="407"/>
      <c r="E84" s="408">
        <f>SUM(E15:E83)</f>
        <v>0</v>
      </c>
      <c r="F84" s="409"/>
      <c r="G84" s="408">
        <f t="shared" ref="G84:K84" si="12">SUM(G15:G83)</f>
        <v>0</v>
      </c>
      <c r="H84" s="408">
        <f t="shared" si="12"/>
        <v>0</v>
      </c>
      <c r="I84" s="408">
        <f t="shared" si="12"/>
        <v>0</v>
      </c>
      <c r="J84" s="408">
        <f t="shared" si="12"/>
        <v>0</v>
      </c>
      <c r="K84" s="410">
        <f t="shared" si="12"/>
        <v>0</v>
      </c>
      <c r="L84" s="411"/>
      <c r="M84" s="412"/>
      <c r="N84" s="412"/>
      <c r="O84" s="413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spans="1:26" ht="15.75" customHeight="1">
      <c r="A85" s="363"/>
      <c r="B85" s="35"/>
      <c r="C85" s="35"/>
      <c r="D85" s="35"/>
      <c r="E85" s="364"/>
      <c r="F85" s="364"/>
      <c r="G85" s="364"/>
      <c r="H85" s="364"/>
      <c r="I85" s="365"/>
      <c r="J85" s="364"/>
      <c r="K85" s="364"/>
      <c r="L85" s="366"/>
      <c r="M85" s="366"/>
      <c r="N85" s="366"/>
      <c r="O85" s="367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spans="1:26" ht="15.75" customHeight="1">
      <c r="A86" s="414" t="s">
        <v>652</v>
      </c>
      <c r="B86" s="35"/>
      <c r="C86" s="35"/>
      <c r="D86" s="35"/>
      <c r="E86" s="364"/>
      <c r="F86" s="364"/>
      <c r="G86" s="364"/>
      <c r="H86" s="364"/>
      <c r="I86" s="365"/>
      <c r="J86" s="364"/>
      <c r="K86" s="364"/>
      <c r="L86" s="366"/>
      <c r="M86" s="366"/>
      <c r="N86" s="366"/>
      <c r="O86" s="367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spans="1:26" ht="15.75" customHeight="1">
      <c r="A87" s="363"/>
      <c r="B87" s="35"/>
      <c r="C87" s="35"/>
      <c r="D87" s="35"/>
      <c r="E87" s="364"/>
      <c r="F87" s="364"/>
      <c r="G87" s="364"/>
      <c r="H87" s="364"/>
      <c r="I87" s="365"/>
      <c r="J87" s="364"/>
      <c r="K87" s="364"/>
      <c r="L87" s="366"/>
      <c r="M87" s="366"/>
      <c r="N87" s="366"/>
      <c r="O87" s="367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spans="1:26" ht="15.75" customHeight="1">
      <c r="A88" s="414" t="s">
        <v>653</v>
      </c>
      <c r="B88" s="35"/>
      <c r="C88" s="35"/>
      <c r="D88" s="35"/>
      <c r="E88" s="364"/>
      <c r="F88" s="364"/>
      <c r="G88" s="364"/>
      <c r="H88" s="364"/>
      <c r="I88" s="365"/>
      <c r="J88" s="364"/>
      <c r="K88" s="364"/>
      <c r="L88" s="366"/>
      <c r="M88" s="366"/>
      <c r="N88" s="366"/>
      <c r="O88" s="367"/>
      <c r="P88" s="364"/>
      <c r="Q88" s="364"/>
      <c r="R88" s="364"/>
      <c r="S88" s="364"/>
      <c r="T88" s="364"/>
      <c r="U88" s="364"/>
      <c r="V88" s="364"/>
      <c r="W88" s="364"/>
      <c r="X88" s="364"/>
      <c r="Y88" s="364"/>
      <c r="Z88" s="364"/>
    </row>
    <row r="89" spans="1:26" ht="15.75" customHeight="1">
      <c r="A89" s="414" t="s">
        <v>654</v>
      </c>
      <c r="B89" s="35"/>
      <c r="C89" s="35"/>
      <c r="D89" s="35" t="s">
        <v>655</v>
      </c>
      <c r="E89" s="364"/>
      <c r="F89" s="1262"/>
      <c r="G89" s="1139"/>
      <c r="H89" s="364"/>
      <c r="I89" s="365"/>
      <c r="J89" s="364"/>
      <c r="K89" s="364"/>
      <c r="L89" s="366"/>
      <c r="M89" s="366"/>
      <c r="N89" s="366"/>
      <c r="O89" s="367"/>
      <c r="P89" s="364"/>
      <c r="Q89" s="364"/>
      <c r="R89" s="364"/>
      <c r="S89" s="364"/>
      <c r="T89" s="364"/>
      <c r="U89" s="364"/>
      <c r="V89" s="364"/>
      <c r="W89" s="364"/>
      <c r="X89" s="364"/>
      <c r="Y89" s="364"/>
      <c r="Z89" s="364"/>
    </row>
    <row r="90" spans="1:26" ht="15.75" customHeight="1">
      <c r="A90" s="363"/>
      <c r="B90" s="35"/>
      <c r="C90" s="35"/>
      <c r="D90" s="35"/>
      <c r="E90" s="364"/>
      <c r="F90" s="364"/>
      <c r="G90" s="364"/>
      <c r="H90" s="364"/>
      <c r="I90" s="365"/>
      <c r="J90" s="364"/>
      <c r="K90" s="364"/>
      <c r="L90" s="366"/>
      <c r="M90" s="366"/>
      <c r="N90" s="366"/>
      <c r="O90" s="367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spans="1:26" ht="15.75" customHeight="1">
      <c r="A91" s="363"/>
      <c r="B91" s="35"/>
      <c r="C91" s="35"/>
      <c r="D91" s="35"/>
      <c r="E91" s="364"/>
      <c r="F91" s="364"/>
      <c r="G91" s="364"/>
      <c r="H91" s="364"/>
      <c r="I91" s="365"/>
      <c r="J91" s="364"/>
      <c r="K91" s="364"/>
      <c r="L91" s="366"/>
      <c r="M91" s="366"/>
      <c r="N91" s="366"/>
      <c r="O91" s="367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spans="1:26" ht="15.75" customHeight="1">
      <c r="A92" s="1254" t="s">
        <v>656</v>
      </c>
      <c r="B92" s="1139"/>
      <c r="C92" s="35"/>
      <c r="D92" s="415" t="s">
        <v>657</v>
      </c>
      <c r="E92" s="364"/>
      <c r="F92" s="1263" t="s">
        <v>658</v>
      </c>
      <c r="G92" s="1139"/>
      <c r="H92" s="364"/>
      <c r="I92" s="365"/>
      <c r="J92" s="364"/>
      <c r="K92" s="364"/>
      <c r="L92" s="366"/>
      <c r="M92" s="366"/>
      <c r="N92" s="366"/>
      <c r="O92" s="367"/>
      <c r="P92" s="364"/>
      <c r="Q92" s="364"/>
      <c r="R92" s="364"/>
      <c r="S92" s="364"/>
      <c r="T92" s="364"/>
      <c r="U92" s="364"/>
      <c r="V92" s="364"/>
      <c r="W92" s="364"/>
      <c r="X92" s="364"/>
      <c r="Y92" s="364"/>
      <c r="Z92" s="364"/>
    </row>
    <row r="93" spans="1:26" ht="15.75" customHeight="1">
      <c r="A93" s="1255" t="s">
        <v>659</v>
      </c>
      <c r="B93" s="1256"/>
      <c r="C93" s="416"/>
      <c r="D93" s="416" t="s">
        <v>660</v>
      </c>
      <c r="E93" s="417"/>
      <c r="F93" s="1264" t="s">
        <v>232</v>
      </c>
      <c r="G93" s="1256"/>
      <c r="H93" s="417"/>
      <c r="I93" s="418"/>
      <c r="J93" s="417"/>
      <c r="K93" s="417"/>
      <c r="L93" s="419"/>
      <c r="M93" s="419"/>
      <c r="N93" s="419"/>
      <c r="O93" s="420"/>
      <c r="P93" s="364"/>
      <c r="Q93" s="364"/>
      <c r="R93" s="364"/>
      <c r="S93" s="364"/>
      <c r="T93" s="364"/>
      <c r="U93" s="364"/>
      <c r="V93" s="364"/>
      <c r="W93" s="364"/>
      <c r="X93" s="364"/>
      <c r="Y93" s="364"/>
      <c r="Z93" s="364"/>
    </row>
    <row r="94" spans="1:26" ht="15.75" customHeight="1">
      <c r="A94" s="364"/>
      <c r="B94" s="35"/>
      <c r="C94" s="35"/>
      <c r="D94" s="35"/>
      <c r="E94" s="364"/>
      <c r="F94" s="364"/>
      <c r="G94" s="364"/>
      <c r="H94" s="364"/>
      <c r="I94" s="365"/>
      <c r="J94" s="364"/>
      <c r="K94" s="364"/>
      <c r="L94" s="366"/>
      <c r="M94" s="366"/>
      <c r="N94" s="366"/>
      <c r="O94" s="421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spans="1:26" ht="15.75" customHeight="1">
      <c r="A95" s="422"/>
      <c r="B95" s="41"/>
      <c r="C95" s="35"/>
      <c r="D95" s="35"/>
      <c r="E95" s="364"/>
      <c r="F95" s="364"/>
      <c r="G95" s="364"/>
      <c r="H95" s="364"/>
      <c r="I95" s="365"/>
      <c r="J95" s="364"/>
      <c r="K95" s="364"/>
      <c r="L95" s="366"/>
      <c r="M95" s="366"/>
      <c r="N95" s="366"/>
      <c r="O95" s="421"/>
      <c r="P95" s="364"/>
      <c r="Q95" s="364"/>
      <c r="R95" s="364"/>
      <c r="S95" s="364"/>
      <c r="T95" s="364"/>
      <c r="U95" s="364"/>
      <c r="V95" s="364"/>
      <c r="W95" s="364"/>
      <c r="X95" s="364"/>
      <c r="Y95" s="364"/>
      <c r="Z95" s="364"/>
    </row>
    <row r="96" spans="1:26" ht="15.75" customHeight="1">
      <c r="A96" s="423"/>
      <c r="B96" s="35"/>
      <c r="C96" s="35"/>
      <c r="D96" s="35"/>
      <c r="E96" s="364"/>
      <c r="F96" s="364"/>
      <c r="G96" s="364"/>
      <c r="H96" s="364"/>
      <c r="I96" s="365"/>
      <c r="J96" s="364"/>
      <c r="K96" s="364"/>
      <c r="L96" s="366"/>
      <c r="M96" s="366"/>
      <c r="N96" s="366"/>
      <c r="O96" s="421"/>
      <c r="P96" s="364"/>
      <c r="Q96" s="364"/>
      <c r="R96" s="364"/>
      <c r="S96" s="364"/>
      <c r="T96" s="364"/>
      <c r="U96" s="364"/>
      <c r="V96" s="364"/>
      <c r="W96" s="364"/>
      <c r="X96" s="364"/>
      <c r="Y96" s="364"/>
      <c r="Z96" s="364"/>
    </row>
    <row r="97" spans="1:26" ht="15.75" customHeight="1">
      <c r="A97" s="364"/>
      <c r="B97" s="35"/>
      <c r="C97" s="35"/>
      <c r="D97" s="35"/>
      <c r="E97" s="364"/>
      <c r="F97" s="364"/>
      <c r="G97" s="364"/>
      <c r="H97" s="364"/>
      <c r="I97" s="365"/>
      <c r="J97" s="364"/>
      <c r="K97" s="364"/>
      <c r="L97" s="366"/>
      <c r="M97" s="366"/>
      <c r="N97" s="366"/>
      <c r="O97" s="421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spans="1:26" ht="15.75" customHeight="1">
      <c r="A98" s="364"/>
      <c r="B98" s="35"/>
      <c r="C98" s="35"/>
      <c r="D98" s="35"/>
      <c r="E98" s="364"/>
      <c r="F98" s="364"/>
      <c r="G98" s="364"/>
      <c r="H98" s="364"/>
      <c r="I98" s="365"/>
      <c r="J98" s="364"/>
      <c r="K98" s="364"/>
      <c r="L98" s="366"/>
      <c r="M98" s="366"/>
      <c r="N98" s="366"/>
      <c r="O98" s="421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spans="1:26" ht="15.75" customHeight="1">
      <c r="A99" s="364"/>
      <c r="B99" s="35"/>
      <c r="C99" s="35"/>
      <c r="D99" s="35"/>
      <c r="E99" s="364"/>
      <c r="F99" s="364"/>
      <c r="G99" s="364"/>
      <c r="H99" s="364"/>
      <c r="I99" s="365"/>
      <c r="J99" s="364"/>
      <c r="K99" s="364"/>
      <c r="L99" s="366"/>
      <c r="M99" s="366"/>
      <c r="N99" s="366"/>
      <c r="O99" s="421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spans="1:26" ht="15.75" customHeight="1">
      <c r="A100" s="364"/>
      <c r="B100" s="35"/>
      <c r="C100" s="35"/>
      <c r="D100" s="35"/>
      <c r="E100" s="364"/>
      <c r="F100" s="364"/>
      <c r="G100" s="364"/>
      <c r="H100" s="364"/>
      <c r="I100" s="365"/>
      <c r="J100" s="364"/>
      <c r="K100" s="364"/>
      <c r="L100" s="366"/>
      <c r="M100" s="366"/>
      <c r="N100" s="366"/>
      <c r="O100" s="421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spans="1:26" ht="15.75" customHeight="1">
      <c r="A101" s="364"/>
      <c r="B101" s="35"/>
      <c r="C101" s="35"/>
      <c r="D101" s="35"/>
      <c r="E101" s="364"/>
      <c r="F101" s="364"/>
      <c r="G101" s="364"/>
      <c r="H101" s="364"/>
      <c r="I101" s="365"/>
      <c r="J101" s="364"/>
      <c r="K101" s="364"/>
      <c r="L101" s="366"/>
      <c r="M101" s="366"/>
      <c r="N101" s="366"/>
      <c r="O101" s="421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spans="1:26" ht="15.75" customHeight="1">
      <c r="A102" s="364"/>
      <c r="B102" s="35"/>
      <c r="C102" s="35"/>
      <c r="D102" s="35"/>
      <c r="E102" s="364"/>
      <c r="F102" s="364"/>
      <c r="G102" s="364"/>
      <c r="H102" s="364"/>
      <c r="I102" s="365"/>
      <c r="J102" s="364"/>
      <c r="K102" s="364"/>
      <c r="L102" s="366"/>
      <c r="M102" s="366"/>
      <c r="N102" s="366"/>
      <c r="O102" s="421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spans="1:26" ht="15.75" customHeight="1">
      <c r="A103" s="364"/>
      <c r="B103" s="35"/>
      <c r="C103" s="35"/>
      <c r="D103" s="35"/>
      <c r="E103" s="364"/>
      <c r="F103" s="364"/>
      <c r="G103" s="364"/>
      <c r="H103" s="364"/>
      <c r="I103" s="365"/>
      <c r="J103" s="364"/>
      <c r="K103" s="364"/>
      <c r="L103" s="366"/>
      <c r="M103" s="366"/>
      <c r="N103" s="366"/>
      <c r="O103" s="421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spans="1:26" ht="15.75" customHeight="1">
      <c r="A104" s="364"/>
      <c r="B104" s="35"/>
      <c r="C104" s="35"/>
      <c r="D104" s="35"/>
      <c r="E104" s="364"/>
      <c r="F104" s="364"/>
      <c r="G104" s="364"/>
      <c r="H104" s="364"/>
      <c r="I104" s="365"/>
      <c r="J104" s="364"/>
      <c r="K104" s="364"/>
      <c r="L104" s="366"/>
      <c r="M104" s="366"/>
      <c r="N104" s="366"/>
      <c r="O104" s="421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spans="1:26" ht="15.75" customHeight="1">
      <c r="A105" s="364"/>
      <c r="B105" s="35"/>
      <c r="C105" s="35"/>
      <c r="D105" s="35"/>
      <c r="E105" s="364"/>
      <c r="F105" s="364"/>
      <c r="G105" s="364"/>
      <c r="H105" s="364"/>
      <c r="I105" s="365"/>
      <c r="J105" s="364"/>
      <c r="K105" s="364"/>
      <c r="L105" s="366"/>
      <c r="M105" s="366"/>
      <c r="N105" s="366"/>
      <c r="O105" s="421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spans="1:26" ht="15.75" customHeight="1">
      <c r="A106" s="364"/>
      <c r="B106" s="35"/>
      <c r="C106" s="35"/>
      <c r="D106" s="35"/>
      <c r="E106" s="364"/>
      <c r="F106" s="364"/>
      <c r="G106" s="364"/>
      <c r="H106" s="364"/>
      <c r="I106" s="365"/>
      <c r="J106" s="364"/>
      <c r="K106" s="364"/>
      <c r="L106" s="366"/>
      <c r="M106" s="366"/>
      <c r="N106" s="366"/>
      <c r="O106" s="421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spans="1:26" ht="15.75" customHeight="1">
      <c r="A107" s="364"/>
      <c r="B107" s="35"/>
      <c r="C107" s="35"/>
      <c r="D107" s="35"/>
      <c r="E107" s="364"/>
      <c r="F107" s="364"/>
      <c r="G107" s="364"/>
      <c r="H107" s="364"/>
      <c r="I107" s="365"/>
      <c r="J107" s="364"/>
      <c r="K107" s="364"/>
      <c r="L107" s="366"/>
      <c r="M107" s="366"/>
      <c r="N107" s="366"/>
      <c r="O107" s="421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spans="1:26" ht="15.75" customHeight="1">
      <c r="A108" s="364"/>
      <c r="B108" s="35"/>
      <c r="C108" s="35"/>
      <c r="D108" s="35"/>
      <c r="E108" s="364"/>
      <c r="F108" s="364"/>
      <c r="G108" s="364"/>
      <c r="H108" s="364"/>
      <c r="I108" s="365"/>
      <c r="J108" s="364"/>
      <c r="K108" s="364"/>
      <c r="L108" s="366"/>
      <c r="M108" s="366"/>
      <c r="N108" s="366"/>
      <c r="O108" s="421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spans="1:26" ht="15.75" customHeight="1">
      <c r="A109" s="364"/>
      <c r="B109" s="35"/>
      <c r="C109" s="35"/>
      <c r="D109" s="35"/>
      <c r="E109" s="364"/>
      <c r="F109" s="364"/>
      <c r="G109" s="364"/>
      <c r="H109" s="364"/>
      <c r="I109" s="365"/>
      <c r="J109" s="364"/>
      <c r="K109" s="364"/>
      <c r="L109" s="366"/>
      <c r="M109" s="366"/>
      <c r="N109" s="366"/>
      <c r="O109" s="421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spans="1:26" ht="15.75" customHeight="1">
      <c r="A110" s="364"/>
      <c r="B110" s="35"/>
      <c r="C110" s="35"/>
      <c r="D110" s="35"/>
      <c r="E110" s="364"/>
      <c r="F110" s="364"/>
      <c r="G110" s="364"/>
      <c r="H110" s="364"/>
      <c r="I110" s="365"/>
      <c r="J110" s="364"/>
      <c r="K110" s="364"/>
      <c r="L110" s="366"/>
      <c r="M110" s="366"/>
      <c r="N110" s="366"/>
      <c r="O110" s="421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spans="1:26" ht="15.75" customHeight="1">
      <c r="A111" s="364"/>
      <c r="B111" s="35"/>
      <c r="C111" s="35"/>
      <c r="D111" s="35"/>
      <c r="E111" s="364"/>
      <c r="F111" s="364"/>
      <c r="G111" s="364"/>
      <c r="H111" s="364"/>
      <c r="I111" s="365"/>
      <c r="J111" s="364"/>
      <c r="K111" s="364"/>
      <c r="L111" s="366"/>
      <c r="M111" s="366"/>
      <c r="N111" s="366"/>
      <c r="O111" s="421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spans="1:26" ht="15.75" customHeight="1">
      <c r="A112" s="364"/>
      <c r="B112" s="35"/>
      <c r="C112" s="35"/>
      <c r="D112" s="35"/>
      <c r="E112" s="364"/>
      <c r="F112" s="364"/>
      <c r="G112" s="364"/>
      <c r="H112" s="364"/>
      <c r="I112" s="365"/>
      <c r="J112" s="364"/>
      <c r="K112" s="364"/>
      <c r="L112" s="366"/>
      <c r="M112" s="366"/>
      <c r="N112" s="366"/>
      <c r="O112" s="421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spans="1:26" ht="15.75" customHeight="1">
      <c r="A113" s="364"/>
      <c r="B113" s="35"/>
      <c r="C113" s="35"/>
      <c r="D113" s="35"/>
      <c r="E113" s="364"/>
      <c r="F113" s="364"/>
      <c r="G113" s="364"/>
      <c r="H113" s="364"/>
      <c r="I113" s="365"/>
      <c r="J113" s="364"/>
      <c r="K113" s="364"/>
      <c r="L113" s="366"/>
      <c r="M113" s="366"/>
      <c r="N113" s="366"/>
      <c r="O113" s="421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spans="1:26" ht="15.75" customHeight="1">
      <c r="A114" s="364"/>
      <c r="B114" s="35"/>
      <c r="C114" s="35"/>
      <c r="D114" s="35"/>
      <c r="E114" s="364"/>
      <c r="F114" s="364"/>
      <c r="G114" s="364"/>
      <c r="H114" s="364"/>
      <c r="I114" s="365"/>
      <c r="J114" s="364"/>
      <c r="K114" s="364"/>
      <c r="L114" s="366"/>
      <c r="M114" s="366"/>
      <c r="N114" s="366"/>
      <c r="O114" s="421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spans="1:26" ht="15.75" customHeight="1">
      <c r="A115" s="364"/>
      <c r="B115" s="35"/>
      <c r="C115" s="35"/>
      <c r="D115" s="35"/>
      <c r="E115" s="364"/>
      <c r="F115" s="364"/>
      <c r="G115" s="364"/>
      <c r="H115" s="364"/>
      <c r="I115" s="365"/>
      <c r="J115" s="364"/>
      <c r="K115" s="364"/>
      <c r="L115" s="366"/>
      <c r="M115" s="366"/>
      <c r="N115" s="366"/>
      <c r="O115" s="421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spans="1:26" ht="15.75" customHeight="1">
      <c r="A116" s="364"/>
      <c r="B116" s="35"/>
      <c r="C116" s="35"/>
      <c r="D116" s="35"/>
      <c r="E116" s="364"/>
      <c r="F116" s="364"/>
      <c r="G116" s="364"/>
      <c r="H116" s="364"/>
      <c r="I116" s="365"/>
      <c r="J116" s="364"/>
      <c r="K116" s="364"/>
      <c r="L116" s="366"/>
      <c r="M116" s="366"/>
      <c r="N116" s="366"/>
      <c r="O116" s="421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spans="1:26" ht="15.75" customHeight="1">
      <c r="A117" s="364"/>
      <c r="B117" s="35"/>
      <c r="C117" s="35"/>
      <c r="D117" s="35"/>
      <c r="E117" s="364"/>
      <c r="F117" s="364"/>
      <c r="G117" s="364"/>
      <c r="H117" s="364"/>
      <c r="I117" s="365"/>
      <c r="J117" s="364"/>
      <c r="K117" s="364"/>
      <c r="L117" s="366"/>
      <c r="M117" s="366"/>
      <c r="N117" s="366"/>
      <c r="O117" s="421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spans="1:26" ht="15.75" customHeight="1">
      <c r="A118" s="364"/>
      <c r="B118" s="35"/>
      <c r="C118" s="35"/>
      <c r="D118" s="35"/>
      <c r="E118" s="364"/>
      <c r="F118" s="364"/>
      <c r="G118" s="364"/>
      <c r="H118" s="364"/>
      <c r="I118" s="365"/>
      <c r="J118" s="364"/>
      <c r="K118" s="364"/>
      <c r="L118" s="366"/>
      <c r="M118" s="366"/>
      <c r="N118" s="366"/>
      <c r="O118" s="421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spans="1:26" ht="15.75" customHeight="1">
      <c r="A119" s="364"/>
      <c r="B119" s="35"/>
      <c r="C119" s="35"/>
      <c r="D119" s="35"/>
      <c r="E119" s="364"/>
      <c r="F119" s="364"/>
      <c r="G119" s="364"/>
      <c r="H119" s="364"/>
      <c r="I119" s="365"/>
      <c r="J119" s="364"/>
      <c r="K119" s="364"/>
      <c r="L119" s="366"/>
      <c r="M119" s="366"/>
      <c r="N119" s="366"/>
      <c r="O119" s="421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spans="1:26" ht="15.75" customHeight="1">
      <c r="A120" s="364"/>
      <c r="B120" s="35"/>
      <c r="C120" s="35"/>
      <c r="D120" s="35"/>
      <c r="E120" s="364"/>
      <c r="F120" s="364"/>
      <c r="G120" s="364"/>
      <c r="H120" s="364"/>
      <c r="I120" s="365"/>
      <c r="J120" s="364"/>
      <c r="K120" s="364"/>
      <c r="L120" s="366"/>
      <c r="M120" s="366"/>
      <c r="N120" s="366"/>
      <c r="O120" s="421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spans="1:26" ht="15.75" customHeight="1">
      <c r="A121" s="364"/>
      <c r="B121" s="35"/>
      <c r="C121" s="35"/>
      <c r="D121" s="35"/>
      <c r="E121" s="364"/>
      <c r="F121" s="364"/>
      <c r="G121" s="364"/>
      <c r="H121" s="364"/>
      <c r="I121" s="365"/>
      <c r="J121" s="364"/>
      <c r="K121" s="364"/>
      <c r="L121" s="366"/>
      <c r="M121" s="366"/>
      <c r="N121" s="366"/>
      <c r="O121" s="421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spans="1:26" ht="15.75" customHeight="1">
      <c r="A122" s="364"/>
      <c r="B122" s="35"/>
      <c r="C122" s="35"/>
      <c r="D122" s="35"/>
      <c r="E122" s="364"/>
      <c r="F122" s="364"/>
      <c r="G122" s="364"/>
      <c r="H122" s="364"/>
      <c r="I122" s="365"/>
      <c r="J122" s="364"/>
      <c r="K122" s="364"/>
      <c r="L122" s="366"/>
      <c r="M122" s="366"/>
      <c r="N122" s="366"/>
      <c r="O122" s="421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spans="1:26" ht="15.75" customHeight="1">
      <c r="A123" s="364"/>
      <c r="B123" s="35"/>
      <c r="C123" s="35"/>
      <c r="D123" s="35"/>
      <c r="E123" s="364"/>
      <c r="F123" s="364"/>
      <c r="G123" s="364"/>
      <c r="H123" s="364"/>
      <c r="I123" s="365"/>
      <c r="J123" s="364"/>
      <c r="K123" s="364"/>
      <c r="L123" s="366"/>
      <c r="M123" s="366"/>
      <c r="N123" s="366"/>
      <c r="O123" s="421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spans="1:26" ht="15.75" customHeight="1">
      <c r="A124" s="364"/>
      <c r="B124" s="35"/>
      <c r="C124" s="35"/>
      <c r="D124" s="35"/>
      <c r="E124" s="364"/>
      <c r="F124" s="364"/>
      <c r="G124" s="364"/>
      <c r="H124" s="364"/>
      <c r="I124" s="365"/>
      <c r="J124" s="364"/>
      <c r="K124" s="364"/>
      <c r="L124" s="366"/>
      <c r="M124" s="366"/>
      <c r="N124" s="366"/>
      <c r="O124" s="421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spans="1:26" ht="15.75" customHeight="1">
      <c r="A125" s="364"/>
      <c r="B125" s="35"/>
      <c r="C125" s="35"/>
      <c r="D125" s="35"/>
      <c r="E125" s="364"/>
      <c r="F125" s="364"/>
      <c r="G125" s="364"/>
      <c r="H125" s="364"/>
      <c r="I125" s="365"/>
      <c r="J125" s="364"/>
      <c r="K125" s="364"/>
      <c r="L125" s="366"/>
      <c r="M125" s="366"/>
      <c r="N125" s="366"/>
      <c r="O125" s="421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spans="1:26" ht="15.75" customHeight="1">
      <c r="A126" s="364"/>
      <c r="B126" s="35"/>
      <c r="C126" s="35"/>
      <c r="D126" s="35"/>
      <c r="E126" s="364"/>
      <c r="F126" s="364"/>
      <c r="G126" s="364"/>
      <c r="H126" s="364"/>
      <c r="I126" s="365"/>
      <c r="J126" s="364"/>
      <c r="K126" s="364"/>
      <c r="L126" s="366"/>
      <c r="M126" s="366"/>
      <c r="N126" s="366"/>
      <c r="O126" s="421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spans="1:26" ht="15.75" customHeight="1">
      <c r="A127" s="364"/>
      <c r="B127" s="35"/>
      <c r="C127" s="35"/>
      <c r="D127" s="35"/>
      <c r="E127" s="364"/>
      <c r="F127" s="364"/>
      <c r="G127" s="364"/>
      <c r="H127" s="364"/>
      <c r="I127" s="365"/>
      <c r="J127" s="364"/>
      <c r="K127" s="364"/>
      <c r="L127" s="366"/>
      <c r="M127" s="366"/>
      <c r="N127" s="366"/>
      <c r="O127" s="421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spans="1:26" ht="15.75" customHeight="1">
      <c r="A128" s="364"/>
      <c r="B128" s="35"/>
      <c r="C128" s="35"/>
      <c r="D128" s="35"/>
      <c r="E128" s="364"/>
      <c r="F128" s="364"/>
      <c r="G128" s="364"/>
      <c r="H128" s="364"/>
      <c r="I128" s="365"/>
      <c r="J128" s="364"/>
      <c r="K128" s="364"/>
      <c r="L128" s="366"/>
      <c r="M128" s="366"/>
      <c r="N128" s="366"/>
      <c r="O128" s="421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spans="1:26" ht="15.75" customHeight="1">
      <c r="A129" s="364"/>
      <c r="B129" s="35"/>
      <c r="C129" s="35"/>
      <c r="D129" s="35"/>
      <c r="E129" s="364"/>
      <c r="F129" s="364"/>
      <c r="G129" s="364"/>
      <c r="H129" s="364"/>
      <c r="I129" s="365"/>
      <c r="J129" s="364"/>
      <c r="K129" s="364"/>
      <c r="L129" s="366"/>
      <c r="M129" s="366"/>
      <c r="N129" s="366"/>
      <c r="O129" s="421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spans="1:26" ht="15.75" customHeight="1">
      <c r="A130" s="364"/>
      <c r="B130" s="35"/>
      <c r="C130" s="35"/>
      <c r="D130" s="35"/>
      <c r="E130" s="364"/>
      <c r="F130" s="364"/>
      <c r="G130" s="364"/>
      <c r="H130" s="364"/>
      <c r="I130" s="365"/>
      <c r="J130" s="364"/>
      <c r="K130" s="364"/>
      <c r="L130" s="366"/>
      <c r="M130" s="366"/>
      <c r="N130" s="366"/>
      <c r="O130" s="421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spans="1:26" ht="15.75" customHeight="1">
      <c r="A131" s="364"/>
      <c r="B131" s="35"/>
      <c r="C131" s="35"/>
      <c r="D131" s="35"/>
      <c r="E131" s="364"/>
      <c r="F131" s="364"/>
      <c r="G131" s="364"/>
      <c r="H131" s="364"/>
      <c r="I131" s="365"/>
      <c r="J131" s="364"/>
      <c r="K131" s="364"/>
      <c r="L131" s="366"/>
      <c r="M131" s="366"/>
      <c r="N131" s="366"/>
      <c r="O131" s="421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spans="1:26" ht="15.75" customHeight="1">
      <c r="A132" s="364"/>
      <c r="B132" s="35"/>
      <c r="C132" s="35"/>
      <c r="D132" s="35"/>
      <c r="E132" s="364"/>
      <c r="F132" s="364"/>
      <c r="G132" s="364"/>
      <c r="H132" s="364"/>
      <c r="I132" s="365"/>
      <c r="J132" s="364"/>
      <c r="K132" s="364"/>
      <c r="L132" s="366"/>
      <c r="M132" s="366"/>
      <c r="N132" s="366"/>
      <c r="O132" s="421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spans="1:26" ht="15.75" customHeight="1">
      <c r="A133" s="364"/>
      <c r="B133" s="35"/>
      <c r="C133" s="35"/>
      <c r="D133" s="35"/>
      <c r="E133" s="364"/>
      <c r="F133" s="364"/>
      <c r="G133" s="364"/>
      <c r="H133" s="364"/>
      <c r="I133" s="365"/>
      <c r="J133" s="364"/>
      <c r="K133" s="364"/>
      <c r="L133" s="366"/>
      <c r="M133" s="366"/>
      <c r="N133" s="366"/>
      <c r="O133" s="421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spans="1:26" ht="15.75" customHeight="1">
      <c r="A134" s="364"/>
      <c r="B134" s="35"/>
      <c r="C134" s="35"/>
      <c r="D134" s="35"/>
      <c r="E134" s="364"/>
      <c r="F134" s="364"/>
      <c r="G134" s="364"/>
      <c r="H134" s="364"/>
      <c r="I134" s="365"/>
      <c r="J134" s="364"/>
      <c r="K134" s="364"/>
      <c r="L134" s="366"/>
      <c r="M134" s="366"/>
      <c r="N134" s="366"/>
      <c r="O134" s="421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spans="1:26" ht="15.75" customHeight="1">
      <c r="A135" s="364"/>
      <c r="B135" s="35"/>
      <c r="C135" s="35"/>
      <c r="D135" s="35"/>
      <c r="E135" s="364"/>
      <c r="F135" s="364"/>
      <c r="G135" s="364"/>
      <c r="H135" s="364"/>
      <c r="I135" s="365"/>
      <c r="J135" s="364"/>
      <c r="K135" s="364"/>
      <c r="L135" s="366"/>
      <c r="M135" s="366"/>
      <c r="N135" s="366"/>
      <c r="O135" s="421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spans="1:26" ht="15.75" customHeight="1">
      <c r="A136" s="364"/>
      <c r="B136" s="35"/>
      <c r="C136" s="35"/>
      <c r="D136" s="35"/>
      <c r="E136" s="364"/>
      <c r="F136" s="364"/>
      <c r="G136" s="364"/>
      <c r="H136" s="364"/>
      <c r="I136" s="365"/>
      <c r="J136" s="364"/>
      <c r="K136" s="364"/>
      <c r="L136" s="366"/>
      <c r="M136" s="366"/>
      <c r="N136" s="366"/>
      <c r="O136" s="421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spans="1:26" ht="15.75" customHeight="1">
      <c r="A137" s="364"/>
      <c r="B137" s="35"/>
      <c r="C137" s="35"/>
      <c r="D137" s="35"/>
      <c r="E137" s="364"/>
      <c r="F137" s="364"/>
      <c r="G137" s="364"/>
      <c r="H137" s="364"/>
      <c r="I137" s="365"/>
      <c r="J137" s="364"/>
      <c r="K137" s="364"/>
      <c r="L137" s="366"/>
      <c r="M137" s="366"/>
      <c r="N137" s="366"/>
      <c r="O137" s="421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spans="1:26" ht="15.75" customHeight="1">
      <c r="A138" s="364"/>
      <c r="B138" s="35"/>
      <c r="C138" s="35"/>
      <c r="D138" s="35"/>
      <c r="E138" s="364"/>
      <c r="F138" s="364"/>
      <c r="G138" s="364"/>
      <c r="H138" s="364"/>
      <c r="I138" s="365"/>
      <c r="J138" s="364"/>
      <c r="K138" s="364"/>
      <c r="L138" s="366"/>
      <c r="M138" s="366"/>
      <c r="N138" s="366"/>
      <c r="O138" s="421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spans="1:26" ht="15.75" customHeight="1">
      <c r="A139" s="364"/>
      <c r="B139" s="35"/>
      <c r="C139" s="35"/>
      <c r="D139" s="35"/>
      <c r="E139" s="364"/>
      <c r="F139" s="364"/>
      <c r="G139" s="364"/>
      <c r="H139" s="364"/>
      <c r="I139" s="365"/>
      <c r="J139" s="364"/>
      <c r="K139" s="364"/>
      <c r="L139" s="366"/>
      <c r="M139" s="366"/>
      <c r="N139" s="366"/>
      <c r="O139" s="421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spans="1:26" ht="15.75" customHeight="1">
      <c r="A140" s="364"/>
      <c r="B140" s="35"/>
      <c r="C140" s="35"/>
      <c r="D140" s="35"/>
      <c r="E140" s="364"/>
      <c r="F140" s="364"/>
      <c r="G140" s="364"/>
      <c r="H140" s="364"/>
      <c r="I140" s="365"/>
      <c r="J140" s="364"/>
      <c r="K140" s="364"/>
      <c r="L140" s="366"/>
      <c r="M140" s="366"/>
      <c r="N140" s="366"/>
      <c r="O140" s="421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spans="1:26" ht="15.75" customHeight="1">
      <c r="A141" s="364"/>
      <c r="B141" s="35"/>
      <c r="C141" s="35"/>
      <c r="D141" s="35"/>
      <c r="E141" s="364"/>
      <c r="F141" s="364"/>
      <c r="G141" s="364"/>
      <c r="H141" s="364"/>
      <c r="I141" s="365"/>
      <c r="J141" s="364"/>
      <c r="K141" s="364"/>
      <c r="L141" s="366"/>
      <c r="M141" s="366"/>
      <c r="N141" s="366"/>
      <c r="O141" s="421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spans="1:26" ht="15.75" customHeight="1">
      <c r="A142" s="364"/>
      <c r="B142" s="35"/>
      <c r="C142" s="35"/>
      <c r="D142" s="35"/>
      <c r="E142" s="364"/>
      <c r="F142" s="364"/>
      <c r="G142" s="364"/>
      <c r="H142" s="364"/>
      <c r="I142" s="365"/>
      <c r="J142" s="364"/>
      <c r="K142" s="364"/>
      <c r="L142" s="366"/>
      <c r="M142" s="366"/>
      <c r="N142" s="366"/>
      <c r="O142" s="421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spans="1:26" ht="15.75" customHeight="1">
      <c r="A143" s="364"/>
      <c r="B143" s="35"/>
      <c r="C143" s="35"/>
      <c r="D143" s="35"/>
      <c r="E143" s="364"/>
      <c r="F143" s="364"/>
      <c r="G143" s="364"/>
      <c r="H143" s="364"/>
      <c r="I143" s="365"/>
      <c r="J143" s="364"/>
      <c r="K143" s="364"/>
      <c r="L143" s="366"/>
      <c r="M143" s="366"/>
      <c r="N143" s="366"/>
      <c r="O143" s="421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spans="1:26" ht="15.75" customHeight="1">
      <c r="A144" s="364"/>
      <c r="B144" s="35"/>
      <c r="C144" s="35"/>
      <c r="D144" s="35"/>
      <c r="E144" s="364"/>
      <c r="F144" s="364"/>
      <c r="G144" s="364"/>
      <c r="H144" s="364"/>
      <c r="I144" s="365"/>
      <c r="J144" s="364"/>
      <c r="K144" s="364"/>
      <c r="L144" s="366"/>
      <c r="M144" s="366"/>
      <c r="N144" s="366"/>
      <c r="O144" s="421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spans="1:26" ht="15.75" customHeight="1">
      <c r="A145" s="364"/>
      <c r="B145" s="35"/>
      <c r="C145" s="35"/>
      <c r="D145" s="35"/>
      <c r="E145" s="364"/>
      <c r="F145" s="364"/>
      <c r="G145" s="364"/>
      <c r="H145" s="364"/>
      <c r="I145" s="365"/>
      <c r="J145" s="364"/>
      <c r="K145" s="364"/>
      <c r="L145" s="366"/>
      <c r="M145" s="366"/>
      <c r="N145" s="366"/>
      <c r="O145" s="421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spans="1:26" ht="15.75" customHeight="1">
      <c r="A146" s="364"/>
      <c r="B146" s="35"/>
      <c r="C146" s="35"/>
      <c r="D146" s="35"/>
      <c r="E146" s="364"/>
      <c r="F146" s="364"/>
      <c r="G146" s="364"/>
      <c r="H146" s="364"/>
      <c r="I146" s="365"/>
      <c r="J146" s="364"/>
      <c r="K146" s="364"/>
      <c r="L146" s="366"/>
      <c r="M146" s="366"/>
      <c r="N146" s="366"/>
      <c r="O146" s="421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spans="1:26" ht="15.75" customHeight="1">
      <c r="A147" s="364"/>
      <c r="B147" s="35"/>
      <c r="C147" s="35"/>
      <c r="D147" s="35"/>
      <c r="E147" s="364"/>
      <c r="F147" s="364"/>
      <c r="G147" s="364"/>
      <c r="H147" s="364"/>
      <c r="I147" s="365"/>
      <c r="J147" s="364"/>
      <c r="K147" s="364"/>
      <c r="L147" s="366"/>
      <c r="M147" s="366"/>
      <c r="N147" s="366"/>
      <c r="O147" s="421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spans="1:26" ht="15.75" customHeight="1">
      <c r="A148" s="364"/>
      <c r="B148" s="35"/>
      <c r="C148" s="35"/>
      <c r="D148" s="35"/>
      <c r="E148" s="364"/>
      <c r="F148" s="364"/>
      <c r="G148" s="364"/>
      <c r="H148" s="364"/>
      <c r="I148" s="365"/>
      <c r="J148" s="364"/>
      <c r="K148" s="364"/>
      <c r="L148" s="366"/>
      <c r="M148" s="366"/>
      <c r="N148" s="366"/>
      <c r="O148" s="421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spans="1:26" ht="15.75" customHeight="1">
      <c r="A149" s="364"/>
      <c r="B149" s="35"/>
      <c r="C149" s="35"/>
      <c r="D149" s="35"/>
      <c r="E149" s="364"/>
      <c r="F149" s="364"/>
      <c r="G149" s="364"/>
      <c r="H149" s="364"/>
      <c r="I149" s="365"/>
      <c r="J149" s="364"/>
      <c r="K149" s="364"/>
      <c r="L149" s="366"/>
      <c r="M149" s="366"/>
      <c r="N149" s="366"/>
      <c r="O149" s="421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spans="1:26" ht="15.75" customHeight="1">
      <c r="A150" s="364"/>
      <c r="B150" s="35"/>
      <c r="C150" s="35"/>
      <c r="D150" s="35"/>
      <c r="E150" s="364"/>
      <c r="F150" s="364"/>
      <c r="G150" s="364"/>
      <c r="H150" s="364"/>
      <c r="I150" s="365"/>
      <c r="J150" s="364"/>
      <c r="K150" s="364"/>
      <c r="L150" s="366"/>
      <c r="M150" s="366"/>
      <c r="N150" s="366"/>
      <c r="O150" s="421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spans="1:26" ht="15.75" customHeight="1">
      <c r="A151" s="364"/>
      <c r="B151" s="35"/>
      <c r="C151" s="35"/>
      <c r="D151" s="35"/>
      <c r="E151" s="364"/>
      <c r="F151" s="364"/>
      <c r="G151" s="364"/>
      <c r="H151" s="364"/>
      <c r="I151" s="365"/>
      <c r="J151" s="364"/>
      <c r="K151" s="364"/>
      <c r="L151" s="366"/>
      <c r="M151" s="366"/>
      <c r="N151" s="366"/>
      <c r="O151" s="421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spans="1:26" ht="15.75" customHeight="1">
      <c r="A152" s="364"/>
      <c r="B152" s="35"/>
      <c r="C152" s="35"/>
      <c r="D152" s="35"/>
      <c r="E152" s="364"/>
      <c r="F152" s="364"/>
      <c r="G152" s="364"/>
      <c r="H152" s="364"/>
      <c r="I152" s="365"/>
      <c r="J152" s="364"/>
      <c r="K152" s="364"/>
      <c r="L152" s="366"/>
      <c r="M152" s="366"/>
      <c r="N152" s="366"/>
      <c r="O152" s="421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spans="1:26" ht="15.75" customHeight="1">
      <c r="A153" s="364"/>
      <c r="B153" s="35"/>
      <c r="C153" s="35"/>
      <c r="D153" s="35"/>
      <c r="E153" s="364"/>
      <c r="F153" s="364"/>
      <c r="G153" s="364"/>
      <c r="H153" s="364"/>
      <c r="I153" s="365"/>
      <c r="J153" s="364"/>
      <c r="K153" s="364"/>
      <c r="L153" s="366"/>
      <c r="M153" s="366"/>
      <c r="N153" s="366"/>
      <c r="O153" s="421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spans="1:26" ht="15.75" customHeight="1">
      <c r="A154" s="364"/>
      <c r="B154" s="35"/>
      <c r="C154" s="35"/>
      <c r="D154" s="35"/>
      <c r="E154" s="364"/>
      <c r="F154" s="364"/>
      <c r="G154" s="364"/>
      <c r="H154" s="364"/>
      <c r="I154" s="365"/>
      <c r="J154" s="364"/>
      <c r="K154" s="364"/>
      <c r="L154" s="366"/>
      <c r="M154" s="366"/>
      <c r="N154" s="366"/>
      <c r="O154" s="421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spans="1:26" ht="15.75" customHeight="1">
      <c r="A155" s="364"/>
      <c r="B155" s="35"/>
      <c r="C155" s="35"/>
      <c r="D155" s="35"/>
      <c r="E155" s="364"/>
      <c r="F155" s="364"/>
      <c r="G155" s="364"/>
      <c r="H155" s="364"/>
      <c r="I155" s="365"/>
      <c r="J155" s="364"/>
      <c r="K155" s="364"/>
      <c r="L155" s="366"/>
      <c r="M155" s="366"/>
      <c r="N155" s="366"/>
      <c r="O155" s="421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spans="1:26" ht="15.75" customHeight="1">
      <c r="A156" s="364"/>
      <c r="B156" s="35"/>
      <c r="C156" s="35"/>
      <c r="D156" s="35"/>
      <c r="E156" s="364"/>
      <c r="F156" s="364"/>
      <c r="G156" s="364"/>
      <c r="H156" s="364"/>
      <c r="I156" s="365"/>
      <c r="J156" s="364"/>
      <c r="K156" s="364"/>
      <c r="L156" s="366"/>
      <c r="M156" s="366"/>
      <c r="N156" s="366"/>
      <c r="O156" s="421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spans="1:26" ht="15.75" customHeight="1">
      <c r="A157" s="364"/>
      <c r="B157" s="35"/>
      <c r="C157" s="35"/>
      <c r="D157" s="35"/>
      <c r="E157" s="364"/>
      <c r="F157" s="364"/>
      <c r="G157" s="364"/>
      <c r="H157" s="364"/>
      <c r="I157" s="365"/>
      <c r="J157" s="364"/>
      <c r="K157" s="364"/>
      <c r="L157" s="366"/>
      <c r="M157" s="366"/>
      <c r="N157" s="366"/>
      <c r="O157" s="421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spans="1:26" ht="15.75" customHeight="1">
      <c r="A158" s="364"/>
      <c r="B158" s="35"/>
      <c r="C158" s="35"/>
      <c r="D158" s="35"/>
      <c r="E158" s="364"/>
      <c r="F158" s="364"/>
      <c r="G158" s="364"/>
      <c r="H158" s="364"/>
      <c r="I158" s="365"/>
      <c r="J158" s="364"/>
      <c r="K158" s="364"/>
      <c r="L158" s="366"/>
      <c r="M158" s="366"/>
      <c r="N158" s="366"/>
      <c r="O158" s="421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spans="1:26" ht="15.75" customHeight="1">
      <c r="A159" s="364"/>
      <c r="B159" s="35"/>
      <c r="C159" s="35"/>
      <c r="D159" s="35"/>
      <c r="E159" s="364"/>
      <c r="F159" s="364"/>
      <c r="G159" s="364"/>
      <c r="H159" s="364"/>
      <c r="I159" s="365"/>
      <c r="J159" s="364"/>
      <c r="K159" s="364"/>
      <c r="L159" s="366"/>
      <c r="M159" s="366"/>
      <c r="N159" s="366"/>
      <c r="O159" s="421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spans="1:26" ht="15.75" customHeight="1">
      <c r="A160" s="364"/>
      <c r="B160" s="35"/>
      <c r="C160" s="35"/>
      <c r="D160" s="35"/>
      <c r="E160" s="364"/>
      <c r="F160" s="364"/>
      <c r="G160" s="364"/>
      <c r="H160" s="364"/>
      <c r="I160" s="365"/>
      <c r="J160" s="364"/>
      <c r="K160" s="364"/>
      <c r="L160" s="366"/>
      <c r="M160" s="366"/>
      <c r="N160" s="366"/>
      <c r="O160" s="421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spans="1:26" ht="15.75" customHeight="1">
      <c r="A161" s="364"/>
      <c r="B161" s="35"/>
      <c r="C161" s="35"/>
      <c r="D161" s="35"/>
      <c r="E161" s="364"/>
      <c r="F161" s="364"/>
      <c r="G161" s="364"/>
      <c r="H161" s="364"/>
      <c r="I161" s="365"/>
      <c r="J161" s="364"/>
      <c r="K161" s="364"/>
      <c r="L161" s="366"/>
      <c r="M161" s="366"/>
      <c r="N161" s="366"/>
      <c r="O161" s="421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spans="1:26" ht="15.75" customHeight="1">
      <c r="A162" s="364"/>
      <c r="B162" s="35"/>
      <c r="C162" s="35"/>
      <c r="D162" s="35"/>
      <c r="E162" s="364"/>
      <c r="F162" s="364"/>
      <c r="G162" s="364"/>
      <c r="H162" s="364"/>
      <c r="I162" s="365"/>
      <c r="J162" s="364"/>
      <c r="K162" s="364"/>
      <c r="L162" s="366"/>
      <c r="M162" s="366"/>
      <c r="N162" s="366"/>
      <c r="O162" s="421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spans="1:26" ht="15.75" customHeight="1">
      <c r="A163" s="364"/>
      <c r="B163" s="35"/>
      <c r="C163" s="35"/>
      <c r="D163" s="35"/>
      <c r="E163" s="364"/>
      <c r="F163" s="364"/>
      <c r="G163" s="364"/>
      <c r="H163" s="364"/>
      <c r="I163" s="365"/>
      <c r="J163" s="364"/>
      <c r="K163" s="364"/>
      <c r="L163" s="366"/>
      <c r="M163" s="366"/>
      <c r="N163" s="366"/>
      <c r="O163" s="421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spans="1:26" ht="15.75" customHeight="1">
      <c r="A164" s="364"/>
      <c r="B164" s="35"/>
      <c r="C164" s="35"/>
      <c r="D164" s="35"/>
      <c r="E164" s="364"/>
      <c r="F164" s="364"/>
      <c r="G164" s="364"/>
      <c r="H164" s="364"/>
      <c r="I164" s="365"/>
      <c r="J164" s="364"/>
      <c r="K164" s="364"/>
      <c r="L164" s="366"/>
      <c r="M164" s="366"/>
      <c r="N164" s="366"/>
      <c r="O164" s="421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spans="1:26" ht="15.75" customHeight="1">
      <c r="A165" s="364"/>
      <c r="B165" s="35"/>
      <c r="C165" s="35"/>
      <c r="D165" s="35"/>
      <c r="E165" s="364"/>
      <c r="F165" s="364"/>
      <c r="G165" s="364"/>
      <c r="H165" s="364"/>
      <c r="I165" s="365"/>
      <c r="J165" s="364"/>
      <c r="K165" s="364"/>
      <c r="L165" s="366"/>
      <c r="M165" s="366"/>
      <c r="N165" s="366"/>
      <c r="O165" s="421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spans="1:26" ht="15.75" customHeight="1">
      <c r="A166" s="364"/>
      <c r="B166" s="35"/>
      <c r="C166" s="35"/>
      <c r="D166" s="35"/>
      <c r="E166" s="364"/>
      <c r="F166" s="364"/>
      <c r="G166" s="364"/>
      <c r="H166" s="364"/>
      <c r="I166" s="365"/>
      <c r="J166" s="364"/>
      <c r="K166" s="364"/>
      <c r="L166" s="366"/>
      <c r="M166" s="366"/>
      <c r="N166" s="366"/>
      <c r="O166" s="421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spans="1:26" ht="15.75" customHeight="1">
      <c r="A167" s="364"/>
      <c r="B167" s="35"/>
      <c r="C167" s="35"/>
      <c r="D167" s="35"/>
      <c r="E167" s="364"/>
      <c r="F167" s="364"/>
      <c r="G167" s="364"/>
      <c r="H167" s="364"/>
      <c r="I167" s="365"/>
      <c r="J167" s="364"/>
      <c r="K167" s="364"/>
      <c r="L167" s="366"/>
      <c r="M167" s="366"/>
      <c r="N167" s="366"/>
      <c r="O167" s="421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spans="1:26" ht="15.75" customHeight="1">
      <c r="A168" s="364"/>
      <c r="B168" s="35"/>
      <c r="C168" s="35"/>
      <c r="D168" s="35"/>
      <c r="E168" s="364"/>
      <c r="F168" s="364"/>
      <c r="G168" s="364"/>
      <c r="H168" s="364"/>
      <c r="I168" s="365"/>
      <c r="J168" s="364"/>
      <c r="K168" s="364"/>
      <c r="L168" s="366"/>
      <c r="M168" s="366"/>
      <c r="N168" s="366"/>
      <c r="O168" s="421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spans="1:26" ht="15.75" customHeight="1">
      <c r="A169" s="364"/>
      <c r="B169" s="35"/>
      <c r="C169" s="35"/>
      <c r="D169" s="35"/>
      <c r="E169" s="364"/>
      <c r="F169" s="364"/>
      <c r="G169" s="364"/>
      <c r="H169" s="364"/>
      <c r="I169" s="365"/>
      <c r="J169" s="364"/>
      <c r="K169" s="364"/>
      <c r="L169" s="366"/>
      <c r="M169" s="366"/>
      <c r="N169" s="366"/>
      <c r="O169" s="421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spans="1:26" ht="15.75" customHeight="1">
      <c r="A170" s="364"/>
      <c r="B170" s="35"/>
      <c r="C170" s="35"/>
      <c r="D170" s="35"/>
      <c r="E170" s="364"/>
      <c r="F170" s="364"/>
      <c r="G170" s="364"/>
      <c r="H170" s="364"/>
      <c r="I170" s="365"/>
      <c r="J170" s="364"/>
      <c r="K170" s="364"/>
      <c r="L170" s="366"/>
      <c r="M170" s="366"/>
      <c r="N170" s="366"/>
      <c r="O170" s="421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spans="1:26" ht="15.75" customHeight="1">
      <c r="A171" s="364"/>
      <c r="B171" s="35"/>
      <c r="C171" s="35"/>
      <c r="D171" s="35"/>
      <c r="E171" s="364"/>
      <c r="F171" s="364"/>
      <c r="G171" s="364"/>
      <c r="H171" s="364"/>
      <c r="I171" s="365"/>
      <c r="J171" s="364"/>
      <c r="K171" s="364"/>
      <c r="L171" s="366"/>
      <c r="M171" s="366"/>
      <c r="N171" s="366"/>
      <c r="O171" s="421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spans="1:26" ht="15.75" customHeight="1">
      <c r="A172" s="364"/>
      <c r="B172" s="35"/>
      <c r="C172" s="35"/>
      <c r="D172" s="35"/>
      <c r="E172" s="364"/>
      <c r="F172" s="364"/>
      <c r="G172" s="364"/>
      <c r="H172" s="364"/>
      <c r="I172" s="365"/>
      <c r="J172" s="364"/>
      <c r="K172" s="364"/>
      <c r="L172" s="366"/>
      <c r="M172" s="366"/>
      <c r="N172" s="366"/>
      <c r="O172" s="421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spans="1:26" ht="15.75" customHeight="1">
      <c r="A173" s="364"/>
      <c r="B173" s="35"/>
      <c r="C173" s="35"/>
      <c r="D173" s="35"/>
      <c r="E173" s="364"/>
      <c r="F173" s="364"/>
      <c r="G173" s="364"/>
      <c r="H173" s="364"/>
      <c r="I173" s="365"/>
      <c r="J173" s="364"/>
      <c r="K173" s="364"/>
      <c r="L173" s="366"/>
      <c r="M173" s="366"/>
      <c r="N173" s="366"/>
      <c r="O173" s="421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spans="1:26" ht="15.75" customHeight="1">
      <c r="A174" s="364"/>
      <c r="B174" s="35"/>
      <c r="C174" s="35"/>
      <c r="D174" s="35"/>
      <c r="E174" s="364"/>
      <c r="F174" s="364"/>
      <c r="G174" s="364"/>
      <c r="H174" s="364"/>
      <c r="I174" s="365"/>
      <c r="J174" s="364"/>
      <c r="K174" s="364"/>
      <c r="L174" s="366"/>
      <c r="M174" s="366"/>
      <c r="N174" s="366"/>
      <c r="O174" s="421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spans="1:26" ht="15.75" customHeight="1">
      <c r="A175" s="364"/>
      <c r="B175" s="35"/>
      <c r="C175" s="35"/>
      <c r="D175" s="35"/>
      <c r="E175" s="364"/>
      <c r="F175" s="364"/>
      <c r="G175" s="364"/>
      <c r="H175" s="364"/>
      <c r="I175" s="365"/>
      <c r="J175" s="364"/>
      <c r="K175" s="364"/>
      <c r="L175" s="366"/>
      <c r="M175" s="366"/>
      <c r="N175" s="366"/>
      <c r="O175" s="421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spans="1:26" ht="15.75" customHeight="1">
      <c r="A176" s="364"/>
      <c r="B176" s="35"/>
      <c r="C176" s="35"/>
      <c r="D176" s="35"/>
      <c r="E176" s="364"/>
      <c r="F176" s="364"/>
      <c r="G176" s="364"/>
      <c r="H176" s="364"/>
      <c r="I176" s="365"/>
      <c r="J176" s="364"/>
      <c r="K176" s="364"/>
      <c r="L176" s="366"/>
      <c r="M176" s="366"/>
      <c r="N176" s="366"/>
      <c r="O176" s="421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spans="1:26" ht="15.75" customHeight="1">
      <c r="A177" s="364"/>
      <c r="B177" s="35"/>
      <c r="C177" s="35"/>
      <c r="D177" s="35"/>
      <c r="E177" s="364"/>
      <c r="F177" s="364"/>
      <c r="G177" s="364"/>
      <c r="H177" s="364"/>
      <c r="I177" s="365"/>
      <c r="J177" s="364"/>
      <c r="K177" s="364"/>
      <c r="L177" s="366"/>
      <c r="M177" s="366"/>
      <c r="N177" s="366"/>
      <c r="O177" s="421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spans="1:26" ht="15.75" customHeight="1">
      <c r="A178" s="364"/>
      <c r="B178" s="35"/>
      <c r="C178" s="35"/>
      <c r="D178" s="35"/>
      <c r="E178" s="364"/>
      <c r="F178" s="364"/>
      <c r="G178" s="364"/>
      <c r="H178" s="364"/>
      <c r="I178" s="365"/>
      <c r="J178" s="364"/>
      <c r="K178" s="364"/>
      <c r="L178" s="366"/>
      <c r="M178" s="366"/>
      <c r="N178" s="366"/>
      <c r="O178" s="421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spans="1:26" ht="15.75" customHeight="1">
      <c r="A179" s="364"/>
      <c r="B179" s="35"/>
      <c r="C179" s="35"/>
      <c r="D179" s="35"/>
      <c r="E179" s="364"/>
      <c r="F179" s="364"/>
      <c r="G179" s="364"/>
      <c r="H179" s="364"/>
      <c r="I179" s="365"/>
      <c r="J179" s="364"/>
      <c r="K179" s="364"/>
      <c r="L179" s="366"/>
      <c r="M179" s="366"/>
      <c r="N179" s="366"/>
      <c r="O179" s="421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spans="1:26" ht="15.75" customHeight="1">
      <c r="A180" s="364"/>
      <c r="B180" s="35"/>
      <c r="C180" s="35"/>
      <c r="D180" s="35"/>
      <c r="E180" s="364"/>
      <c r="F180" s="364"/>
      <c r="G180" s="364"/>
      <c r="H180" s="364"/>
      <c r="I180" s="365"/>
      <c r="J180" s="364"/>
      <c r="K180" s="364"/>
      <c r="L180" s="366"/>
      <c r="M180" s="366"/>
      <c r="N180" s="366"/>
      <c r="O180" s="421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spans="1:26" ht="15.75" customHeight="1">
      <c r="A181" s="364"/>
      <c r="B181" s="35"/>
      <c r="C181" s="35"/>
      <c r="D181" s="35"/>
      <c r="E181" s="364"/>
      <c r="F181" s="364"/>
      <c r="G181" s="364"/>
      <c r="H181" s="364"/>
      <c r="I181" s="365"/>
      <c r="J181" s="364"/>
      <c r="K181" s="364"/>
      <c r="L181" s="366"/>
      <c r="M181" s="366"/>
      <c r="N181" s="366"/>
      <c r="O181" s="421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spans="1:26" ht="15.75" customHeight="1">
      <c r="A182" s="364"/>
      <c r="B182" s="35"/>
      <c r="C182" s="35"/>
      <c r="D182" s="35"/>
      <c r="E182" s="364"/>
      <c r="F182" s="364"/>
      <c r="G182" s="364"/>
      <c r="H182" s="364"/>
      <c r="I182" s="365"/>
      <c r="J182" s="364"/>
      <c r="K182" s="364"/>
      <c r="L182" s="366"/>
      <c r="M182" s="366"/>
      <c r="N182" s="366"/>
      <c r="O182" s="421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spans="1:26" ht="15.75" customHeight="1">
      <c r="A183" s="364"/>
      <c r="B183" s="35"/>
      <c r="C183" s="35"/>
      <c r="D183" s="35"/>
      <c r="E183" s="364"/>
      <c r="F183" s="364"/>
      <c r="G183" s="364"/>
      <c r="H183" s="364"/>
      <c r="I183" s="365"/>
      <c r="J183" s="364"/>
      <c r="K183" s="364"/>
      <c r="L183" s="366"/>
      <c r="M183" s="366"/>
      <c r="N183" s="366"/>
      <c r="O183" s="421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spans="1:26" ht="15.75" customHeight="1">
      <c r="A184" s="364"/>
      <c r="B184" s="35"/>
      <c r="C184" s="35"/>
      <c r="D184" s="35"/>
      <c r="E184" s="364"/>
      <c r="F184" s="364"/>
      <c r="G184" s="364"/>
      <c r="H184" s="364"/>
      <c r="I184" s="365"/>
      <c r="J184" s="364"/>
      <c r="K184" s="364"/>
      <c r="L184" s="366"/>
      <c r="M184" s="366"/>
      <c r="N184" s="366"/>
      <c r="O184" s="421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spans="1:26" ht="15.75" customHeight="1">
      <c r="A185" s="364"/>
      <c r="B185" s="35"/>
      <c r="C185" s="35"/>
      <c r="D185" s="35"/>
      <c r="E185" s="364"/>
      <c r="F185" s="364"/>
      <c r="G185" s="364"/>
      <c r="H185" s="364"/>
      <c r="I185" s="365"/>
      <c r="J185" s="364"/>
      <c r="K185" s="364"/>
      <c r="L185" s="366"/>
      <c r="M185" s="366"/>
      <c r="N185" s="366"/>
      <c r="O185" s="421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spans="1:26" ht="15.75" customHeight="1">
      <c r="A186" s="364"/>
      <c r="B186" s="35"/>
      <c r="C186" s="35"/>
      <c r="D186" s="35"/>
      <c r="E186" s="364"/>
      <c r="F186" s="364"/>
      <c r="G186" s="364"/>
      <c r="H186" s="364"/>
      <c r="I186" s="365"/>
      <c r="J186" s="364"/>
      <c r="K186" s="364"/>
      <c r="L186" s="366"/>
      <c r="M186" s="366"/>
      <c r="N186" s="366"/>
      <c r="O186" s="421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spans="1:26" ht="15.75" customHeight="1">
      <c r="A187" s="364"/>
      <c r="B187" s="35"/>
      <c r="C187" s="35"/>
      <c r="D187" s="35"/>
      <c r="E187" s="364"/>
      <c r="F187" s="364"/>
      <c r="G187" s="364"/>
      <c r="H187" s="364"/>
      <c r="I187" s="365"/>
      <c r="J187" s="364"/>
      <c r="K187" s="364"/>
      <c r="L187" s="366"/>
      <c r="M187" s="366"/>
      <c r="N187" s="366"/>
      <c r="O187" s="421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spans="1:26" ht="15.75" customHeight="1">
      <c r="A188" s="364"/>
      <c r="B188" s="35"/>
      <c r="C188" s="35"/>
      <c r="D188" s="35"/>
      <c r="E188" s="364"/>
      <c r="F188" s="364"/>
      <c r="G188" s="364"/>
      <c r="H188" s="364"/>
      <c r="I188" s="365"/>
      <c r="J188" s="364"/>
      <c r="K188" s="364"/>
      <c r="L188" s="366"/>
      <c r="M188" s="366"/>
      <c r="N188" s="366"/>
      <c r="O188" s="421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spans="1:26" ht="15.75" customHeight="1">
      <c r="A189" s="364"/>
      <c r="B189" s="35"/>
      <c r="C189" s="35"/>
      <c r="D189" s="35"/>
      <c r="E189" s="364"/>
      <c r="F189" s="364"/>
      <c r="G189" s="364"/>
      <c r="H189" s="364"/>
      <c r="I189" s="365"/>
      <c r="J189" s="364"/>
      <c r="K189" s="364"/>
      <c r="L189" s="366"/>
      <c r="M189" s="366"/>
      <c r="N189" s="366"/>
      <c r="O189" s="421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spans="1:26" ht="15.75" customHeight="1">
      <c r="A190" s="364"/>
      <c r="B190" s="35"/>
      <c r="C190" s="35"/>
      <c r="D190" s="35"/>
      <c r="E190" s="364"/>
      <c r="F190" s="364"/>
      <c r="G190" s="364"/>
      <c r="H190" s="364"/>
      <c r="I190" s="365"/>
      <c r="J190" s="364"/>
      <c r="K190" s="364"/>
      <c r="L190" s="366"/>
      <c r="M190" s="366"/>
      <c r="N190" s="366"/>
      <c r="O190" s="421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spans="1:26" ht="15.75" customHeight="1">
      <c r="A191" s="364"/>
      <c r="B191" s="35"/>
      <c r="C191" s="35"/>
      <c r="D191" s="35"/>
      <c r="E191" s="364"/>
      <c r="F191" s="364"/>
      <c r="G191" s="364"/>
      <c r="H191" s="364"/>
      <c r="I191" s="365"/>
      <c r="J191" s="364"/>
      <c r="K191" s="364"/>
      <c r="L191" s="366"/>
      <c r="M191" s="366"/>
      <c r="N191" s="366"/>
      <c r="O191" s="421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spans="1:26" ht="15.75" customHeight="1">
      <c r="A192" s="364"/>
      <c r="B192" s="35"/>
      <c r="C192" s="35"/>
      <c r="D192" s="35"/>
      <c r="E192" s="364"/>
      <c r="F192" s="364"/>
      <c r="G192" s="364"/>
      <c r="H192" s="364"/>
      <c r="I192" s="365"/>
      <c r="J192" s="364"/>
      <c r="K192" s="364"/>
      <c r="L192" s="366"/>
      <c r="M192" s="366"/>
      <c r="N192" s="366"/>
      <c r="O192" s="421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spans="1:26" ht="15.75" customHeight="1">
      <c r="A193" s="364"/>
      <c r="B193" s="35"/>
      <c r="C193" s="35"/>
      <c r="D193" s="35"/>
      <c r="E193" s="364"/>
      <c r="F193" s="364"/>
      <c r="G193" s="364"/>
      <c r="H193" s="364"/>
      <c r="I193" s="365"/>
      <c r="J193" s="364"/>
      <c r="K193" s="364"/>
      <c r="L193" s="366"/>
      <c r="M193" s="366"/>
      <c r="N193" s="366"/>
      <c r="O193" s="421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spans="1:26" ht="15.75" customHeight="1">
      <c r="A194" s="364"/>
      <c r="B194" s="35"/>
      <c r="C194" s="35"/>
      <c r="D194" s="35"/>
      <c r="E194" s="364"/>
      <c r="F194" s="364"/>
      <c r="G194" s="364"/>
      <c r="H194" s="364"/>
      <c r="I194" s="365"/>
      <c r="J194" s="364"/>
      <c r="K194" s="364"/>
      <c r="L194" s="366"/>
      <c r="M194" s="366"/>
      <c r="N194" s="366"/>
      <c r="O194" s="421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spans="1:26" ht="15.75" customHeight="1">
      <c r="A195" s="364"/>
      <c r="B195" s="35"/>
      <c r="C195" s="35"/>
      <c r="D195" s="35"/>
      <c r="E195" s="364"/>
      <c r="F195" s="364"/>
      <c r="G195" s="364"/>
      <c r="H195" s="364"/>
      <c r="I195" s="365"/>
      <c r="J195" s="364"/>
      <c r="K195" s="364"/>
      <c r="L195" s="366"/>
      <c r="M195" s="366"/>
      <c r="N195" s="366"/>
      <c r="O195" s="421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spans="1:26" ht="15.75" customHeight="1">
      <c r="A196" s="364"/>
      <c r="B196" s="35"/>
      <c r="C196" s="35"/>
      <c r="D196" s="35"/>
      <c r="E196" s="364"/>
      <c r="F196" s="364"/>
      <c r="G196" s="364"/>
      <c r="H196" s="364"/>
      <c r="I196" s="365"/>
      <c r="J196" s="364"/>
      <c r="K196" s="364"/>
      <c r="L196" s="366"/>
      <c r="M196" s="366"/>
      <c r="N196" s="366"/>
      <c r="O196" s="421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spans="1:26" ht="15.75" customHeight="1">
      <c r="A197" s="364"/>
      <c r="B197" s="35"/>
      <c r="C197" s="35"/>
      <c r="D197" s="35"/>
      <c r="E197" s="364"/>
      <c r="F197" s="364"/>
      <c r="G197" s="364"/>
      <c r="H197" s="364"/>
      <c r="I197" s="365"/>
      <c r="J197" s="364"/>
      <c r="K197" s="364"/>
      <c r="L197" s="366"/>
      <c r="M197" s="366"/>
      <c r="N197" s="366"/>
      <c r="O197" s="421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spans="1:26" ht="15.75" customHeight="1">
      <c r="A198" s="364"/>
      <c r="B198" s="35"/>
      <c r="C198" s="35"/>
      <c r="D198" s="35"/>
      <c r="E198" s="364"/>
      <c r="F198" s="364"/>
      <c r="G198" s="364"/>
      <c r="H198" s="364"/>
      <c r="I198" s="365"/>
      <c r="J198" s="364"/>
      <c r="K198" s="364"/>
      <c r="L198" s="366"/>
      <c r="M198" s="366"/>
      <c r="N198" s="366"/>
      <c r="O198" s="421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spans="1:26" ht="15.75" customHeight="1">
      <c r="A199" s="364"/>
      <c r="B199" s="35"/>
      <c r="C199" s="35"/>
      <c r="D199" s="35"/>
      <c r="E199" s="364"/>
      <c r="F199" s="364"/>
      <c r="G199" s="364"/>
      <c r="H199" s="364"/>
      <c r="I199" s="365"/>
      <c r="J199" s="364"/>
      <c r="K199" s="364"/>
      <c r="L199" s="366"/>
      <c r="M199" s="366"/>
      <c r="N199" s="366"/>
      <c r="O199" s="421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spans="1:26" ht="15.75" customHeight="1">
      <c r="A200" s="364"/>
      <c r="B200" s="35"/>
      <c r="C200" s="35"/>
      <c r="D200" s="35"/>
      <c r="E200" s="364"/>
      <c r="F200" s="364"/>
      <c r="G200" s="364"/>
      <c r="H200" s="364"/>
      <c r="I200" s="365"/>
      <c r="J200" s="364"/>
      <c r="K200" s="364"/>
      <c r="L200" s="366"/>
      <c r="M200" s="366"/>
      <c r="N200" s="366"/>
      <c r="O200" s="421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spans="1:26" ht="15.75" customHeight="1">
      <c r="A201" s="364"/>
      <c r="B201" s="35"/>
      <c r="C201" s="35"/>
      <c r="D201" s="35"/>
      <c r="E201" s="364"/>
      <c r="F201" s="364"/>
      <c r="G201" s="364"/>
      <c r="H201" s="364"/>
      <c r="I201" s="365"/>
      <c r="J201" s="364"/>
      <c r="K201" s="364"/>
      <c r="L201" s="366"/>
      <c r="M201" s="366"/>
      <c r="N201" s="366"/>
      <c r="O201" s="421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spans="1:26" ht="15.75" customHeight="1">
      <c r="A202" s="364"/>
      <c r="B202" s="35"/>
      <c r="C202" s="35"/>
      <c r="D202" s="35"/>
      <c r="E202" s="364"/>
      <c r="F202" s="364"/>
      <c r="G202" s="364"/>
      <c r="H202" s="364"/>
      <c r="I202" s="365"/>
      <c r="J202" s="364"/>
      <c r="K202" s="364"/>
      <c r="L202" s="366"/>
      <c r="M202" s="366"/>
      <c r="N202" s="366"/>
      <c r="O202" s="421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spans="1:26" ht="15.75" customHeight="1">
      <c r="A203" s="364"/>
      <c r="B203" s="35"/>
      <c r="C203" s="35"/>
      <c r="D203" s="35"/>
      <c r="E203" s="364"/>
      <c r="F203" s="364"/>
      <c r="G203" s="364"/>
      <c r="H203" s="364"/>
      <c r="I203" s="365"/>
      <c r="J203" s="364"/>
      <c r="K203" s="364"/>
      <c r="L203" s="366"/>
      <c r="M203" s="366"/>
      <c r="N203" s="366"/>
      <c r="O203" s="421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spans="1:26" ht="15.75" customHeight="1">
      <c r="A204" s="364"/>
      <c r="B204" s="35"/>
      <c r="C204" s="35"/>
      <c r="D204" s="35"/>
      <c r="E204" s="364"/>
      <c r="F204" s="364"/>
      <c r="G204" s="364"/>
      <c r="H204" s="364"/>
      <c r="I204" s="365"/>
      <c r="J204" s="364"/>
      <c r="K204" s="364"/>
      <c r="L204" s="366"/>
      <c r="M204" s="366"/>
      <c r="N204" s="366"/>
      <c r="O204" s="421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spans="1:26" ht="15.75" customHeight="1">
      <c r="A205" s="364"/>
      <c r="B205" s="35"/>
      <c r="C205" s="35"/>
      <c r="D205" s="35"/>
      <c r="E205" s="364"/>
      <c r="F205" s="364"/>
      <c r="G205" s="364"/>
      <c r="H205" s="364"/>
      <c r="I205" s="365"/>
      <c r="J205" s="364"/>
      <c r="K205" s="364"/>
      <c r="L205" s="366"/>
      <c r="M205" s="366"/>
      <c r="N205" s="366"/>
      <c r="O205" s="421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spans="1:26" ht="15.75" customHeight="1">
      <c r="A206" s="364"/>
      <c r="B206" s="35"/>
      <c r="C206" s="35"/>
      <c r="D206" s="35"/>
      <c r="E206" s="364"/>
      <c r="F206" s="364"/>
      <c r="G206" s="364"/>
      <c r="H206" s="364"/>
      <c r="I206" s="365"/>
      <c r="J206" s="364"/>
      <c r="K206" s="364"/>
      <c r="L206" s="366"/>
      <c r="M206" s="366"/>
      <c r="N206" s="366"/>
      <c r="O206" s="421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spans="1:26" ht="15.75" customHeight="1">
      <c r="A207" s="364"/>
      <c r="B207" s="35"/>
      <c r="C207" s="35"/>
      <c r="D207" s="35"/>
      <c r="E207" s="364"/>
      <c r="F207" s="364"/>
      <c r="G207" s="364"/>
      <c r="H207" s="364"/>
      <c r="I207" s="365"/>
      <c r="J207" s="364"/>
      <c r="K207" s="364"/>
      <c r="L207" s="366"/>
      <c r="M207" s="366"/>
      <c r="N207" s="366"/>
      <c r="O207" s="421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spans="1:26" ht="15.75" customHeight="1">
      <c r="A208" s="364"/>
      <c r="B208" s="35"/>
      <c r="C208" s="35"/>
      <c r="D208" s="35"/>
      <c r="E208" s="364"/>
      <c r="F208" s="364"/>
      <c r="G208" s="364"/>
      <c r="H208" s="364"/>
      <c r="I208" s="365"/>
      <c r="J208" s="364"/>
      <c r="K208" s="364"/>
      <c r="L208" s="366"/>
      <c r="M208" s="366"/>
      <c r="N208" s="366"/>
      <c r="O208" s="421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spans="1:26" ht="15.75" customHeight="1">
      <c r="A209" s="364"/>
      <c r="B209" s="35"/>
      <c r="C209" s="35"/>
      <c r="D209" s="35"/>
      <c r="E209" s="364"/>
      <c r="F209" s="364"/>
      <c r="G209" s="364"/>
      <c r="H209" s="364"/>
      <c r="I209" s="365"/>
      <c r="J209" s="364"/>
      <c r="K209" s="364"/>
      <c r="L209" s="366"/>
      <c r="M209" s="366"/>
      <c r="N209" s="366"/>
      <c r="O209" s="421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spans="1:26" ht="15.75" customHeight="1">
      <c r="A210" s="364"/>
      <c r="B210" s="35"/>
      <c r="C210" s="35"/>
      <c r="D210" s="35"/>
      <c r="E210" s="364"/>
      <c r="F210" s="364"/>
      <c r="G210" s="364"/>
      <c r="H210" s="364"/>
      <c r="I210" s="365"/>
      <c r="J210" s="364"/>
      <c r="K210" s="364"/>
      <c r="L210" s="366"/>
      <c r="M210" s="366"/>
      <c r="N210" s="366"/>
      <c r="O210" s="421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spans="1:26" ht="15.75" customHeight="1">
      <c r="A211" s="364"/>
      <c r="B211" s="35"/>
      <c r="C211" s="35"/>
      <c r="D211" s="35"/>
      <c r="E211" s="364"/>
      <c r="F211" s="364"/>
      <c r="G211" s="364"/>
      <c r="H211" s="364"/>
      <c r="I211" s="365"/>
      <c r="J211" s="364"/>
      <c r="K211" s="364"/>
      <c r="L211" s="366"/>
      <c r="M211" s="366"/>
      <c r="N211" s="366"/>
      <c r="O211" s="421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spans="1:26" ht="15.75" customHeight="1">
      <c r="A212" s="364"/>
      <c r="B212" s="35"/>
      <c r="C212" s="35"/>
      <c r="D212" s="35"/>
      <c r="E212" s="364"/>
      <c r="F212" s="364"/>
      <c r="G212" s="364"/>
      <c r="H212" s="364"/>
      <c r="I212" s="365"/>
      <c r="J212" s="364"/>
      <c r="K212" s="364"/>
      <c r="L212" s="366"/>
      <c r="M212" s="366"/>
      <c r="N212" s="366"/>
      <c r="O212" s="421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spans="1:26" ht="15.75" customHeight="1">
      <c r="A213" s="364"/>
      <c r="B213" s="35"/>
      <c r="C213" s="35"/>
      <c r="D213" s="35"/>
      <c r="E213" s="364"/>
      <c r="F213" s="364"/>
      <c r="G213" s="364"/>
      <c r="H213" s="364"/>
      <c r="I213" s="365"/>
      <c r="J213" s="364"/>
      <c r="K213" s="364"/>
      <c r="L213" s="366"/>
      <c r="M213" s="366"/>
      <c r="N213" s="366"/>
      <c r="O213" s="421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spans="1:26" ht="15.75" customHeight="1">
      <c r="A214" s="364"/>
      <c r="B214" s="35"/>
      <c r="C214" s="35"/>
      <c r="D214" s="35"/>
      <c r="E214" s="364"/>
      <c r="F214" s="364"/>
      <c r="G214" s="364"/>
      <c r="H214" s="364"/>
      <c r="I214" s="365"/>
      <c r="J214" s="364"/>
      <c r="K214" s="364"/>
      <c r="L214" s="366"/>
      <c r="M214" s="366"/>
      <c r="N214" s="366"/>
      <c r="O214" s="421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spans="1:26" ht="15.75" customHeight="1">
      <c r="A215" s="364"/>
      <c r="B215" s="35"/>
      <c r="C215" s="35"/>
      <c r="D215" s="35"/>
      <c r="E215" s="364"/>
      <c r="F215" s="364"/>
      <c r="G215" s="364"/>
      <c r="H215" s="364"/>
      <c r="I215" s="365"/>
      <c r="J215" s="364"/>
      <c r="K215" s="364"/>
      <c r="L215" s="366"/>
      <c r="M215" s="366"/>
      <c r="N215" s="366"/>
      <c r="O215" s="421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spans="1:26" ht="15.75" customHeight="1">
      <c r="A216" s="364"/>
      <c r="B216" s="35"/>
      <c r="C216" s="35"/>
      <c r="D216" s="35"/>
      <c r="E216" s="364"/>
      <c r="F216" s="364"/>
      <c r="G216" s="364"/>
      <c r="H216" s="364"/>
      <c r="I216" s="365"/>
      <c r="J216" s="364"/>
      <c r="K216" s="364"/>
      <c r="L216" s="366"/>
      <c r="M216" s="366"/>
      <c r="N216" s="366"/>
      <c r="O216" s="421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spans="1:26" ht="15.75" customHeight="1">
      <c r="A217" s="364"/>
      <c r="B217" s="35"/>
      <c r="C217" s="35"/>
      <c r="D217" s="35"/>
      <c r="E217" s="364"/>
      <c r="F217" s="364"/>
      <c r="G217" s="364"/>
      <c r="H217" s="364"/>
      <c r="I217" s="365"/>
      <c r="J217" s="364"/>
      <c r="K217" s="364"/>
      <c r="L217" s="366"/>
      <c r="M217" s="366"/>
      <c r="N217" s="366"/>
      <c r="O217" s="421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spans="1:26" ht="15.75" customHeight="1">
      <c r="A218" s="364"/>
      <c r="B218" s="35"/>
      <c r="C218" s="35"/>
      <c r="D218" s="35"/>
      <c r="E218" s="364"/>
      <c r="F218" s="364"/>
      <c r="G218" s="364"/>
      <c r="H218" s="364"/>
      <c r="I218" s="365"/>
      <c r="J218" s="364"/>
      <c r="K218" s="364"/>
      <c r="L218" s="366"/>
      <c r="M218" s="366"/>
      <c r="N218" s="366"/>
      <c r="O218" s="421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spans="1:26" ht="15.75" customHeight="1">
      <c r="A219" s="364"/>
      <c r="B219" s="35"/>
      <c r="C219" s="35"/>
      <c r="D219" s="35"/>
      <c r="E219" s="364"/>
      <c r="F219" s="364"/>
      <c r="G219" s="364"/>
      <c r="H219" s="364"/>
      <c r="I219" s="365"/>
      <c r="J219" s="364"/>
      <c r="K219" s="364"/>
      <c r="L219" s="366"/>
      <c r="M219" s="366"/>
      <c r="N219" s="366"/>
      <c r="O219" s="421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spans="1:26" ht="15.75" customHeight="1">
      <c r="A220" s="364"/>
      <c r="B220" s="35"/>
      <c r="C220" s="35"/>
      <c r="D220" s="35"/>
      <c r="E220" s="364"/>
      <c r="F220" s="364"/>
      <c r="G220" s="364"/>
      <c r="H220" s="364"/>
      <c r="I220" s="365"/>
      <c r="J220" s="364"/>
      <c r="K220" s="364"/>
      <c r="L220" s="366"/>
      <c r="M220" s="366"/>
      <c r="N220" s="366"/>
      <c r="O220" s="421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spans="1:26" ht="15.75" customHeight="1">
      <c r="A221" s="364"/>
      <c r="B221" s="35"/>
      <c r="C221" s="35"/>
      <c r="D221" s="35"/>
      <c r="E221" s="364"/>
      <c r="F221" s="364"/>
      <c r="G221" s="364"/>
      <c r="H221" s="364"/>
      <c r="I221" s="365"/>
      <c r="J221" s="364"/>
      <c r="K221" s="364"/>
      <c r="L221" s="366"/>
      <c r="M221" s="366"/>
      <c r="N221" s="366"/>
      <c r="O221" s="421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spans="1:26" ht="15.75" customHeight="1">
      <c r="A222" s="364"/>
      <c r="B222" s="35"/>
      <c r="C222" s="35"/>
      <c r="D222" s="35"/>
      <c r="E222" s="364"/>
      <c r="F222" s="364"/>
      <c r="G222" s="364"/>
      <c r="H222" s="364"/>
      <c r="I222" s="365"/>
      <c r="J222" s="364"/>
      <c r="K222" s="364"/>
      <c r="L222" s="366"/>
      <c r="M222" s="366"/>
      <c r="N222" s="366"/>
      <c r="O222" s="421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spans="1:26" ht="15.75" customHeight="1">
      <c r="A223" s="364"/>
      <c r="B223" s="35"/>
      <c r="C223" s="35"/>
      <c r="D223" s="35"/>
      <c r="E223" s="364"/>
      <c r="F223" s="364"/>
      <c r="G223" s="364"/>
      <c r="H223" s="364"/>
      <c r="I223" s="365"/>
      <c r="J223" s="364"/>
      <c r="K223" s="364"/>
      <c r="L223" s="366"/>
      <c r="M223" s="366"/>
      <c r="N223" s="366"/>
      <c r="O223" s="421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spans="1:26" ht="15.75" customHeight="1">
      <c r="A224" s="364"/>
      <c r="B224" s="35"/>
      <c r="C224" s="35"/>
      <c r="D224" s="35"/>
      <c r="E224" s="364"/>
      <c r="F224" s="364"/>
      <c r="G224" s="364"/>
      <c r="H224" s="364"/>
      <c r="I224" s="365"/>
      <c r="J224" s="364"/>
      <c r="K224" s="364"/>
      <c r="L224" s="366"/>
      <c r="M224" s="366"/>
      <c r="N224" s="366"/>
      <c r="O224" s="421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spans="1:26" ht="15.75" customHeight="1">
      <c r="A225" s="364"/>
      <c r="B225" s="35"/>
      <c r="C225" s="35"/>
      <c r="D225" s="35"/>
      <c r="E225" s="364"/>
      <c r="F225" s="364"/>
      <c r="G225" s="364"/>
      <c r="H225" s="364"/>
      <c r="I225" s="365"/>
      <c r="J225" s="364"/>
      <c r="K225" s="364"/>
      <c r="L225" s="366"/>
      <c r="M225" s="366"/>
      <c r="N225" s="366"/>
      <c r="O225" s="421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spans="1:26" ht="15.75" customHeight="1">
      <c r="A226" s="364"/>
      <c r="B226" s="35"/>
      <c r="C226" s="35"/>
      <c r="D226" s="35"/>
      <c r="E226" s="364"/>
      <c r="F226" s="364"/>
      <c r="G226" s="364"/>
      <c r="H226" s="364"/>
      <c r="I226" s="365"/>
      <c r="J226" s="364"/>
      <c r="K226" s="364"/>
      <c r="L226" s="366"/>
      <c r="M226" s="366"/>
      <c r="N226" s="366"/>
      <c r="O226" s="421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spans="1:26" ht="15.75" customHeight="1">
      <c r="A227" s="364"/>
      <c r="B227" s="35"/>
      <c r="C227" s="35"/>
      <c r="D227" s="35"/>
      <c r="E227" s="364"/>
      <c r="F227" s="364"/>
      <c r="G227" s="364"/>
      <c r="H227" s="364"/>
      <c r="I227" s="365"/>
      <c r="J227" s="364"/>
      <c r="K227" s="364"/>
      <c r="L227" s="366"/>
      <c r="M227" s="366"/>
      <c r="N227" s="366"/>
      <c r="O227" s="421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spans="1:26" ht="15.75" customHeight="1">
      <c r="A228" s="364"/>
      <c r="B228" s="35"/>
      <c r="C228" s="35"/>
      <c r="D228" s="35"/>
      <c r="E228" s="364"/>
      <c r="F228" s="364"/>
      <c r="G228" s="364"/>
      <c r="H228" s="364"/>
      <c r="I228" s="365"/>
      <c r="J228" s="364"/>
      <c r="K228" s="364"/>
      <c r="L228" s="366"/>
      <c r="M228" s="366"/>
      <c r="N228" s="366"/>
      <c r="O228" s="421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spans="1:26" ht="15.75" customHeight="1">
      <c r="A229" s="364"/>
      <c r="B229" s="35"/>
      <c r="C229" s="35"/>
      <c r="D229" s="35"/>
      <c r="E229" s="364"/>
      <c r="F229" s="364"/>
      <c r="G229" s="364"/>
      <c r="H229" s="364"/>
      <c r="I229" s="365"/>
      <c r="J229" s="364"/>
      <c r="K229" s="364"/>
      <c r="L229" s="366"/>
      <c r="M229" s="366"/>
      <c r="N229" s="366"/>
      <c r="O229" s="421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spans="1:26" ht="15.75" customHeight="1">
      <c r="A230" s="364"/>
      <c r="B230" s="35"/>
      <c r="C230" s="35"/>
      <c r="D230" s="35"/>
      <c r="E230" s="364"/>
      <c r="F230" s="364"/>
      <c r="G230" s="364"/>
      <c r="H230" s="364"/>
      <c r="I230" s="365"/>
      <c r="J230" s="364"/>
      <c r="K230" s="364"/>
      <c r="L230" s="366"/>
      <c r="M230" s="366"/>
      <c r="N230" s="366"/>
      <c r="O230" s="421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spans="1:26" ht="15.75" customHeight="1">
      <c r="A231" s="364"/>
      <c r="B231" s="35"/>
      <c r="C231" s="35"/>
      <c r="D231" s="35"/>
      <c r="E231" s="364"/>
      <c r="F231" s="364"/>
      <c r="G231" s="364"/>
      <c r="H231" s="364"/>
      <c r="I231" s="365"/>
      <c r="J231" s="364"/>
      <c r="K231" s="364"/>
      <c r="L231" s="366"/>
      <c r="M231" s="366"/>
      <c r="N231" s="366"/>
      <c r="O231" s="421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spans="1:26" ht="15.75" customHeight="1">
      <c r="A232" s="364"/>
      <c r="B232" s="35"/>
      <c r="C232" s="35"/>
      <c r="D232" s="35"/>
      <c r="E232" s="364"/>
      <c r="F232" s="364"/>
      <c r="G232" s="364"/>
      <c r="H232" s="364"/>
      <c r="I232" s="365"/>
      <c r="J232" s="364"/>
      <c r="K232" s="364"/>
      <c r="L232" s="366"/>
      <c r="M232" s="366"/>
      <c r="N232" s="366"/>
      <c r="O232" s="421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spans="1:26" ht="15.75" customHeight="1">
      <c r="A233" s="364"/>
      <c r="B233" s="35"/>
      <c r="C233" s="35"/>
      <c r="D233" s="35"/>
      <c r="E233" s="364"/>
      <c r="F233" s="364"/>
      <c r="G233" s="364"/>
      <c r="H233" s="364"/>
      <c r="I233" s="365"/>
      <c r="J233" s="364"/>
      <c r="K233" s="364"/>
      <c r="L233" s="366"/>
      <c r="M233" s="366"/>
      <c r="N233" s="366"/>
      <c r="O233" s="421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spans="1:26" ht="15.75" customHeight="1">
      <c r="A234" s="364"/>
      <c r="B234" s="35"/>
      <c r="C234" s="35"/>
      <c r="D234" s="35"/>
      <c r="E234" s="364"/>
      <c r="F234" s="364"/>
      <c r="G234" s="364"/>
      <c r="H234" s="364"/>
      <c r="I234" s="365"/>
      <c r="J234" s="364"/>
      <c r="K234" s="364"/>
      <c r="L234" s="366"/>
      <c r="M234" s="366"/>
      <c r="N234" s="366"/>
      <c r="O234" s="421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spans="1:26" ht="15.75" customHeight="1">
      <c r="A235" s="364"/>
      <c r="B235" s="35"/>
      <c r="C235" s="35"/>
      <c r="D235" s="35"/>
      <c r="E235" s="364"/>
      <c r="F235" s="364"/>
      <c r="G235" s="364"/>
      <c r="H235" s="364"/>
      <c r="I235" s="365"/>
      <c r="J235" s="364"/>
      <c r="K235" s="364"/>
      <c r="L235" s="366"/>
      <c r="M235" s="366"/>
      <c r="N235" s="366"/>
      <c r="O235" s="421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spans="1:26" ht="15.75" customHeight="1">
      <c r="A236" s="364"/>
      <c r="B236" s="35"/>
      <c r="C236" s="35"/>
      <c r="D236" s="35"/>
      <c r="E236" s="364"/>
      <c r="F236" s="364"/>
      <c r="G236" s="364"/>
      <c r="H236" s="364"/>
      <c r="I236" s="365"/>
      <c r="J236" s="364"/>
      <c r="K236" s="364"/>
      <c r="L236" s="366"/>
      <c r="M236" s="366"/>
      <c r="N236" s="366"/>
      <c r="O236" s="421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spans="1:26" ht="15.75" customHeight="1">
      <c r="A237" s="364"/>
      <c r="B237" s="35"/>
      <c r="C237" s="35"/>
      <c r="D237" s="35"/>
      <c r="E237" s="364"/>
      <c r="F237" s="364"/>
      <c r="G237" s="364"/>
      <c r="H237" s="364"/>
      <c r="I237" s="365"/>
      <c r="J237" s="364"/>
      <c r="K237" s="364"/>
      <c r="L237" s="366"/>
      <c r="M237" s="366"/>
      <c r="N237" s="366"/>
      <c r="O237" s="421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spans="1:26" ht="15.75" customHeight="1">
      <c r="A238" s="364"/>
      <c r="B238" s="35"/>
      <c r="C238" s="35"/>
      <c r="D238" s="35"/>
      <c r="E238" s="364"/>
      <c r="F238" s="364"/>
      <c r="G238" s="364"/>
      <c r="H238" s="364"/>
      <c r="I238" s="365"/>
      <c r="J238" s="364"/>
      <c r="K238" s="364"/>
      <c r="L238" s="366"/>
      <c r="M238" s="366"/>
      <c r="N238" s="366"/>
      <c r="O238" s="421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spans="1:26" ht="15.75" customHeight="1">
      <c r="A239" s="364"/>
      <c r="B239" s="35"/>
      <c r="C239" s="35"/>
      <c r="D239" s="35"/>
      <c r="E239" s="364"/>
      <c r="F239" s="364"/>
      <c r="G239" s="364"/>
      <c r="H239" s="364"/>
      <c r="I239" s="365"/>
      <c r="J239" s="364"/>
      <c r="K239" s="364"/>
      <c r="L239" s="366"/>
      <c r="M239" s="366"/>
      <c r="N239" s="366"/>
      <c r="O239" s="421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spans="1:26" ht="15.75" customHeight="1">
      <c r="A240" s="364"/>
      <c r="B240" s="35"/>
      <c r="C240" s="35"/>
      <c r="D240" s="35"/>
      <c r="E240" s="364"/>
      <c r="F240" s="364"/>
      <c r="G240" s="364"/>
      <c r="H240" s="364"/>
      <c r="I240" s="365"/>
      <c r="J240" s="364"/>
      <c r="K240" s="364"/>
      <c r="L240" s="366"/>
      <c r="M240" s="366"/>
      <c r="N240" s="366"/>
      <c r="O240" s="421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spans="1:26" ht="15.75" customHeight="1">
      <c r="A241" s="364"/>
      <c r="B241" s="35"/>
      <c r="C241" s="35"/>
      <c r="D241" s="35"/>
      <c r="E241" s="364"/>
      <c r="F241" s="364"/>
      <c r="G241" s="364"/>
      <c r="H241" s="364"/>
      <c r="I241" s="365"/>
      <c r="J241" s="364"/>
      <c r="K241" s="364"/>
      <c r="L241" s="366"/>
      <c r="M241" s="366"/>
      <c r="N241" s="366"/>
      <c r="O241" s="421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spans="1:26" ht="15.75" customHeight="1">
      <c r="A242" s="364"/>
      <c r="B242" s="35"/>
      <c r="C242" s="35"/>
      <c r="D242" s="35"/>
      <c r="E242" s="364"/>
      <c r="F242" s="364"/>
      <c r="G242" s="364"/>
      <c r="H242" s="364"/>
      <c r="I242" s="365"/>
      <c r="J242" s="364"/>
      <c r="K242" s="364"/>
      <c r="L242" s="366"/>
      <c r="M242" s="366"/>
      <c r="N242" s="366"/>
      <c r="O242" s="421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spans="1:26" ht="15.75" customHeight="1">
      <c r="A243" s="364"/>
      <c r="B243" s="35"/>
      <c r="C243" s="35"/>
      <c r="D243" s="35"/>
      <c r="E243" s="364"/>
      <c r="F243" s="364"/>
      <c r="G243" s="364"/>
      <c r="H243" s="364"/>
      <c r="I243" s="365"/>
      <c r="J243" s="364"/>
      <c r="K243" s="364"/>
      <c r="L243" s="366"/>
      <c r="M243" s="366"/>
      <c r="N243" s="366"/>
      <c r="O243" s="421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spans="1:26" ht="15.75" customHeight="1">
      <c r="A244" s="364"/>
      <c r="B244" s="35"/>
      <c r="C244" s="35"/>
      <c r="D244" s="35"/>
      <c r="E244" s="364"/>
      <c r="F244" s="364"/>
      <c r="G244" s="364"/>
      <c r="H244" s="364"/>
      <c r="I244" s="365"/>
      <c r="J244" s="364"/>
      <c r="K244" s="364"/>
      <c r="L244" s="366"/>
      <c r="M244" s="366"/>
      <c r="N244" s="366"/>
      <c r="O244" s="421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spans="1:26" ht="15.75" customHeight="1">
      <c r="A245" s="364"/>
      <c r="B245" s="35"/>
      <c r="C245" s="35"/>
      <c r="D245" s="35"/>
      <c r="E245" s="364"/>
      <c r="F245" s="364"/>
      <c r="G245" s="364"/>
      <c r="H245" s="364"/>
      <c r="I245" s="365"/>
      <c r="J245" s="364"/>
      <c r="K245" s="364"/>
      <c r="L245" s="366"/>
      <c r="M245" s="366"/>
      <c r="N245" s="366"/>
      <c r="O245" s="421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spans="1:26" ht="15.75" customHeight="1">
      <c r="A246" s="364"/>
      <c r="B246" s="35"/>
      <c r="C246" s="35"/>
      <c r="D246" s="35"/>
      <c r="E246" s="364"/>
      <c r="F246" s="364"/>
      <c r="G246" s="364"/>
      <c r="H246" s="364"/>
      <c r="I246" s="365"/>
      <c r="J246" s="364"/>
      <c r="K246" s="364"/>
      <c r="L246" s="366"/>
      <c r="M246" s="366"/>
      <c r="N246" s="366"/>
      <c r="O246" s="421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spans="1:26" ht="15.75" customHeight="1">
      <c r="A247" s="364"/>
      <c r="B247" s="35"/>
      <c r="C247" s="35"/>
      <c r="D247" s="35"/>
      <c r="E247" s="364"/>
      <c r="F247" s="364"/>
      <c r="G247" s="364"/>
      <c r="H247" s="364"/>
      <c r="I247" s="365"/>
      <c r="J247" s="364"/>
      <c r="K247" s="364"/>
      <c r="L247" s="366"/>
      <c r="M247" s="366"/>
      <c r="N247" s="366"/>
      <c r="O247" s="421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spans="1:26" ht="15.75" customHeight="1">
      <c r="A248" s="364"/>
      <c r="B248" s="35"/>
      <c r="C248" s="35"/>
      <c r="D248" s="35"/>
      <c r="E248" s="364"/>
      <c r="F248" s="364"/>
      <c r="G248" s="364"/>
      <c r="H248" s="364"/>
      <c r="I248" s="365"/>
      <c r="J248" s="364"/>
      <c r="K248" s="364"/>
      <c r="L248" s="366"/>
      <c r="M248" s="366"/>
      <c r="N248" s="366"/>
      <c r="O248" s="421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spans="1:26" ht="15.75" customHeight="1">
      <c r="A249" s="364"/>
      <c r="B249" s="35"/>
      <c r="C249" s="35"/>
      <c r="D249" s="35"/>
      <c r="E249" s="364"/>
      <c r="F249" s="364"/>
      <c r="G249" s="364"/>
      <c r="H249" s="364"/>
      <c r="I249" s="365"/>
      <c r="J249" s="364"/>
      <c r="K249" s="364"/>
      <c r="L249" s="366"/>
      <c r="M249" s="366"/>
      <c r="N249" s="366"/>
      <c r="O249" s="421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spans="1:26" ht="15.75" customHeight="1">
      <c r="A250" s="364"/>
      <c r="B250" s="35"/>
      <c r="C250" s="35"/>
      <c r="D250" s="35"/>
      <c r="E250" s="364"/>
      <c r="F250" s="364"/>
      <c r="G250" s="364"/>
      <c r="H250" s="364"/>
      <c r="I250" s="365"/>
      <c r="J250" s="364"/>
      <c r="K250" s="364"/>
      <c r="L250" s="366"/>
      <c r="M250" s="366"/>
      <c r="N250" s="366"/>
      <c r="O250" s="421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spans="1:26" ht="15.75" customHeight="1">
      <c r="A251" s="364"/>
      <c r="B251" s="35"/>
      <c r="C251" s="35"/>
      <c r="D251" s="35"/>
      <c r="E251" s="364"/>
      <c r="F251" s="364"/>
      <c r="G251" s="364"/>
      <c r="H251" s="364"/>
      <c r="I251" s="365"/>
      <c r="J251" s="364"/>
      <c r="K251" s="364"/>
      <c r="L251" s="366"/>
      <c r="M251" s="366"/>
      <c r="N251" s="366"/>
      <c r="O251" s="421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spans="1:26" ht="15.75" customHeight="1">
      <c r="A252" s="364"/>
      <c r="B252" s="35"/>
      <c r="C252" s="35"/>
      <c r="D252" s="35"/>
      <c r="E252" s="364"/>
      <c r="F252" s="364"/>
      <c r="G252" s="364"/>
      <c r="H252" s="364"/>
      <c r="I252" s="365"/>
      <c r="J252" s="364"/>
      <c r="K252" s="364"/>
      <c r="L252" s="366"/>
      <c r="M252" s="366"/>
      <c r="N252" s="366"/>
      <c r="O252" s="421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spans="1:26" ht="15.75" customHeight="1">
      <c r="A253" s="364"/>
      <c r="B253" s="35"/>
      <c r="C253" s="35"/>
      <c r="D253" s="35"/>
      <c r="E253" s="364"/>
      <c r="F253" s="364"/>
      <c r="G253" s="364"/>
      <c r="H253" s="364"/>
      <c r="I253" s="365"/>
      <c r="J253" s="364"/>
      <c r="K253" s="364"/>
      <c r="L253" s="366"/>
      <c r="M253" s="366"/>
      <c r="N253" s="366"/>
      <c r="O253" s="421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spans="1:26" ht="15.75" customHeight="1">
      <c r="A254" s="364"/>
      <c r="B254" s="35"/>
      <c r="C254" s="35"/>
      <c r="D254" s="35"/>
      <c r="E254" s="364"/>
      <c r="F254" s="364"/>
      <c r="G254" s="364"/>
      <c r="H254" s="364"/>
      <c r="I254" s="365"/>
      <c r="J254" s="364"/>
      <c r="K254" s="364"/>
      <c r="L254" s="366"/>
      <c r="M254" s="366"/>
      <c r="N254" s="366"/>
      <c r="O254" s="421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spans="1:26" ht="15.75" customHeight="1">
      <c r="A255" s="364"/>
      <c r="B255" s="35"/>
      <c r="C255" s="35"/>
      <c r="D255" s="35"/>
      <c r="E255" s="364"/>
      <c r="F255" s="364"/>
      <c r="G255" s="364"/>
      <c r="H255" s="364"/>
      <c r="I255" s="365"/>
      <c r="J255" s="364"/>
      <c r="K255" s="364"/>
      <c r="L255" s="366"/>
      <c r="M255" s="366"/>
      <c r="N255" s="366"/>
      <c r="O255" s="421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spans="1:26" ht="15.75" customHeight="1">
      <c r="A256" s="364"/>
      <c r="B256" s="35"/>
      <c r="C256" s="35"/>
      <c r="D256" s="35"/>
      <c r="E256" s="364"/>
      <c r="F256" s="364"/>
      <c r="G256" s="364"/>
      <c r="H256" s="364"/>
      <c r="I256" s="365"/>
      <c r="J256" s="364"/>
      <c r="K256" s="364"/>
      <c r="L256" s="366"/>
      <c r="M256" s="366"/>
      <c r="N256" s="366"/>
      <c r="O256" s="421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spans="1:26" ht="15.75" customHeight="1">
      <c r="A257" s="364"/>
      <c r="B257" s="35"/>
      <c r="C257" s="35"/>
      <c r="D257" s="35"/>
      <c r="E257" s="364"/>
      <c r="F257" s="364"/>
      <c r="G257" s="364"/>
      <c r="H257" s="364"/>
      <c r="I257" s="365"/>
      <c r="J257" s="364"/>
      <c r="K257" s="364"/>
      <c r="L257" s="366"/>
      <c r="M257" s="366"/>
      <c r="N257" s="366"/>
      <c r="O257" s="421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spans="1:26" ht="15.75" customHeight="1">
      <c r="A258" s="364"/>
      <c r="B258" s="35"/>
      <c r="C258" s="35"/>
      <c r="D258" s="35"/>
      <c r="E258" s="364"/>
      <c r="F258" s="364"/>
      <c r="G258" s="364"/>
      <c r="H258" s="364"/>
      <c r="I258" s="365"/>
      <c r="J258" s="364"/>
      <c r="K258" s="364"/>
      <c r="L258" s="366"/>
      <c r="M258" s="366"/>
      <c r="N258" s="366"/>
      <c r="O258" s="421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spans="1:26" ht="15.75" customHeight="1">
      <c r="A259" s="364"/>
      <c r="B259" s="35"/>
      <c r="C259" s="35"/>
      <c r="D259" s="35"/>
      <c r="E259" s="364"/>
      <c r="F259" s="364"/>
      <c r="G259" s="364"/>
      <c r="H259" s="364"/>
      <c r="I259" s="365"/>
      <c r="J259" s="364"/>
      <c r="K259" s="364"/>
      <c r="L259" s="366"/>
      <c r="M259" s="366"/>
      <c r="N259" s="366"/>
      <c r="O259" s="421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spans="1:26" ht="15.75" customHeight="1">
      <c r="A260" s="364"/>
      <c r="B260" s="35"/>
      <c r="C260" s="35"/>
      <c r="D260" s="35"/>
      <c r="E260" s="364"/>
      <c r="F260" s="364"/>
      <c r="G260" s="364"/>
      <c r="H260" s="364"/>
      <c r="I260" s="365"/>
      <c r="J260" s="364"/>
      <c r="K260" s="364"/>
      <c r="L260" s="366"/>
      <c r="M260" s="366"/>
      <c r="N260" s="366"/>
      <c r="O260" s="421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spans="1:26" ht="15.75" customHeight="1">
      <c r="A261" s="364"/>
      <c r="B261" s="35"/>
      <c r="C261" s="35"/>
      <c r="D261" s="35"/>
      <c r="E261" s="364"/>
      <c r="F261" s="364"/>
      <c r="G261" s="364"/>
      <c r="H261" s="364"/>
      <c r="I261" s="365"/>
      <c r="J261" s="364"/>
      <c r="K261" s="364"/>
      <c r="L261" s="366"/>
      <c r="M261" s="366"/>
      <c r="N261" s="366"/>
      <c r="O261" s="421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spans="1:26" ht="15.75" customHeight="1">
      <c r="A262" s="364"/>
      <c r="B262" s="35"/>
      <c r="C262" s="35"/>
      <c r="D262" s="35"/>
      <c r="E262" s="364"/>
      <c r="F262" s="364"/>
      <c r="G262" s="364"/>
      <c r="H262" s="364"/>
      <c r="I262" s="365"/>
      <c r="J262" s="364"/>
      <c r="K262" s="364"/>
      <c r="L262" s="366"/>
      <c r="M262" s="366"/>
      <c r="N262" s="366"/>
      <c r="O262" s="421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spans="1:26" ht="15.75" customHeight="1">
      <c r="A263" s="364"/>
      <c r="B263" s="35"/>
      <c r="C263" s="35"/>
      <c r="D263" s="35"/>
      <c r="E263" s="364"/>
      <c r="F263" s="364"/>
      <c r="G263" s="364"/>
      <c r="H263" s="364"/>
      <c r="I263" s="365"/>
      <c r="J263" s="364"/>
      <c r="K263" s="364"/>
      <c r="L263" s="366"/>
      <c r="M263" s="366"/>
      <c r="N263" s="366"/>
      <c r="O263" s="421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spans="1:26" ht="15.75" customHeight="1">
      <c r="A264" s="364"/>
      <c r="B264" s="35"/>
      <c r="C264" s="35"/>
      <c r="D264" s="35"/>
      <c r="E264" s="364"/>
      <c r="F264" s="364"/>
      <c r="G264" s="364"/>
      <c r="H264" s="364"/>
      <c r="I264" s="365"/>
      <c r="J264" s="364"/>
      <c r="K264" s="364"/>
      <c r="L264" s="366"/>
      <c r="M264" s="366"/>
      <c r="N264" s="366"/>
      <c r="O264" s="421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spans="1:26" ht="15.75" customHeight="1">
      <c r="A265" s="364"/>
      <c r="B265" s="35"/>
      <c r="C265" s="35"/>
      <c r="D265" s="35"/>
      <c r="E265" s="364"/>
      <c r="F265" s="364"/>
      <c r="G265" s="364"/>
      <c r="H265" s="364"/>
      <c r="I265" s="365"/>
      <c r="J265" s="364"/>
      <c r="K265" s="364"/>
      <c r="L265" s="366"/>
      <c r="M265" s="366"/>
      <c r="N265" s="366"/>
      <c r="O265" s="421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spans="1:26" ht="15.75" customHeight="1">
      <c r="A266" s="364"/>
      <c r="B266" s="35"/>
      <c r="C266" s="35"/>
      <c r="D266" s="35"/>
      <c r="E266" s="364"/>
      <c r="F266" s="364"/>
      <c r="G266" s="364"/>
      <c r="H266" s="364"/>
      <c r="I266" s="365"/>
      <c r="J266" s="364"/>
      <c r="K266" s="364"/>
      <c r="L266" s="366"/>
      <c r="M266" s="366"/>
      <c r="N266" s="366"/>
      <c r="O266" s="421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spans="1:26" ht="15.75" customHeight="1">
      <c r="A267" s="364"/>
      <c r="B267" s="35"/>
      <c r="C267" s="35"/>
      <c r="D267" s="35"/>
      <c r="E267" s="364"/>
      <c r="F267" s="364"/>
      <c r="G267" s="364"/>
      <c r="H267" s="364"/>
      <c r="I267" s="365"/>
      <c r="J267" s="364"/>
      <c r="K267" s="364"/>
      <c r="L267" s="366"/>
      <c r="M267" s="366"/>
      <c r="N267" s="366"/>
      <c r="O267" s="421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spans="1:26" ht="15.75" customHeight="1">
      <c r="A268" s="364"/>
      <c r="B268" s="35"/>
      <c r="C268" s="35"/>
      <c r="D268" s="35"/>
      <c r="E268" s="364"/>
      <c r="F268" s="364"/>
      <c r="G268" s="364"/>
      <c r="H268" s="364"/>
      <c r="I268" s="365"/>
      <c r="J268" s="364"/>
      <c r="K268" s="364"/>
      <c r="L268" s="366"/>
      <c r="M268" s="366"/>
      <c r="N268" s="366"/>
      <c r="O268" s="421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spans="1:26" ht="15.75" customHeight="1">
      <c r="A269" s="364"/>
      <c r="B269" s="35"/>
      <c r="C269" s="35"/>
      <c r="D269" s="35"/>
      <c r="E269" s="364"/>
      <c r="F269" s="364"/>
      <c r="G269" s="364"/>
      <c r="H269" s="364"/>
      <c r="I269" s="365"/>
      <c r="J269" s="364"/>
      <c r="K269" s="364"/>
      <c r="L269" s="366"/>
      <c r="M269" s="366"/>
      <c r="N269" s="366"/>
      <c r="O269" s="421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spans="1:26" ht="15.75" customHeight="1">
      <c r="A270" s="364"/>
      <c r="B270" s="35"/>
      <c r="C270" s="35"/>
      <c r="D270" s="35"/>
      <c r="E270" s="364"/>
      <c r="F270" s="364"/>
      <c r="G270" s="364"/>
      <c r="H270" s="364"/>
      <c r="I270" s="365"/>
      <c r="J270" s="364"/>
      <c r="K270" s="364"/>
      <c r="L270" s="366"/>
      <c r="M270" s="366"/>
      <c r="N270" s="366"/>
      <c r="O270" s="421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spans="1:26" ht="15.75" customHeight="1">
      <c r="A271" s="364"/>
      <c r="B271" s="35"/>
      <c r="C271" s="35"/>
      <c r="D271" s="35"/>
      <c r="E271" s="364"/>
      <c r="F271" s="364"/>
      <c r="G271" s="364"/>
      <c r="H271" s="364"/>
      <c r="I271" s="365"/>
      <c r="J271" s="364"/>
      <c r="K271" s="364"/>
      <c r="L271" s="366"/>
      <c r="M271" s="366"/>
      <c r="N271" s="366"/>
      <c r="O271" s="421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spans="1:26" ht="15.75" customHeight="1">
      <c r="A272" s="364"/>
      <c r="B272" s="35"/>
      <c r="C272" s="35"/>
      <c r="D272" s="35"/>
      <c r="E272" s="364"/>
      <c r="F272" s="364"/>
      <c r="G272" s="364"/>
      <c r="H272" s="364"/>
      <c r="I272" s="365"/>
      <c r="J272" s="364"/>
      <c r="K272" s="364"/>
      <c r="L272" s="366"/>
      <c r="M272" s="366"/>
      <c r="N272" s="366"/>
      <c r="O272" s="421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spans="1:26" ht="15.75" customHeight="1">
      <c r="A273" s="364"/>
      <c r="B273" s="35"/>
      <c r="C273" s="35"/>
      <c r="D273" s="35"/>
      <c r="E273" s="364"/>
      <c r="F273" s="364"/>
      <c r="G273" s="364"/>
      <c r="H273" s="364"/>
      <c r="I273" s="365"/>
      <c r="J273" s="364"/>
      <c r="K273" s="364"/>
      <c r="L273" s="366"/>
      <c r="M273" s="366"/>
      <c r="N273" s="366"/>
      <c r="O273" s="421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spans="1:26" ht="15.75" customHeight="1">
      <c r="A274" s="364"/>
      <c r="B274" s="35"/>
      <c r="C274" s="35"/>
      <c r="D274" s="35"/>
      <c r="E274" s="364"/>
      <c r="F274" s="364"/>
      <c r="G274" s="364"/>
      <c r="H274" s="364"/>
      <c r="I274" s="365"/>
      <c r="J274" s="364"/>
      <c r="K274" s="364"/>
      <c r="L274" s="366"/>
      <c r="M274" s="366"/>
      <c r="N274" s="366"/>
      <c r="O274" s="421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spans="1:26" ht="15.75" customHeight="1">
      <c r="A275" s="364"/>
      <c r="B275" s="35"/>
      <c r="C275" s="35"/>
      <c r="D275" s="35"/>
      <c r="E275" s="364"/>
      <c r="F275" s="364"/>
      <c r="G275" s="364"/>
      <c r="H275" s="364"/>
      <c r="I275" s="365"/>
      <c r="J275" s="364"/>
      <c r="K275" s="364"/>
      <c r="L275" s="366"/>
      <c r="M275" s="366"/>
      <c r="N275" s="366"/>
      <c r="O275" s="421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spans="1:26" ht="15.75" customHeight="1">
      <c r="A276" s="364"/>
      <c r="B276" s="35"/>
      <c r="C276" s="35"/>
      <c r="D276" s="35"/>
      <c r="E276" s="364"/>
      <c r="F276" s="364"/>
      <c r="G276" s="364"/>
      <c r="H276" s="364"/>
      <c r="I276" s="365"/>
      <c r="J276" s="364"/>
      <c r="K276" s="364"/>
      <c r="L276" s="366"/>
      <c r="M276" s="366"/>
      <c r="N276" s="366"/>
      <c r="O276" s="421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spans="1:26" ht="15.75" customHeight="1">
      <c r="A277" s="364"/>
      <c r="B277" s="35"/>
      <c r="C277" s="35"/>
      <c r="D277" s="35"/>
      <c r="E277" s="364"/>
      <c r="F277" s="364"/>
      <c r="G277" s="364"/>
      <c r="H277" s="364"/>
      <c r="I277" s="365"/>
      <c r="J277" s="364"/>
      <c r="K277" s="364"/>
      <c r="L277" s="366"/>
      <c r="M277" s="366"/>
      <c r="N277" s="366"/>
      <c r="O277" s="421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spans="1:26" ht="15.75" customHeight="1">
      <c r="A278" s="364"/>
      <c r="B278" s="35"/>
      <c r="C278" s="35"/>
      <c r="D278" s="35"/>
      <c r="E278" s="364"/>
      <c r="F278" s="364"/>
      <c r="G278" s="364"/>
      <c r="H278" s="364"/>
      <c r="I278" s="365"/>
      <c r="J278" s="364"/>
      <c r="K278" s="364"/>
      <c r="L278" s="366"/>
      <c r="M278" s="366"/>
      <c r="N278" s="366"/>
      <c r="O278" s="421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spans="1:26" ht="15.75" customHeight="1">
      <c r="A279" s="364"/>
      <c r="B279" s="35"/>
      <c r="C279" s="35"/>
      <c r="D279" s="35"/>
      <c r="E279" s="364"/>
      <c r="F279" s="364"/>
      <c r="G279" s="364"/>
      <c r="H279" s="364"/>
      <c r="I279" s="365"/>
      <c r="J279" s="364"/>
      <c r="K279" s="364"/>
      <c r="L279" s="366"/>
      <c r="M279" s="366"/>
      <c r="N279" s="366"/>
      <c r="O279" s="421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spans="1:26" ht="15.75" customHeight="1">
      <c r="A280" s="364"/>
      <c r="B280" s="35"/>
      <c r="C280" s="35"/>
      <c r="D280" s="35"/>
      <c r="E280" s="364"/>
      <c r="F280" s="364"/>
      <c r="G280" s="364"/>
      <c r="H280" s="364"/>
      <c r="I280" s="365"/>
      <c r="J280" s="364"/>
      <c r="K280" s="364"/>
      <c r="L280" s="366"/>
      <c r="M280" s="366"/>
      <c r="N280" s="366"/>
      <c r="O280" s="421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spans="1:26" ht="15.75" customHeight="1">
      <c r="A281" s="364"/>
      <c r="B281" s="35"/>
      <c r="C281" s="35"/>
      <c r="D281" s="35"/>
      <c r="E281" s="364"/>
      <c r="F281" s="364"/>
      <c r="G281" s="364"/>
      <c r="H281" s="364"/>
      <c r="I281" s="365"/>
      <c r="J281" s="364"/>
      <c r="K281" s="364"/>
      <c r="L281" s="366"/>
      <c r="M281" s="366"/>
      <c r="N281" s="366"/>
      <c r="O281" s="421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spans="1:26" ht="15.75" customHeight="1">
      <c r="A282" s="364"/>
      <c r="B282" s="35"/>
      <c r="C282" s="35"/>
      <c r="D282" s="35"/>
      <c r="E282" s="364"/>
      <c r="F282" s="364"/>
      <c r="G282" s="364"/>
      <c r="H282" s="364"/>
      <c r="I282" s="365"/>
      <c r="J282" s="364"/>
      <c r="K282" s="364"/>
      <c r="L282" s="366"/>
      <c r="M282" s="366"/>
      <c r="N282" s="366"/>
      <c r="O282" s="421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spans="1:26" ht="15.75" customHeight="1">
      <c r="A283" s="364"/>
      <c r="B283" s="35"/>
      <c r="C283" s="35"/>
      <c r="D283" s="35"/>
      <c r="E283" s="364"/>
      <c r="F283" s="364"/>
      <c r="G283" s="364"/>
      <c r="H283" s="364"/>
      <c r="I283" s="365"/>
      <c r="J283" s="364"/>
      <c r="K283" s="364"/>
      <c r="L283" s="366"/>
      <c r="M283" s="366"/>
      <c r="N283" s="366"/>
      <c r="O283" s="421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spans="1:26" ht="15.75" customHeight="1">
      <c r="A284" s="364"/>
      <c r="B284" s="35"/>
      <c r="C284" s="35"/>
      <c r="D284" s="35"/>
      <c r="E284" s="364"/>
      <c r="F284" s="364"/>
      <c r="G284" s="364"/>
      <c r="H284" s="364"/>
      <c r="I284" s="365"/>
      <c r="J284" s="364"/>
      <c r="K284" s="364"/>
      <c r="L284" s="366"/>
      <c r="M284" s="366"/>
      <c r="N284" s="366"/>
      <c r="O284" s="421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spans="1:26" ht="15.75" customHeight="1">
      <c r="A285" s="364"/>
      <c r="B285" s="35"/>
      <c r="C285" s="35"/>
      <c r="D285" s="35"/>
      <c r="E285" s="364"/>
      <c r="F285" s="364"/>
      <c r="G285" s="364"/>
      <c r="H285" s="364"/>
      <c r="I285" s="365"/>
      <c r="J285" s="364"/>
      <c r="K285" s="364"/>
      <c r="L285" s="366"/>
      <c r="M285" s="366"/>
      <c r="N285" s="366"/>
      <c r="O285" s="421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spans="1:26" ht="15.75" customHeight="1">
      <c r="A286" s="364"/>
      <c r="B286" s="35"/>
      <c r="C286" s="35"/>
      <c r="D286" s="35"/>
      <c r="E286" s="364"/>
      <c r="F286" s="364"/>
      <c r="G286" s="364"/>
      <c r="H286" s="364"/>
      <c r="I286" s="365"/>
      <c r="J286" s="364"/>
      <c r="K286" s="364"/>
      <c r="L286" s="366"/>
      <c r="M286" s="366"/>
      <c r="N286" s="366"/>
      <c r="O286" s="421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spans="1:26" ht="15.75" customHeight="1">
      <c r="A287" s="364"/>
      <c r="B287" s="35"/>
      <c r="C287" s="35"/>
      <c r="D287" s="35"/>
      <c r="E287" s="364"/>
      <c r="F287" s="364"/>
      <c r="G287" s="364"/>
      <c r="H287" s="364"/>
      <c r="I287" s="365"/>
      <c r="J287" s="364"/>
      <c r="K287" s="364"/>
      <c r="L287" s="366"/>
      <c r="M287" s="366"/>
      <c r="N287" s="366"/>
      <c r="O287" s="421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spans="1:26" ht="15.75" customHeight="1">
      <c r="A288" s="364"/>
      <c r="B288" s="35"/>
      <c r="C288" s="35"/>
      <c r="D288" s="35"/>
      <c r="E288" s="364"/>
      <c r="F288" s="364"/>
      <c r="G288" s="364"/>
      <c r="H288" s="364"/>
      <c r="I288" s="365"/>
      <c r="J288" s="364"/>
      <c r="K288" s="364"/>
      <c r="L288" s="366"/>
      <c r="M288" s="366"/>
      <c r="N288" s="366"/>
      <c r="O288" s="421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spans="1:26" ht="15.75" customHeight="1">
      <c r="A289" s="364"/>
      <c r="B289" s="35"/>
      <c r="C289" s="35"/>
      <c r="D289" s="35"/>
      <c r="E289" s="364"/>
      <c r="F289" s="364"/>
      <c r="G289" s="364"/>
      <c r="H289" s="364"/>
      <c r="I289" s="365"/>
      <c r="J289" s="364"/>
      <c r="K289" s="364"/>
      <c r="L289" s="366"/>
      <c r="M289" s="366"/>
      <c r="N289" s="366"/>
      <c r="O289" s="421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spans="1:26" ht="15.75" customHeight="1">
      <c r="A290" s="364"/>
      <c r="B290" s="35"/>
      <c r="C290" s="35"/>
      <c r="D290" s="35"/>
      <c r="E290" s="364"/>
      <c r="F290" s="364"/>
      <c r="G290" s="364"/>
      <c r="H290" s="364"/>
      <c r="I290" s="365"/>
      <c r="J290" s="364"/>
      <c r="K290" s="364"/>
      <c r="L290" s="366"/>
      <c r="M290" s="366"/>
      <c r="N290" s="366"/>
      <c r="O290" s="421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spans="1:26" ht="15.75" customHeight="1">
      <c r="A291" s="364"/>
      <c r="B291" s="35"/>
      <c r="C291" s="35"/>
      <c r="D291" s="35"/>
      <c r="E291" s="364"/>
      <c r="F291" s="364"/>
      <c r="G291" s="364"/>
      <c r="H291" s="364"/>
      <c r="I291" s="365"/>
      <c r="J291" s="364"/>
      <c r="K291" s="364"/>
      <c r="L291" s="366"/>
      <c r="M291" s="366"/>
      <c r="N291" s="366"/>
      <c r="O291" s="421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spans="1:26" ht="15.75" customHeight="1">
      <c r="A292" s="364"/>
      <c r="B292" s="35"/>
      <c r="C292" s="35"/>
      <c r="D292" s="35"/>
      <c r="E292" s="364"/>
      <c r="F292" s="364"/>
      <c r="G292" s="364"/>
      <c r="H292" s="364"/>
      <c r="I292" s="365"/>
      <c r="J292" s="364"/>
      <c r="K292" s="364"/>
      <c r="L292" s="366"/>
      <c r="M292" s="366"/>
      <c r="N292" s="366"/>
      <c r="O292" s="421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spans="1:26" ht="15.75" customHeight="1">
      <c r="A293" s="364"/>
      <c r="B293" s="35"/>
      <c r="C293" s="35"/>
      <c r="D293" s="35"/>
      <c r="E293" s="364"/>
      <c r="F293" s="364"/>
      <c r="G293" s="364"/>
      <c r="H293" s="364"/>
      <c r="I293" s="365"/>
      <c r="J293" s="364"/>
      <c r="K293" s="364"/>
      <c r="L293" s="366"/>
      <c r="M293" s="366"/>
      <c r="N293" s="366"/>
      <c r="O293" s="421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spans="1:26" ht="15.75" customHeight="1">
      <c r="A294" s="364"/>
      <c r="B294" s="35"/>
      <c r="C294" s="35"/>
      <c r="D294" s="35"/>
      <c r="E294" s="364"/>
      <c r="F294" s="364"/>
      <c r="G294" s="364"/>
      <c r="H294" s="364"/>
      <c r="I294" s="365"/>
      <c r="J294" s="364"/>
      <c r="K294" s="364"/>
      <c r="L294" s="366"/>
      <c r="M294" s="366"/>
      <c r="N294" s="366"/>
      <c r="O294" s="421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spans="1:26" ht="15.75" customHeight="1">
      <c r="A295" s="364"/>
      <c r="B295" s="35"/>
      <c r="C295" s="35"/>
      <c r="D295" s="35"/>
      <c r="E295" s="364"/>
      <c r="F295" s="364"/>
      <c r="G295" s="364"/>
      <c r="H295" s="364"/>
      <c r="I295" s="365"/>
      <c r="J295" s="364"/>
      <c r="K295" s="364"/>
      <c r="L295" s="366"/>
      <c r="M295" s="366"/>
      <c r="N295" s="366"/>
      <c r="O295" s="421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spans="1:26" ht="15.75" customHeight="1">
      <c r="A296" s="364"/>
      <c r="B296" s="35"/>
      <c r="C296" s="35"/>
      <c r="D296" s="35"/>
      <c r="E296" s="364"/>
      <c r="F296" s="364"/>
      <c r="G296" s="364"/>
      <c r="H296" s="364"/>
      <c r="I296" s="365"/>
      <c r="J296" s="364"/>
      <c r="K296" s="364"/>
      <c r="L296" s="366"/>
      <c r="M296" s="366"/>
      <c r="N296" s="366"/>
      <c r="O296" s="421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spans="1:26" ht="15.75" customHeight="1">
      <c r="A297" s="364"/>
      <c r="B297" s="35"/>
      <c r="C297" s="35"/>
      <c r="D297" s="35"/>
      <c r="E297" s="364"/>
      <c r="F297" s="364"/>
      <c r="G297" s="364"/>
      <c r="H297" s="364"/>
      <c r="I297" s="365"/>
      <c r="J297" s="364"/>
      <c r="K297" s="364"/>
      <c r="L297" s="366"/>
      <c r="M297" s="366"/>
      <c r="N297" s="366"/>
      <c r="O297" s="421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spans="1:26" ht="15.75" customHeight="1">
      <c r="A298" s="364"/>
      <c r="B298" s="35"/>
      <c r="C298" s="35"/>
      <c r="D298" s="35"/>
      <c r="E298" s="364"/>
      <c r="F298" s="364"/>
      <c r="G298" s="364"/>
      <c r="H298" s="364"/>
      <c r="I298" s="365"/>
      <c r="J298" s="364"/>
      <c r="K298" s="364"/>
      <c r="L298" s="366"/>
      <c r="M298" s="366"/>
      <c r="N298" s="366"/>
      <c r="O298" s="421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spans="1:26" ht="15.75" customHeight="1">
      <c r="A299" s="364"/>
      <c r="B299" s="35"/>
      <c r="C299" s="35"/>
      <c r="D299" s="35"/>
      <c r="E299" s="364"/>
      <c r="F299" s="364"/>
      <c r="G299" s="364"/>
      <c r="H299" s="364"/>
      <c r="I299" s="365"/>
      <c r="J299" s="364"/>
      <c r="K299" s="364"/>
      <c r="L299" s="366"/>
      <c r="M299" s="366"/>
      <c r="N299" s="366"/>
      <c r="O299" s="421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spans="1:26" ht="15.75" customHeight="1">
      <c r="A300" s="364"/>
      <c r="B300" s="35"/>
      <c r="C300" s="35"/>
      <c r="D300" s="35"/>
      <c r="E300" s="364"/>
      <c r="F300" s="364"/>
      <c r="G300" s="364"/>
      <c r="H300" s="364"/>
      <c r="I300" s="365"/>
      <c r="J300" s="364"/>
      <c r="K300" s="364"/>
      <c r="L300" s="366"/>
      <c r="M300" s="366"/>
      <c r="N300" s="366"/>
      <c r="O300" s="421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spans="1:26" ht="15.75" customHeight="1">
      <c r="A301" s="364"/>
      <c r="B301" s="35"/>
      <c r="C301" s="35"/>
      <c r="D301" s="35"/>
      <c r="E301" s="364"/>
      <c r="F301" s="364"/>
      <c r="G301" s="364"/>
      <c r="H301" s="364"/>
      <c r="I301" s="365"/>
      <c r="J301" s="364"/>
      <c r="K301" s="364"/>
      <c r="L301" s="366"/>
      <c r="M301" s="366"/>
      <c r="N301" s="366"/>
      <c r="O301" s="421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spans="1:26" ht="15.75" customHeight="1">
      <c r="A302" s="364"/>
      <c r="B302" s="35"/>
      <c r="C302" s="35"/>
      <c r="D302" s="35"/>
      <c r="E302" s="364"/>
      <c r="F302" s="364"/>
      <c r="G302" s="364"/>
      <c r="H302" s="364"/>
      <c r="I302" s="365"/>
      <c r="J302" s="364"/>
      <c r="K302" s="364"/>
      <c r="L302" s="366"/>
      <c r="M302" s="366"/>
      <c r="N302" s="366"/>
      <c r="O302" s="421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spans="1:26" ht="15.75" customHeight="1">
      <c r="A303" s="364"/>
      <c r="B303" s="35"/>
      <c r="C303" s="35"/>
      <c r="D303" s="35"/>
      <c r="E303" s="364"/>
      <c r="F303" s="364"/>
      <c r="G303" s="364"/>
      <c r="H303" s="364"/>
      <c r="I303" s="365"/>
      <c r="J303" s="364"/>
      <c r="K303" s="364"/>
      <c r="L303" s="366"/>
      <c r="M303" s="366"/>
      <c r="N303" s="366"/>
      <c r="O303" s="421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spans="1:26" ht="15.75" customHeight="1">
      <c r="A304" s="364"/>
      <c r="B304" s="35"/>
      <c r="C304" s="35"/>
      <c r="D304" s="35"/>
      <c r="E304" s="364"/>
      <c r="F304" s="364"/>
      <c r="G304" s="364"/>
      <c r="H304" s="364"/>
      <c r="I304" s="365"/>
      <c r="J304" s="364"/>
      <c r="K304" s="364"/>
      <c r="L304" s="366"/>
      <c r="M304" s="366"/>
      <c r="N304" s="366"/>
      <c r="O304" s="421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spans="1:26" ht="15.75" customHeight="1">
      <c r="A305" s="364"/>
      <c r="B305" s="35"/>
      <c r="C305" s="35"/>
      <c r="D305" s="35"/>
      <c r="E305" s="364"/>
      <c r="F305" s="364"/>
      <c r="G305" s="364"/>
      <c r="H305" s="364"/>
      <c r="I305" s="365"/>
      <c r="J305" s="364"/>
      <c r="K305" s="364"/>
      <c r="L305" s="366"/>
      <c r="M305" s="366"/>
      <c r="N305" s="366"/>
      <c r="O305" s="421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spans="1:26" ht="15.75" customHeight="1">
      <c r="A306" s="364"/>
      <c r="B306" s="35"/>
      <c r="C306" s="35"/>
      <c r="D306" s="35"/>
      <c r="E306" s="364"/>
      <c r="F306" s="364"/>
      <c r="G306" s="364"/>
      <c r="H306" s="364"/>
      <c r="I306" s="365"/>
      <c r="J306" s="364"/>
      <c r="K306" s="364"/>
      <c r="L306" s="366"/>
      <c r="M306" s="366"/>
      <c r="N306" s="366"/>
      <c r="O306" s="421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spans="1:26" ht="15.75" customHeight="1">
      <c r="A307" s="364"/>
      <c r="B307" s="35"/>
      <c r="C307" s="35"/>
      <c r="D307" s="35"/>
      <c r="E307" s="364"/>
      <c r="F307" s="364"/>
      <c r="G307" s="364"/>
      <c r="H307" s="364"/>
      <c r="I307" s="365"/>
      <c r="J307" s="364"/>
      <c r="K307" s="364"/>
      <c r="L307" s="366"/>
      <c r="M307" s="366"/>
      <c r="N307" s="366"/>
      <c r="O307" s="421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spans="1:26" ht="15.75" customHeight="1">
      <c r="A308" s="364"/>
      <c r="B308" s="35"/>
      <c r="C308" s="35"/>
      <c r="D308" s="35"/>
      <c r="E308" s="364"/>
      <c r="F308" s="364"/>
      <c r="G308" s="364"/>
      <c r="H308" s="364"/>
      <c r="I308" s="365"/>
      <c r="J308" s="364"/>
      <c r="K308" s="364"/>
      <c r="L308" s="366"/>
      <c r="M308" s="366"/>
      <c r="N308" s="366"/>
      <c r="O308" s="421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spans="1:26" ht="15.75" customHeight="1">
      <c r="A309" s="364"/>
      <c r="B309" s="35"/>
      <c r="C309" s="35"/>
      <c r="D309" s="35"/>
      <c r="E309" s="364"/>
      <c r="F309" s="364"/>
      <c r="G309" s="364"/>
      <c r="H309" s="364"/>
      <c r="I309" s="365"/>
      <c r="J309" s="364"/>
      <c r="K309" s="364"/>
      <c r="L309" s="366"/>
      <c r="M309" s="366"/>
      <c r="N309" s="366"/>
      <c r="O309" s="421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spans="1:26" ht="15.75" customHeight="1">
      <c r="A310" s="364"/>
      <c r="B310" s="35"/>
      <c r="C310" s="35"/>
      <c r="D310" s="35"/>
      <c r="E310" s="364"/>
      <c r="F310" s="364"/>
      <c r="G310" s="364"/>
      <c r="H310" s="364"/>
      <c r="I310" s="365"/>
      <c r="J310" s="364"/>
      <c r="K310" s="364"/>
      <c r="L310" s="366"/>
      <c r="M310" s="366"/>
      <c r="N310" s="366"/>
      <c r="O310" s="421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spans="1:26" ht="15.75" customHeight="1">
      <c r="A311" s="364"/>
      <c r="B311" s="35"/>
      <c r="C311" s="35"/>
      <c r="D311" s="35"/>
      <c r="E311" s="364"/>
      <c r="F311" s="364"/>
      <c r="G311" s="364"/>
      <c r="H311" s="364"/>
      <c r="I311" s="365"/>
      <c r="J311" s="364"/>
      <c r="K311" s="364"/>
      <c r="L311" s="366"/>
      <c r="M311" s="366"/>
      <c r="N311" s="366"/>
      <c r="O311" s="421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spans="1:26" ht="15.75" customHeight="1">
      <c r="A312" s="364"/>
      <c r="B312" s="35"/>
      <c r="C312" s="35"/>
      <c r="D312" s="35"/>
      <c r="E312" s="364"/>
      <c r="F312" s="364"/>
      <c r="G312" s="364"/>
      <c r="H312" s="364"/>
      <c r="I312" s="365"/>
      <c r="J312" s="364"/>
      <c r="K312" s="364"/>
      <c r="L312" s="366"/>
      <c r="M312" s="366"/>
      <c r="N312" s="366"/>
      <c r="O312" s="421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spans="1:26" ht="15.75" customHeight="1">
      <c r="A313" s="364"/>
      <c r="B313" s="35"/>
      <c r="C313" s="35"/>
      <c r="D313" s="35"/>
      <c r="E313" s="364"/>
      <c r="F313" s="364"/>
      <c r="G313" s="364"/>
      <c r="H313" s="364"/>
      <c r="I313" s="365"/>
      <c r="J313" s="364"/>
      <c r="K313" s="364"/>
      <c r="L313" s="366"/>
      <c r="M313" s="366"/>
      <c r="N313" s="366"/>
      <c r="O313" s="421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spans="1:26" ht="15.75" customHeight="1">
      <c r="A314" s="364"/>
      <c r="B314" s="35"/>
      <c r="C314" s="35"/>
      <c r="D314" s="35"/>
      <c r="E314" s="364"/>
      <c r="F314" s="364"/>
      <c r="G314" s="364"/>
      <c r="H314" s="364"/>
      <c r="I314" s="365"/>
      <c r="J314" s="364"/>
      <c r="K314" s="364"/>
      <c r="L314" s="366"/>
      <c r="M314" s="366"/>
      <c r="N314" s="366"/>
      <c r="O314" s="421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spans="1:26" ht="15.75" customHeight="1">
      <c r="A315" s="364"/>
      <c r="B315" s="35"/>
      <c r="C315" s="35"/>
      <c r="D315" s="35"/>
      <c r="E315" s="364"/>
      <c r="F315" s="364"/>
      <c r="G315" s="364"/>
      <c r="H315" s="364"/>
      <c r="I315" s="365"/>
      <c r="J315" s="364"/>
      <c r="K315" s="364"/>
      <c r="L315" s="366"/>
      <c r="M315" s="366"/>
      <c r="N315" s="366"/>
      <c r="O315" s="421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spans="1:26" ht="15.75" customHeight="1">
      <c r="A316" s="364"/>
      <c r="B316" s="35"/>
      <c r="C316" s="35"/>
      <c r="D316" s="35"/>
      <c r="E316" s="364"/>
      <c r="F316" s="364"/>
      <c r="G316" s="364"/>
      <c r="H316" s="364"/>
      <c r="I316" s="365"/>
      <c r="J316" s="364"/>
      <c r="K316" s="364"/>
      <c r="L316" s="366"/>
      <c r="M316" s="366"/>
      <c r="N316" s="366"/>
      <c r="O316" s="421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spans="1:26" ht="15.75" customHeight="1">
      <c r="A317" s="364"/>
      <c r="B317" s="35"/>
      <c r="C317" s="35"/>
      <c r="D317" s="35"/>
      <c r="E317" s="364"/>
      <c r="F317" s="364"/>
      <c r="G317" s="364"/>
      <c r="H317" s="364"/>
      <c r="I317" s="365"/>
      <c r="J317" s="364"/>
      <c r="K317" s="364"/>
      <c r="L317" s="366"/>
      <c r="M317" s="366"/>
      <c r="N317" s="366"/>
      <c r="O317" s="421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spans="1:26" ht="15.75" customHeight="1">
      <c r="A318" s="364"/>
      <c r="B318" s="35"/>
      <c r="C318" s="35"/>
      <c r="D318" s="35"/>
      <c r="E318" s="364"/>
      <c r="F318" s="364"/>
      <c r="G318" s="364"/>
      <c r="H318" s="364"/>
      <c r="I318" s="365"/>
      <c r="J318" s="364"/>
      <c r="K318" s="364"/>
      <c r="L318" s="366"/>
      <c r="M318" s="366"/>
      <c r="N318" s="366"/>
      <c r="O318" s="421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spans="1:26" ht="15.75" customHeight="1">
      <c r="A319" s="364"/>
      <c r="B319" s="35"/>
      <c r="C319" s="35"/>
      <c r="D319" s="35"/>
      <c r="E319" s="364"/>
      <c r="F319" s="364"/>
      <c r="G319" s="364"/>
      <c r="H319" s="364"/>
      <c r="I319" s="365"/>
      <c r="J319" s="364"/>
      <c r="K319" s="364"/>
      <c r="L319" s="366"/>
      <c r="M319" s="366"/>
      <c r="N319" s="366"/>
      <c r="O319" s="421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spans="1:26" ht="15.75" customHeight="1">
      <c r="A320" s="364"/>
      <c r="B320" s="35"/>
      <c r="C320" s="35"/>
      <c r="D320" s="35"/>
      <c r="E320" s="364"/>
      <c r="F320" s="364"/>
      <c r="G320" s="364"/>
      <c r="H320" s="364"/>
      <c r="I320" s="365"/>
      <c r="J320" s="364"/>
      <c r="K320" s="364"/>
      <c r="L320" s="366"/>
      <c r="M320" s="366"/>
      <c r="N320" s="366"/>
      <c r="O320" s="421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spans="1:26" ht="15.75" customHeight="1">
      <c r="A321" s="364"/>
      <c r="B321" s="35"/>
      <c r="C321" s="35"/>
      <c r="D321" s="35"/>
      <c r="E321" s="364"/>
      <c r="F321" s="364"/>
      <c r="G321" s="364"/>
      <c r="H321" s="364"/>
      <c r="I321" s="365"/>
      <c r="J321" s="364"/>
      <c r="K321" s="364"/>
      <c r="L321" s="366"/>
      <c r="M321" s="366"/>
      <c r="N321" s="366"/>
      <c r="O321" s="421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spans="1:26" ht="15.75" customHeight="1">
      <c r="A322" s="364"/>
      <c r="B322" s="35"/>
      <c r="C322" s="35"/>
      <c r="D322" s="35"/>
      <c r="E322" s="364"/>
      <c r="F322" s="364"/>
      <c r="G322" s="364"/>
      <c r="H322" s="364"/>
      <c r="I322" s="365"/>
      <c r="J322" s="364"/>
      <c r="K322" s="364"/>
      <c r="L322" s="366"/>
      <c r="M322" s="366"/>
      <c r="N322" s="366"/>
      <c r="O322" s="421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spans="1:26" ht="15.75" customHeight="1">
      <c r="A323" s="364"/>
      <c r="B323" s="35"/>
      <c r="C323" s="35"/>
      <c r="D323" s="35"/>
      <c r="E323" s="364"/>
      <c r="F323" s="364"/>
      <c r="G323" s="364"/>
      <c r="H323" s="364"/>
      <c r="I323" s="365"/>
      <c r="J323" s="364"/>
      <c r="K323" s="364"/>
      <c r="L323" s="366"/>
      <c r="M323" s="366"/>
      <c r="N323" s="366"/>
      <c r="O323" s="421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spans="1:26" ht="15.75" customHeight="1">
      <c r="A324" s="364"/>
      <c r="B324" s="35"/>
      <c r="C324" s="35"/>
      <c r="D324" s="35"/>
      <c r="E324" s="364"/>
      <c r="F324" s="364"/>
      <c r="G324" s="364"/>
      <c r="H324" s="364"/>
      <c r="I324" s="365"/>
      <c r="J324" s="364"/>
      <c r="K324" s="364"/>
      <c r="L324" s="366"/>
      <c r="M324" s="366"/>
      <c r="N324" s="366"/>
      <c r="O324" s="421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spans="1:26" ht="15.75" customHeight="1">
      <c r="A325" s="364"/>
      <c r="B325" s="35"/>
      <c r="C325" s="35"/>
      <c r="D325" s="35"/>
      <c r="E325" s="364"/>
      <c r="F325" s="364"/>
      <c r="G325" s="364"/>
      <c r="H325" s="364"/>
      <c r="I325" s="365"/>
      <c r="J325" s="364"/>
      <c r="K325" s="364"/>
      <c r="L325" s="366"/>
      <c r="M325" s="366"/>
      <c r="N325" s="366"/>
      <c r="O325" s="421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spans="1:26" ht="15.75" customHeight="1">
      <c r="A326" s="364"/>
      <c r="B326" s="35"/>
      <c r="C326" s="35"/>
      <c r="D326" s="35"/>
      <c r="E326" s="364"/>
      <c r="F326" s="364"/>
      <c r="G326" s="364"/>
      <c r="H326" s="364"/>
      <c r="I326" s="365"/>
      <c r="J326" s="364"/>
      <c r="K326" s="364"/>
      <c r="L326" s="366"/>
      <c r="M326" s="366"/>
      <c r="N326" s="366"/>
      <c r="O326" s="421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spans="1:26" ht="15.75" customHeight="1">
      <c r="A327" s="364"/>
      <c r="B327" s="35"/>
      <c r="C327" s="35"/>
      <c r="D327" s="35"/>
      <c r="E327" s="364"/>
      <c r="F327" s="364"/>
      <c r="G327" s="364"/>
      <c r="H327" s="364"/>
      <c r="I327" s="365"/>
      <c r="J327" s="364"/>
      <c r="K327" s="364"/>
      <c r="L327" s="366"/>
      <c r="M327" s="366"/>
      <c r="N327" s="366"/>
      <c r="O327" s="421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spans="1:26" ht="15.75" customHeight="1">
      <c r="A328" s="364"/>
      <c r="B328" s="35"/>
      <c r="C328" s="35"/>
      <c r="D328" s="35"/>
      <c r="E328" s="364"/>
      <c r="F328" s="364"/>
      <c r="G328" s="364"/>
      <c r="H328" s="364"/>
      <c r="I328" s="365"/>
      <c r="J328" s="364"/>
      <c r="K328" s="364"/>
      <c r="L328" s="366"/>
      <c r="M328" s="366"/>
      <c r="N328" s="366"/>
      <c r="O328" s="421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spans="1:26" ht="15.75" customHeight="1">
      <c r="A329" s="364"/>
      <c r="B329" s="35"/>
      <c r="C329" s="35"/>
      <c r="D329" s="35"/>
      <c r="E329" s="364"/>
      <c r="F329" s="364"/>
      <c r="G329" s="364"/>
      <c r="H329" s="364"/>
      <c r="I329" s="365"/>
      <c r="J329" s="364"/>
      <c r="K329" s="364"/>
      <c r="L329" s="366"/>
      <c r="M329" s="366"/>
      <c r="N329" s="366"/>
      <c r="O329" s="421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spans="1:26" ht="15.75" customHeight="1">
      <c r="A330" s="364"/>
      <c r="B330" s="35"/>
      <c r="C330" s="35"/>
      <c r="D330" s="35"/>
      <c r="E330" s="364"/>
      <c r="F330" s="364"/>
      <c r="G330" s="364"/>
      <c r="H330" s="364"/>
      <c r="I330" s="365"/>
      <c r="J330" s="364"/>
      <c r="K330" s="364"/>
      <c r="L330" s="366"/>
      <c r="M330" s="366"/>
      <c r="N330" s="366"/>
      <c r="O330" s="421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spans="1:26" ht="15.75" customHeight="1">
      <c r="A331" s="364"/>
      <c r="B331" s="35"/>
      <c r="C331" s="35"/>
      <c r="D331" s="35"/>
      <c r="E331" s="364"/>
      <c r="F331" s="364"/>
      <c r="G331" s="364"/>
      <c r="H331" s="364"/>
      <c r="I331" s="365"/>
      <c r="J331" s="364"/>
      <c r="K331" s="364"/>
      <c r="L331" s="366"/>
      <c r="M331" s="366"/>
      <c r="N331" s="366"/>
      <c r="O331" s="421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spans="1:26" ht="15.75" customHeight="1">
      <c r="A332" s="364"/>
      <c r="B332" s="35"/>
      <c r="C332" s="35"/>
      <c r="D332" s="35"/>
      <c r="E332" s="364"/>
      <c r="F332" s="364"/>
      <c r="G332" s="364"/>
      <c r="H332" s="364"/>
      <c r="I332" s="365"/>
      <c r="J332" s="364"/>
      <c r="K332" s="364"/>
      <c r="L332" s="366"/>
      <c r="M332" s="366"/>
      <c r="N332" s="366"/>
      <c r="O332" s="421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spans="1:26" ht="15.75" customHeight="1">
      <c r="A333" s="364"/>
      <c r="B333" s="35"/>
      <c r="C333" s="35"/>
      <c r="D333" s="35"/>
      <c r="E333" s="364"/>
      <c r="F333" s="364"/>
      <c r="G333" s="364"/>
      <c r="H333" s="364"/>
      <c r="I333" s="365"/>
      <c r="J333" s="364"/>
      <c r="K333" s="364"/>
      <c r="L333" s="366"/>
      <c r="M333" s="366"/>
      <c r="N333" s="366"/>
      <c r="O333" s="421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spans="1:26" ht="15.75" customHeight="1">
      <c r="A334" s="364"/>
      <c r="B334" s="35"/>
      <c r="C334" s="35"/>
      <c r="D334" s="35"/>
      <c r="E334" s="364"/>
      <c r="F334" s="364"/>
      <c r="G334" s="364"/>
      <c r="H334" s="364"/>
      <c r="I334" s="365"/>
      <c r="J334" s="364"/>
      <c r="K334" s="364"/>
      <c r="L334" s="366"/>
      <c r="M334" s="366"/>
      <c r="N334" s="366"/>
      <c r="O334" s="421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spans="1:26" ht="15.75" customHeight="1">
      <c r="A335" s="364"/>
      <c r="B335" s="35"/>
      <c r="C335" s="35"/>
      <c r="D335" s="35"/>
      <c r="E335" s="364"/>
      <c r="F335" s="364"/>
      <c r="G335" s="364"/>
      <c r="H335" s="364"/>
      <c r="I335" s="365"/>
      <c r="J335" s="364"/>
      <c r="K335" s="364"/>
      <c r="L335" s="366"/>
      <c r="M335" s="366"/>
      <c r="N335" s="366"/>
      <c r="O335" s="421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spans="1:26" ht="15.75" customHeight="1">
      <c r="A336" s="364"/>
      <c r="B336" s="35"/>
      <c r="C336" s="35"/>
      <c r="D336" s="35"/>
      <c r="E336" s="364"/>
      <c r="F336" s="364"/>
      <c r="G336" s="364"/>
      <c r="H336" s="364"/>
      <c r="I336" s="365"/>
      <c r="J336" s="364"/>
      <c r="K336" s="364"/>
      <c r="L336" s="366"/>
      <c r="M336" s="366"/>
      <c r="N336" s="366"/>
      <c r="O336" s="421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spans="1:26" ht="15.75" customHeight="1">
      <c r="A337" s="364"/>
      <c r="B337" s="35"/>
      <c r="C337" s="35"/>
      <c r="D337" s="35"/>
      <c r="E337" s="364"/>
      <c r="F337" s="364"/>
      <c r="G337" s="364"/>
      <c r="H337" s="364"/>
      <c r="I337" s="365"/>
      <c r="J337" s="364"/>
      <c r="K337" s="364"/>
      <c r="L337" s="366"/>
      <c r="M337" s="366"/>
      <c r="N337" s="366"/>
      <c r="O337" s="421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spans="1:26" ht="15.75" customHeight="1">
      <c r="A338" s="364"/>
      <c r="B338" s="35"/>
      <c r="C338" s="35"/>
      <c r="D338" s="35"/>
      <c r="E338" s="364"/>
      <c r="F338" s="364"/>
      <c r="G338" s="364"/>
      <c r="H338" s="364"/>
      <c r="I338" s="365"/>
      <c r="J338" s="364"/>
      <c r="K338" s="364"/>
      <c r="L338" s="366"/>
      <c r="M338" s="366"/>
      <c r="N338" s="366"/>
      <c r="O338" s="421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spans="1:26" ht="15.75" customHeight="1">
      <c r="A339" s="364"/>
      <c r="B339" s="35"/>
      <c r="C339" s="35"/>
      <c r="D339" s="35"/>
      <c r="E339" s="364"/>
      <c r="F339" s="364"/>
      <c r="G339" s="364"/>
      <c r="H339" s="364"/>
      <c r="I339" s="365"/>
      <c r="J339" s="364"/>
      <c r="K339" s="364"/>
      <c r="L339" s="366"/>
      <c r="M339" s="366"/>
      <c r="N339" s="366"/>
      <c r="O339" s="421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spans="1:26" ht="15.75" customHeight="1">
      <c r="A340" s="364"/>
      <c r="B340" s="35"/>
      <c r="C340" s="35"/>
      <c r="D340" s="35"/>
      <c r="E340" s="364"/>
      <c r="F340" s="364"/>
      <c r="G340" s="364"/>
      <c r="H340" s="364"/>
      <c r="I340" s="365"/>
      <c r="J340" s="364"/>
      <c r="K340" s="364"/>
      <c r="L340" s="366"/>
      <c r="M340" s="366"/>
      <c r="N340" s="366"/>
      <c r="O340" s="421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spans="1:26" ht="15.75" customHeight="1">
      <c r="A341" s="364"/>
      <c r="B341" s="35"/>
      <c r="C341" s="35"/>
      <c r="D341" s="35"/>
      <c r="E341" s="364"/>
      <c r="F341" s="364"/>
      <c r="G341" s="364"/>
      <c r="H341" s="364"/>
      <c r="I341" s="365"/>
      <c r="J341" s="364"/>
      <c r="K341" s="364"/>
      <c r="L341" s="366"/>
      <c r="M341" s="366"/>
      <c r="N341" s="366"/>
      <c r="O341" s="421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spans="1:26" ht="15.75" customHeight="1">
      <c r="A342" s="364"/>
      <c r="B342" s="35"/>
      <c r="C342" s="35"/>
      <c r="D342" s="35"/>
      <c r="E342" s="364"/>
      <c r="F342" s="364"/>
      <c r="G342" s="364"/>
      <c r="H342" s="364"/>
      <c r="I342" s="365"/>
      <c r="J342" s="364"/>
      <c r="K342" s="364"/>
      <c r="L342" s="366"/>
      <c r="M342" s="366"/>
      <c r="N342" s="366"/>
      <c r="O342" s="421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spans="1:26" ht="15.75" customHeight="1">
      <c r="A343" s="364"/>
      <c r="B343" s="35"/>
      <c r="C343" s="35"/>
      <c r="D343" s="35"/>
      <c r="E343" s="364"/>
      <c r="F343" s="364"/>
      <c r="G343" s="364"/>
      <c r="H343" s="364"/>
      <c r="I343" s="365"/>
      <c r="J343" s="364"/>
      <c r="K343" s="364"/>
      <c r="L343" s="366"/>
      <c r="M343" s="366"/>
      <c r="N343" s="366"/>
      <c r="O343" s="421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spans="1:26" ht="15.75" customHeight="1">
      <c r="A344" s="364"/>
      <c r="B344" s="35"/>
      <c r="C344" s="35"/>
      <c r="D344" s="35"/>
      <c r="E344" s="364"/>
      <c r="F344" s="364"/>
      <c r="G344" s="364"/>
      <c r="H344" s="364"/>
      <c r="I344" s="365"/>
      <c r="J344" s="364"/>
      <c r="K344" s="364"/>
      <c r="L344" s="366"/>
      <c r="M344" s="366"/>
      <c r="N344" s="366"/>
      <c r="O344" s="421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spans="1:26" ht="15.75" customHeight="1">
      <c r="A345" s="364"/>
      <c r="B345" s="35"/>
      <c r="C345" s="35"/>
      <c r="D345" s="35"/>
      <c r="E345" s="364"/>
      <c r="F345" s="364"/>
      <c r="G345" s="364"/>
      <c r="H345" s="364"/>
      <c r="I345" s="365"/>
      <c r="J345" s="364"/>
      <c r="K345" s="364"/>
      <c r="L345" s="366"/>
      <c r="M345" s="366"/>
      <c r="N345" s="366"/>
      <c r="O345" s="421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spans="1:26" ht="15.75" customHeight="1">
      <c r="A346" s="364"/>
      <c r="B346" s="35"/>
      <c r="C346" s="35"/>
      <c r="D346" s="35"/>
      <c r="E346" s="364"/>
      <c r="F346" s="364"/>
      <c r="G346" s="364"/>
      <c r="H346" s="364"/>
      <c r="I346" s="365"/>
      <c r="J346" s="364"/>
      <c r="K346" s="364"/>
      <c r="L346" s="366"/>
      <c r="M346" s="366"/>
      <c r="N346" s="366"/>
      <c r="O346" s="421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spans="1:26" ht="15.75" customHeight="1">
      <c r="A347" s="364"/>
      <c r="B347" s="35"/>
      <c r="C347" s="35"/>
      <c r="D347" s="35"/>
      <c r="E347" s="364"/>
      <c r="F347" s="364"/>
      <c r="G347" s="364"/>
      <c r="H347" s="364"/>
      <c r="I347" s="365"/>
      <c r="J347" s="364"/>
      <c r="K347" s="364"/>
      <c r="L347" s="366"/>
      <c r="M347" s="366"/>
      <c r="N347" s="366"/>
      <c r="O347" s="421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spans="1:26" ht="15.75" customHeight="1">
      <c r="A348" s="364"/>
      <c r="B348" s="35"/>
      <c r="C348" s="35"/>
      <c r="D348" s="35"/>
      <c r="E348" s="364"/>
      <c r="F348" s="364"/>
      <c r="G348" s="364"/>
      <c r="H348" s="364"/>
      <c r="I348" s="365"/>
      <c r="J348" s="364"/>
      <c r="K348" s="364"/>
      <c r="L348" s="366"/>
      <c r="M348" s="366"/>
      <c r="N348" s="366"/>
      <c r="O348" s="421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spans="1:26" ht="15.75" customHeight="1">
      <c r="A349" s="364"/>
      <c r="B349" s="35"/>
      <c r="C349" s="35"/>
      <c r="D349" s="35"/>
      <c r="E349" s="364"/>
      <c r="F349" s="364"/>
      <c r="G349" s="364"/>
      <c r="H349" s="364"/>
      <c r="I349" s="365"/>
      <c r="J349" s="364"/>
      <c r="K349" s="364"/>
      <c r="L349" s="366"/>
      <c r="M349" s="366"/>
      <c r="N349" s="366"/>
      <c r="O349" s="421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spans="1:26" ht="15.75" customHeight="1">
      <c r="A350" s="364"/>
      <c r="B350" s="35"/>
      <c r="C350" s="35"/>
      <c r="D350" s="35"/>
      <c r="E350" s="364"/>
      <c r="F350" s="364"/>
      <c r="G350" s="364"/>
      <c r="H350" s="364"/>
      <c r="I350" s="365"/>
      <c r="J350" s="364"/>
      <c r="K350" s="364"/>
      <c r="L350" s="366"/>
      <c r="M350" s="366"/>
      <c r="N350" s="366"/>
      <c r="O350" s="421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spans="1:26" ht="15.75" customHeight="1">
      <c r="A351" s="364"/>
      <c r="B351" s="35"/>
      <c r="C351" s="35"/>
      <c r="D351" s="35"/>
      <c r="E351" s="364"/>
      <c r="F351" s="364"/>
      <c r="G351" s="364"/>
      <c r="H351" s="364"/>
      <c r="I351" s="365"/>
      <c r="J351" s="364"/>
      <c r="K351" s="364"/>
      <c r="L351" s="366"/>
      <c r="M351" s="366"/>
      <c r="N351" s="366"/>
      <c r="O351" s="421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spans="1:26" ht="15.75" customHeight="1">
      <c r="A352" s="364"/>
      <c r="B352" s="35"/>
      <c r="C352" s="35"/>
      <c r="D352" s="35"/>
      <c r="E352" s="364"/>
      <c r="F352" s="364"/>
      <c r="G352" s="364"/>
      <c r="H352" s="364"/>
      <c r="I352" s="365"/>
      <c r="J352" s="364"/>
      <c r="K352" s="364"/>
      <c r="L352" s="366"/>
      <c r="M352" s="366"/>
      <c r="N352" s="366"/>
      <c r="O352" s="421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spans="1:26" ht="15.75" customHeight="1">
      <c r="A353" s="364"/>
      <c r="B353" s="35"/>
      <c r="C353" s="35"/>
      <c r="D353" s="35"/>
      <c r="E353" s="364"/>
      <c r="F353" s="364"/>
      <c r="G353" s="364"/>
      <c r="H353" s="364"/>
      <c r="I353" s="365"/>
      <c r="J353" s="364"/>
      <c r="K353" s="364"/>
      <c r="L353" s="366"/>
      <c r="M353" s="366"/>
      <c r="N353" s="366"/>
      <c r="O353" s="421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5.75" customHeight="1">
      <c r="A354" s="364"/>
      <c r="B354" s="35"/>
      <c r="C354" s="35"/>
      <c r="D354" s="35"/>
      <c r="E354" s="364"/>
      <c r="F354" s="364"/>
      <c r="G354" s="364"/>
      <c r="H354" s="364"/>
      <c r="I354" s="365"/>
      <c r="J354" s="364"/>
      <c r="K354" s="364"/>
      <c r="L354" s="366"/>
      <c r="M354" s="366"/>
      <c r="N354" s="366"/>
      <c r="O354" s="421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spans="1:26" ht="15.75" customHeight="1">
      <c r="A355" s="364"/>
      <c r="B355" s="35"/>
      <c r="C355" s="35"/>
      <c r="D355" s="35"/>
      <c r="E355" s="364"/>
      <c r="F355" s="364"/>
      <c r="G355" s="364"/>
      <c r="H355" s="364"/>
      <c r="I355" s="365"/>
      <c r="J355" s="364"/>
      <c r="K355" s="364"/>
      <c r="L355" s="366"/>
      <c r="M355" s="366"/>
      <c r="N355" s="366"/>
      <c r="O355" s="421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spans="1:26" ht="15.75" customHeight="1">
      <c r="A356" s="364"/>
      <c r="B356" s="35"/>
      <c r="C356" s="35"/>
      <c r="D356" s="35"/>
      <c r="E356" s="364"/>
      <c r="F356" s="364"/>
      <c r="G356" s="364"/>
      <c r="H356" s="364"/>
      <c r="I356" s="365"/>
      <c r="J356" s="364"/>
      <c r="K356" s="364"/>
      <c r="L356" s="366"/>
      <c r="M356" s="366"/>
      <c r="N356" s="366"/>
      <c r="O356" s="421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spans="1:26" ht="15.75" customHeight="1">
      <c r="A357" s="364"/>
      <c r="B357" s="35"/>
      <c r="C357" s="35"/>
      <c r="D357" s="35"/>
      <c r="E357" s="364"/>
      <c r="F357" s="364"/>
      <c r="G357" s="364"/>
      <c r="H357" s="364"/>
      <c r="I357" s="365"/>
      <c r="J357" s="364"/>
      <c r="K357" s="364"/>
      <c r="L357" s="366"/>
      <c r="M357" s="366"/>
      <c r="N357" s="366"/>
      <c r="O357" s="421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spans="1:26" ht="15.75" customHeight="1">
      <c r="A358" s="364"/>
      <c r="B358" s="35"/>
      <c r="C358" s="35"/>
      <c r="D358" s="35"/>
      <c r="E358" s="364"/>
      <c r="F358" s="364"/>
      <c r="G358" s="364"/>
      <c r="H358" s="364"/>
      <c r="I358" s="365"/>
      <c r="J358" s="364"/>
      <c r="K358" s="364"/>
      <c r="L358" s="366"/>
      <c r="M358" s="366"/>
      <c r="N358" s="366"/>
      <c r="O358" s="421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spans="1:26" ht="15.75" customHeight="1">
      <c r="A359" s="364"/>
      <c r="B359" s="35"/>
      <c r="C359" s="35"/>
      <c r="D359" s="35"/>
      <c r="E359" s="364"/>
      <c r="F359" s="364"/>
      <c r="G359" s="364"/>
      <c r="H359" s="364"/>
      <c r="I359" s="365"/>
      <c r="J359" s="364"/>
      <c r="K359" s="364"/>
      <c r="L359" s="366"/>
      <c r="M359" s="366"/>
      <c r="N359" s="366"/>
      <c r="O359" s="421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spans="1:26" ht="15.75" customHeight="1">
      <c r="A360" s="364"/>
      <c r="B360" s="35"/>
      <c r="C360" s="35"/>
      <c r="D360" s="35"/>
      <c r="E360" s="364"/>
      <c r="F360" s="364"/>
      <c r="G360" s="364"/>
      <c r="H360" s="364"/>
      <c r="I360" s="365"/>
      <c r="J360" s="364"/>
      <c r="K360" s="364"/>
      <c r="L360" s="366"/>
      <c r="M360" s="366"/>
      <c r="N360" s="366"/>
      <c r="O360" s="421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spans="1:26" ht="15.75" customHeight="1">
      <c r="A361" s="364"/>
      <c r="B361" s="35"/>
      <c r="C361" s="35"/>
      <c r="D361" s="35"/>
      <c r="E361" s="364"/>
      <c r="F361" s="364"/>
      <c r="G361" s="364"/>
      <c r="H361" s="364"/>
      <c r="I361" s="365"/>
      <c r="J361" s="364"/>
      <c r="K361" s="364"/>
      <c r="L361" s="366"/>
      <c r="M361" s="366"/>
      <c r="N361" s="366"/>
      <c r="O361" s="421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spans="1:26" ht="15.75" customHeight="1">
      <c r="A362" s="364"/>
      <c r="B362" s="35"/>
      <c r="C362" s="35"/>
      <c r="D362" s="35"/>
      <c r="E362" s="364"/>
      <c r="F362" s="364"/>
      <c r="G362" s="364"/>
      <c r="H362" s="364"/>
      <c r="I362" s="365"/>
      <c r="J362" s="364"/>
      <c r="K362" s="364"/>
      <c r="L362" s="366"/>
      <c r="M362" s="366"/>
      <c r="N362" s="366"/>
      <c r="O362" s="421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spans="1:26" ht="15.75" customHeight="1">
      <c r="A363" s="364"/>
      <c r="B363" s="35"/>
      <c r="C363" s="35"/>
      <c r="D363" s="35"/>
      <c r="E363" s="364"/>
      <c r="F363" s="364"/>
      <c r="G363" s="364"/>
      <c r="H363" s="364"/>
      <c r="I363" s="365"/>
      <c r="J363" s="364"/>
      <c r="K363" s="364"/>
      <c r="L363" s="366"/>
      <c r="M363" s="366"/>
      <c r="N363" s="366"/>
      <c r="O363" s="421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spans="1:26" ht="15.75" customHeight="1">
      <c r="A364" s="364"/>
      <c r="B364" s="35"/>
      <c r="C364" s="35"/>
      <c r="D364" s="35"/>
      <c r="E364" s="364"/>
      <c r="F364" s="364"/>
      <c r="G364" s="364"/>
      <c r="H364" s="364"/>
      <c r="I364" s="365"/>
      <c r="J364" s="364"/>
      <c r="K364" s="364"/>
      <c r="L364" s="366"/>
      <c r="M364" s="366"/>
      <c r="N364" s="366"/>
      <c r="O364" s="421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spans="1:26" ht="15.75" customHeight="1">
      <c r="A365" s="364"/>
      <c r="B365" s="35"/>
      <c r="C365" s="35"/>
      <c r="D365" s="35"/>
      <c r="E365" s="364"/>
      <c r="F365" s="364"/>
      <c r="G365" s="364"/>
      <c r="H365" s="364"/>
      <c r="I365" s="365"/>
      <c r="J365" s="364"/>
      <c r="K365" s="364"/>
      <c r="L365" s="366"/>
      <c r="M365" s="366"/>
      <c r="N365" s="366"/>
      <c r="O365" s="421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spans="1:26" ht="15.75" customHeight="1">
      <c r="A366" s="364"/>
      <c r="B366" s="35"/>
      <c r="C366" s="35"/>
      <c r="D366" s="35"/>
      <c r="E366" s="364"/>
      <c r="F366" s="364"/>
      <c r="G366" s="364"/>
      <c r="H366" s="364"/>
      <c r="I366" s="365"/>
      <c r="J366" s="364"/>
      <c r="K366" s="364"/>
      <c r="L366" s="366"/>
      <c r="M366" s="366"/>
      <c r="N366" s="366"/>
      <c r="O366" s="421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spans="1:26" ht="15.75" customHeight="1">
      <c r="A367" s="364"/>
      <c r="B367" s="35"/>
      <c r="C367" s="35"/>
      <c r="D367" s="35"/>
      <c r="E367" s="364"/>
      <c r="F367" s="364"/>
      <c r="G367" s="364"/>
      <c r="H367" s="364"/>
      <c r="I367" s="365"/>
      <c r="J367" s="364"/>
      <c r="K367" s="364"/>
      <c r="L367" s="366"/>
      <c r="M367" s="366"/>
      <c r="N367" s="366"/>
      <c r="O367" s="421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spans="1:26" ht="15.75" customHeight="1">
      <c r="A368" s="364"/>
      <c r="B368" s="35"/>
      <c r="C368" s="35"/>
      <c r="D368" s="35"/>
      <c r="E368" s="364"/>
      <c r="F368" s="364"/>
      <c r="G368" s="364"/>
      <c r="H368" s="364"/>
      <c r="I368" s="365"/>
      <c r="J368" s="364"/>
      <c r="K368" s="364"/>
      <c r="L368" s="366"/>
      <c r="M368" s="366"/>
      <c r="N368" s="366"/>
      <c r="O368" s="421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spans="1:26" ht="15.75" customHeight="1">
      <c r="A369" s="364"/>
      <c r="B369" s="35"/>
      <c r="C369" s="35"/>
      <c r="D369" s="35"/>
      <c r="E369" s="364"/>
      <c r="F369" s="364"/>
      <c r="G369" s="364"/>
      <c r="H369" s="364"/>
      <c r="I369" s="365"/>
      <c r="J369" s="364"/>
      <c r="K369" s="364"/>
      <c r="L369" s="366"/>
      <c r="M369" s="366"/>
      <c r="N369" s="366"/>
      <c r="O369" s="421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spans="1:26" ht="15.75" customHeight="1">
      <c r="A370" s="364"/>
      <c r="B370" s="35"/>
      <c r="C370" s="35"/>
      <c r="D370" s="35"/>
      <c r="E370" s="364"/>
      <c r="F370" s="364"/>
      <c r="G370" s="364"/>
      <c r="H370" s="364"/>
      <c r="I370" s="365"/>
      <c r="J370" s="364"/>
      <c r="K370" s="364"/>
      <c r="L370" s="366"/>
      <c r="M370" s="366"/>
      <c r="N370" s="366"/>
      <c r="O370" s="421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spans="1:26" ht="15.75" customHeight="1">
      <c r="A371" s="364"/>
      <c r="B371" s="35"/>
      <c r="C371" s="35"/>
      <c r="D371" s="35"/>
      <c r="E371" s="364"/>
      <c r="F371" s="364"/>
      <c r="G371" s="364"/>
      <c r="H371" s="364"/>
      <c r="I371" s="365"/>
      <c r="J371" s="364"/>
      <c r="K371" s="364"/>
      <c r="L371" s="366"/>
      <c r="M371" s="366"/>
      <c r="N371" s="366"/>
      <c r="O371" s="421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spans="1:26" ht="15.75" customHeight="1">
      <c r="A372" s="364"/>
      <c r="B372" s="35"/>
      <c r="C372" s="35"/>
      <c r="D372" s="35"/>
      <c r="E372" s="364"/>
      <c r="F372" s="364"/>
      <c r="G372" s="364"/>
      <c r="H372" s="364"/>
      <c r="I372" s="365"/>
      <c r="J372" s="364"/>
      <c r="K372" s="364"/>
      <c r="L372" s="366"/>
      <c r="M372" s="366"/>
      <c r="N372" s="366"/>
      <c r="O372" s="421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spans="1:26" ht="15.75" customHeight="1">
      <c r="A373" s="364"/>
      <c r="B373" s="35"/>
      <c r="C373" s="35"/>
      <c r="D373" s="35"/>
      <c r="E373" s="364"/>
      <c r="F373" s="364"/>
      <c r="G373" s="364"/>
      <c r="H373" s="364"/>
      <c r="I373" s="365"/>
      <c r="J373" s="364"/>
      <c r="K373" s="364"/>
      <c r="L373" s="366"/>
      <c r="M373" s="366"/>
      <c r="N373" s="366"/>
      <c r="O373" s="421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spans="1:26" ht="15.75" customHeight="1">
      <c r="A374" s="364"/>
      <c r="B374" s="35"/>
      <c r="C374" s="35"/>
      <c r="D374" s="35"/>
      <c r="E374" s="364"/>
      <c r="F374" s="364"/>
      <c r="G374" s="364"/>
      <c r="H374" s="364"/>
      <c r="I374" s="365"/>
      <c r="J374" s="364"/>
      <c r="K374" s="364"/>
      <c r="L374" s="366"/>
      <c r="M374" s="366"/>
      <c r="N374" s="366"/>
      <c r="O374" s="421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spans="1:26" ht="15.75" customHeight="1">
      <c r="A375" s="364"/>
      <c r="B375" s="35"/>
      <c r="C375" s="35"/>
      <c r="D375" s="35"/>
      <c r="E375" s="364"/>
      <c r="F375" s="364"/>
      <c r="G375" s="364"/>
      <c r="H375" s="364"/>
      <c r="I375" s="365"/>
      <c r="J375" s="364"/>
      <c r="K375" s="364"/>
      <c r="L375" s="366"/>
      <c r="M375" s="366"/>
      <c r="N375" s="366"/>
      <c r="O375" s="421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spans="1:26" ht="15.75" customHeight="1">
      <c r="A376" s="364"/>
      <c r="B376" s="35"/>
      <c r="C376" s="35"/>
      <c r="D376" s="35"/>
      <c r="E376" s="364"/>
      <c r="F376" s="364"/>
      <c r="G376" s="364"/>
      <c r="H376" s="364"/>
      <c r="I376" s="365"/>
      <c r="J376" s="364"/>
      <c r="K376" s="364"/>
      <c r="L376" s="366"/>
      <c r="M376" s="366"/>
      <c r="N376" s="366"/>
      <c r="O376" s="421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spans="1:26" ht="15.75" customHeight="1">
      <c r="A377" s="364"/>
      <c r="B377" s="35"/>
      <c r="C377" s="35"/>
      <c r="D377" s="35"/>
      <c r="E377" s="364"/>
      <c r="F377" s="364"/>
      <c r="G377" s="364"/>
      <c r="H377" s="364"/>
      <c r="I377" s="365"/>
      <c r="J377" s="364"/>
      <c r="K377" s="364"/>
      <c r="L377" s="366"/>
      <c r="M377" s="366"/>
      <c r="N377" s="366"/>
      <c r="O377" s="421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spans="1:26" ht="15.75" customHeight="1">
      <c r="A378" s="364"/>
      <c r="B378" s="35"/>
      <c r="C378" s="35"/>
      <c r="D378" s="35"/>
      <c r="E378" s="364"/>
      <c r="F378" s="364"/>
      <c r="G378" s="364"/>
      <c r="H378" s="364"/>
      <c r="I378" s="365"/>
      <c r="J378" s="364"/>
      <c r="K378" s="364"/>
      <c r="L378" s="366"/>
      <c r="M378" s="366"/>
      <c r="N378" s="366"/>
      <c r="O378" s="421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spans="1:26" ht="15.75" customHeight="1">
      <c r="A379" s="364"/>
      <c r="B379" s="35"/>
      <c r="C379" s="35"/>
      <c r="D379" s="35"/>
      <c r="E379" s="364"/>
      <c r="F379" s="364"/>
      <c r="G379" s="364"/>
      <c r="H379" s="364"/>
      <c r="I379" s="365"/>
      <c r="J379" s="364"/>
      <c r="K379" s="364"/>
      <c r="L379" s="366"/>
      <c r="M379" s="366"/>
      <c r="N379" s="366"/>
      <c r="O379" s="421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spans="1:26" ht="15.75" customHeight="1">
      <c r="A380" s="364"/>
      <c r="B380" s="35"/>
      <c r="C380" s="35"/>
      <c r="D380" s="35"/>
      <c r="E380" s="364"/>
      <c r="F380" s="364"/>
      <c r="G380" s="364"/>
      <c r="H380" s="364"/>
      <c r="I380" s="365"/>
      <c r="J380" s="364"/>
      <c r="K380" s="364"/>
      <c r="L380" s="366"/>
      <c r="M380" s="366"/>
      <c r="N380" s="366"/>
      <c r="O380" s="421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spans="1:26" ht="15.75" customHeight="1">
      <c r="A381" s="364"/>
      <c r="B381" s="35"/>
      <c r="C381" s="35"/>
      <c r="D381" s="35"/>
      <c r="E381" s="364"/>
      <c r="F381" s="364"/>
      <c r="G381" s="364"/>
      <c r="H381" s="364"/>
      <c r="I381" s="365"/>
      <c r="J381" s="364"/>
      <c r="K381" s="364"/>
      <c r="L381" s="366"/>
      <c r="M381" s="366"/>
      <c r="N381" s="366"/>
      <c r="O381" s="421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spans="1:26" ht="15.75" customHeight="1">
      <c r="A382" s="364"/>
      <c r="B382" s="35"/>
      <c r="C382" s="35"/>
      <c r="D382" s="35"/>
      <c r="E382" s="364"/>
      <c r="F382" s="364"/>
      <c r="G382" s="364"/>
      <c r="H382" s="364"/>
      <c r="I382" s="365"/>
      <c r="J382" s="364"/>
      <c r="K382" s="364"/>
      <c r="L382" s="366"/>
      <c r="M382" s="366"/>
      <c r="N382" s="366"/>
      <c r="O382" s="421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spans="1:26" ht="15.75" customHeight="1">
      <c r="A383" s="364"/>
      <c r="B383" s="35"/>
      <c r="C383" s="35"/>
      <c r="D383" s="35"/>
      <c r="E383" s="364"/>
      <c r="F383" s="364"/>
      <c r="G383" s="364"/>
      <c r="H383" s="364"/>
      <c r="I383" s="365"/>
      <c r="J383" s="364"/>
      <c r="K383" s="364"/>
      <c r="L383" s="366"/>
      <c r="M383" s="366"/>
      <c r="N383" s="366"/>
      <c r="O383" s="421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spans="1:26" ht="15.75" customHeight="1">
      <c r="A384" s="364"/>
      <c r="B384" s="35"/>
      <c r="C384" s="35"/>
      <c r="D384" s="35"/>
      <c r="E384" s="364"/>
      <c r="F384" s="364"/>
      <c r="G384" s="364"/>
      <c r="H384" s="364"/>
      <c r="I384" s="365"/>
      <c r="J384" s="364"/>
      <c r="K384" s="364"/>
      <c r="L384" s="366"/>
      <c r="M384" s="366"/>
      <c r="N384" s="366"/>
      <c r="O384" s="421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spans="1:26" ht="15.75" customHeight="1">
      <c r="A385" s="364"/>
      <c r="B385" s="35"/>
      <c r="C385" s="35"/>
      <c r="D385" s="35"/>
      <c r="E385" s="364"/>
      <c r="F385" s="364"/>
      <c r="G385" s="364"/>
      <c r="H385" s="364"/>
      <c r="I385" s="365"/>
      <c r="J385" s="364"/>
      <c r="K385" s="364"/>
      <c r="L385" s="366"/>
      <c r="M385" s="366"/>
      <c r="N385" s="366"/>
      <c r="O385" s="421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spans="1:26" ht="15.75" customHeight="1">
      <c r="A386" s="364"/>
      <c r="B386" s="35"/>
      <c r="C386" s="35"/>
      <c r="D386" s="35"/>
      <c r="E386" s="364"/>
      <c r="F386" s="364"/>
      <c r="G386" s="364"/>
      <c r="H386" s="364"/>
      <c r="I386" s="365"/>
      <c r="J386" s="364"/>
      <c r="K386" s="364"/>
      <c r="L386" s="366"/>
      <c r="M386" s="366"/>
      <c r="N386" s="366"/>
      <c r="O386" s="421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spans="1:26" ht="15.75" customHeight="1">
      <c r="A387" s="364"/>
      <c r="B387" s="35"/>
      <c r="C387" s="35"/>
      <c r="D387" s="35"/>
      <c r="E387" s="364"/>
      <c r="F387" s="364"/>
      <c r="G387" s="364"/>
      <c r="H387" s="364"/>
      <c r="I387" s="365"/>
      <c r="J387" s="364"/>
      <c r="K387" s="364"/>
      <c r="L387" s="366"/>
      <c r="M387" s="366"/>
      <c r="N387" s="366"/>
      <c r="O387" s="421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spans="1:26" ht="15.75" customHeight="1">
      <c r="A388" s="364"/>
      <c r="B388" s="35"/>
      <c r="C388" s="35"/>
      <c r="D388" s="35"/>
      <c r="E388" s="364"/>
      <c r="F388" s="364"/>
      <c r="G388" s="364"/>
      <c r="H388" s="364"/>
      <c r="I388" s="365"/>
      <c r="J388" s="364"/>
      <c r="K388" s="364"/>
      <c r="L388" s="366"/>
      <c r="M388" s="366"/>
      <c r="N388" s="366"/>
      <c r="O388" s="421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spans="1:26" ht="15.75" customHeight="1">
      <c r="A389" s="364"/>
      <c r="B389" s="35"/>
      <c r="C389" s="35"/>
      <c r="D389" s="35"/>
      <c r="E389" s="364"/>
      <c r="F389" s="364"/>
      <c r="G389" s="364"/>
      <c r="H389" s="364"/>
      <c r="I389" s="365"/>
      <c r="J389" s="364"/>
      <c r="K389" s="364"/>
      <c r="L389" s="366"/>
      <c r="M389" s="366"/>
      <c r="N389" s="366"/>
      <c r="O389" s="421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spans="1:26" ht="15.75" customHeight="1">
      <c r="A390" s="364"/>
      <c r="B390" s="35"/>
      <c r="C390" s="35"/>
      <c r="D390" s="35"/>
      <c r="E390" s="364"/>
      <c r="F390" s="364"/>
      <c r="G390" s="364"/>
      <c r="H390" s="364"/>
      <c r="I390" s="365"/>
      <c r="J390" s="364"/>
      <c r="K390" s="364"/>
      <c r="L390" s="366"/>
      <c r="M390" s="366"/>
      <c r="N390" s="366"/>
      <c r="O390" s="421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spans="1:26" ht="15.75" customHeight="1">
      <c r="A391" s="364"/>
      <c r="B391" s="35"/>
      <c r="C391" s="35"/>
      <c r="D391" s="35"/>
      <c r="E391" s="364"/>
      <c r="F391" s="364"/>
      <c r="G391" s="364"/>
      <c r="H391" s="364"/>
      <c r="I391" s="365"/>
      <c r="J391" s="364"/>
      <c r="K391" s="364"/>
      <c r="L391" s="366"/>
      <c r="M391" s="366"/>
      <c r="N391" s="366"/>
      <c r="O391" s="421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spans="1:26" ht="15.75" customHeight="1">
      <c r="A392" s="364"/>
      <c r="B392" s="35"/>
      <c r="C392" s="35"/>
      <c r="D392" s="35"/>
      <c r="E392" s="364"/>
      <c r="F392" s="364"/>
      <c r="G392" s="364"/>
      <c r="H392" s="364"/>
      <c r="I392" s="365"/>
      <c r="J392" s="364"/>
      <c r="K392" s="364"/>
      <c r="L392" s="366"/>
      <c r="M392" s="366"/>
      <c r="N392" s="366"/>
      <c r="O392" s="421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spans="1:26" ht="15.75" customHeight="1">
      <c r="A393" s="364"/>
      <c r="B393" s="35"/>
      <c r="C393" s="35"/>
      <c r="D393" s="35"/>
      <c r="E393" s="364"/>
      <c r="F393" s="364"/>
      <c r="G393" s="364"/>
      <c r="H393" s="364"/>
      <c r="I393" s="365"/>
      <c r="J393" s="364"/>
      <c r="K393" s="364"/>
      <c r="L393" s="366"/>
      <c r="M393" s="366"/>
      <c r="N393" s="366"/>
      <c r="O393" s="421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spans="1:26" ht="15.75" customHeight="1">
      <c r="A394" s="364"/>
      <c r="B394" s="35"/>
      <c r="C394" s="35"/>
      <c r="D394" s="35"/>
      <c r="E394" s="364"/>
      <c r="F394" s="364"/>
      <c r="G394" s="364"/>
      <c r="H394" s="364"/>
      <c r="I394" s="365"/>
      <c r="J394" s="364"/>
      <c r="K394" s="364"/>
      <c r="L394" s="366"/>
      <c r="M394" s="366"/>
      <c r="N394" s="366"/>
      <c r="O394" s="421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spans="1:26" ht="15.75" customHeight="1">
      <c r="A395" s="364"/>
      <c r="B395" s="35"/>
      <c r="C395" s="35"/>
      <c r="D395" s="35"/>
      <c r="E395" s="364"/>
      <c r="F395" s="364"/>
      <c r="G395" s="364"/>
      <c r="H395" s="364"/>
      <c r="I395" s="365"/>
      <c r="J395" s="364"/>
      <c r="K395" s="364"/>
      <c r="L395" s="366"/>
      <c r="M395" s="366"/>
      <c r="N395" s="366"/>
      <c r="O395" s="421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spans="1:26" ht="15.75" customHeight="1">
      <c r="A396" s="364"/>
      <c r="B396" s="35"/>
      <c r="C396" s="35"/>
      <c r="D396" s="35"/>
      <c r="E396" s="364"/>
      <c r="F396" s="364"/>
      <c r="G396" s="364"/>
      <c r="H396" s="364"/>
      <c r="I396" s="365"/>
      <c r="J396" s="364"/>
      <c r="K396" s="364"/>
      <c r="L396" s="366"/>
      <c r="M396" s="366"/>
      <c r="N396" s="366"/>
      <c r="O396" s="421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spans="1:26" ht="15.75" customHeight="1">
      <c r="A397" s="364"/>
      <c r="B397" s="35"/>
      <c r="C397" s="35"/>
      <c r="D397" s="35"/>
      <c r="E397" s="364"/>
      <c r="F397" s="364"/>
      <c r="G397" s="364"/>
      <c r="H397" s="364"/>
      <c r="I397" s="365"/>
      <c r="J397" s="364"/>
      <c r="K397" s="364"/>
      <c r="L397" s="366"/>
      <c r="M397" s="366"/>
      <c r="N397" s="366"/>
      <c r="O397" s="421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spans="1:26" ht="15.75" customHeight="1">
      <c r="A398" s="364"/>
      <c r="B398" s="35"/>
      <c r="C398" s="35"/>
      <c r="D398" s="35"/>
      <c r="E398" s="364"/>
      <c r="F398" s="364"/>
      <c r="G398" s="364"/>
      <c r="H398" s="364"/>
      <c r="I398" s="365"/>
      <c r="J398" s="364"/>
      <c r="K398" s="364"/>
      <c r="L398" s="366"/>
      <c r="M398" s="366"/>
      <c r="N398" s="366"/>
      <c r="O398" s="421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spans="1:26" ht="15.75" customHeight="1">
      <c r="A399" s="364"/>
      <c r="B399" s="35"/>
      <c r="C399" s="35"/>
      <c r="D399" s="35"/>
      <c r="E399" s="364"/>
      <c r="F399" s="364"/>
      <c r="G399" s="364"/>
      <c r="H399" s="364"/>
      <c r="I399" s="365"/>
      <c r="J399" s="364"/>
      <c r="K399" s="364"/>
      <c r="L399" s="366"/>
      <c r="M399" s="366"/>
      <c r="N399" s="366"/>
      <c r="O399" s="421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spans="1:26" ht="15.75" customHeight="1">
      <c r="A400" s="364"/>
      <c r="B400" s="35"/>
      <c r="C400" s="35"/>
      <c r="D400" s="35"/>
      <c r="E400" s="364"/>
      <c r="F400" s="364"/>
      <c r="G400" s="364"/>
      <c r="H400" s="364"/>
      <c r="I400" s="365"/>
      <c r="J400" s="364"/>
      <c r="K400" s="364"/>
      <c r="L400" s="366"/>
      <c r="M400" s="366"/>
      <c r="N400" s="366"/>
      <c r="O400" s="421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spans="1:26" ht="15.75" customHeight="1">
      <c r="A401" s="364"/>
      <c r="B401" s="35"/>
      <c r="C401" s="35"/>
      <c r="D401" s="35"/>
      <c r="E401" s="364"/>
      <c r="F401" s="364"/>
      <c r="G401" s="364"/>
      <c r="H401" s="364"/>
      <c r="I401" s="365"/>
      <c r="J401" s="364"/>
      <c r="K401" s="364"/>
      <c r="L401" s="366"/>
      <c r="M401" s="366"/>
      <c r="N401" s="366"/>
      <c r="O401" s="421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spans="1:26" ht="15.75" customHeight="1">
      <c r="A402" s="364"/>
      <c r="B402" s="35"/>
      <c r="C402" s="35"/>
      <c r="D402" s="35"/>
      <c r="E402" s="364"/>
      <c r="F402" s="364"/>
      <c r="G402" s="364"/>
      <c r="H402" s="364"/>
      <c r="I402" s="365"/>
      <c r="J402" s="364"/>
      <c r="K402" s="364"/>
      <c r="L402" s="366"/>
      <c r="M402" s="366"/>
      <c r="N402" s="366"/>
      <c r="O402" s="421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spans="1:26" ht="15.75" customHeight="1">
      <c r="A403" s="364"/>
      <c r="B403" s="35"/>
      <c r="C403" s="35"/>
      <c r="D403" s="35"/>
      <c r="E403" s="364"/>
      <c r="F403" s="364"/>
      <c r="G403" s="364"/>
      <c r="H403" s="364"/>
      <c r="I403" s="365"/>
      <c r="J403" s="364"/>
      <c r="K403" s="364"/>
      <c r="L403" s="366"/>
      <c r="M403" s="366"/>
      <c r="N403" s="366"/>
      <c r="O403" s="421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spans="1:26" ht="15.75" customHeight="1">
      <c r="A404" s="364"/>
      <c r="B404" s="35"/>
      <c r="C404" s="35"/>
      <c r="D404" s="35"/>
      <c r="E404" s="364"/>
      <c r="F404" s="364"/>
      <c r="G404" s="364"/>
      <c r="H404" s="364"/>
      <c r="I404" s="365"/>
      <c r="J404" s="364"/>
      <c r="K404" s="364"/>
      <c r="L404" s="366"/>
      <c r="M404" s="366"/>
      <c r="N404" s="366"/>
      <c r="O404" s="421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spans="1:26" ht="15.75" customHeight="1">
      <c r="A405" s="364"/>
      <c r="B405" s="35"/>
      <c r="C405" s="35"/>
      <c r="D405" s="35"/>
      <c r="E405" s="364"/>
      <c r="F405" s="364"/>
      <c r="G405" s="364"/>
      <c r="H405" s="364"/>
      <c r="I405" s="365"/>
      <c r="J405" s="364"/>
      <c r="K405" s="364"/>
      <c r="L405" s="366"/>
      <c r="M405" s="366"/>
      <c r="N405" s="366"/>
      <c r="O405" s="421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spans="1:26" ht="15.75" customHeight="1">
      <c r="A406" s="364"/>
      <c r="B406" s="35"/>
      <c r="C406" s="35"/>
      <c r="D406" s="35"/>
      <c r="E406" s="364"/>
      <c r="F406" s="364"/>
      <c r="G406" s="364"/>
      <c r="H406" s="364"/>
      <c r="I406" s="365"/>
      <c r="J406" s="364"/>
      <c r="K406" s="364"/>
      <c r="L406" s="366"/>
      <c r="M406" s="366"/>
      <c r="N406" s="366"/>
      <c r="O406" s="421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spans="1:26" ht="15.75" customHeight="1">
      <c r="A407" s="364"/>
      <c r="B407" s="35"/>
      <c r="C407" s="35"/>
      <c r="D407" s="35"/>
      <c r="E407" s="364"/>
      <c r="F407" s="364"/>
      <c r="G407" s="364"/>
      <c r="H407" s="364"/>
      <c r="I407" s="365"/>
      <c r="J407" s="364"/>
      <c r="K407" s="364"/>
      <c r="L407" s="366"/>
      <c r="M407" s="366"/>
      <c r="N407" s="366"/>
      <c r="O407" s="421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spans="1:26" ht="15.75" customHeight="1">
      <c r="A408" s="364"/>
      <c r="B408" s="35"/>
      <c r="C408" s="35"/>
      <c r="D408" s="35"/>
      <c r="E408" s="364"/>
      <c r="F408" s="364"/>
      <c r="G408" s="364"/>
      <c r="H408" s="364"/>
      <c r="I408" s="365"/>
      <c r="J408" s="364"/>
      <c r="K408" s="364"/>
      <c r="L408" s="366"/>
      <c r="M408" s="366"/>
      <c r="N408" s="366"/>
      <c r="O408" s="421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spans="1:26" ht="15.75" customHeight="1">
      <c r="A409" s="364"/>
      <c r="B409" s="35"/>
      <c r="C409" s="35"/>
      <c r="D409" s="35"/>
      <c r="E409" s="364"/>
      <c r="F409" s="364"/>
      <c r="G409" s="364"/>
      <c r="H409" s="364"/>
      <c r="I409" s="365"/>
      <c r="J409" s="364"/>
      <c r="K409" s="364"/>
      <c r="L409" s="366"/>
      <c r="M409" s="366"/>
      <c r="N409" s="366"/>
      <c r="O409" s="421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spans="1:26" ht="15.75" customHeight="1">
      <c r="A410" s="364"/>
      <c r="B410" s="35"/>
      <c r="C410" s="35"/>
      <c r="D410" s="35"/>
      <c r="E410" s="364"/>
      <c r="F410" s="364"/>
      <c r="G410" s="364"/>
      <c r="H410" s="364"/>
      <c r="I410" s="365"/>
      <c r="J410" s="364"/>
      <c r="K410" s="364"/>
      <c r="L410" s="366"/>
      <c r="M410" s="366"/>
      <c r="N410" s="366"/>
      <c r="O410" s="421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spans="1:26" ht="15.75" customHeight="1">
      <c r="A411" s="364"/>
      <c r="B411" s="35"/>
      <c r="C411" s="35"/>
      <c r="D411" s="35"/>
      <c r="E411" s="364"/>
      <c r="F411" s="364"/>
      <c r="G411" s="364"/>
      <c r="H411" s="364"/>
      <c r="I411" s="365"/>
      <c r="J411" s="364"/>
      <c r="K411" s="364"/>
      <c r="L411" s="366"/>
      <c r="M411" s="366"/>
      <c r="N411" s="366"/>
      <c r="O411" s="421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spans="1:26" ht="15.75" customHeight="1">
      <c r="A412" s="364"/>
      <c r="B412" s="35"/>
      <c r="C412" s="35"/>
      <c r="D412" s="35"/>
      <c r="E412" s="364"/>
      <c r="F412" s="364"/>
      <c r="G412" s="364"/>
      <c r="H412" s="364"/>
      <c r="I412" s="365"/>
      <c r="J412" s="364"/>
      <c r="K412" s="364"/>
      <c r="L412" s="366"/>
      <c r="M412" s="366"/>
      <c r="N412" s="366"/>
      <c r="O412" s="421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spans="1:26" ht="15.75" customHeight="1">
      <c r="A413" s="364"/>
      <c r="B413" s="35"/>
      <c r="C413" s="35"/>
      <c r="D413" s="35"/>
      <c r="E413" s="364"/>
      <c r="F413" s="364"/>
      <c r="G413" s="364"/>
      <c r="H413" s="364"/>
      <c r="I413" s="365"/>
      <c r="J413" s="364"/>
      <c r="K413" s="364"/>
      <c r="L413" s="366"/>
      <c r="M413" s="366"/>
      <c r="N413" s="366"/>
      <c r="O413" s="421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spans="1:26" ht="15.75" customHeight="1">
      <c r="A414" s="364"/>
      <c r="B414" s="35"/>
      <c r="C414" s="35"/>
      <c r="D414" s="35"/>
      <c r="E414" s="364"/>
      <c r="F414" s="364"/>
      <c r="G414" s="364"/>
      <c r="H414" s="364"/>
      <c r="I414" s="365"/>
      <c r="J414" s="364"/>
      <c r="K414" s="364"/>
      <c r="L414" s="366"/>
      <c r="M414" s="366"/>
      <c r="N414" s="366"/>
      <c r="O414" s="421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spans="1:26" ht="15.75" customHeight="1">
      <c r="A415" s="364"/>
      <c r="B415" s="35"/>
      <c r="C415" s="35"/>
      <c r="D415" s="35"/>
      <c r="E415" s="364"/>
      <c r="F415" s="364"/>
      <c r="G415" s="364"/>
      <c r="H415" s="364"/>
      <c r="I415" s="365"/>
      <c r="J415" s="364"/>
      <c r="K415" s="364"/>
      <c r="L415" s="366"/>
      <c r="M415" s="366"/>
      <c r="N415" s="366"/>
      <c r="O415" s="421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spans="1:26" ht="15.75" customHeight="1">
      <c r="A416" s="364"/>
      <c r="B416" s="35"/>
      <c r="C416" s="35"/>
      <c r="D416" s="35"/>
      <c r="E416" s="364"/>
      <c r="F416" s="364"/>
      <c r="G416" s="364"/>
      <c r="H416" s="364"/>
      <c r="I416" s="365"/>
      <c r="J416" s="364"/>
      <c r="K416" s="364"/>
      <c r="L416" s="366"/>
      <c r="M416" s="366"/>
      <c r="N416" s="366"/>
      <c r="O416" s="421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spans="1:26" ht="15.75" customHeight="1">
      <c r="A417" s="364"/>
      <c r="B417" s="35"/>
      <c r="C417" s="35"/>
      <c r="D417" s="35"/>
      <c r="E417" s="364"/>
      <c r="F417" s="364"/>
      <c r="G417" s="364"/>
      <c r="H417" s="364"/>
      <c r="I417" s="365"/>
      <c r="J417" s="364"/>
      <c r="K417" s="364"/>
      <c r="L417" s="366"/>
      <c r="M417" s="366"/>
      <c r="N417" s="366"/>
      <c r="O417" s="421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spans="1:26" ht="15.75" customHeight="1">
      <c r="A418" s="364"/>
      <c r="B418" s="35"/>
      <c r="C418" s="35"/>
      <c r="D418" s="35"/>
      <c r="E418" s="364"/>
      <c r="F418" s="364"/>
      <c r="G418" s="364"/>
      <c r="H418" s="364"/>
      <c r="I418" s="365"/>
      <c r="J418" s="364"/>
      <c r="K418" s="364"/>
      <c r="L418" s="366"/>
      <c r="M418" s="366"/>
      <c r="N418" s="366"/>
      <c r="O418" s="421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spans="1:26" ht="15.75" customHeight="1">
      <c r="A419" s="364"/>
      <c r="B419" s="35"/>
      <c r="C419" s="35"/>
      <c r="D419" s="35"/>
      <c r="E419" s="364"/>
      <c r="F419" s="364"/>
      <c r="G419" s="364"/>
      <c r="H419" s="364"/>
      <c r="I419" s="365"/>
      <c r="J419" s="364"/>
      <c r="K419" s="364"/>
      <c r="L419" s="366"/>
      <c r="M419" s="366"/>
      <c r="N419" s="366"/>
      <c r="O419" s="421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spans="1:26" ht="15.75" customHeight="1">
      <c r="A420" s="364"/>
      <c r="B420" s="35"/>
      <c r="C420" s="35"/>
      <c r="D420" s="35"/>
      <c r="E420" s="364"/>
      <c r="F420" s="364"/>
      <c r="G420" s="364"/>
      <c r="H420" s="364"/>
      <c r="I420" s="365"/>
      <c r="J420" s="364"/>
      <c r="K420" s="364"/>
      <c r="L420" s="366"/>
      <c r="M420" s="366"/>
      <c r="N420" s="366"/>
      <c r="O420" s="421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spans="1:26" ht="15.75" customHeight="1">
      <c r="A421" s="364"/>
      <c r="B421" s="35"/>
      <c r="C421" s="35"/>
      <c r="D421" s="35"/>
      <c r="E421" s="364"/>
      <c r="F421" s="364"/>
      <c r="G421" s="364"/>
      <c r="H421" s="364"/>
      <c r="I421" s="365"/>
      <c r="J421" s="364"/>
      <c r="K421" s="364"/>
      <c r="L421" s="366"/>
      <c r="M421" s="366"/>
      <c r="N421" s="366"/>
      <c r="O421" s="421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spans="1:26" ht="15.75" customHeight="1">
      <c r="A422" s="364"/>
      <c r="B422" s="35"/>
      <c r="C422" s="35"/>
      <c r="D422" s="35"/>
      <c r="E422" s="364"/>
      <c r="F422" s="364"/>
      <c r="G422" s="364"/>
      <c r="H422" s="364"/>
      <c r="I422" s="365"/>
      <c r="J422" s="364"/>
      <c r="K422" s="364"/>
      <c r="L422" s="366"/>
      <c r="M422" s="366"/>
      <c r="N422" s="366"/>
      <c r="O422" s="421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spans="1:26" ht="15.75" customHeight="1">
      <c r="A423" s="364"/>
      <c r="B423" s="35"/>
      <c r="C423" s="35"/>
      <c r="D423" s="35"/>
      <c r="E423" s="364"/>
      <c r="F423" s="364"/>
      <c r="G423" s="364"/>
      <c r="H423" s="364"/>
      <c r="I423" s="365"/>
      <c r="J423" s="364"/>
      <c r="K423" s="364"/>
      <c r="L423" s="366"/>
      <c r="M423" s="366"/>
      <c r="N423" s="366"/>
      <c r="O423" s="421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spans="1:26" ht="15.75" customHeight="1">
      <c r="A424" s="364"/>
      <c r="B424" s="35"/>
      <c r="C424" s="35"/>
      <c r="D424" s="35"/>
      <c r="E424" s="364"/>
      <c r="F424" s="364"/>
      <c r="G424" s="364"/>
      <c r="H424" s="364"/>
      <c r="I424" s="365"/>
      <c r="J424" s="364"/>
      <c r="K424" s="364"/>
      <c r="L424" s="366"/>
      <c r="M424" s="366"/>
      <c r="N424" s="366"/>
      <c r="O424" s="421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spans="1:26" ht="15.75" customHeight="1">
      <c r="A425" s="364"/>
      <c r="B425" s="35"/>
      <c r="C425" s="35"/>
      <c r="D425" s="35"/>
      <c r="E425" s="364"/>
      <c r="F425" s="364"/>
      <c r="G425" s="364"/>
      <c r="H425" s="364"/>
      <c r="I425" s="365"/>
      <c r="J425" s="364"/>
      <c r="K425" s="364"/>
      <c r="L425" s="366"/>
      <c r="M425" s="366"/>
      <c r="N425" s="366"/>
      <c r="O425" s="421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spans="1:26" ht="15.75" customHeight="1">
      <c r="A426" s="364"/>
      <c r="B426" s="35"/>
      <c r="C426" s="35"/>
      <c r="D426" s="35"/>
      <c r="E426" s="364"/>
      <c r="F426" s="364"/>
      <c r="G426" s="364"/>
      <c r="H426" s="364"/>
      <c r="I426" s="365"/>
      <c r="J426" s="364"/>
      <c r="K426" s="364"/>
      <c r="L426" s="366"/>
      <c r="M426" s="366"/>
      <c r="N426" s="366"/>
      <c r="O426" s="421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spans="1:26" ht="15.75" customHeight="1">
      <c r="A427" s="364"/>
      <c r="B427" s="35"/>
      <c r="C427" s="35"/>
      <c r="D427" s="35"/>
      <c r="E427" s="364"/>
      <c r="F427" s="364"/>
      <c r="G427" s="364"/>
      <c r="H427" s="364"/>
      <c r="I427" s="365"/>
      <c r="J427" s="364"/>
      <c r="K427" s="364"/>
      <c r="L427" s="366"/>
      <c r="M427" s="366"/>
      <c r="N427" s="366"/>
      <c r="O427" s="421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spans="1:26" ht="15.75" customHeight="1">
      <c r="A428" s="364"/>
      <c r="B428" s="35"/>
      <c r="C428" s="35"/>
      <c r="D428" s="35"/>
      <c r="E428" s="364"/>
      <c r="F428" s="364"/>
      <c r="G428" s="364"/>
      <c r="H428" s="364"/>
      <c r="I428" s="365"/>
      <c r="J428" s="364"/>
      <c r="K428" s="364"/>
      <c r="L428" s="366"/>
      <c r="M428" s="366"/>
      <c r="N428" s="366"/>
      <c r="O428" s="421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spans="1:26" ht="15.75" customHeight="1">
      <c r="A429" s="364"/>
      <c r="B429" s="35"/>
      <c r="C429" s="35"/>
      <c r="D429" s="35"/>
      <c r="E429" s="364"/>
      <c r="F429" s="364"/>
      <c r="G429" s="364"/>
      <c r="H429" s="364"/>
      <c r="I429" s="365"/>
      <c r="J429" s="364"/>
      <c r="K429" s="364"/>
      <c r="L429" s="366"/>
      <c r="M429" s="366"/>
      <c r="N429" s="366"/>
      <c r="O429" s="421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spans="1:26" ht="15.75" customHeight="1">
      <c r="A430" s="364"/>
      <c r="B430" s="35"/>
      <c r="C430" s="35"/>
      <c r="D430" s="35"/>
      <c r="E430" s="364"/>
      <c r="F430" s="364"/>
      <c r="G430" s="364"/>
      <c r="H430" s="364"/>
      <c r="I430" s="365"/>
      <c r="J430" s="364"/>
      <c r="K430" s="364"/>
      <c r="L430" s="366"/>
      <c r="M430" s="366"/>
      <c r="N430" s="366"/>
      <c r="O430" s="421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spans="1:26" ht="15.75" customHeight="1">
      <c r="A431" s="364"/>
      <c r="B431" s="35"/>
      <c r="C431" s="35"/>
      <c r="D431" s="35"/>
      <c r="E431" s="364"/>
      <c r="F431" s="364"/>
      <c r="G431" s="364"/>
      <c r="H431" s="364"/>
      <c r="I431" s="365"/>
      <c r="J431" s="364"/>
      <c r="K431" s="364"/>
      <c r="L431" s="366"/>
      <c r="M431" s="366"/>
      <c r="N431" s="366"/>
      <c r="O431" s="421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spans="1:26" ht="15.75" customHeight="1">
      <c r="A432" s="364"/>
      <c r="B432" s="35"/>
      <c r="C432" s="35"/>
      <c r="D432" s="35"/>
      <c r="E432" s="364"/>
      <c r="F432" s="364"/>
      <c r="G432" s="364"/>
      <c r="H432" s="364"/>
      <c r="I432" s="365"/>
      <c r="J432" s="364"/>
      <c r="K432" s="364"/>
      <c r="L432" s="366"/>
      <c r="M432" s="366"/>
      <c r="N432" s="366"/>
      <c r="O432" s="421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spans="1:26" ht="15.75" customHeight="1">
      <c r="A433" s="364"/>
      <c r="B433" s="35"/>
      <c r="C433" s="35"/>
      <c r="D433" s="35"/>
      <c r="E433" s="364"/>
      <c r="F433" s="364"/>
      <c r="G433" s="364"/>
      <c r="H433" s="364"/>
      <c r="I433" s="365"/>
      <c r="J433" s="364"/>
      <c r="K433" s="364"/>
      <c r="L433" s="366"/>
      <c r="M433" s="366"/>
      <c r="N433" s="366"/>
      <c r="O433" s="421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spans="1:26" ht="15.75" customHeight="1">
      <c r="A434" s="364"/>
      <c r="B434" s="35"/>
      <c r="C434" s="35"/>
      <c r="D434" s="35"/>
      <c r="E434" s="364"/>
      <c r="F434" s="364"/>
      <c r="G434" s="364"/>
      <c r="H434" s="364"/>
      <c r="I434" s="365"/>
      <c r="J434" s="364"/>
      <c r="K434" s="364"/>
      <c r="L434" s="366"/>
      <c r="M434" s="366"/>
      <c r="N434" s="366"/>
      <c r="O434" s="421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spans="1:26" ht="15.75" customHeight="1">
      <c r="A435" s="364"/>
      <c r="B435" s="35"/>
      <c r="C435" s="35"/>
      <c r="D435" s="35"/>
      <c r="E435" s="364"/>
      <c r="F435" s="364"/>
      <c r="G435" s="364"/>
      <c r="H435" s="364"/>
      <c r="I435" s="365"/>
      <c r="J435" s="364"/>
      <c r="K435" s="364"/>
      <c r="L435" s="366"/>
      <c r="M435" s="366"/>
      <c r="N435" s="366"/>
      <c r="O435" s="421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spans="1:26" ht="15.75" customHeight="1">
      <c r="A436" s="364"/>
      <c r="B436" s="35"/>
      <c r="C436" s="35"/>
      <c r="D436" s="35"/>
      <c r="E436" s="364"/>
      <c r="F436" s="364"/>
      <c r="G436" s="364"/>
      <c r="H436" s="364"/>
      <c r="I436" s="365"/>
      <c r="J436" s="364"/>
      <c r="K436" s="364"/>
      <c r="L436" s="366"/>
      <c r="M436" s="366"/>
      <c r="N436" s="366"/>
      <c r="O436" s="421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spans="1:26" ht="15.75" customHeight="1">
      <c r="A437" s="364"/>
      <c r="B437" s="35"/>
      <c r="C437" s="35"/>
      <c r="D437" s="35"/>
      <c r="E437" s="364"/>
      <c r="F437" s="364"/>
      <c r="G437" s="364"/>
      <c r="H437" s="364"/>
      <c r="I437" s="365"/>
      <c r="J437" s="364"/>
      <c r="K437" s="364"/>
      <c r="L437" s="366"/>
      <c r="M437" s="366"/>
      <c r="N437" s="366"/>
      <c r="O437" s="421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spans="1:26" ht="15.75" customHeight="1">
      <c r="A438" s="364"/>
      <c r="B438" s="35"/>
      <c r="C438" s="35"/>
      <c r="D438" s="35"/>
      <c r="E438" s="364"/>
      <c r="F438" s="364"/>
      <c r="G438" s="364"/>
      <c r="H438" s="364"/>
      <c r="I438" s="365"/>
      <c r="J438" s="364"/>
      <c r="K438" s="364"/>
      <c r="L438" s="366"/>
      <c r="M438" s="366"/>
      <c r="N438" s="366"/>
      <c r="O438" s="421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spans="1:26" ht="15.75" customHeight="1">
      <c r="A439" s="364"/>
      <c r="B439" s="35"/>
      <c r="C439" s="35"/>
      <c r="D439" s="35"/>
      <c r="E439" s="364"/>
      <c r="F439" s="364"/>
      <c r="G439" s="364"/>
      <c r="H439" s="364"/>
      <c r="I439" s="365"/>
      <c r="J439" s="364"/>
      <c r="K439" s="364"/>
      <c r="L439" s="366"/>
      <c r="M439" s="366"/>
      <c r="N439" s="366"/>
      <c r="O439" s="421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spans="1:26" ht="15.75" customHeight="1">
      <c r="A440" s="364"/>
      <c r="B440" s="35"/>
      <c r="C440" s="35"/>
      <c r="D440" s="35"/>
      <c r="E440" s="364"/>
      <c r="F440" s="364"/>
      <c r="G440" s="364"/>
      <c r="H440" s="364"/>
      <c r="I440" s="365"/>
      <c r="J440" s="364"/>
      <c r="K440" s="364"/>
      <c r="L440" s="366"/>
      <c r="M440" s="366"/>
      <c r="N440" s="366"/>
      <c r="O440" s="421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spans="1:26" ht="15.75" customHeight="1">
      <c r="A441" s="364"/>
      <c r="B441" s="35"/>
      <c r="C441" s="35"/>
      <c r="D441" s="35"/>
      <c r="E441" s="364"/>
      <c r="F441" s="364"/>
      <c r="G441" s="364"/>
      <c r="H441" s="364"/>
      <c r="I441" s="365"/>
      <c r="J441" s="364"/>
      <c r="K441" s="364"/>
      <c r="L441" s="366"/>
      <c r="M441" s="366"/>
      <c r="N441" s="366"/>
      <c r="O441" s="421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spans="1:26" ht="15.75" customHeight="1">
      <c r="A442" s="364"/>
      <c r="B442" s="35"/>
      <c r="C442" s="35"/>
      <c r="D442" s="35"/>
      <c r="E442" s="364"/>
      <c r="F442" s="364"/>
      <c r="G442" s="364"/>
      <c r="H442" s="364"/>
      <c r="I442" s="365"/>
      <c r="J442" s="364"/>
      <c r="K442" s="364"/>
      <c r="L442" s="366"/>
      <c r="M442" s="366"/>
      <c r="N442" s="366"/>
      <c r="O442" s="421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spans="1:26" ht="15.75" customHeight="1">
      <c r="A443" s="364"/>
      <c r="B443" s="35"/>
      <c r="C443" s="35"/>
      <c r="D443" s="35"/>
      <c r="E443" s="364"/>
      <c r="F443" s="364"/>
      <c r="G443" s="364"/>
      <c r="H443" s="364"/>
      <c r="I443" s="365"/>
      <c r="J443" s="364"/>
      <c r="K443" s="364"/>
      <c r="L443" s="366"/>
      <c r="M443" s="366"/>
      <c r="N443" s="366"/>
      <c r="O443" s="421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spans="1:26" ht="15.75" customHeight="1">
      <c r="A444" s="364"/>
      <c r="B444" s="35"/>
      <c r="C444" s="35"/>
      <c r="D444" s="35"/>
      <c r="E444" s="364"/>
      <c r="F444" s="364"/>
      <c r="G444" s="364"/>
      <c r="H444" s="364"/>
      <c r="I444" s="365"/>
      <c r="J444" s="364"/>
      <c r="K444" s="364"/>
      <c r="L444" s="366"/>
      <c r="M444" s="366"/>
      <c r="N444" s="366"/>
      <c r="O444" s="421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spans="1:26" ht="15.75" customHeight="1">
      <c r="A445" s="364"/>
      <c r="B445" s="35"/>
      <c r="C445" s="35"/>
      <c r="D445" s="35"/>
      <c r="E445" s="364"/>
      <c r="F445" s="364"/>
      <c r="G445" s="364"/>
      <c r="H445" s="364"/>
      <c r="I445" s="365"/>
      <c r="J445" s="364"/>
      <c r="K445" s="364"/>
      <c r="L445" s="366"/>
      <c r="M445" s="366"/>
      <c r="N445" s="366"/>
      <c r="O445" s="421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spans="1:26" ht="15.75" customHeight="1">
      <c r="A446" s="364"/>
      <c r="B446" s="35"/>
      <c r="C446" s="35"/>
      <c r="D446" s="35"/>
      <c r="E446" s="364"/>
      <c r="F446" s="364"/>
      <c r="G446" s="364"/>
      <c r="H446" s="364"/>
      <c r="I446" s="365"/>
      <c r="J446" s="364"/>
      <c r="K446" s="364"/>
      <c r="L446" s="366"/>
      <c r="M446" s="366"/>
      <c r="N446" s="366"/>
      <c r="O446" s="421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spans="1:26" ht="15.75" customHeight="1">
      <c r="A447" s="364"/>
      <c r="B447" s="35"/>
      <c r="C447" s="35"/>
      <c r="D447" s="35"/>
      <c r="E447" s="364"/>
      <c r="F447" s="364"/>
      <c r="G447" s="364"/>
      <c r="H447" s="364"/>
      <c r="I447" s="365"/>
      <c r="J447" s="364"/>
      <c r="K447" s="364"/>
      <c r="L447" s="366"/>
      <c r="M447" s="366"/>
      <c r="N447" s="366"/>
      <c r="O447" s="421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spans="1:26" ht="15.75" customHeight="1">
      <c r="A448" s="364"/>
      <c r="B448" s="35"/>
      <c r="C448" s="35"/>
      <c r="D448" s="35"/>
      <c r="E448" s="364"/>
      <c r="F448" s="364"/>
      <c r="G448" s="364"/>
      <c r="H448" s="364"/>
      <c r="I448" s="365"/>
      <c r="J448" s="364"/>
      <c r="K448" s="364"/>
      <c r="L448" s="366"/>
      <c r="M448" s="366"/>
      <c r="N448" s="366"/>
      <c r="O448" s="421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spans="1:26" ht="15.75" customHeight="1">
      <c r="A449" s="364"/>
      <c r="B449" s="35"/>
      <c r="C449" s="35"/>
      <c r="D449" s="35"/>
      <c r="E449" s="364"/>
      <c r="F449" s="364"/>
      <c r="G449" s="364"/>
      <c r="H449" s="364"/>
      <c r="I449" s="365"/>
      <c r="J449" s="364"/>
      <c r="K449" s="364"/>
      <c r="L449" s="366"/>
      <c r="M449" s="366"/>
      <c r="N449" s="366"/>
      <c r="O449" s="421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spans="1:26" ht="15.75" customHeight="1">
      <c r="A450" s="364"/>
      <c r="B450" s="35"/>
      <c r="C450" s="35"/>
      <c r="D450" s="35"/>
      <c r="E450" s="364"/>
      <c r="F450" s="364"/>
      <c r="G450" s="364"/>
      <c r="H450" s="364"/>
      <c r="I450" s="365"/>
      <c r="J450" s="364"/>
      <c r="K450" s="364"/>
      <c r="L450" s="366"/>
      <c r="M450" s="366"/>
      <c r="N450" s="366"/>
      <c r="O450" s="421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spans="1:26" ht="15.75" customHeight="1">
      <c r="A451" s="364"/>
      <c r="B451" s="35"/>
      <c r="C451" s="35"/>
      <c r="D451" s="35"/>
      <c r="E451" s="364"/>
      <c r="F451" s="364"/>
      <c r="G451" s="364"/>
      <c r="H451" s="364"/>
      <c r="I451" s="365"/>
      <c r="J451" s="364"/>
      <c r="K451" s="364"/>
      <c r="L451" s="366"/>
      <c r="M451" s="366"/>
      <c r="N451" s="366"/>
      <c r="O451" s="421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spans="1:26" ht="15.75" customHeight="1">
      <c r="A452" s="364"/>
      <c r="B452" s="35"/>
      <c r="C452" s="35"/>
      <c r="D452" s="35"/>
      <c r="E452" s="364"/>
      <c r="F452" s="364"/>
      <c r="G452" s="364"/>
      <c r="H452" s="364"/>
      <c r="I452" s="365"/>
      <c r="J452" s="364"/>
      <c r="K452" s="364"/>
      <c r="L452" s="366"/>
      <c r="M452" s="366"/>
      <c r="N452" s="366"/>
      <c r="O452" s="421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spans="1:26" ht="15.75" customHeight="1">
      <c r="A453" s="364"/>
      <c r="B453" s="35"/>
      <c r="C453" s="35"/>
      <c r="D453" s="35"/>
      <c r="E453" s="364"/>
      <c r="F453" s="364"/>
      <c r="G453" s="364"/>
      <c r="H453" s="364"/>
      <c r="I453" s="365"/>
      <c r="J453" s="364"/>
      <c r="K453" s="364"/>
      <c r="L453" s="366"/>
      <c r="M453" s="366"/>
      <c r="N453" s="366"/>
      <c r="O453" s="421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spans="1:26" ht="15.75" customHeight="1">
      <c r="A454" s="364"/>
      <c r="B454" s="35"/>
      <c r="C454" s="35"/>
      <c r="D454" s="35"/>
      <c r="E454" s="364"/>
      <c r="F454" s="364"/>
      <c r="G454" s="364"/>
      <c r="H454" s="364"/>
      <c r="I454" s="365"/>
      <c r="J454" s="364"/>
      <c r="K454" s="364"/>
      <c r="L454" s="366"/>
      <c r="M454" s="366"/>
      <c r="N454" s="366"/>
      <c r="O454" s="421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spans="1:26" ht="15.75" customHeight="1">
      <c r="A455" s="364"/>
      <c r="B455" s="35"/>
      <c r="C455" s="35"/>
      <c r="D455" s="35"/>
      <c r="E455" s="364"/>
      <c r="F455" s="364"/>
      <c r="G455" s="364"/>
      <c r="H455" s="364"/>
      <c r="I455" s="365"/>
      <c r="J455" s="364"/>
      <c r="K455" s="364"/>
      <c r="L455" s="366"/>
      <c r="M455" s="366"/>
      <c r="N455" s="366"/>
      <c r="O455" s="421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spans="1:26" ht="15.75" customHeight="1">
      <c r="A456" s="364"/>
      <c r="B456" s="35"/>
      <c r="C456" s="35"/>
      <c r="D456" s="35"/>
      <c r="E456" s="364"/>
      <c r="F456" s="364"/>
      <c r="G456" s="364"/>
      <c r="H456" s="364"/>
      <c r="I456" s="365"/>
      <c r="J456" s="364"/>
      <c r="K456" s="364"/>
      <c r="L456" s="366"/>
      <c r="M456" s="366"/>
      <c r="N456" s="366"/>
      <c r="O456" s="421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spans="1:26" ht="15.75" customHeight="1">
      <c r="A457" s="364"/>
      <c r="B457" s="35"/>
      <c r="C457" s="35"/>
      <c r="D457" s="35"/>
      <c r="E457" s="364"/>
      <c r="F457" s="364"/>
      <c r="G457" s="364"/>
      <c r="H457" s="364"/>
      <c r="I457" s="365"/>
      <c r="J457" s="364"/>
      <c r="K457" s="364"/>
      <c r="L457" s="366"/>
      <c r="M457" s="366"/>
      <c r="N457" s="366"/>
      <c r="O457" s="421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spans="1:26" ht="15.75" customHeight="1">
      <c r="A458" s="364"/>
      <c r="B458" s="35"/>
      <c r="C458" s="35"/>
      <c r="D458" s="35"/>
      <c r="E458" s="364"/>
      <c r="F458" s="364"/>
      <c r="G458" s="364"/>
      <c r="H458" s="364"/>
      <c r="I458" s="365"/>
      <c r="J458" s="364"/>
      <c r="K458" s="364"/>
      <c r="L458" s="366"/>
      <c r="M458" s="366"/>
      <c r="N458" s="366"/>
      <c r="O458" s="421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spans="1:26" ht="15.75" customHeight="1">
      <c r="A459" s="364"/>
      <c r="B459" s="35"/>
      <c r="C459" s="35"/>
      <c r="D459" s="35"/>
      <c r="E459" s="364"/>
      <c r="F459" s="364"/>
      <c r="G459" s="364"/>
      <c r="H459" s="364"/>
      <c r="I459" s="365"/>
      <c r="J459" s="364"/>
      <c r="K459" s="364"/>
      <c r="L459" s="366"/>
      <c r="M459" s="366"/>
      <c r="N459" s="366"/>
      <c r="O459" s="421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spans="1:26" ht="15.75" customHeight="1">
      <c r="A460" s="364"/>
      <c r="B460" s="35"/>
      <c r="C460" s="35"/>
      <c r="D460" s="35"/>
      <c r="E460" s="364"/>
      <c r="F460" s="364"/>
      <c r="G460" s="364"/>
      <c r="H460" s="364"/>
      <c r="I460" s="365"/>
      <c r="J460" s="364"/>
      <c r="K460" s="364"/>
      <c r="L460" s="366"/>
      <c r="M460" s="366"/>
      <c r="N460" s="366"/>
      <c r="O460" s="421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spans="1:26" ht="15.75" customHeight="1">
      <c r="A461" s="364"/>
      <c r="B461" s="35"/>
      <c r="C461" s="35"/>
      <c r="D461" s="35"/>
      <c r="E461" s="364"/>
      <c r="F461" s="364"/>
      <c r="G461" s="364"/>
      <c r="H461" s="364"/>
      <c r="I461" s="365"/>
      <c r="J461" s="364"/>
      <c r="K461" s="364"/>
      <c r="L461" s="366"/>
      <c r="M461" s="366"/>
      <c r="N461" s="366"/>
      <c r="O461" s="421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spans="1:26" ht="15.75" customHeight="1">
      <c r="A462" s="364"/>
      <c r="B462" s="35"/>
      <c r="C462" s="35"/>
      <c r="D462" s="35"/>
      <c r="E462" s="364"/>
      <c r="F462" s="364"/>
      <c r="G462" s="364"/>
      <c r="H462" s="364"/>
      <c r="I462" s="365"/>
      <c r="J462" s="364"/>
      <c r="K462" s="364"/>
      <c r="L462" s="366"/>
      <c r="M462" s="366"/>
      <c r="N462" s="366"/>
      <c r="O462" s="421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spans="1:26" ht="15.75" customHeight="1">
      <c r="A463" s="364"/>
      <c r="B463" s="35"/>
      <c r="C463" s="35"/>
      <c r="D463" s="35"/>
      <c r="E463" s="364"/>
      <c r="F463" s="364"/>
      <c r="G463" s="364"/>
      <c r="H463" s="364"/>
      <c r="I463" s="365"/>
      <c r="J463" s="364"/>
      <c r="K463" s="364"/>
      <c r="L463" s="366"/>
      <c r="M463" s="366"/>
      <c r="N463" s="366"/>
      <c r="O463" s="421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spans="1:26" ht="15.75" customHeight="1">
      <c r="A464" s="364"/>
      <c r="B464" s="35"/>
      <c r="C464" s="35"/>
      <c r="D464" s="35"/>
      <c r="E464" s="364"/>
      <c r="F464" s="364"/>
      <c r="G464" s="364"/>
      <c r="H464" s="364"/>
      <c r="I464" s="365"/>
      <c r="J464" s="364"/>
      <c r="K464" s="364"/>
      <c r="L464" s="366"/>
      <c r="M464" s="366"/>
      <c r="N464" s="366"/>
      <c r="O464" s="421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spans="1:26" ht="15.75" customHeight="1">
      <c r="A465" s="364"/>
      <c r="B465" s="35"/>
      <c r="C465" s="35"/>
      <c r="D465" s="35"/>
      <c r="E465" s="364"/>
      <c r="F465" s="364"/>
      <c r="G465" s="364"/>
      <c r="H465" s="364"/>
      <c r="I465" s="365"/>
      <c r="J465" s="364"/>
      <c r="K465" s="364"/>
      <c r="L465" s="366"/>
      <c r="M465" s="366"/>
      <c r="N465" s="366"/>
      <c r="O465" s="421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spans="1:26" ht="15.75" customHeight="1">
      <c r="A466" s="364"/>
      <c r="B466" s="35"/>
      <c r="C466" s="35"/>
      <c r="D466" s="35"/>
      <c r="E466" s="364"/>
      <c r="F466" s="364"/>
      <c r="G466" s="364"/>
      <c r="H466" s="364"/>
      <c r="I466" s="365"/>
      <c r="J466" s="364"/>
      <c r="K466" s="364"/>
      <c r="L466" s="366"/>
      <c r="M466" s="366"/>
      <c r="N466" s="366"/>
      <c r="O466" s="421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spans="1:26" ht="15.75" customHeight="1">
      <c r="A467" s="364"/>
      <c r="B467" s="35"/>
      <c r="C467" s="35"/>
      <c r="D467" s="35"/>
      <c r="E467" s="364"/>
      <c r="F467" s="364"/>
      <c r="G467" s="364"/>
      <c r="H467" s="364"/>
      <c r="I467" s="365"/>
      <c r="J467" s="364"/>
      <c r="K467" s="364"/>
      <c r="L467" s="366"/>
      <c r="M467" s="366"/>
      <c r="N467" s="366"/>
      <c r="O467" s="421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spans="1:26" ht="15.75" customHeight="1">
      <c r="A468" s="364"/>
      <c r="B468" s="35"/>
      <c r="C468" s="35"/>
      <c r="D468" s="35"/>
      <c r="E468" s="364"/>
      <c r="F468" s="364"/>
      <c r="G468" s="364"/>
      <c r="H468" s="364"/>
      <c r="I468" s="365"/>
      <c r="J468" s="364"/>
      <c r="K468" s="364"/>
      <c r="L468" s="366"/>
      <c r="M468" s="366"/>
      <c r="N468" s="366"/>
      <c r="O468" s="421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spans="1:26" ht="15.75" customHeight="1">
      <c r="A469" s="364"/>
      <c r="B469" s="35"/>
      <c r="C469" s="35"/>
      <c r="D469" s="35"/>
      <c r="E469" s="364"/>
      <c r="F469" s="364"/>
      <c r="G469" s="364"/>
      <c r="H469" s="364"/>
      <c r="I469" s="365"/>
      <c r="J469" s="364"/>
      <c r="K469" s="364"/>
      <c r="L469" s="366"/>
      <c r="M469" s="366"/>
      <c r="N469" s="366"/>
      <c r="O469" s="421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spans="1:26" ht="15.75" customHeight="1">
      <c r="A470" s="364"/>
      <c r="B470" s="35"/>
      <c r="C470" s="35"/>
      <c r="D470" s="35"/>
      <c r="E470" s="364"/>
      <c r="F470" s="364"/>
      <c r="G470" s="364"/>
      <c r="H470" s="364"/>
      <c r="I470" s="365"/>
      <c r="J470" s="364"/>
      <c r="K470" s="364"/>
      <c r="L470" s="366"/>
      <c r="M470" s="366"/>
      <c r="N470" s="366"/>
      <c r="O470" s="421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spans="1:26" ht="15.75" customHeight="1">
      <c r="A471" s="364"/>
      <c r="B471" s="35"/>
      <c r="C471" s="35"/>
      <c r="D471" s="35"/>
      <c r="E471" s="364"/>
      <c r="F471" s="364"/>
      <c r="G471" s="364"/>
      <c r="H471" s="364"/>
      <c r="I471" s="365"/>
      <c r="J471" s="364"/>
      <c r="K471" s="364"/>
      <c r="L471" s="366"/>
      <c r="M471" s="366"/>
      <c r="N471" s="366"/>
      <c r="O471" s="421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spans="1:26" ht="15.75" customHeight="1">
      <c r="A472" s="364"/>
      <c r="B472" s="35"/>
      <c r="C472" s="35"/>
      <c r="D472" s="35"/>
      <c r="E472" s="364"/>
      <c r="F472" s="364"/>
      <c r="G472" s="364"/>
      <c r="H472" s="364"/>
      <c r="I472" s="365"/>
      <c r="J472" s="364"/>
      <c r="K472" s="364"/>
      <c r="L472" s="366"/>
      <c r="M472" s="366"/>
      <c r="N472" s="366"/>
      <c r="O472" s="421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spans="1:26" ht="15.75" customHeight="1">
      <c r="A473" s="364"/>
      <c r="B473" s="35"/>
      <c r="C473" s="35"/>
      <c r="D473" s="35"/>
      <c r="E473" s="364"/>
      <c r="F473" s="364"/>
      <c r="G473" s="364"/>
      <c r="H473" s="364"/>
      <c r="I473" s="365"/>
      <c r="J473" s="364"/>
      <c r="K473" s="364"/>
      <c r="L473" s="366"/>
      <c r="M473" s="366"/>
      <c r="N473" s="366"/>
      <c r="O473" s="421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spans="1:26" ht="15.75" customHeight="1">
      <c r="A474" s="364"/>
      <c r="B474" s="35"/>
      <c r="C474" s="35"/>
      <c r="D474" s="35"/>
      <c r="E474" s="364"/>
      <c r="F474" s="364"/>
      <c r="G474" s="364"/>
      <c r="H474" s="364"/>
      <c r="I474" s="365"/>
      <c r="J474" s="364"/>
      <c r="K474" s="364"/>
      <c r="L474" s="366"/>
      <c r="M474" s="366"/>
      <c r="N474" s="366"/>
      <c r="O474" s="421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spans="1:26" ht="15.75" customHeight="1">
      <c r="A475" s="364"/>
      <c r="B475" s="35"/>
      <c r="C475" s="35"/>
      <c r="D475" s="35"/>
      <c r="E475" s="364"/>
      <c r="F475" s="364"/>
      <c r="G475" s="364"/>
      <c r="H475" s="364"/>
      <c r="I475" s="365"/>
      <c r="J475" s="364"/>
      <c r="K475" s="364"/>
      <c r="L475" s="366"/>
      <c r="M475" s="366"/>
      <c r="N475" s="366"/>
      <c r="O475" s="421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spans="1:26" ht="15.75" customHeight="1">
      <c r="A476" s="364"/>
      <c r="B476" s="35"/>
      <c r="C476" s="35"/>
      <c r="D476" s="35"/>
      <c r="E476" s="364"/>
      <c r="F476" s="364"/>
      <c r="G476" s="364"/>
      <c r="H476" s="364"/>
      <c r="I476" s="365"/>
      <c r="J476" s="364"/>
      <c r="K476" s="364"/>
      <c r="L476" s="366"/>
      <c r="M476" s="366"/>
      <c r="N476" s="366"/>
      <c r="O476" s="421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spans="1:26" ht="15.75" customHeight="1">
      <c r="A477" s="364"/>
      <c r="B477" s="35"/>
      <c r="C477" s="35"/>
      <c r="D477" s="35"/>
      <c r="E477" s="364"/>
      <c r="F477" s="364"/>
      <c r="G477" s="364"/>
      <c r="H477" s="364"/>
      <c r="I477" s="365"/>
      <c r="J477" s="364"/>
      <c r="K477" s="364"/>
      <c r="L477" s="366"/>
      <c r="M477" s="366"/>
      <c r="N477" s="366"/>
      <c r="O477" s="421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spans="1:26" ht="15.75" customHeight="1">
      <c r="A478" s="364"/>
      <c r="B478" s="35"/>
      <c r="C478" s="35"/>
      <c r="D478" s="35"/>
      <c r="E478" s="364"/>
      <c r="F478" s="364"/>
      <c r="G478" s="364"/>
      <c r="H478" s="364"/>
      <c r="I478" s="365"/>
      <c r="J478" s="364"/>
      <c r="K478" s="364"/>
      <c r="L478" s="366"/>
      <c r="M478" s="366"/>
      <c r="N478" s="366"/>
      <c r="O478" s="421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spans="1:26" ht="15.75" customHeight="1">
      <c r="A479" s="364"/>
      <c r="B479" s="35"/>
      <c r="C479" s="35"/>
      <c r="D479" s="35"/>
      <c r="E479" s="364"/>
      <c r="F479" s="364"/>
      <c r="G479" s="364"/>
      <c r="H479" s="364"/>
      <c r="I479" s="365"/>
      <c r="J479" s="364"/>
      <c r="K479" s="364"/>
      <c r="L479" s="366"/>
      <c r="M479" s="366"/>
      <c r="N479" s="366"/>
      <c r="O479" s="421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spans="1:26" ht="15.75" customHeight="1">
      <c r="A480" s="364"/>
      <c r="B480" s="35"/>
      <c r="C480" s="35"/>
      <c r="D480" s="35"/>
      <c r="E480" s="364"/>
      <c r="F480" s="364"/>
      <c r="G480" s="364"/>
      <c r="H480" s="364"/>
      <c r="I480" s="365"/>
      <c r="J480" s="364"/>
      <c r="K480" s="364"/>
      <c r="L480" s="366"/>
      <c r="M480" s="366"/>
      <c r="N480" s="366"/>
      <c r="O480" s="421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spans="1:26" ht="15.75" customHeight="1">
      <c r="A481" s="364"/>
      <c r="B481" s="35"/>
      <c r="C481" s="35"/>
      <c r="D481" s="35"/>
      <c r="E481" s="364"/>
      <c r="F481" s="364"/>
      <c r="G481" s="364"/>
      <c r="H481" s="364"/>
      <c r="I481" s="365"/>
      <c r="J481" s="364"/>
      <c r="K481" s="364"/>
      <c r="L481" s="366"/>
      <c r="M481" s="366"/>
      <c r="N481" s="366"/>
      <c r="O481" s="421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spans="1:26" ht="15.75" customHeight="1">
      <c r="A482" s="364"/>
      <c r="B482" s="35"/>
      <c r="C482" s="35"/>
      <c r="D482" s="35"/>
      <c r="E482" s="364"/>
      <c r="F482" s="364"/>
      <c r="G482" s="364"/>
      <c r="H482" s="364"/>
      <c r="I482" s="365"/>
      <c r="J482" s="364"/>
      <c r="K482" s="364"/>
      <c r="L482" s="366"/>
      <c r="M482" s="366"/>
      <c r="N482" s="366"/>
      <c r="O482" s="421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spans="1:26" ht="15.75" customHeight="1">
      <c r="A483" s="364"/>
      <c r="B483" s="35"/>
      <c r="C483" s="35"/>
      <c r="D483" s="35"/>
      <c r="E483" s="364"/>
      <c r="F483" s="364"/>
      <c r="G483" s="364"/>
      <c r="H483" s="364"/>
      <c r="I483" s="365"/>
      <c r="J483" s="364"/>
      <c r="K483" s="364"/>
      <c r="L483" s="366"/>
      <c r="M483" s="366"/>
      <c r="N483" s="366"/>
      <c r="O483" s="421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spans="1:26" ht="15.75" customHeight="1">
      <c r="A484" s="364"/>
      <c r="B484" s="35"/>
      <c r="C484" s="35"/>
      <c r="D484" s="35"/>
      <c r="E484" s="364"/>
      <c r="F484" s="364"/>
      <c r="G484" s="364"/>
      <c r="H484" s="364"/>
      <c r="I484" s="365"/>
      <c r="J484" s="364"/>
      <c r="K484" s="364"/>
      <c r="L484" s="366"/>
      <c r="M484" s="366"/>
      <c r="N484" s="366"/>
      <c r="O484" s="421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spans="1:26" ht="15.75" customHeight="1">
      <c r="A485" s="364"/>
      <c r="B485" s="35"/>
      <c r="C485" s="35"/>
      <c r="D485" s="35"/>
      <c r="E485" s="364"/>
      <c r="F485" s="364"/>
      <c r="G485" s="364"/>
      <c r="H485" s="364"/>
      <c r="I485" s="365"/>
      <c r="J485" s="364"/>
      <c r="K485" s="364"/>
      <c r="L485" s="366"/>
      <c r="M485" s="366"/>
      <c r="N485" s="366"/>
      <c r="O485" s="421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spans="1:26" ht="15.75" customHeight="1">
      <c r="A486" s="364"/>
      <c r="B486" s="35"/>
      <c r="C486" s="35"/>
      <c r="D486" s="35"/>
      <c r="E486" s="364"/>
      <c r="F486" s="364"/>
      <c r="G486" s="364"/>
      <c r="H486" s="364"/>
      <c r="I486" s="365"/>
      <c r="J486" s="364"/>
      <c r="K486" s="364"/>
      <c r="L486" s="366"/>
      <c r="M486" s="366"/>
      <c r="N486" s="366"/>
      <c r="O486" s="421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spans="1:26" ht="15.75" customHeight="1">
      <c r="A487" s="364"/>
      <c r="B487" s="35"/>
      <c r="C487" s="35"/>
      <c r="D487" s="35"/>
      <c r="E487" s="364"/>
      <c r="F487" s="364"/>
      <c r="G487" s="364"/>
      <c r="H487" s="364"/>
      <c r="I487" s="365"/>
      <c r="J487" s="364"/>
      <c r="K487" s="364"/>
      <c r="L487" s="366"/>
      <c r="M487" s="366"/>
      <c r="N487" s="366"/>
      <c r="O487" s="421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spans="1:26" ht="15.75" customHeight="1">
      <c r="A488" s="364"/>
      <c r="B488" s="35"/>
      <c r="C488" s="35"/>
      <c r="D488" s="35"/>
      <c r="E488" s="364"/>
      <c r="F488" s="364"/>
      <c r="G488" s="364"/>
      <c r="H488" s="364"/>
      <c r="I488" s="365"/>
      <c r="J488" s="364"/>
      <c r="K488" s="364"/>
      <c r="L488" s="366"/>
      <c r="M488" s="366"/>
      <c r="N488" s="366"/>
      <c r="O488" s="421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spans="1:26" ht="15.75" customHeight="1">
      <c r="A489" s="364"/>
      <c r="B489" s="35"/>
      <c r="C489" s="35"/>
      <c r="D489" s="35"/>
      <c r="E489" s="364"/>
      <c r="F489" s="364"/>
      <c r="G489" s="364"/>
      <c r="H489" s="364"/>
      <c r="I489" s="365"/>
      <c r="J489" s="364"/>
      <c r="K489" s="364"/>
      <c r="L489" s="366"/>
      <c r="M489" s="366"/>
      <c r="N489" s="366"/>
      <c r="O489" s="421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spans="1:26" ht="15.75" customHeight="1">
      <c r="A490" s="364"/>
      <c r="B490" s="35"/>
      <c r="C490" s="35"/>
      <c r="D490" s="35"/>
      <c r="E490" s="364"/>
      <c r="F490" s="364"/>
      <c r="G490" s="364"/>
      <c r="H490" s="364"/>
      <c r="I490" s="365"/>
      <c r="J490" s="364"/>
      <c r="K490" s="364"/>
      <c r="L490" s="366"/>
      <c r="M490" s="366"/>
      <c r="N490" s="366"/>
      <c r="O490" s="421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spans="1:26" ht="15.75" customHeight="1">
      <c r="A491" s="364"/>
      <c r="B491" s="35"/>
      <c r="C491" s="35"/>
      <c r="D491" s="35"/>
      <c r="E491" s="364"/>
      <c r="F491" s="364"/>
      <c r="G491" s="364"/>
      <c r="H491" s="364"/>
      <c r="I491" s="365"/>
      <c r="J491" s="364"/>
      <c r="K491" s="364"/>
      <c r="L491" s="366"/>
      <c r="M491" s="366"/>
      <c r="N491" s="366"/>
      <c r="O491" s="421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spans="1:26" ht="15.75" customHeight="1">
      <c r="A492" s="364"/>
      <c r="B492" s="35"/>
      <c r="C492" s="35"/>
      <c r="D492" s="35"/>
      <c r="E492" s="364"/>
      <c r="F492" s="364"/>
      <c r="G492" s="364"/>
      <c r="H492" s="364"/>
      <c r="I492" s="365"/>
      <c r="J492" s="364"/>
      <c r="K492" s="364"/>
      <c r="L492" s="366"/>
      <c r="M492" s="366"/>
      <c r="N492" s="366"/>
      <c r="O492" s="421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spans="1:26" ht="15.75" customHeight="1">
      <c r="A493" s="364"/>
      <c r="B493" s="35"/>
      <c r="C493" s="35"/>
      <c r="D493" s="35"/>
      <c r="E493" s="364"/>
      <c r="F493" s="364"/>
      <c r="G493" s="364"/>
      <c r="H493" s="364"/>
      <c r="I493" s="365"/>
      <c r="J493" s="364"/>
      <c r="K493" s="364"/>
      <c r="L493" s="366"/>
      <c r="M493" s="366"/>
      <c r="N493" s="366"/>
      <c r="O493" s="421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spans="1:26" ht="15.75" customHeight="1">
      <c r="A494" s="364"/>
      <c r="B494" s="35"/>
      <c r="C494" s="35"/>
      <c r="D494" s="35"/>
      <c r="E494" s="364"/>
      <c r="F494" s="364"/>
      <c r="G494" s="364"/>
      <c r="H494" s="364"/>
      <c r="I494" s="365"/>
      <c r="J494" s="364"/>
      <c r="K494" s="364"/>
      <c r="L494" s="366"/>
      <c r="M494" s="366"/>
      <c r="N494" s="366"/>
      <c r="O494" s="421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spans="1:26" ht="15.75" customHeight="1">
      <c r="A495" s="364"/>
      <c r="B495" s="35"/>
      <c r="C495" s="35"/>
      <c r="D495" s="35"/>
      <c r="E495" s="364"/>
      <c r="F495" s="364"/>
      <c r="G495" s="364"/>
      <c r="H495" s="364"/>
      <c r="I495" s="365"/>
      <c r="J495" s="364"/>
      <c r="K495" s="364"/>
      <c r="L495" s="366"/>
      <c r="M495" s="366"/>
      <c r="N495" s="366"/>
      <c r="O495" s="421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spans="1:26" ht="15.75" customHeight="1">
      <c r="A496" s="364"/>
      <c r="B496" s="35"/>
      <c r="C496" s="35"/>
      <c r="D496" s="35"/>
      <c r="E496" s="364"/>
      <c r="F496" s="364"/>
      <c r="G496" s="364"/>
      <c r="H496" s="364"/>
      <c r="I496" s="365"/>
      <c r="J496" s="364"/>
      <c r="K496" s="364"/>
      <c r="L496" s="366"/>
      <c r="M496" s="366"/>
      <c r="N496" s="366"/>
      <c r="O496" s="421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spans="1:26" ht="15.75" customHeight="1">
      <c r="A497" s="364"/>
      <c r="B497" s="35"/>
      <c r="C497" s="35"/>
      <c r="D497" s="35"/>
      <c r="E497" s="364"/>
      <c r="F497" s="364"/>
      <c r="G497" s="364"/>
      <c r="H497" s="364"/>
      <c r="I497" s="365"/>
      <c r="J497" s="364"/>
      <c r="K497" s="364"/>
      <c r="L497" s="366"/>
      <c r="M497" s="366"/>
      <c r="N497" s="366"/>
      <c r="O497" s="421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spans="1:26" ht="15.75" customHeight="1">
      <c r="A498" s="364"/>
      <c r="B498" s="35"/>
      <c r="C498" s="35"/>
      <c r="D498" s="35"/>
      <c r="E498" s="364"/>
      <c r="F498" s="364"/>
      <c r="G498" s="364"/>
      <c r="H498" s="364"/>
      <c r="I498" s="365"/>
      <c r="J498" s="364"/>
      <c r="K498" s="364"/>
      <c r="L498" s="366"/>
      <c r="M498" s="366"/>
      <c r="N498" s="366"/>
      <c r="O498" s="421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spans="1:26" ht="15.75" customHeight="1">
      <c r="A499" s="364"/>
      <c r="B499" s="35"/>
      <c r="C499" s="35"/>
      <c r="D499" s="35"/>
      <c r="E499" s="364"/>
      <c r="F499" s="364"/>
      <c r="G499" s="364"/>
      <c r="H499" s="364"/>
      <c r="I499" s="365"/>
      <c r="J499" s="364"/>
      <c r="K499" s="364"/>
      <c r="L499" s="366"/>
      <c r="M499" s="366"/>
      <c r="N499" s="366"/>
      <c r="O499" s="421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spans="1:26" ht="15.75" customHeight="1">
      <c r="A500" s="364"/>
      <c r="B500" s="35"/>
      <c r="C500" s="35"/>
      <c r="D500" s="35"/>
      <c r="E500" s="364"/>
      <c r="F500" s="364"/>
      <c r="G500" s="364"/>
      <c r="H500" s="364"/>
      <c r="I500" s="365"/>
      <c r="J500" s="364"/>
      <c r="K500" s="364"/>
      <c r="L500" s="366"/>
      <c r="M500" s="366"/>
      <c r="N500" s="366"/>
      <c r="O500" s="421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spans="1:26" ht="15.75" customHeight="1">
      <c r="A501" s="364"/>
      <c r="B501" s="35"/>
      <c r="C501" s="35"/>
      <c r="D501" s="35"/>
      <c r="E501" s="364"/>
      <c r="F501" s="364"/>
      <c r="G501" s="364"/>
      <c r="H501" s="364"/>
      <c r="I501" s="365"/>
      <c r="J501" s="364"/>
      <c r="K501" s="364"/>
      <c r="L501" s="366"/>
      <c r="M501" s="366"/>
      <c r="N501" s="366"/>
      <c r="O501" s="421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spans="1:26" ht="15.75" customHeight="1">
      <c r="A502" s="364"/>
      <c r="B502" s="35"/>
      <c r="C502" s="35"/>
      <c r="D502" s="35"/>
      <c r="E502" s="364"/>
      <c r="F502" s="364"/>
      <c r="G502" s="364"/>
      <c r="H502" s="364"/>
      <c r="I502" s="365"/>
      <c r="J502" s="364"/>
      <c r="K502" s="364"/>
      <c r="L502" s="366"/>
      <c r="M502" s="366"/>
      <c r="N502" s="366"/>
      <c r="O502" s="421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spans="1:26" ht="15.75" customHeight="1">
      <c r="A503" s="364"/>
      <c r="B503" s="35"/>
      <c r="C503" s="35"/>
      <c r="D503" s="35"/>
      <c r="E503" s="364"/>
      <c r="F503" s="364"/>
      <c r="G503" s="364"/>
      <c r="H503" s="364"/>
      <c r="I503" s="365"/>
      <c r="J503" s="364"/>
      <c r="K503" s="364"/>
      <c r="L503" s="366"/>
      <c r="M503" s="366"/>
      <c r="N503" s="366"/>
      <c r="O503" s="421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spans="1:26" ht="15.75" customHeight="1">
      <c r="A504" s="364"/>
      <c r="B504" s="35"/>
      <c r="C504" s="35"/>
      <c r="D504" s="35"/>
      <c r="E504" s="364"/>
      <c r="F504" s="364"/>
      <c r="G504" s="364"/>
      <c r="H504" s="364"/>
      <c r="I504" s="365"/>
      <c r="J504" s="364"/>
      <c r="K504" s="364"/>
      <c r="L504" s="366"/>
      <c r="M504" s="366"/>
      <c r="N504" s="366"/>
      <c r="O504" s="421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spans="1:26" ht="15.75" customHeight="1">
      <c r="A505" s="364"/>
      <c r="B505" s="35"/>
      <c r="C505" s="35"/>
      <c r="D505" s="35"/>
      <c r="E505" s="364"/>
      <c r="F505" s="364"/>
      <c r="G505" s="364"/>
      <c r="H505" s="364"/>
      <c r="I505" s="365"/>
      <c r="J505" s="364"/>
      <c r="K505" s="364"/>
      <c r="L505" s="366"/>
      <c r="M505" s="366"/>
      <c r="N505" s="366"/>
      <c r="O505" s="421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spans="1:26" ht="15.75" customHeight="1">
      <c r="A506" s="364"/>
      <c r="B506" s="35"/>
      <c r="C506" s="35"/>
      <c r="D506" s="35"/>
      <c r="E506" s="364"/>
      <c r="F506" s="364"/>
      <c r="G506" s="364"/>
      <c r="H506" s="364"/>
      <c r="I506" s="365"/>
      <c r="J506" s="364"/>
      <c r="K506" s="364"/>
      <c r="L506" s="366"/>
      <c r="M506" s="366"/>
      <c r="N506" s="366"/>
      <c r="O506" s="421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spans="1:26" ht="15.75" customHeight="1">
      <c r="A507" s="364"/>
      <c r="B507" s="35"/>
      <c r="C507" s="35"/>
      <c r="D507" s="35"/>
      <c r="E507" s="364"/>
      <c r="F507" s="364"/>
      <c r="G507" s="364"/>
      <c r="H507" s="364"/>
      <c r="I507" s="365"/>
      <c r="J507" s="364"/>
      <c r="K507" s="364"/>
      <c r="L507" s="366"/>
      <c r="M507" s="366"/>
      <c r="N507" s="366"/>
      <c r="O507" s="421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spans="1:26" ht="15.75" customHeight="1">
      <c r="A508" s="364"/>
      <c r="B508" s="35"/>
      <c r="C508" s="35"/>
      <c r="D508" s="35"/>
      <c r="E508" s="364"/>
      <c r="F508" s="364"/>
      <c r="G508" s="364"/>
      <c r="H508" s="364"/>
      <c r="I508" s="365"/>
      <c r="J508" s="364"/>
      <c r="K508" s="364"/>
      <c r="L508" s="366"/>
      <c r="M508" s="366"/>
      <c r="N508" s="366"/>
      <c r="O508" s="421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spans="1:26" ht="15.75" customHeight="1">
      <c r="A509" s="364"/>
      <c r="B509" s="35"/>
      <c r="C509" s="35"/>
      <c r="D509" s="35"/>
      <c r="E509" s="364"/>
      <c r="F509" s="364"/>
      <c r="G509" s="364"/>
      <c r="H509" s="364"/>
      <c r="I509" s="365"/>
      <c r="J509" s="364"/>
      <c r="K509" s="364"/>
      <c r="L509" s="366"/>
      <c r="M509" s="366"/>
      <c r="N509" s="366"/>
      <c r="O509" s="421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spans="1:26" ht="15.75" customHeight="1">
      <c r="A510" s="364"/>
      <c r="B510" s="35"/>
      <c r="C510" s="35"/>
      <c r="D510" s="35"/>
      <c r="E510" s="364"/>
      <c r="F510" s="364"/>
      <c r="G510" s="364"/>
      <c r="H510" s="364"/>
      <c r="I510" s="365"/>
      <c r="J510" s="364"/>
      <c r="K510" s="364"/>
      <c r="L510" s="366"/>
      <c r="M510" s="366"/>
      <c r="N510" s="366"/>
      <c r="O510" s="421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spans="1:26" ht="15.75" customHeight="1">
      <c r="A511" s="364"/>
      <c r="B511" s="35"/>
      <c r="C511" s="35"/>
      <c r="D511" s="35"/>
      <c r="E511" s="364"/>
      <c r="F511" s="364"/>
      <c r="G511" s="364"/>
      <c r="H511" s="364"/>
      <c r="I511" s="365"/>
      <c r="J511" s="364"/>
      <c r="K511" s="364"/>
      <c r="L511" s="366"/>
      <c r="M511" s="366"/>
      <c r="N511" s="366"/>
      <c r="O511" s="421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spans="1:26" ht="15.75" customHeight="1">
      <c r="A512" s="364"/>
      <c r="B512" s="35"/>
      <c r="C512" s="35"/>
      <c r="D512" s="35"/>
      <c r="E512" s="364"/>
      <c r="F512" s="364"/>
      <c r="G512" s="364"/>
      <c r="H512" s="364"/>
      <c r="I512" s="365"/>
      <c r="J512" s="364"/>
      <c r="K512" s="364"/>
      <c r="L512" s="366"/>
      <c r="M512" s="366"/>
      <c r="N512" s="366"/>
      <c r="O512" s="421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spans="1:26" ht="15.75" customHeight="1">
      <c r="A513" s="364"/>
      <c r="B513" s="35"/>
      <c r="C513" s="35"/>
      <c r="D513" s="35"/>
      <c r="E513" s="364"/>
      <c r="F513" s="364"/>
      <c r="G513" s="364"/>
      <c r="H513" s="364"/>
      <c r="I513" s="365"/>
      <c r="J513" s="364"/>
      <c r="K513" s="364"/>
      <c r="L513" s="366"/>
      <c r="M513" s="366"/>
      <c r="N513" s="366"/>
      <c r="O513" s="421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spans="1:26" ht="15.75" customHeight="1">
      <c r="A514" s="364"/>
      <c r="B514" s="35"/>
      <c r="C514" s="35"/>
      <c r="D514" s="35"/>
      <c r="E514" s="364"/>
      <c r="F514" s="364"/>
      <c r="G514" s="364"/>
      <c r="H514" s="364"/>
      <c r="I514" s="365"/>
      <c r="J514" s="364"/>
      <c r="K514" s="364"/>
      <c r="L514" s="366"/>
      <c r="M514" s="366"/>
      <c r="N514" s="366"/>
      <c r="O514" s="421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spans="1:26" ht="15.75" customHeight="1">
      <c r="A515" s="364"/>
      <c r="B515" s="35"/>
      <c r="C515" s="35"/>
      <c r="D515" s="35"/>
      <c r="E515" s="364"/>
      <c r="F515" s="364"/>
      <c r="G515" s="364"/>
      <c r="H515" s="364"/>
      <c r="I515" s="365"/>
      <c r="J515" s="364"/>
      <c r="K515" s="364"/>
      <c r="L515" s="366"/>
      <c r="M515" s="366"/>
      <c r="N515" s="366"/>
      <c r="O515" s="421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spans="1:26" ht="15.75" customHeight="1">
      <c r="A516" s="364"/>
      <c r="B516" s="35"/>
      <c r="C516" s="35"/>
      <c r="D516" s="35"/>
      <c r="E516" s="364"/>
      <c r="F516" s="364"/>
      <c r="G516" s="364"/>
      <c r="H516" s="364"/>
      <c r="I516" s="365"/>
      <c r="J516" s="364"/>
      <c r="K516" s="364"/>
      <c r="L516" s="366"/>
      <c r="M516" s="366"/>
      <c r="N516" s="366"/>
      <c r="O516" s="421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spans="1:26" ht="15.75" customHeight="1">
      <c r="A517" s="364"/>
      <c r="B517" s="35"/>
      <c r="C517" s="35"/>
      <c r="D517" s="35"/>
      <c r="E517" s="364"/>
      <c r="F517" s="364"/>
      <c r="G517" s="364"/>
      <c r="H517" s="364"/>
      <c r="I517" s="365"/>
      <c r="J517" s="364"/>
      <c r="K517" s="364"/>
      <c r="L517" s="366"/>
      <c r="M517" s="366"/>
      <c r="N517" s="366"/>
      <c r="O517" s="421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spans="1:26" ht="15.75" customHeight="1">
      <c r="A518" s="364"/>
      <c r="B518" s="35"/>
      <c r="C518" s="35"/>
      <c r="D518" s="35"/>
      <c r="E518" s="364"/>
      <c r="F518" s="364"/>
      <c r="G518" s="364"/>
      <c r="H518" s="364"/>
      <c r="I518" s="365"/>
      <c r="J518" s="364"/>
      <c r="K518" s="364"/>
      <c r="L518" s="366"/>
      <c r="M518" s="366"/>
      <c r="N518" s="366"/>
      <c r="O518" s="421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spans="1:26" ht="15.75" customHeight="1">
      <c r="A519" s="364"/>
      <c r="B519" s="35"/>
      <c r="C519" s="35"/>
      <c r="D519" s="35"/>
      <c r="E519" s="364"/>
      <c r="F519" s="364"/>
      <c r="G519" s="364"/>
      <c r="H519" s="364"/>
      <c r="I519" s="365"/>
      <c r="J519" s="364"/>
      <c r="K519" s="364"/>
      <c r="L519" s="366"/>
      <c r="M519" s="366"/>
      <c r="N519" s="366"/>
      <c r="O519" s="421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spans="1:26" ht="15.75" customHeight="1">
      <c r="A520" s="364"/>
      <c r="B520" s="35"/>
      <c r="C520" s="35"/>
      <c r="D520" s="35"/>
      <c r="E520" s="364"/>
      <c r="F520" s="364"/>
      <c r="G520" s="364"/>
      <c r="H520" s="364"/>
      <c r="I520" s="365"/>
      <c r="J520" s="364"/>
      <c r="K520" s="364"/>
      <c r="L520" s="366"/>
      <c r="M520" s="366"/>
      <c r="N520" s="366"/>
      <c r="O520" s="421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spans="1:26" ht="15.75" customHeight="1">
      <c r="A521" s="364"/>
      <c r="B521" s="35"/>
      <c r="C521" s="35"/>
      <c r="D521" s="35"/>
      <c r="E521" s="364"/>
      <c r="F521" s="364"/>
      <c r="G521" s="364"/>
      <c r="H521" s="364"/>
      <c r="I521" s="365"/>
      <c r="J521" s="364"/>
      <c r="K521" s="364"/>
      <c r="L521" s="366"/>
      <c r="M521" s="366"/>
      <c r="N521" s="366"/>
      <c r="O521" s="421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spans="1:26" ht="15.75" customHeight="1">
      <c r="A522" s="364"/>
      <c r="B522" s="35"/>
      <c r="C522" s="35"/>
      <c r="D522" s="35"/>
      <c r="E522" s="364"/>
      <c r="F522" s="364"/>
      <c r="G522" s="364"/>
      <c r="H522" s="364"/>
      <c r="I522" s="365"/>
      <c r="J522" s="364"/>
      <c r="K522" s="364"/>
      <c r="L522" s="366"/>
      <c r="M522" s="366"/>
      <c r="N522" s="366"/>
      <c r="O522" s="421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spans="1:26" ht="15.75" customHeight="1">
      <c r="A523" s="364"/>
      <c r="B523" s="35"/>
      <c r="C523" s="35"/>
      <c r="D523" s="35"/>
      <c r="E523" s="364"/>
      <c r="F523" s="364"/>
      <c r="G523" s="364"/>
      <c r="H523" s="364"/>
      <c r="I523" s="365"/>
      <c r="J523" s="364"/>
      <c r="K523" s="364"/>
      <c r="L523" s="366"/>
      <c r="M523" s="366"/>
      <c r="N523" s="366"/>
      <c r="O523" s="421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spans="1:26" ht="15.75" customHeight="1">
      <c r="A524" s="364"/>
      <c r="B524" s="35"/>
      <c r="C524" s="35"/>
      <c r="D524" s="35"/>
      <c r="E524" s="364"/>
      <c r="F524" s="364"/>
      <c r="G524" s="364"/>
      <c r="H524" s="364"/>
      <c r="I524" s="365"/>
      <c r="J524" s="364"/>
      <c r="K524" s="364"/>
      <c r="L524" s="366"/>
      <c r="M524" s="366"/>
      <c r="N524" s="366"/>
      <c r="O524" s="421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spans="1:26" ht="15.75" customHeight="1">
      <c r="A525" s="364"/>
      <c r="B525" s="35"/>
      <c r="C525" s="35"/>
      <c r="D525" s="35"/>
      <c r="E525" s="364"/>
      <c r="F525" s="364"/>
      <c r="G525" s="364"/>
      <c r="H525" s="364"/>
      <c r="I525" s="365"/>
      <c r="J525" s="364"/>
      <c r="K525" s="364"/>
      <c r="L525" s="366"/>
      <c r="M525" s="366"/>
      <c r="N525" s="366"/>
      <c r="O525" s="421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spans="1:26" ht="15.75" customHeight="1">
      <c r="A526" s="364"/>
      <c r="B526" s="35"/>
      <c r="C526" s="35"/>
      <c r="D526" s="35"/>
      <c r="E526" s="364"/>
      <c r="F526" s="364"/>
      <c r="G526" s="364"/>
      <c r="H526" s="364"/>
      <c r="I526" s="365"/>
      <c r="J526" s="364"/>
      <c r="K526" s="364"/>
      <c r="L526" s="366"/>
      <c r="M526" s="366"/>
      <c r="N526" s="366"/>
      <c r="O526" s="421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spans="1:26" ht="15.75" customHeight="1">
      <c r="A527" s="364"/>
      <c r="B527" s="35"/>
      <c r="C527" s="35"/>
      <c r="D527" s="35"/>
      <c r="E527" s="364"/>
      <c r="F527" s="364"/>
      <c r="G527" s="364"/>
      <c r="H527" s="364"/>
      <c r="I527" s="365"/>
      <c r="J527" s="364"/>
      <c r="K527" s="364"/>
      <c r="L527" s="366"/>
      <c r="M527" s="366"/>
      <c r="N527" s="366"/>
      <c r="O527" s="421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spans="1:26" ht="15.75" customHeight="1">
      <c r="A528" s="364"/>
      <c r="B528" s="35"/>
      <c r="C528" s="35"/>
      <c r="D528" s="35"/>
      <c r="E528" s="364"/>
      <c r="F528" s="364"/>
      <c r="G528" s="364"/>
      <c r="H528" s="364"/>
      <c r="I528" s="365"/>
      <c r="J528" s="364"/>
      <c r="K528" s="364"/>
      <c r="L528" s="366"/>
      <c r="M528" s="366"/>
      <c r="N528" s="366"/>
      <c r="O528" s="421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spans="1:26" ht="15.75" customHeight="1">
      <c r="A529" s="364"/>
      <c r="B529" s="35"/>
      <c r="C529" s="35"/>
      <c r="D529" s="35"/>
      <c r="E529" s="364"/>
      <c r="F529" s="364"/>
      <c r="G529" s="364"/>
      <c r="H529" s="364"/>
      <c r="I529" s="365"/>
      <c r="J529" s="364"/>
      <c r="K529" s="364"/>
      <c r="L529" s="366"/>
      <c r="M529" s="366"/>
      <c r="N529" s="366"/>
      <c r="O529" s="421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spans="1:26" ht="15.75" customHeight="1">
      <c r="A530" s="364"/>
      <c r="B530" s="35"/>
      <c r="C530" s="35"/>
      <c r="D530" s="35"/>
      <c r="E530" s="364"/>
      <c r="F530" s="364"/>
      <c r="G530" s="364"/>
      <c r="H530" s="364"/>
      <c r="I530" s="365"/>
      <c r="J530" s="364"/>
      <c r="K530" s="364"/>
      <c r="L530" s="366"/>
      <c r="M530" s="366"/>
      <c r="N530" s="366"/>
      <c r="O530" s="421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spans="1:26" ht="15.75" customHeight="1">
      <c r="A531" s="364"/>
      <c r="B531" s="35"/>
      <c r="C531" s="35"/>
      <c r="D531" s="35"/>
      <c r="E531" s="364"/>
      <c r="F531" s="364"/>
      <c r="G531" s="364"/>
      <c r="H531" s="364"/>
      <c r="I531" s="365"/>
      <c r="J531" s="364"/>
      <c r="K531" s="364"/>
      <c r="L531" s="366"/>
      <c r="M531" s="366"/>
      <c r="N531" s="366"/>
      <c r="O531" s="421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spans="1:26" ht="15.75" customHeight="1">
      <c r="A532" s="364"/>
      <c r="B532" s="35"/>
      <c r="C532" s="35"/>
      <c r="D532" s="35"/>
      <c r="E532" s="364"/>
      <c r="F532" s="364"/>
      <c r="G532" s="364"/>
      <c r="H532" s="364"/>
      <c r="I532" s="365"/>
      <c r="J532" s="364"/>
      <c r="K532" s="364"/>
      <c r="L532" s="366"/>
      <c r="M532" s="366"/>
      <c r="N532" s="366"/>
      <c r="O532" s="421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spans="1:26" ht="15.75" customHeight="1">
      <c r="A533" s="364"/>
      <c r="B533" s="35"/>
      <c r="C533" s="35"/>
      <c r="D533" s="35"/>
      <c r="E533" s="364"/>
      <c r="F533" s="364"/>
      <c r="G533" s="364"/>
      <c r="H533" s="364"/>
      <c r="I533" s="365"/>
      <c r="J533" s="364"/>
      <c r="K533" s="364"/>
      <c r="L533" s="366"/>
      <c r="M533" s="366"/>
      <c r="N533" s="366"/>
      <c r="O533" s="421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spans="1:26" ht="15.75" customHeight="1">
      <c r="A534" s="364"/>
      <c r="B534" s="35"/>
      <c r="C534" s="35"/>
      <c r="D534" s="35"/>
      <c r="E534" s="364"/>
      <c r="F534" s="364"/>
      <c r="G534" s="364"/>
      <c r="H534" s="364"/>
      <c r="I534" s="365"/>
      <c r="J534" s="364"/>
      <c r="K534" s="364"/>
      <c r="L534" s="366"/>
      <c r="M534" s="366"/>
      <c r="N534" s="366"/>
      <c r="O534" s="421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spans="1:26" ht="15.75" customHeight="1">
      <c r="A535" s="364"/>
      <c r="B535" s="35"/>
      <c r="C535" s="35"/>
      <c r="D535" s="35"/>
      <c r="E535" s="364"/>
      <c r="F535" s="364"/>
      <c r="G535" s="364"/>
      <c r="H535" s="364"/>
      <c r="I535" s="365"/>
      <c r="J535" s="364"/>
      <c r="K535" s="364"/>
      <c r="L535" s="366"/>
      <c r="M535" s="366"/>
      <c r="N535" s="366"/>
      <c r="O535" s="421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spans="1:26" ht="15.75" customHeight="1">
      <c r="A536" s="364"/>
      <c r="B536" s="35"/>
      <c r="C536" s="35"/>
      <c r="D536" s="35"/>
      <c r="E536" s="364"/>
      <c r="F536" s="364"/>
      <c r="G536" s="364"/>
      <c r="H536" s="364"/>
      <c r="I536" s="365"/>
      <c r="J536" s="364"/>
      <c r="K536" s="364"/>
      <c r="L536" s="366"/>
      <c r="M536" s="366"/>
      <c r="N536" s="366"/>
      <c r="O536" s="421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spans="1:26" ht="15.75" customHeight="1">
      <c r="A537" s="364"/>
      <c r="B537" s="35"/>
      <c r="C537" s="35"/>
      <c r="D537" s="35"/>
      <c r="E537" s="364"/>
      <c r="F537" s="364"/>
      <c r="G537" s="364"/>
      <c r="H537" s="364"/>
      <c r="I537" s="365"/>
      <c r="J537" s="364"/>
      <c r="K537" s="364"/>
      <c r="L537" s="366"/>
      <c r="M537" s="366"/>
      <c r="N537" s="366"/>
      <c r="O537" s="421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spans="1:26" ht="15.75" customHeight="1">
      <c r="A538" s="364"/>
      <c r="B538" s="35"/>
      <c r="C538" s="35"/>
      <c r="D538" s="35"/>
      <c r="E538" s="364"/>
      <c r="F538" s="364"/>
      <c r="G538" s="364"/>
      <c r="H538" s="364"/>
      <c r="I538" s="365"/>
      <c r="J538" s="364"/>
      <c r="K538" s="364"/>
      <c r="L538" s="366"/>
      <c r="M538" s="366"/>
      <c r="N538" s="366"/>
      <c r="O538" s="421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spans="1:26" ht="15.75" customHeight="1">
      <c r="A539" s="364"/>
      <c r="B539" s="35"/>
      <c r="C539" s="35"/>
      <c r="D539" s="35"/>
      <c r="E539" s="364"/>
      <c r="F539" s="364"/>
      <c r="G539" s="364"/>
      <c r="H539" s="364"/>
      <c r="I539" s="365"/>
      <c r="J539" s="364"/>
      <c r="K539" s="364"/>
      <c r="L539" s="366"/>
      <c r="M539" s="366"/>
      <c r="N539" s="366"/>
      <c r="O539" s="421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spans="1:26" ht="15.75" customHeight="1">
      <c r="A540" s="364"/>
      <c r="B540" s="35"/>
      <c r="C540" s="35"/>
      <c r="D540" s="35"/>
      <c r="E540" s="364"/>
      <c r="F540" s="364"/>
      <c r="G540" s="364"/>
      <c r="H540" s="364"/>
      <c r="I540" s="365"/>
      <c r="J540" s="364"/>
      <c r="K540" s="364"/>
      <c r="L540" s="366"/>
      <c r="M540" s="366"/>
      <c r="N540" s="366"/>
      <c r="O540" s="421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spans="1:26" ht="15.75" customHeight="1">
      <c r="A541" s="364"/>
      <c r="B541" s="35"/>
      <c r="C541" s="35"/>
      <c r="D541" s="35"/>
      <c r="E541" s="364"/>
      <c r="F541" s="364"/>
      <c r="G541" s="364"/>
      <c r="H541" s="364"/>
      <c r="I541" s="365"/>
      <c r="J541" s="364"/>
      <c r="K541" s="364"/>
      <c r="L541" s="366"/>
      <c r="M541" s="366"/>
      <c r="N541" s="366"/>
      <c r="O541" s="421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spans="1:26" ht="15.75" customHeight="1">
      <c r="A542" s="364"/>
      <c r="B542" s="35"/>
      <c r="C542" s="35"/>
      <c r="D542" s="35"/>
      <c r="E542" s="364"/>
      <c r="F542" s="364"/>
      <c r="G542" s="364"/>
      <c r="H542" s="364"/>
      <c r="I542" s="365"/>
      <c r="J542" s="364"/>
      <c r="K542" s="364"/>
      <c r="L542" s="366"/>
      <c r="M542" s="366"/>
      <c r="N542" s="366"/>
      <c r="O542" s="421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spans="1:26" ht="15.75" customHeight="1">
      <c r="A543" s="364"/>
      <c r="B543" s="35"/>
      <c r="C543" s="35"/>
      <c r="D543" s="35"/>
      <c r="E543" s="364"/>
      <c r="F543" s="364"/>
      <c r="G543" s="364"/>
      <c r="H543" s="364"/>
      <c r="I543" s="365"/>
      <c r="J543" s="364"/>
      <c r="K543" s="364"/>
      <c r="L543" s="366"/>
      <c r="M543" s="366"/>
      <c r="N543" s="366"/>
      <c r="O543" s="421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spans="1:26" ht="15.75" customHeight="1">
      <c r="A544" s="364"/>
      <c r="B544" s="35"/>
      <c r="C544" s="35"/>
      <c r="D544" s="35"/>
      <c r="E544" s="364"/>
      <c r="F544" s="364"/>
      <c r="G544" s="364"/>
      <c r="H544" s="364"/>
      <c r="I544" s="365"/>
      <c r="J544" s="364"/>
      <c r="K544" s="364"/>
      <c r="L544" s="366"/>
      <c r="M544" s="366"/>
      <c r="N544" s="366"/>
      <c r="O544" s="421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spans="1:26" ht="15.75" customHeight="1">
      <c r="A545" s="364"/>
      <c r="B545" s="35"/>
      <c r="C545" s="35"/>
      <c r="D545" s="35"/>
      <c r="E545" s="364"/>
      <c r="F545" s="364"/>
      <c r="G545" s="364"/>
      <c r="H545" s="364"/>
      <c r="I545" s="365"/>
      <c r="J545" s="364"/>
      <c r="K545" s="364"/>
      <c r="L545" s="366"/>
      <c r="M545" s="366"/>
      <c r="N545" s="366"/>
      <c r="O545" s="421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spans="1:26" ht="15.75" customHeight="1">
      <c r="A546" s="364"/>
      <c r="B546" s="35"/>
      <c r="C546" s="35"/>
      <c r="D546" s="35"/>
      <c r="E546" s="364"/>
      <c r="F546" s="364"/>
      <c r="G546" s="364"/>
      <c r="H546" s="364"/>
      <c r="I546" s="365"/>
      <c r="J546" s="364"/>
      <c r="K546" s="364"/>
      <c r="L546" s="366"/>
      <c r="M546" s="366"/>
      <c r="N546" s="366"/>
      <c r="O546" s="421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spans="1:26" ht="15.75" customHeight="1">
      <c r="A547" s="364"/>
      <c r="B547" s="35"/>
      <c r="C547" s="35"/>
      <c r="D547" s="35"/>
      <c r="E547" s="364"/>
      <c r="F547" s="364"/>
      <c r="G547" s="364"/>
      <c r="H547" s="364"/>
      <c r="I547" s="365"/>
      <c r="J547" s="364"/>
      <c r="K547" s="364"/>
      <c r="L547" s="366"/>
      <c r="M547" s="366"/>
      <c r="N547" s="366"/>
      <c r="O547" s="421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spans="1:26" ht="15.75" customHeight="1">
      <c r="A548" s="364"/>
      <c r="B548" s="35"/>
      <c r="C548" s="35"/>
      <c r="D548" s="35"/>
      <c r="E548" s="364"/>
      <c r="F548" s="364"/>
      <c r="G548" s="364"/>
      <c r="H548" s="364"/>
      <c r="I548" s="365"/>
      <c r="J548" s="364"/>
      <c r="K548" s="364"/>
      <c r="L548" s="366"/>
      <c r="M548" s="366"/>
      <c r="N548" s="366"/>
      <c r="O548" s="421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spans="1:26" ht="15.75" customHeight="1">
      <c r="A549" s="364"/>
      <c r="B549" s="35"/>
      <c r="C549" s="35"/>
      <c r="D549" s="35"/>
      <c r="E549" s="364"/>
      <c r="F549" s="364"/>
      <c r="G549" s="364"/>
      <c r="H549" s="364"/>
      <c r="I549" s="365"/>
      <c r="J549" s="364"/>
      <c r="K549" s="364"/>
      <c r="L549" s="366"/>
      <c r="M549" s="366"/>
      <c r="N549" s="366"/>
      <c r="O549" s="421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spans="1:26" ht="15.75" customHeight="1">
      <c r="A550" s="364"/>
      <c r="B550" s="35"/>
      <c r="C550" s="35"/>
      <c r="D550" s="35"/>
      <c r="E550" s="364"/>
      <c r="F550" s="364"/>
      <c r="G550" s="364"/>
      <c r="H550" s="364"/>
      <c r="I550" s="365"/>
      <c r="J550" s="364"/>
      <c r="K550" s="364"/>
      <c r="L550" s="366"/>
      <c r="M550" s="366"/>
      <c r="N550" s="366"/>
      <c r="O550" s="421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spans="1:26" ht="15.75" customHeight="1">
      <c r="A551" s="364"/>
      <c r="B551" s="35"/>
      <c r="C551" s="35"/>
      <c r="D551" s="35"/>
      <c r="E551" s="364"/>
      <c r="F551" s="364"/>
      <c r="G551" s="364"/>
      <c r="H551" s="364"/>
      <c r="I551" s="365"/>
      <c r="J551" s="364"/>
      <c r="K551" s="364"/>
      <c r="L551" s="366"/>
      <c r="M551" s="366"/>
      <c r="N551" s="366"/>
      <c r="O551" s="421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spans="1:26" ht="15.75" customHeight="1">
      <c r="A552" s="364"/>
      <c r="B552" s="35"/>
      <c r="C552" s="35"/>
      <c r="D552" s="35"/>
      <c r="E552" s="364"/>
      <c r="F552" s="364"/>
      <c r="G552" s="364"/>
      <c r="H552" s="364"/>
      <c r="I552" s="365"/>
      <c r="J552" s="364"/>
      <c r="K552" s="364"/>
      <c r="L552" s="366"/>
      <c r="M552" s="366"/>
      <c r="N552" s="366"/>
      <c r="O552" s="421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spans="1:26" ht="15.75" customHeight="1">
      <c r="A553" s="364"/>
      <c r="B553" s="35"/>
      <c r="C553" s="35"/>
      <c r="D553" s="35"/>
      <c r="E553" s="364"/>
      <c r="F553" s="364"/>
      <c r="G553" s="364"/>
      <c r="H553" s="364"/>
      <c r="I553" s="365"/>
      <c r="J553" s="364"/>
      <c r="K553" s="364"/>
      <c r="L553" s="366"/>
      <c r="M553" s="366"/>
      <c r="N553" s="366"/>
      <c r="O553" s="421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spans="1:26" ht="15.75" customHeight="1">
      <c r="A554" s="364"/>
      <c r="B554" s="35"/>
      <c r="C554" s="35"/>
      <c r="D554" s="35"/>
      <c r="E554" s="364"/>
      <c r="F554" s="364"/>
      <c r="G554" s="364"/>
      <c r="H554" s="364"/>
      <c r="I554" s="365"/>
      <c r="J554" s="364"/>
      <c r="K554" s="364"/>
      <c r="L554" s="366"/>
      <c r="M554" s="366"/>
      <c r="N554" s="366"/>
      <c r="O554" s="421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spans="1:26" ht="15.75" customHeight="1">
      <c r="A555" s="364"/>
      <c r="B555" s="35"/>
      <c r="C555" s="35"/>
      <c r="D555" s="35"/>
      <c r="E555" s="364"/>
      <c r="F555" s="364"/>
      <c r="G555" s="364"/>
      <c r="H555" s="364"/>
      <c r="I555" s="365"/>
      <c r="J555" s="364"/>
      <c r="K555" s="364"/>
      <c r="L555" s="366"/>
      <c r="M555" s="366"/>
      <c r="N555" s="366"/>
      <c r="O555" s="421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spans="1:26" ht="15.75" customHeight="1">
      <c r="A556" s="364"/>
      <c r="B556" s="35"/>
      <c r="C556" s="35"/>
      <c r="D556" s="35"/>
      <c r="E556" s="364"/>
      <c r="F556" s="364"/>
      <c r="G556" s="364"/>
      <c r="H556" s="364"/>
      <c r="I556" s="365"/>
      <c r="J556" s="364"/>
      <c r="K556" s="364"/>
      <c r="L556" s="366"/>
      <c r="M556" s="366"/>
      <c r="N556" s="366"/>
      <c r="O556" s="421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spans="1:26" ht="15.75" customHeight="1">
      <c r="A557" s="364"/>
      <c r="B557" s="35"/>
      <c r="C557" s="35"/>
      <c r="D557" s="35"/>
      <c r="E557" s="364"/>
      <c r="F557" s="364"/>
      <c r="G557" s="364"/>
      <c r="H557" s="364"/>
      <c r="I557" s="365"/>
      <c r="J557" s="364"/>
      <c r="K557" s="364"/>
      <c r="L557" s="366"/>
      <c r="M557" s="366"/>
      <c r="N557" s="366"/>
      <c r="O557" s="421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spans="1:26" ht="15.75" customHeight="1">
      <c r="A558" s="364"/>
      <c r="B558" s="35"/>
      <c r="C558" s="35"/>
      <c r="D558" s="35"/>
      <c r="E558" s="364"/>
      <c r="F558" s="364"/>
      <c r="G558" s="364"/>
      <c r="H558" s="364"/>
      <c r="I558" s="365"/>
      <c r="J558" s="364"/>
      <c r="K558" s="364"/>
      <c r="L558" s="366"/>
      <c r="M558" s="366"/>
      <c r="N558" s="366"/>
      <c r="O558" s="421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spans="1:26" ht="15.75" customHeight="1">
      <c r="A559" s="364"/>
      <c r="B559" s="35"/>
      <c r="C559" s="35"/>
      <c r="D559" s="35"/>
      <c r="E559" s="364"/>
      <c r="F559" s="364"/>
      <c r="G559" s="364"/>
      <c r="H559" s="364"/>
      <c r="I559" s="365"/>
      <c r="J559" s="364"/>
      <c r="K559" s="364"/>
      <c r="L559" s="366"/>
      <c r="M559" s="366"/>
      <c r="N559" s="366"/>
      <c r="O559" s="421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spans="1:26" ht="15.75" customHeight="1">
      <c r="A560" s="364"/>
      <c r="B560" s="35"/>
      <c r="C560" s="35"/>
      <c r="D560" s="35"/>
      <c r="E560" s="364"/>
      <c r="F560" s="364"/>
      <c r="G560" s="364"/>
      <c r="H560" s="364"/>
      <c r="I560" s="365"/>
      <c r="J560" s="364"/>
      <c r="K560" s="364"/>
      <c r="L560" s="366"/>
      <c r="M560" s="366"/>
      <c r="N560" s="366"/>
      <c r="O560" s="421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spans="1:26" ht="15.75" customHeight="1">
      <c r="A561" s="364"/>
      <c r="B561" s="35"/>
      <c r="C561" s="35"/>
      <c r="D561" s="35"/>
      <c r="E561" s="364"/>
      <c r="F561" s="364"/>
      <c r="G561" s="364"/>
      <c r="H561" s="364"/>
      <c r="I561" s="365"/>
      <c r="J561" s="364"/>
      <c r="K561" s="364"/>
      <c r="L561" s="366"/>
      <c r="M561" s="366"/>
      <c r="N561" s="366"/>
      <c r="O561" s="421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spans="1:26" ht="15.75" customHeight="1">
      <c r="A562" s="364"/>
      <c r="B562" s="35"/>
      <c r="C562" s="35"/>
      <c r="D562" s="35"/>
      <c r="E562" s="364"/>
      <c r="F562" s="364"/>
      <c r="G562" s="364"/>
      <c r="H562" s="364"/>
      <c r="I562" s="365"/>
      <c r="J562" s="364"/>
      <c r="K562" s="364"/>
      <c r="L562" s="366"/>
      <c r="M562" s="366"/>
      <c r="N562" s="366"/>
      <c r="O562" s="421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spans="1:26" ht="15.75" customHeight="1">
      <c r="A563" s="364"/>
      <c r="B563" s="35"/>
      <c r="C563" s="35"/>
      <c r="D563" s="35"/>
      <c r="E563" s="364"/>
      <c r="F563" s="364"/>
      <c r="G563" s="364"/>
      <c r="H563" s="364"/>
      <c r="I563" s="365"/>
      <c r="J563" s="364"/>
      <c r="K563" s="364"/>
      <c r="L563" s="366"/>
      <c r="M563" s="366"/>
      <c r="N563" s="366"/>
      <c r="O563" s="421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spans="1:26" ht="15.75" customHeight="1">
      <c r="A564" s="364"/>
      <c r="B564" s="35"/>
      <c r="C564" s="35"/>
      <c r="D564" s="35"/>
      <c r="E564" s="364"/>
      <c r="F564" s="364"/>
      <c r="G564" s="364"/>
      <c r="H564" s="364"/>
      <c r="I564" s="365"/>
      <c r="J564" s="364"/>
      <c r="K564" s="364"/>
      <c r="L564" s="366"/>
      <c r="M564" s="366"/>
      <c r="N564" s="366"/>
      <c r="O564" s="421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spans="1:26" ht="15.75" customHeight="1">
      <c r="A565" s="364"/>
      <c r="B565" s="35"/>
      <c r="C565" s="35"/>
      <c r="D565" s="35"/>
      <c r="E565" s="364"/>
      <c r="F565" s="364"/>
      <c r="G565" s="364"/>
      <c r="H565" s="364"/>
      <c r="I565" s="365"/>
      <c r="J565" s="364"/>
      <c r="K565" s="364"/>
      <c r="L565" s="366"/>
      <c r="M565" s="366"/>
      <c r="N565" s="366"/>
      <c r="O565" s="421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spans="1:26" ht="15.75" customHeight="1">
      <c r="A566" s="364"/>
      <c r="B566" s="35"/>
      <c r="C566" s="35"/>
      <c r="D566" s="35"/>
      <c r="E566" s="364"/>
      <c r="F566" s="364"/>
      <c r="G566" s="364"/>
      <c r="H566" s="364"/>
      <c r="I566" s="365"/>
      <c r="J566" s="364"/>
      <c r="K566" s="364"/>
      <c r="L566" s="366"/>
      <c r="M566" s="366"/>
      <c r="N566" s="366"/>
      <c r="O566" s="421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spans="1:26" ht="15.75" customHeight="1">
      <c r="A567" s="364"/>
      <c r="B567" s="35"/>
      <c r="C567" s="35"/>
      <c r="D567" s="35"/>
      <c r="E567" s="364"/>
      <c r="F567" s="364"/>
      <c r="G567" s="364"/>
      <c r="H567" s="364"/>
      <c r="I567" s="365"/>
      <c r="J567" s="364"/>
      <c r="K567" s="364"/>
      <c r="L567" s="366"/>
      <c r="M567" s="366"/>
      <c r="N567" s="366"/>
      <c r="O567" s="421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spans="1:26" ht="15.75" customHeight="1">
      <c r="A568" s="364"/>
      <c r="B568" s="35"/>
      <c r="C568" s="35"/>
      <c r="D568" s="35"/>
      <c r="E568" s="364"/>
      <c r="F568" s="364"/>
      <c r="G568" s="364"/>
      <c r="H568" s="364"/>
      <c r="I568" s="365"/>
      <c r="J568" s="364"/>
      <c r="K568" s="364"/>
      <c r="L568" s="366"/>
      <c r="M568" s="366"/>
      <c r="N568" s="366"/>
      <c r="O568" s="421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spans="1:26" ht="15.75" customHeight="1">
      <c r="A569" s="364"/>
      <c r="B569" s="35"/>
      <c r="C569" s="35"/>
      <c r="D569" s="35"/>
      <c r="E569" s="364"/>
      <c r="F569" s="364"/>
      <c r="G569" s="364"/>
      <c r="H569" s="364"/>
      <c r="I569" s="365"/>
      <c r="J569" s="364"/>
      <c r="K569" s="364"/>
      <c r="L569" s="366"/>
      <c r="M569" s="366"/>
      <c r="N569" s="366"/>
      <c r="O569" s="421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spans="1:26" ht="15.75" customHeight="1">
      <c r="A570" s="364"/>
      <c r="B570" s="35"/>
      <c r="C570" s="35"/>
      <c r="D570" s="35"/>
      <c r="E570" s="364"/>
      <c r="F570" s="364"/>
      <c r="G570" s="364"/>
      <c r="H570" s="364"/>
      <c r="I570" s="365"/>
      <c r="J570" s="364"/>
      <c r="K570" s="364"/>
      <c r="L570" s="366"/>
      <c r="M570" s="366"/>
      <c r="N570" s="366"/>
      <c r="O570" s="421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spans="1:26" ht="15.75" customHeight="1">
      <c r="A571" s="364"/>
      <c r="B571" s="35"/>
      <c r="C571" s="35"/>
      <c r="D571" s="35"/>
      <c r="E571" s="364"/>
      <c r="F571" s="364"/>
      <c r="G571" s="364"/>
      <c r="H571" s="364"/>
      <c r="I571" s="365"/>
      <c r="J571" s="364"/>
      <c r="K571" s="364"/>
      <c r="L571" s="366"/>
      <c r="M571" s="366"/>
      <c r="N571" s="366"/>
      <c r="O571" s="421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spans="1:26" ht="15.75" customHeight="1">
      <c r="A572" s="364"/>
      <c r="B572" s="35"/>
      <c r="C572" s="35"/>
      <c r="D572" s="35"/>
      <c r="E572" s="364"/>
      <c r="F572" s="364"/>
      <c r="G572" s="364"/>
      <c r="H572" s="364"/>
      <c r="I572" s="365"/>
      <c r="J572" s="364"/>
      <c r="K572" s="364"/>
      <c r="L572" s="366"/>
      <c r="M572" s="366"/>
      <c r="N572" s="366"/>
      <c r="O572" s="421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spans="1:26" ht="15.75" customHeight="1">
      <c r="A573" s="364"/>
      <c r="B573" s="35"/>
      <c r="C573" s="35"/>
      <c r="D573" s="35"/>
      <c r="E573" s="364"/>
      <c r="F573" s="364"/>
      <c r="G573" s="364"/>
      <c r="H573" s="364"/>
      <c r="I573" s="365"/>
      <c r="J573" s="364"/>
      <c r="K573" s="364"/>
      <c r="L573" s="366"/>
      <c r="M573" s="366"/>
      <c r="N573" s="366"/>
      <c r="O573" s="421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spans="1:26" ht="15.75" customHeight="1">
      <c r="A574" s="364"/>
      <c r="B574" s="35"/>
      <c r="C574" s="35"/>
      <c r="D574" s="35"/>
      <c r="E574" s="364"/>
      <c r="F574" s="364"/>
      <c r="G574" s="364"/>
      <c r="H574" s="364"/>
      <c r="I574" s="365"/>
      <c r="J574" s="364"/>
      <c r="K574" s="364"/>
      <c r="L574" s="366"/>
      <c r="M574" s="366"/>
      <c r="N574" s="366"/>
      <c r="O574" s="421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spans="1:26" ht="15.75" customHeight="1">
      <c r="A575" s="364"/>
      <c r="B575" s="35"/>
      <c r="C575" s="35"/>
      <c r="D575" s="35"/>
      <c r="E575" s="364"/>
      <c r="F575" s="364"/>
      <c r="G575" s="364"/>
      <c r="H575" s="364"/>
      <c r="I575" s="365"/>
      <c r="J575" s="364"/>
      <c r="K575" s="364"/>
      <c r="L575" s="366"/>
      <c r="M575" s="366"/>
      <c r="N575" s="366"/>
      <c r="O575" s="421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spans="1:26" ht="15.75" customHeight="1">
      <c r="A576" s="364"/>
      <c r="B576" s="35"/>
      <c r="C576" s="35"/>
      <c r="D576" s="35"/>
      <c r="E576" s="364"/>
      <c r="F576" s="364"/>
      <c r="G576" s="364"/>
      <c r="H576" s="364"/>
      <c r="I576" s="365"/>
      <c r="J576" s="364"/>
      <c r="K576" s="364"/>
      <c r="L576" s="366"/>
      <c r="M576" s="366"/>
      <c r="N576" s="366"/>
      <c r="O576" s="421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spans="1:26" ht="15.75" customHeight="1">
      <c r="A577" s="364"/>
      <c r="B577" s="35"/>
      <c r="C577" s="35"/>
      <c r="D577" s="35"/>
      <c r="E577" s="364"/>
      <c r="F577" s="364"/>
      <c r="G577" s="364"/>
      <c r="H577" s="364"/>
      <c r="I577" s="365"/>
      <c r="J577" s="364"/>
      <c r="K577" s="364"/>
      <c r="L577" s="366"/>
      <c r="M577" s="366"/>
      <c r="N577" s="366"/>
      <c r="O577" s="421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spans="1:26" ht="15.75" customHeight="1">
      <c r="A578" s="364"/>
      <c r="B578" s="35"/>
      <c r="C578" s="35"/>
      <c r="D578" s="35"/>
      <c r="E578" s="364"/>
      <c r="F578" s="364"/>
      <c r="G578" s="364"/>
      <c r="H578" s="364"/>
      <c r="I578" s="365"/>
      <c r="J578" s="364"/>
      <c r="K578" s="364"/>
      <c r="L578" s="366"/>
      <c r="M578" s="366"/>
      <c r="N578" s="366"/>
      <c r="O578" s="421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spans="1:26" ht="15.75" customHeight="1">
      <c r="A579" s="364"/>
      <c r="B579" s="35"/>
      <c r="C579" s="35"/>
      <c r="D579" s="35"/>
      <c r="E579" s="364"/>
      <c r="F579" s="364"/>
      <c r="G579" s="364"/>
      <c r="H579" s="364"/>
      <c r="I579" s="365"/>
      <c r="J579" s="364"/>
      <c r="K579" s="364"/>
      <c r="L579" s="366"/>
      <c r="M579" s="366"/>
      <c r="N579" s="366"/>
      <c r="O579" s="421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spans="1:26" ht="15.75" customHeight="1">
      <c r="A580" s="364"/>
      <c r="B580" s="35"/>
      <c r="C580" s="35"/>
      <c r="D580" s="35"/>
      <c r="E580" s="364"/>
      <c r="F580" s="364"/>
      <c r="G580" s="364"/>
      <c r="H580" s="364"/>
      <c r="I580" s="365"/>
      <c r="J580" s="364"/>
      <c r="K580" s="364"/>
      <c r="L580" s="366"/>
      <c r="M580" s="366"/>
      <c r="N580" s="366"/>
      <c r="O580" s="421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spans="1:26" ht="15.75" customHeight="1">
      <c r="A581" s="364"/>
      <c r="B581" s="35"/>
      <c r="C581" s="35"/>
      <c r="D581" s="35"/>
      <c r="E581" s="364"/>
      <c r="F581" s="364"/>
      <c r="G581" s="364"/>
      <c r="H581" s="364"/>
      <c r="I581" s="365"/>
      <c r="J581" s="364"/>
      <c r="K581" s="364"/>
      <c r="L581" s="366"/>
      <c r="M581" s="366"/>
      <c r="N581" s="366"/>
      <c r="O581" s="421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spans="1:26" ht="15.75" customHeight="1">
      <c r="A582" s="364"/>
      <c r="B582" s="35"/>
      <c r="C582" s="35"/>
      <c r="D582" s="35"/>
      <c r="E582" s="364"/>
      <c r="F582" s="364"/>
      <c r="G582" s="364"/>
      <c r="H582" s="364"/>
      <c r="I582" s="365"/>
      <c r="J582" s="364"/>
      <c r="K582" s="364"/>
      <c r="L582" s="366"/>
      <c r="M582" s="366"/>
      <c r="N582" s="366"/>
      <c r="O582" s="421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spans="1:26" ht="15.75" customHeight="1">
      <c r="A583" s="364"/>
      <c r="B583" s="35"/>
      <c r="C583" s="35"/>
      <c r="D583" s="35"/>
      <c r="E583" s="364"/>
      <c r="F583" s="364"/>
      <c r="G583" s="364"/>
      <c r="H583" s="364"/>
      <c r="I583" s="365"/>
      <c r="J583" s="364"/>
      <c r="K583" s="364"/>
      <c r="L583" s="366"/>
      <c r="M583" s="366"/>
      <c r="N583" s="366"/>
      <c r="O583" s="421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spans="1:26" ht="15.75" customHeight="1">
      <c r="A584" s="364"/>
      <c r="B584" s="35"/>
      <c r="C584" s="35"/>
      <c r="D584" s="35"/>
      <c r="E584" s="364"/>
      <c r="F584" s="364"/>
      <c r="G584" s="364"/>
      <c r="H584" s="364"/>
      <c r="I584" s="365"/>
      <c r="J584" s="364"/>
      <c r="K584" s="364"/>
      <c r="L584" s="366"/>
      <c r="M584" s="366"/>
      <c r="N584" s="366"/>
      <c r="O584" s="421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spans="1:26" ht="15.75" customHeight="1">
      <c r="A585" s="364"/>
      <c r="B585" s="35"/>
      <c r="C585" s="35"/>
      <c r="D585" s="35"/>
      <c r="E585" s="364"/>
      <c r="F585" s="364"/>
      <c r="G585" s="364"/>
      <c r="H585" s="364"/>
      <c r="I585" s="365"/>
      <c r="J585" s="364"/>
      <c r="K585" s="364"/>
      <c r="L585" s="366"/>
      <c r="M585" s="366"/>
      <c r="N585" s="366"/>
      <c r="O585" s="421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spans="1:26" ht="15.75" customHeight="1">
      <c r="A586" s="364"/>
      <c r="B586" s="35"/>
      <c r="C586" s="35"/>
      <c r="D586" s="35"/>
      <c r="E586" s="364"/>
      <c r="F586" s="364"/>
      <c r="G586" s="364"/>
      <c r="H586" s="364"/>
      <c r="I586" s="365"/>
      <c r="J586" s="364"/>
      <c r="K586" s="364"/>
      <c r="L586" s="366"/>
      <c r="M586" s="366"/>
      <c r="N586" s="366"/>
      <c r="O586" s="421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spans="1:26" ht="15.75" customHeight="1">
      <c r="A587" s="364"/>
      <c r="B587" s="35"/>
      <c r="C587" s="35"/>
      <c r="D587" s="35"/>
      <c r="E587" s="364"/>
      <c r="F587" s="364"/>
      <c r="G587" s="364"/>
      <c r="H587" s="364"/>
      <c r="I587" s="365"/>
      <c r="J587" s="364"/>
      <c r="K587" s="364"/>
      <c r="L587" s="366"/>
      <c r="M587" s="366"/>
      <c r="N587" s="366"/>
      <c r="O587" s="421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spans="1:26" ht="15.75" customHeight="1">
      <c r="A588" s="364"/>
      <c r="B588" s="35"/>
      <c r="C588" s="35"/>
      <c r="D588" s="35"/>
      <c r="E588" s="364"/>
      <c r="F588" s="364"/>
      <c r="G588" s="364"/>
      <c r="H588" s="364"/>
      <c r="I588" s="365"/>
      <c r="J588" s="364"/>
      <c r="K588" s="364"/>
      <c r="L588" s="366"/>
      <c r="M588" s="366"/>
      <c r="N588" s="366"/>
      <c r="O588" s="421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spans="1:26" ht="15.75" customHeight="1">
      <c r="A589" s="364"/>
      <c r="B589" s="35"/>
      <c r="C589" s="35"/>
      <c r="D589" s="35"/>
      <c r="E589" s="364"/>
      <c r="F589" s="364"/>
      <c r="G589" s="364"/>
      <c r="H589" s="364"/>
      <c r="I589" s="365"/>
      <c r="J589" s="364"/>
      <c r="K589" s="364"/>
      <c r="L589" s="366"/>
      <c r="M589" s="366"/>
      <c r="N589" s="366"/>
      <c r="O589" s="421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spans="1:26" ht="15.75" customHeight="1">
      <c r="A590" s="364"/>
      <c r="B590" s="35"/>
      <c r="C590" s="35"/>
      <c r="D590" s="35"/>
      <c r="E590" s="364"/>
      <c r="F590" s="364"/>
      <c r="G590" s="364"/>
      <c r="H590" s="364"/>
      <c r="I590" s="365"/>
      <c r="J590" s="364"/>
      <c r="K590" s="364"/>
      <c r="L590" s="366"/>
      <c r="M590" s="366"/>
      <c r="N590" s="366"/>
      <c r="O590" s="421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spans="1:26" ht="15.75" customHeight="1">
      <c r="A591" s="364"/>
      <c r="B591" s="35"/>
      <c r="C591" s="35"/>
      <c r="D591" s="35"/>
      <c r="E591" s="364"/>
      <c r="F591" s="364"/>
      <c r="G591" s="364"/>
      <c r="H591" s="364"/>
      <c r="I591" s="365"/>
      <c r="J591" s="364"/>
      <c r="K591" s="364"/>
      <c r="L591" s="366"/>
      <c r="M591" s="366"/>
      <c r="N591" s="366"/>
      <c r="O591" s="421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spans="1:26" ht="15.75" customHeight="1">
      <c r="A592" s="364"/>
      <c r="B592" s="35"/>
      <c r="C592" s="35"/>
      <c r="D592" s="35"/>
      <c r="E592" s="364"/>
      <c r="F592" s="364"/>
      <c r="G592" s="364"/>
      <c r="H592" s="364"/>
      <c r="I592" s="365"/>
      <c r="J592" s="364"/>
      <c r="K592" s="364"/>
      <c r="L592" s="366"/>
      <c r="M592" s="366"/>
      <c r="N592" s="366"/>
      <c r="O592" s="421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spans="1:26" ht="15.75" customHeight="1">
      <c r="A593" s="364"/>
      <c r="B593" s="35"/>
      <c r="C593" s="35"/>
      <c r="D593" s="35"/>
      <c r="E593" s="364"/>
      <c r="F593" s="364"/>
      <c r="G593" s="364"/>
      <c r="H593" s="364"/>
      <c r="I593" s="365"/>
      <c r="J593" s="364"/>
      <c r="K593" s="364"/>
      <c r="L593" s="366"/>
      <c r="M593" s="366"/>
      <c r="N593" s="366"/>
      <c r="O593" s="421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spans="1:26" ht="15.75" customHeight="1">
      <c r="A594" s="364"/>
      <c r="B594" s="35"/>
      <c r="C594" s="35"/>
      <c r="D594" s="35"/>
      <c r="E594" s="364"/>
      <c r="F594" s="364"/>
      <c r="G594" s="364"/>
      <c r="H594" s="364"/>
      <c r="I594" s="365"/>
      <c r="J594" s="364"/>
      <c r="K594" s="364"/>
      <c r="L594" s="366"/>
      <c r="M594" s="366"/>
      <c r="N594" s="366"/>
      <c r="O594" s="421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spans="1:26" ht="15.75" customHeight="1">
      <c r="A595" s="364"/>
      <c r="B595" s="35"/>
      <c r="C595" s="35"/>
      <c r="D595" s="35"/>
      <c r="E595" s="364"/>
      <c r="F595" s="364"/>
      <c r="G595" s="364"/>
      <c r="H595" s="364"/>
      <c r="I595" s="365"/>
      <c r="J595" s="364"/>
      <c r="K595" s="364"/>
      <c r="L595" s="366"/>
      <c r="M595" s="366"/>
      <c r="N595" s="366"/>
      <c r="O595" s="421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spans="1:26" ht="15.75" customHeight="1">
      <c r="A596" s="364"/>
      <c r="B596" s="35"/>
      <c r="C596" s="35"/>
      <c r="D596" s="35"/>
      <c r="E596" s="364"/>
      <c r="F596" s="364"/>
      <c r="G596" s="364"/>
      <c r="H596" s="364"/>
      <c r="I596" s="365"/>
      <c r="J596" s="364"/>
      <c r="K596" s="364"/>
      <c r="L596" s="366"/>
      <c r="M596" s="366"/>
      <c r="N596" s="366"/>
      <c r="O596" s="421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spans="1:26" ht="15.75" customHeight="1">
      <c r="A597" s="364"/>
      <c r="B597" s="35"/>
      <c r="C597" s="35"/>
      <c r="D597" s="35"/>
      <c r="E597" s="364"/>
      <c r="F597" s="364"/>
      <c r="G597" s="364"/>
      <c r="H597" s="364"/>
      <c r="I597" s="365"/>
      <c r="J597" s="364"/>
      <c r="K597" s="364"/>
      <c r="L597" s="366"/>
      <c r="M597" s="366"/>
      <c r="N597" s="366"/>
      <c r="O597" s="421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spans="1:26" ht="15.75" customHeight="1">
      <c r="A598" s="364"/>
      <c r="B598" s="35"/>
      <c r="C598" s="35"/>
      <c r="D598" s="35"/>
      <c r="E598" s="364"/>
      <c r="F598" s="364"/>
      <c r="G598" s="364"/>
      <c r="H598" s="364"/>
      <c r="I598" s="365"/>
      <c r="J598" s="364"/>
      <c r="K598" s="364"/>
      <c r="L598" s="366"/>
      <c r="M598" s="366"/>
      <c r="N598" s="366"/>
      <c r="O598" s="421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spans="1:26" ht="15.75" customHeight="1">
      <c r="A599" s="364"/>
      <c r="B599" s="35"/>
      <c r="C599" s="35"/>
      <c r="D599" s="35"/>
      <c r="E599" s="364"/>
      <c r="F599" s="364"/>
      <c r="G599" s="364"/>
      <c r="H599" s="364"/>
      <c r="I599" s="365"/>
      <c r="J599" s="364"/>
      <c r="K599" s="364"/>
      <c r="L599" s="366"/>
      <c r="M599" s="366"/>
      <c r="N599" s="366"/>
      <c r="O599" s="421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spans="1:26" ht="15.75" customHeight="1">
      <c r="A600" s="364"/>
      <c r="B600" s="35"/>
      <c r="C600" s="35"/>
      <c r="D600" s="35"/>
      <c r="E600" s="364"/>
      <c r="F600" s="364"/>
      <c r="G600" s="364"/>
      <c r="H600" s="364"/>
      <c r="I600" s="365"/>
      <c r="J600" s="364"/>
      <c r="K600" s="364"/>
      <c r="L600" s="366"/>
      <c r="M600" s="366"/>
      <c r="N600" s="366"/>
      <c r="O600" s="421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spans="1:26" ht="15.75" customHeight="1">
      <c r="A601" s="364"/>
      <c r="B601" s="35"/>
      <c r="C601" s="35"/>
      <c r="D601" s="35"/>
      <c r="E601" s="364"/>
      <c r="F601" s="364"/>
      <c r="G601" s="364"/>
      <c r="H601" s="364"/>
      <c r="I601" s="365"/>
      <c r="J601" s="364"/>
      <c r="K601" s="364"/>
      <c r="L601" s="366"/>
      <c r="M601" s="366"/>
      <c r="N601" s="366"/>
      <c r="O601" s="421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spans="1:26" ht="15.75" customHeight="1">
      <c r="A602" s="364"/>
      <c r="B602" s="35"/>
      <c r="C602" s="35"/>
      <c r="D602" s="35"/>
      <c r="E602" s="364"/>
      <c r="F602" s="364"/>
      <c r="G602" s="364"/>
      <c r="H602" s="364"/>
      <c r="I602" s="365"/>
      <c r="J602" s="364"/>
      <c r="K602" s="364"/>
      <c r="L602" s="366"/>
      <c r="M602" s="366"/>
      <c r="N602" s="366"/>
      <c r="O602" s="421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spans="1:26" ht="15.75" customHeight="1">
      <c r="A603" s="364"/>
      <c r="B603" s="35"/>
      <c r="C603" s="35"/>
      <c r="D603" s="35"/>
      <c r="E603" s="364"/>
      <c r="F603" s="364"/>
      <c r="G603" s="364"/>
      <c r="H603" s="364"/>
      <c r="I603" s="365"/>
      <c r="J603" s="364"/>
      <c r="K603" s="364"/>
      <c r="L603" s="366"/>
      <c r="M603" s="366"/>
      <c r="N603" s="366"/>
      <c r="O603" s="421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spans="1:26" ht="15.75" customHeight="1">
      <c r="A604" s="364"/>
      <c r="B604" s="35"/>
      <c r="C604" s="35"/>
      <c r="D604" s="35"/>
      <c r="E604" s="364"/>
      <c r="F604" s="364"/>
      <c r="G604" s="364"/>
      <c r="H604" s="364"/>
      <c r="I604" s="365"/>
      <c r="J604" s="364"/>
      <c r="K604" s="364"/>
      <c r="L604" s="366"/>
      <c r="M604" s="366"/>
      <c r="N604" s="366"/>
      <c r="O604" s="421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spans="1:26" ht="15.75" customHeight="1">
      <c r="A605" s="364"/>
      <c r="B605" s="35"/>
      <c r="C605" s="35"/>
      <c r="D605" s="35"/>
      <c r="E605" s="364"/>
      <c r="F605" s="364"/>
      <c r="G605" s="364"/>
      <c r="H605" s="364"/>
      <c r="I605" s="365"/>
      <c r="J605" s="364"/>
      <c r="K605" s="364"/>
      <c r="L605" s="366"/>
      <c r="M605" s="366"/>
      <c r="N605" s="366"/>
      <c r="O605" s="421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spans="1:26" ht="15.75" customHeight="1">
      <c r="A606" s="364"/>
      <c r="B606" s="35"/>
      <c r="C606" s="35"/>
      <c r="D606" s="35"/>
      <c r="E606" s="364"/>
      <c r="F606" s="364"/>
      <c r="G606" s="364"/>
      <c r="H606" s="364"/>
      <c r="I606" s="365"/>
      <c r="J606" s="364"/>
      <c r="K606" s="364"/>
      <c r="L606" s="366"/>
      <c r="M606" s="366"/>
      <c r="N606" s="366"/>
      <c r="O606" s="421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spans="1:26" ht="15.75" customHeight="1">
      <c r="A607" s="364"/>
      <c r="B607" s="35"/>
      <c r="C607" s="35"/>
      <c r="D607" s="35"/>
      <c r="E607" s="364"/>
      <c r="F607" s="364"/>
      <c r="G607" s="364"/>
      <c r="H607" s="364"/>
      <c r="I607" s="365"/>
      <c r="J607" s="364"/>
      <c r="K607" s="364"/>
      <c r="L607" s="366"/>
      <c r="M607" s="366"/>
      <c r="N607" s="366"/>
      <c r="O607" s="421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spans="1:26" ht="15.75" customHeight="1">
      <c r="A608" s="364"/>
      <c r="B608" s="35"/>
      <c r="C608" s="35"/>
      <c r="D608" s="35"/>
      <c r="E608" s="364"/>
      <c r="F608" s="364"/>
      <c r="G608" s="364"/>
      <c r="H608" s="364"/>
      <c r="I608" s="365"/>
      <c r="J608" s="364"/>
      <c r="K608" s="364"/>
      <c r="L608" s="366"/>
      <c r="M608" s="366"/>
      <c r="N608" s="366"/>
      <c r="O608" s="421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spans="1:26" ht="15.75" customHeight="1">
      <c r="A609" s="364"/>
      <c r="B609" s="35"/>
      <c r="C609" s="35"/>
      <c r="D609" s="35"/>
      <c r="E609" s="364"/>
      <c r="F609" s="364"/>
      <c r="G609" s="364"/>
      <c r="H609" s="364"/>
      <c r="I609" s="365"/>
      <c r="J609" s="364"/>
      <c r="K609" s="364"/>
      <c r="L609" s="366"/>
      <c r="M609" s="366"/>
      <c r="N609" s="366"/>
      <c r="O609" s="421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spans="1:26" ht="15.75" customHeight="1">
      <c r="A610" s="364"/>
      <c r="B610" s="35"/>
      <c r="C610" s="35"/>
      <c r="D610" s="35"/>
      <c r="E610" s="364"/>
      <c r="F610" s="364"/>
      <c r="G610" s="364"/>
      <c r="H610" s="364"/>
      <c r="I610" s="365"/>
      <c r="J610" s="364"/>
      <c r="K610" s="364"/>
      <c r="L610" s="366"/>
      <c r="M610" s="366"/>
      <c r="N610" s="366"/>
      <c r="O610" s="421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spans="1:26" ht="15.75" customHeight="1">
      <c r="A611" s="364"/>
      <c r="B611" s="35"/>
      <c r="C611" s="35"/>
      <c r="D611" s="35"/>
      <c r="E611" s="364"/>
      <c r="F611" s="364"/>
      <c r="G611" s="364"/>
      <c r="H611" s="364"/>
      <c r="I611" s="365"/>
      <c r="J611" s="364"/>
      <c r="K611" s="364"/>
      <c r="L611" s="366"/>
      <c r="M611" s="366"/>
      <c r="N611" s="366"/>
      <c r="O611" s="421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spans="1:26" ht="15.75" customHeight="1">
      <c r="A612" s="364"/>
      <c r="B612" s="35"/>
      <c r="C612" s="35"/>
      <c r="D612" s="35"/>
      <c r="E612" s="364"/>
      <c r="F612" s="364"/>
      <c r="G612" s="364"/>
      <c r="H612" s="364"/>
      <c r="I612" s="365"/>
      <c r="J612" s="364"/>
      <c r="K612" s="364"/>
      <c r="L612" s="366"/>
      <c r="M612" s="366"/>
      <c r="N612" s="366"/>
      <c r="O612" s="421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spans="1:26" ht="15.75" customHeight="1">
      <c r="A613" s="364"/>
      <c r="B613" s="35"/>
      <c r="C613" s="35"/>
      <c r="D613" s="35"/>
      <c r="E613" s="364"/>
      <c r="F613" s="364"/>
      <c r="G613" s="364"/>
      <c r="H613" s="364"/>
      <c r="I613" s="365"/>
      <c r="J613" s="364"/>
      <c r="K613" s="364"/>
      <c r="L613" s="366"/>
      <c r="M613" s="366"/>
      <c r="N613" s="366"/>
      <c r="O613" s="421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spans="1:26" ht="15.75" customHeight="1">
      <c r="A614" s="364"/>
      <c r="B614" s="35"/>
      <c r="C614" s="35"/>
      <c r="D614" s="35"/>
      <c r="E614" s="364"/>
      <c r="F614" s="364"/>
      <c r="G614" s="364"/>
      <c r="H614" s="364"/>
      <c r="I614" s="365"/>
      <c r="J614" s="364"/>
      <c r="K614" s="364"/>
      <c r="L614" s="366"/>
      <c r="M614" s="366"/>
      <c r="N614" s="366"/>
      <c r="O614" s="421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spans="1:26" ht="15.75" customHeight="1">
      <c r="A615" s="364"/>
      <c r="B615" s="35"/>
      <c r="C615" s="35"/>
      <c r="D615" s="35"/>
      <c r="E615" s="364"/>
      <c r="F615" s="364"/>
      <c r="G615" s="364"/>
      <c r="H615" s="364"/>
      <c r="I615" s="365"/>
      <c r="J615" s="364"/>
      <c r="K615" s="364"/>
      <c r="L615" s="366"/>
      <c r="M615" s="366"/>
      <c r="N615" s="366"/>
      <c r="O615" s="421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spans="1:26" ht="15.75" customHeight="1">
      <c r="A616" s="364"/>
      <c r="B616" s="35"/>
      <c r="C616" s="35"/>
      <c r="D616" s="35"/>
      <c r="E616" s="364"/>
      <c r="F616" s="364"/>
      <c r="G616" s="364"/>
      <c r="H616" s="364"/>
      <c r="I616" s="365"/>
      <c r="J616" s="364"/>
      <c r="K616" s="364"/>
      <c r="L616" s="366"/>
      <c r="M616" s="366"/>
      <c r="N616" s="366"/>
      <c r="O616" s="421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spans="1:26" ht="15.75" customHeight="1">
      <c r="A617" s="364"/>
      <c r="B617" s="35"/>
      <c r="C617" s="35"/>
      <c r="D617" s="35"/>
      <c r="E617" s="364"/>
      <c r="F617" s="364"/>
      <c r="G617" s="364"/>
      <c r="H617" s="364"/>
      <c r="I617" s="365"/>
      <c r="J617" s="364"/>
      <c r="K617" s="364"/>
      <c r="L617" s="366"/>
      <c r="M617" s="366"/>
      <c r="N617" s="366"/>
      <c r="O617" s="421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spans="1:26" ht="15.75" customHeight="1">
      <c r="A618" s="364"/>
      <c r="B618" s="35"/>
      <c r="C618" s="35"/>
      <c r="D618" s="35"/>
      <c r="E618" s="364"/>
      <c r="F618" s="364"/>
      <c r="G618" s="364"/>
      <c r="H618" s="364"/>
      <c r="I618" s="365"/>
      <c r="J618" s="364"/>
      <c r="K618" s="364"/>
      <c r="L618" s="366"/>
      <c r="M618" s="366"/>
      <c r="N618" s="366"/>
      <c r="O618" s="421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spans="1:26" ht="15.75" customHeight="1">
      <c r="A619" s="364"/>
      <c r="B619" s="35"/>
      <c r="C619" s="35"/>
      <c r="D619" s="35"/>
      <c r="E619" s="364"/>
      <c r="F619" s="364"/>
      <c r="G619" s="364"/>
      <c r="H619" s="364"/>
      <c r="I619" s="365"/>
      <c r="J619" s="364"/>
      <c r="K619" s="364"/>
      <c r="L619" s="366"/>
      <c r="M619" s="366"/>
      <c r="N619" s="366"/>
      <c r="O619" s="421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spans="1:26" ht="15.75" customHeight="1">
      <c r="A620" s="364"/>
      <c r="B620" s="35"/>
      <c r="C620" s="35"/>
      <c r="D620" s="35"/>
      <c r="E620" s="364"/>
      <c r="F620" s="364"/>
      <c r="G620" s="364"/>
      <c r="H620" s="364"/>
      <c r="I620" s="365"/>
      <c r="J620" s="364"/>
      <c r="K620" s="364"/>
      <c r="L620" s="366"/>
      <c r="M620" s="366"/>
      <c r="N620" s="366"/>
      <c r="O620" s="421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spans="1:26" ht="15.75" customHeight="1">
      <c r="A621" s="364"/>
      <c r="B621" s="35"/>
      <c r="C621" s="35"/>
      <c r="D621" s="35"/>
      <c r="E621" s="364"/>
      <c r="F621" s="364"/>
      <c r="G621" s="364"/>
      <c r="H621" s="364"/>
      <c r="I621" s="365"/>
      <c r="J621" s="364"/>
      <c r="K621" s="364"/>
      <c r="L621" s="366"/>
      <c r="M621" s="366"/>
      <c r="N621" s="366"/>
      <c r="O621" s="421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spans="1:26" ht="15.75" customHeight="1">
      <c r="A622" s="364"/>
      <c r="B622" s="35"/>
      <c r="C622" s="35"/>
      <c r="D622" s="35"/>
      <c r="E622" s="364"/>
      <c r="F622" s="364"/>
      <c r="G622" s="364"/>
      <c r="H622" s="364"/>
      <c r="I622" s="365"/>
      <c r="J622" s="364"/>
      <c r="K622" s="364"/>
      <c r="L622" s="366"/>
      <c r="M622" s="366"/>
      <c r="N622" s="366"/>
      <c r="O622" s="421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spans="1:26" ht="15.75" customHeight="1">
      <c r="A623" s="364"/>
      <c r="B623" s="35"/>
      <c r="C623" s="35"/>
      <c r="D623" s="35"/>
      <c r="E623" s="364"/>
      <c r="F623" s="364"/>
      <c r="G623" s="364"/>
      <c r="H623" s="364"/>
      <c r="I623" s="365"/>
      <c r="J623" s="364"/>
      <c r="K623" s="364"/>
      <c r="L623" s="366"/>
      <c r="M623" s="366"/>
      <c r="N623" s="366"/>
      <c r="O623" s="421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spans="1:26" ht="15.75" customHeight="1">
      <c r="A624" s="364"/>
      <c r="B624" s="35"/>
      <c r="C624" s="35"/>
      <c r="D624" s="35"/>
      <c r="E624" s="364"/>
      <c r="F624" s="364"/>
      <c r="G624" s="364"/>
      <c r="H624" s="364"/>
      <c r="I624" s="365"/>
      <c r="J624" s="364"/>
      <c r="K624" s="364"/>
      <c r="L624" s="366"/>
      <c r="M624" s="366"/>
      <c r="N624" s="366"/>
      <c r="O624" s="421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spans="1:26" ht="15.75" customHeight="1">
      <c r="A625" s="364"/>
      <c r="B625" s="35"/>
      <c r="C625" s="35"/>
      <c r="D625" s="35"/>
      <c r="E625" s="364"/>
      <c r="F625" s="364"/>
      <c r="G625" s="364"/>
      <c r="H625" s="364"/>
      <c r="I625" s="365"/>
      <c r="J625" s="364"/>
      <c r="K625" s="364"/>
      <c r="L625" s="366"/>
      <c r="M625" s="366"/>
      <c r="N625" s="366"/>
      <c r="O625" s="421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spans="1:26" ht="15.75" customHeight="1">
      <c r="A626" s="364"/>
      <c r="B626" s="35"/>
      <c r="C626" s="35"/>
      <c r="D626" s="35"/>
      <c r="E626" s="364"/>
      <c r="F626" s="364"/>
      <c r="G626" s="364"/>
      <c r="H626" s="364"/>
      <c r="I626" s="365"/>
      <c r="J626" s="364"/>
      <c r="K626" s="364"/>
      <c r="L626" s="366"/>
      <c r="M626" s="366"/>
      <c r="N626" s="366"/>
      <c r="O626" s="421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spans="1:26" ht="15.75" customHeight="1">
      <c r="A627" s="364"/>
      <c r="B627" s="35"/>
      <c r="C627" s="35"/>
      <c r="D627" s="35"/>
      <c r="E627" s="364"/>
      <c r="F627" s="364"/>
      <c r="G627" s="364"/>
      <c r="H627" s="364"/>
      <c r="I627" s="365"/>
      <c r="J627" s="364"/>
      <c r="K627" s="364"/>
      <c r="L627" s="366"/>
      <c r="M627" s="366"/>
      <c r="N627" s="366"/>
      <c r="O627" s="421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spans="1:26" ht="15.75" customHeight="1">
      <c r="A628" s="364"/>
      <c r="B628" s="35"/>
      <c r="C628" s="35"/>
      <c r="D628" s="35"/>
      <c r="E628" s="364"/>
      <c r="F628" s="364"/>
      <c r="G628" s="364"/>
      <c r="H628" s="364"/>
      <c r="I628" s="365"/>
      <c r="J628" s="364"/>
      <c r="K628" s="364"/>
      <c r="L628" s="366"/>
      <c r="M628" s="366"/>
      <c r="N628" s="366"/>
      <c r="O628" s="421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spans="1:26" ht="15.75" customHeight="1">
      <c r="A629" s="364"/>
      <c r="B629" s="35"/>
      <c r="C629" s="35"/>
      <c r="D629" s="35"/>
      <c r="E629" s="364"/>
      <c r="F629" s="364"/>
      <c r="G629" s="364"/>
      <c r="H629" s="364"/>
      <c r="I629" s="365"/>
      <c r="J629" s="364"/>
      <c r="K629" s="364"/>
      <c r="L629" s="366"/>
      <c r="M629" s="366"/>
      <c r="N629" s="366"/>
      <c r="O629" s="421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spans="1:26" ht="15.75" customHeight="1">
      <c r="A630" s="364"/>
      <c r="B630" s="35"/>
      <c r="C630" s="35"/>
      <c r="D630" s="35"/>
      <c r="E630" s="364"/>
      <c r="F630" s="364"/>
      <c r="G630" s="364"/>
      <c r="H630" s="364"/>
      <c r="I630" s="365"/>
      <c r="J630" s="364"/>
      <c r="K630" s="364"/>
      <c r="L630" s="366"/>
      <c r="M630" s="366"/>
      <c r="N630" s="366"/>
      <c r="O630" s="421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spans="1:26" ht="15.75" customHeight="1">
      <c r="A631" s="364"/>
      <c r="B631" s="35"/>
      <c r="C631" s="35"/>
      <c r="D631" s="35"/>
      <c r="E631" s="364"/>
      <c r="F631" s="364"/>
      <c r="G631" s="364"/>
      <c r="H631" s="364"/>
      <c r="I631" s="365"/>
      <c r="J631" s="364"/>
      <c r="K631" s="364"/>
      <c r="L631" s="366"/>
      <c r="M631" s="366"/>
      <c r="N631" s="366"/>
      <c r="O631" s="421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spans="1:26" ht="15.75" customHeight="1">
      <c r="A632" s="364"/>
      <c r="B632" s="35"/>
      <c r="C632" s="35"/>
      <c r="D632" s="35"/>
      <c r="E632" s="364"/>
      <c r="F632" s="364"/>
      <c r="G632" s="364"/>
      <c r="H632" s="364"/>
      <c r="I632" s="365"/>
      <c r="J632" s="364"/>
      <c r="K632" s="364"/>
      <c r="L632" s="366"/>
      <c r="M632" s="366"/>
      <c r="N632" s="366"/>
      <c r="O632" s="421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spans="1:26" ht="15.75" customHeight="1">
      <c r="A633" s="364"/>
      <c r="B633" s="35"/>
      <c r="C633" s="35"/>
      <c r="D633" s="35"/>
      <c r="E633" s="364"/>
      <c r="F633" s="364"/>
      <c r="G633" s="364"/>
      <c r="H633" s="364"/>
      <c r="I633" s="365"/>
      <c r="J633" s="364"/>
      <c r="K633" s="364"/>
      <c r="L633" s="366"/>
      <c r="M633" s="366"/>
      <c r="N633" s="366"/>
      <c r="O633" s="421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spans="1:26" ht="15.75" customHeight="1">
      <c r="A634" s="364"/>
      <c r="B634" s="35"/>
      <c r="C634" s="35"/>
      <c r="D634" s="35"/>
      <c r="E634" s="364"/>
      <c r="F634" s="364"/>
      <c r="G634" s="364"/>
      <c r="H634" s="364"/>
      <c r="I634" s="365"/>
      <c r="J634" s="364"/>
      <c r="K634" s="364"/>
      <c r="L634" s="366"/>
      <c r="M634" s="366"/>
      <c r="N634" s="366"/>
      <c r="O634" s="421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spans="1:26" ht="15.75" customHeight="1">
      <c r="A635" s="364"/>
      <c r="B635" s="35"/>
      <c r="C635" s="35"/>
      <c r="D635" s="35"/>
      <c r="E635" s="364"/>
      <c r="F635" s="364"/>
      <c r="G635" s="364"/>
      <c r="H635" s="364"/>
      <c r="I635" s="365"/>
      <c r="J635" s="364"/>
      <c r="K635" s="364"/>
      <c r="L635" s="366"/>
      <c r="M635" s="366"/>
      <c r="N635" s="366"/>
      <c r="O635" s="421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spans="1:26" ht="15.75" customHeight="1">
      <c r="A636" s="364"/>
      <c r="B636" s="35"/>
      <c r="C636" s="35"/>
      <c r="D636" s="35"/>
      <c r="E636" s="364"/>
      <c r="F636" s="364"/>
      <c r="G636" s="364"/>
      <c r="H636" s="364"/>
      <c r="I636" s="365"/>
      <c r="J636" s="364"/>
      <c r="K636" s="364"/>
      <c r="L636" s="366"/>
      <c r="M636" s="366"/>
      <c r="N636" s="366"/>
      <c r="O636" s="421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spans="1:26" ht="15.75" customHeight="1">
      <c r="A637" s="364"/>
      <c r="B637" s="35"/>
      <c r="C637" s="35"/>
      <c r="D637" s="35"/>
      <c r="E637" s="364"/>
      <c r="F637" s="364"/>
      <c r="G637" s="364"/>
      <c r="H637" s="364"/>
      <c r="I637" s="365"/>
      <c r="J637" s="364"/>
      <c r="K637" s="364"/>
      <c r="L637" s="366"/>
      <c r="M637" s="366"/>
      <c r="N637" s="366"/>
      <c r="O637" s="421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spans="1:26" ht="15.75" customHeight="1">
      <c r="A638" s="364"/>
      <c r="B638" s="35"/>
      <c r="C638" s="35"/>
      <c r="D638" s="35"/>
      <c r="E638" s="364"/>
      <c r="F638" s="364"/>
      <c r="G638" s="364"/>
      <c r="H638" s="364"/>
      <c r="I638" s="365"/>
      <c r="J638" s="364"/>
      <c r="K638" s="364"/>
      <c r="L638" s="366"/>
      <c r="M638" s="366"/>
      <c r="N638" s="366"/>
      <c r="O638" s="421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spans="1:26" ht="15.75" customHeight="1">
      <c r="A639" s="364"/>
      <c r="B639" s="35"/>
      <c r="C639" s="35"/>
      <c r="D639" s="35"/>
      <c r="E639" s="364"/>
      <c r="F639" s="364"/>
      <c r="G639" s="364"/>
      <c r="H639" s="364"/>
      <c r="I639" s="365"/>
      <c r="J639" s="364"/>
      <c r="K639" s="364"/>
      <c r="L639" s="366"/>
      <c r="M639" s="366"/>
      <c r="N639" s="366"/>
      <c r="O639" s="421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spans="1:26" ht="15.75" customHeight="1">
      <c r="A640" s="364"/>
      <c r="B640" s="35"/>
      <c r="C640" s="35"/>
      <c r="D640" s="35"/>
      <c r="E640" s="364"/>
      <c r="F640" s="364"/>
      <c r="G640" s="364"/>
      <c r="H640" s="364"/>
      <c r="I640" s="365"/>
      <c r="J640" s="364"/>
      <c r="K640" s="364"/>
      <c r="L640" s="366"/>
      <c r="M640" s="366"/>
      <c r="N640" s="366"/>
      <c r="O640" s="421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spans="1:26" ht="15.75" customHeight="1">
      <c r="A641" s="364"/>
      <c r="B641" s="35"/>
      <c r="C641" s="35"/>
      <c r="D641" s="35"/>
      <c r="E641" s="364"/>
      <c r="F641" s="364"/>
      <c r="G641" s="364"/>
      <c r="H641" s="364"/>
      <c r="I641" s="365"/>
      <c r="J641" s="364"/>
      <c r="K641" s="364"/>
      <c r="L641" s="366"/>
      <c r="M641" s="366"/>
      <c r="N641" s="366"/>
      <c r="O641" s="421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spans="1:26" ht="15.75" customHeight="1">
      <c r="A642" s="364"/>
      <c r="B642" s="35"/>
      <c r="C642" s="35"/>
      <c r="D642" s="35"/>
      <c r="E642" s="364"/>
      <c r="F642" s="364"/>
      <c r="G642" s="364"/>
      <c r="H642" s="364"/>
      <c r="I642" s="365"/>
      <c r="J642" s="364"/>
      <c r="K642" s="364"/>
      <c r="L642" s="366"/>
      <c r="M642" s="366"/>
      <c r="N642" s="366"/>
      <c r="O642" s="421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spans="1:26" ht="15.75" customHeight="1">
      <c r="A643" s="364"/>
      <c r="B643" s="35"/>
      <c r="C643" s="35"/>
      <c r="D643" s="35"/>
      <c r="E643" s="364"/>
      <c r="F643" s="364"/>
      <c r="G643" s="364"/>
      <c r="H643" s="364"/>
      <c r="I643" s="365"/>
      <c r="J643" s="364"/>
      <c r="K643" s="364"/>
      <c r="L643" s="366"/>
      <c r="M643" s="366"/>
      <c r="N643" s="366"/>
      <c r="O643" s="421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spans="1:26" ht="15.75" customHeight="1">
      <c r="A644" s="364"/>
      <c r="B644" s="35"/>
      <c r="C644" s="35"/>
      <c r="D644" s="35"/>
      <c r="E644" s="364"/>
      <c r="F644" s="364"/>
      <c r="G644" s="364"/>
      <c r="H644" s="364"/>
      <c r="I644" s="365"/>
      <c r="J644" s="364"/>
      <c r="K644" s="364"/>
      <c r="L644" s="366"/>
      <c r="M644" s="366"/>
      <c r="N644" s="366"/>
      <c r="O644" s="421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spans="1:26" ht="15.75" customHeight="1">
      <c r="A645" s="364"/>
      <c r="B645" s="35"/>
      <c r="C645" s="35"/>
      <c r="D645" s="35"/>
      <c r="E645" s="364"/>
      <c r="F645" s="364"/>
      <c r="G645" s="364"/>
      <c r="H645" s="364"/>
      <c r="I645" s="365"/>
      <c r="J645" s="364"/>
      <c r="K645" s="364"/>
      <c r="L645" s="366"/>
      <c r="M645" s="366"/>
      <c r="N645" s="366"/>
      <c r="O645" s="421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spans="1:26" ht="15.75" customHeight="1">
      <c r="A646" s="364"/>
      <c r="B646" s="35"/>
      <c r="C646" s="35"/>
      <c r="D646" s="35"/>
      <c r="E646" s="364"/>
      <c r="F646" s="364"/>
      <c r="G646" s="364"/>
      <c r="H646" s="364"/>
      <c r="I646" s="365"/>
      <c r="J646" s="364"/>
      <c r="K646" s="364"/>
      <c r="L646" s="366"/>
      <c r="M646" s="366"/>
      <c r="N646" s="366"/>
      <c r="O646" s="421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spans="1:26" ht="15.75" customHeight="1">
      <c r="A647" s="364"/>
      <c r="B647" s="35"/>
      <c r="C647" s="35"/>
      <c r="D647" s="35"/>
      <c r="E647" s="364"/>
      <c r="F647" s="364"/>
      <c r="G647" s="364"/>
      <c r="H647" s="364"/>
      <c r="I647" s="365"/>
      <c r="J647" s="364"/>
      <c r="K647" s="364"/>
      <c r="L647" s="366"/>
      <c r="M647" s="366"/>
      <c r="N647" s="366"/>
      <c r="O647" s="421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spans="1:26" ht="15.75" customHeight="1">
      <c r="A648" s="364"/>
      <c r="B648" s="35"/>
      <c r="C648" s="35"/>
      <c r="D648" s="35"/>
      <c r="E648" s="364"/>
      <c r="F648" s="364"/>
      <c r="G648" s="364"/>
      <c r="H648" s="364"/>
      <c r="I648" s="365"/>
      <c r="J648" s="364"/>
      <c r="K648" s="364"/>
      <c r="L648" s="366"/>
      <c r="M648" s="366"/>
      <c r="N648" s="366"/>
      <c r="O648" s="421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spans="1:26" ht="15.75" customHeight="1">
      <c r="A649" s="364"/>
      <c r="B649" s="35"/>
      <c r="C649" s="35"/>
      <c r="D649" s="35"/>
      <c r="E649" s="364"/>
      <c r="F649" s="364"/>
      <c r="G649" s="364"/>
      <c r="H649" s="364"/>
      <c r="I649" s="365"/>
      <c r="J649" s="364"/>
      <c r="K649" s="364"/>
      <c r="L649" s="366"/>
      <c r="M649" s="366"/>
      <c r="N649" s="366"/>
      <c r="O649" s="421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spans="1:26" ht="15.75" customHeight="1">
      <c r="A650" s="364"/>
      <c r="B650" s="35"/>
      <c r="C650" s="35"/>
      <c r="D650" s="35"/>
      <c r="E650" s="364"/>
      <c r="F650" s="364"/>
      <c r="G650" s="364"/>
      <c r="H650" s="364"/>
      <c r="I650" s="365"/>
      <c r="J650" s="364"/>
      <c r="K650" s="364"/>
      <c r="L650" s="366"/>
      <c r="M650" s="366"/>
      <c r="N650" s="366"/>
      <c r="O650" s="421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spans="1:26" ht="15.75" customHeight="1">
      <c r="A651" s="364"/>
      <c r="B651" s="35"/>
      <c r="C651" s="35"/>
      <c r="D651" s="35"/>
      <c r="E651" s="364"/>
      <c r="F651" s="364"/>
      <c r="G651" s="364"/>
      <c r="H651" s="364"/>
      <c r="I651" s="365"/>
      <c r="J651" s="364"/>
      <c r="K651" s="364"/>
      <c r="L651" s="366"/>
      <c r="M651" s="366"/>
      <c r="N651" s="366"/>
      <c r="O651" s="421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spans="1:26" ht="15.75" customHeight="1">
      <c r="A652" s="364"/>
      <c r="B652" s="35"/>
      <c r="C652" s="35"/>
      <c r="D652" s="35"/>
      <c r="E652" s="364"/>
      <c r="F652" s="364"/>
      <c r="G652" s="364"/>
      <c r="H652" s="364"/>
      <c r="I652" s="365"/>
      <c r="J652" s="364"/>
      <c r="K652" s="364"/>
      <c r="L652" s="366"/>
      <c r="M652" s="366"/>
      <c r="N652" s="366"/>
      <c r="O652" s="421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spans="1:26" ht="15.75" customHeight="1">
      <c r="A653" s="364"/>
      <c r="B653" s="35"/>
      <c r="C653" s="35"/>
      <c r="D653" s="35"/>
      <c r="E653" s="364"/>
      <c r="F653" s="364"/>
      <c r="G653" s="364"/>
      <c r="H653" s="364"/>
      <c r="I653" s="365"/>
      <c r="J653" s="364"/>
      <c r="K653" s="364"/>
      <c r="L653" s="366"/>
      <c r="M653" s="366"/>
      <c r="N653" s="366"/>
      <c r="O653" s="421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spans="1:26" ht="15.75" customHeight="1">
      <c r="A654" s="364"/>
      <c r="B654" s="35"/>
      <c r="C654" s="35"/>
      <c r="D654" s="35"/>
      <c r="E654" s="364"/>
      <c r="F654" s="364"/>
      <c r="G654" s="364"/>
      <c r="H654" s="364"/>
      <c r="I654" s="365"/>
      <c r="J654" s="364"/>
      <c r="K654" s="364"/>
      <c r="L654" s="366"/>
      <c r="M654" s="366"/>
      <c r="N654" s="366"/>
      <c r="O654" s="421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spans="1:26" ht="15.75" customHeight="1">
      <c r="A655" s="364"/>
      <c r="B655" s="35"/>
      <c r="C655" s="35"/>
      <c r="D655" s="35"/>
      <c r="E655" s="364"/>
      <c r="F655" s="364"/>
      <c r="G655" s="364"/>
      <c r="H655" s="364"/>
      <c r="I655" s="365"/>
      <c r="J655" s="364"/>
      <c r="K655" s="364"/>
      <c r="L655" s="366"/>
      <c r="M655" s="366"/>
      <c r="N655" s="366"/>
      <c r="O655" s="421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spans="1:26" ht="15.75" customHeight="1">
      <c r="A656" s="364"/>
      <c r="B656" s="35"/>
      <c r="C656" s="35"/>
      <c r="D656" s="35"/>
      <c r="E656" s="364"/>
      <c r="F656" s="364"/>
      <c r="G656" s="364"/>
      <c r="H656" s="364"/>
      <c r="I656" s="365"/>
      <c r="J656" s="364"/>
      <c r="K656" s="364"/>
      <c r="L656" s="366"/>
      <c r="M656" s="366"/>
      <c r="N656" s="366"/>
      <c r="O656" s="421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spans="1:26" ht="15.75" customHeight="1">
      <c r="A657" s="364"/>
      <c r="B657" s="35"/>
      <c r="C657" s="35"/>
      <c r="D657" s="35"/>
      <c r="E657" s="364"/>
      <c r="F657" s="364"/>
      <c r="G657" s="364"/>
      <c r="H657" s="364"/>
      <c r="I657" s="365"/>
      <c r="J657" s="364"/>
      <c r="K657" s="364"/>
      <c r="L657" s="366"/>
      <c r="M657" s="366"/>
      <c r="N657" s="366"/>
      <c r="O657" s="421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spans="1:26" ht="15.75" customHeight="1">
      <c r="A658" s="364"/>
      <c r="B658" s="35"/>
      <c r="C658" s="35"/>
      <c r="D658" s="35"/>
      <c r="E658" s="364"/>
      <c r="F658" s="364"/>
      <c r="G658" s="364"/>
      <c r="H658" s="364"/>
      <c r="I658" s="365"/>
      <c r="J658" s="364"/>
      <c r="K658" s="364"/>
      <c r="L658" s="366"/>
      <c r="M658" s="366"/>
      <c r="N658" s="366"/>
      <c r="O658" s="421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spans="1:26" ht="15.75" customHeight="1">
      <c r="A659" s="364"/>
      <c r="B659" s="35"/>
      <c r="C659" s="35"/>
      <c r="D659" s="35"/>
      <c r="E659" s="364"/>
      <c r="F659" s="364"/>
      <c r="G659" s="364"/>
      <c r="H659" s="364"/>
      <c r="I659" s="365"/>
      <c r="J659" s="364"/>
      <c r="K659" s="364"/>
      <c r="L659" s="366"/>
      <c r="M659" s="366"/>
      <c r="N659" s="366"/>
      <c r="O659" s="421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spans="1:26" ht="15.75" customHeight="1">
      <c r="A660" s="364"/>
      <c r="B660" s="35"/>
      <c r="C660" s="35"/>
      <c r="D660" s="35"/>
      <c r="E660" s="364"/>
      <c r="F660" s="364"/>
      <c r="G660" s="364"/>
      <c r="H660" s="364"/>
      <c r="I660" s="365"/>
      <c r="J660" s="364"/>
      <c r="K660" s="364"/>
      <c r="L660" s="366"/>
      <c r="M660" s="366"/>
      <c r="N660" s="366"/>
      <c r="O660" s="421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spans="1:26" ht="15.75" customHeight="1">
      <c r="A661" s="364"/>
      <c r="B661" s="35"/>
      <c r="C661" s="35"/>
      <c r="D661" s="35"/>
      <c r="E661" s="364"/>
      <c r="F661" s="364"/>
      <c r="G661" s="364"/>
      <c r="H661" s="364"/>
      <c r="I661" s="365"/>
      <c r="J661" s="364"/>
      <c r="K661" s="364"/>
      <c r="L661" s="366"/>
      <c r="M661" s="366"/>
      <c r="N661" s="366"/>
      <c r="O661" s="421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spans="1:26" ht="15.75" customHeight="1">
      <c r="A662" s="364"/>
      <c r="B662" s="35"/>
      <c r="C662" s="35"/>
      <c r="D662" s="35"/>
      <c r="E662" s="364"/>
      <c r="F662" s="364"/>
      <c r="G662" s="364"/>
      <c r="H662" s="364"/>
      <c r="I662" s="365"/>
      <c r="J662" s="364"/>
      <c r="K662" s="364"/>
      <c r="L662" s="366"/>
      <c r="M662" s="366"/>
      <c r="N662" s="366"/>
      <c r="O662" s="421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spans="1:26" ht="15.75" customHeight="1">
      <c r="A663" s="364"/>
      <c r="B663" s="35"/>
      <c r="C663" s="35"/>
      <c r="D663" s="35"/>
      <c r="E663" s="364"/>
      <c r="F663" s="364"/>
      <c r="G663" s="364"/>
      <c r="H663" s="364"/>
      <c r="I663" s="365"/>
      <c r="J663" s="364"/>
      <c r="K663" s="364"/>
      <c r="L663" s="366"/>
      <c r="M663" s="366"/>
      <c r="N663" s="366"/>
      <c r="O663" s="421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spans="1:26" ht="15.75" customHeight="1">
      <c r="A664" s="364"/>
      <c r="B664" s="35"/>
      <c r="C664" s="35"/>
      <c r="D664" s="35"/>
      <c r="E664" s="364"/>
      <c r="F664" s="364"/>
      <c r="G664" s="364"/>
      <c r="H664" s="364"/>
      <c r="I664" s="365"/>
      <c r="J664" s="364"/>
      <c r="K664" s="364"/>
      <c r="L664" s="366"/>
      <c r="M664" s="366"/>
      <c r="N664" s="366"/>
      <c r="O664" s="421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spans="1:26" ht="15.75" customHeight="1">
      <c r="A665" s="364"/>
      <c r="B665" s="35"/>
      <c r="C665" s="35"/>
      <c r="D665" s="35"/>
      <c r="E665" s="364"/>
      <c r="F665" s="364"/>
      <c r="G665" s="364"/>
      <c r="H665" s="364"/>
      <c r="I665" s="365"/>
      <c r="J665" s="364"/>
      <c r="K665" s="364"/>
      <c r="L665" s="366"/>
      <c r="M665" s="366"/>
      <c r="N665" s="366"/>
      <c r="O665" s="421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spans="1:26" ht="15.75" customHeight="1">
      <c r="A666" s="364"/>
      <c r="B666" s="35"/>
      <c r="C666" s="35"/>
      <c r="D666" s="35"/>
      <c r="E666" s="364"/>
      <c r="F666" s="364"/>
      <c r="G666" s="364"/>
      <c r="H666" s="364"/>
      <c r="I666" s="365"/>
      <c r="J666" s="364"/>
      <c r="K666" s="364"/>
      <c r="L666" s="366"/>
      <c r="M666" s="366"/>
      <c r="N666" s="366"/>
      <c r="O666" s="421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spans="1:26" ht="15.75" customHeight="1">
      <c r="A667" s="364"/>
      <c r="B667" s="35"/>
      <c r="C667" s="35"/>
      <c r="D667" s="35"/>
      <c r="E667" s="364"/>
      <c r="F667" s="364"/>
      <c r="G667" s="364"/>
      <c r="H667" s="364"/>
      <c r="I667" s="365"/>
      <c r="J667" s="364"/>
      <c r="K667" s="364"/>
      <c r="L667" s="366"/>
      <c r="M667" s="366"/>
      <c r="N667" s="366"/>
      <c r="O667" s="421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spans="1:26" ht="15.75" customHeight="1">
      <c r="A668" s="364"/>
      <c r="B668" s="35"/>
      <c r="C668" s="35"/>
      <c r="D668" s="35"/>
      <c r="E668" s="364"/>
      <c r="F668" s="364"/>
      <c r="G668" s="364"/>
      <c r="H668" s="364"/>
      <c r="I668" s="365"/>
      <c r="J668" s="364"/>
      <c r="K668" s="364"/>
      <c r="L668" s="366"/>
      <c r="M668" s="366"/>
      <c r="N668" s="366"/>
      <c r="O668" s="421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spans="1:26" ht="15.75" customHeight="1">
      <c r="A669" s="364"/>
      <c r="B669" s="35"/>
      <c r="C669" s="35"/>
      <c r="D669" s="35"/>
      <c r="E669" s="364"/>
      <c r="F669" s="364"/>
      <c r="G669" s="364"/>
      <c r="H669" s="364"/>
      <c r="I669" s="365"/>
      <c r="J669" s="364"/>
      <c r="K669" s="364"/>
      <c r="L669" s="366"/>
      <c r="M669" s="366"/>
      <c r="N669" s="366"/>
      <c r="O669" s="421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spans="1:26" ht="15.75" customHeight="1">
      <c r="A670" s="364"/>
      <c r="B670" s="35"/>
      <c r="C670" s="35"/>
      <c r="D670" s="35"/>
      <c r="E670" s="364"/>
      <c r="F670" s="364"/>
      <c r="G670" s="364"/>
      <c r="H670" s="364"/>
      <c r="I670" s="365"/>
      <c r="J670" s="364"/>
      <c r="K670" s="364"/>
      <c r="L670" s="366"/>
      <c r="M670" s="366"/>
      <c r="N670" s="366"/>
      <c r="O670" s="421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spans="1:26" ht="15.75" customHeight="1">
      <c r="A671" s="364"/>
      <c r="B671" s="35"/>
      <c r="C671" s="35"/>
      <c r="D671" s="35"/>
      <c r="E671" s="364"/>
      <c r="F671" s="364"/>
      <c r="G671" s="364"/>
      <c r="H671" s="364"/>
      <c r="I671" s="365"/>
      <c r="J671" s="364"/>
      <c r="K671" s="364"/>
      <c r="L671" s="366"/>
      <c r="M671" s="366"/>
      <c r="N671" s="366"/>
      <c r="O671" s="421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spans="1:26" ht="15.75" customHeight="1">
      <c r="A672" s="364"/>
      <c r="B672" s="35"/>
      <c r="C672" s="35"/>
      <c r="D672" s="35"/>
      <c r="E672" s="364"/>
      <c r="F672" s="364"/>
      <c r="G672" s="364"/>
      <c r="H672" s="364"/>
      <c r="I672" s="365"/>
      <c r="J672" s="364"/>
      <c r="K672" s="364"/>
      <c r="L672" s="366"/>
      <c r="M672" s="366"/>
      <c r="N672" s="366"/>
      <c r="O672" s="421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spans="1:26" ht="15.75" customHeight="1">
      <c r="A673" s="364"/>
      <c r="B673" s="35"/>
      <c r="C673" s="35"/>
      <c r="D673" s="35"/>
      <c r="E673" s="364"/>
      <c r="F673" s="364"/>
      <c r="G673" s="364"/>
      <c r="H673" s="364"/>
      <c r="I673" s="365"/>
      <c r="J673" s="364"/>
      <c r="K673" s="364"/>
      <c r="L673" s="366"/>
      <c r="M673" s="366"/>
      <c r="N673" s="366"/>
      <c r="O673" s="421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spans="1:26" ht="15.75" customHeight="1">
      <c r="A674" s="364"/>
      <c r="B674" s="35"/>
      <c r="C674" s="35"/>
      <c r="D674" s="35"/>
      <c r="E674" s="364"/>
      <c r="F674" s="364"/>
      <c r="G674" s="364"/>
      <c r="H674" s="364"/>
      <c r="I674" s="365"/>
      <c r="J674" s="364"/>
      <c r="K674" s="364"/>
      <c r="L674" s="366"/>
      <c r="M674" s="366"/>
      <c r="N674" s="366"/>
      <c r="O674" s="421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spans="1:26" ht="15.75" customHeight="1">
      <c r="A675" s="364"/>
      <c r="B675" s="35"/>
      <c r="C675" s="35"/>
      <c r="D675" s="35"/>
      <c r="E675" s="364"/>
      <c r="F675" s="364"/>
      <c r="G675" s="364"/>
      <c r="H675" s="364"/>
      <c r="I675" s="365"/>
      <c r="J675" s="364"/>
      <c r="K675" s="364"/>
      <c r="L675" s="366"/>
      <c r="M675" s="366"/>
      <c r="N675" s="366"/>
      <c r="O675" s="421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spans="1:26" ht="15.75" customHeight="1">
      <c r="A676" s="364"/>
      <c r="B676" s="35"/>
      <c r="C676" s="35"/>
      <c r="D676" s="35"/>
      <c r="E676" s="364"/>
      <c r="F676" s="364"/>
      <c r="G676" s="364"/>
      <c r="H676" s="364"/>
      <c r="I676" s="365"/>
      <c r="J676" s="364"/>
      <c r="K676" s="364"/>
      <c r="L676" s="366"/>
      <c r="M676" s="366"/>
      <c r="N676" s="366"/>
      <c r="O676" s="421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spans="1:26" ht="15.75" customHeight="1">
      <c r="A677" s="364"/>
      <c r="B677" s="35"/>
      <c r="C677" s="35"/>
      <c r="D677" s="35"/>
      <c r="E677" s="364"/>
      <c r="F677" s="364"/>
      <c r="G677" s="364"/>
      <c r="H677" s="364"/>
      <c r="I677" s="365"/>
      <c r="J677" s="364"/>
      <c r="K677" s="364"/>
      <c r="L677" s="366"/>
      <c r="M677" s="366"/>
      <c r="N677" s="366"/>
      <c r="O677" s="421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spans="1:26" ht="15.75" customHeight="1">
      <c r="A678" s="364"/>
      <c r="B678" s="35"/>
      <c r="C678" s="35"/>
      <c r="D678" s="35"/>
      <c r="E678" s="364"/>
      <c r="F678" s="364"/>
      <c r="G678" s="364"/>
      <c r="H678" s="364"/>
      <c r="I678" s="365"/>
      <c r="J678" s="364"/>
      <c r="K678" s="364"/>
      <c r="L678" s="366"/>
      <c r="M678" s="366"/>
      <c r="N678" s="366"/>
      <c r="O678" s="421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spans="1:26" ht="15.75" customHeight="1">
      <c r="A679" s="364"/>
      <c r="B679" s="35"/>
      <c r="C679" s="35"/>
      <c r="D679" s="35"/>
      <c r="E679" s="364"/>
      <c r="F679" s="364"/>
      <c r="G679" s="364"/>
      <c r="H679" s="364"/>
      <c r="I679" s="365"/>
      <c r="J679" s="364"/>
      <c r="K679" s="364"/>
      <c r="L679" s="366"/>
      <c r="M679" s="366"/>
      <c r="N679" s="366"/>
      <c r="O679" s="421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spans="1:26" ht="15.75" customHeight="1">
      <c r="A680" s="364"/>
      <c r="B680" s="35"/>
      <c r="C680" s="35"/>
      <c r="D680" s="35"/>
      <c r="E680" s="364"/>
      <c r="F680" s="364"/>
      <c r="G680" s="364"/>
      <c r="H680" s="364"/>
      <c r="I680" s="365"/>
      <c r="J680" s="364"/>
      <c r="K680" s="364"/>
      <c r="L680" s="366"/>
      <c r="M680" s="366"/>
      <c r="N680" s="366"/>
      <c r="O680" s="421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spans="1:26" ht="15.75" customHeight="1">
      <c r="A681" s="364"/>
      <c r="B681" s="35"/>
      <c r="C681" s="35"/>
      <c r="D681" s="35"/>
      <c r="E681" s="364"/>
      <c r="F681" s="364"/>
      <c r="G681" s="364"/>
      <c r="H681" s="364"/>
      <c r="I681" s="365"/>
      <c r="J681" s="364"/>
      <c r="K681" s="364"/>
      <c r="L681" s="366"/>
      <c r="M681" s="366"/>
      <c r="N681" s="366"/>
      <c r="O681" s="421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spans="1:26" ht="15.75" customHeight="1">
      <c r="A682" s="364"/>
      <c r="B682" s="35"/>
      <c r="C682" s="35"/>
      <c r="D682" s="35"/>
      <c r="E682" s="364"/>
      <c r="F682" s="364"/>
      <c r="G682" s="364"/>
      <c r="H682" s="364"/>
      <c r="I682" s="365"/>
      <c r="J682" s="364"/>
      <c r="K682" s="364"/>
      <c r="L682" s="366"/>
      <c r="M682" s="366"/>
      <c r="N682" s="366"/>
      <c r="O682" s="421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spans="1:26" ht="15.75" customHeight="1">
      <c r="A683" s="364"/>
      <c r="B683" s="35"/>
      <c r="C683" s="35"/>
      <c r="D683" s="35"/>
      <c r="E683" s="364"/>
      <c r="F683" s="364"/>
      <c r="G683" s="364"/>
      <c r="H683" s="364"/>
      <c r="I683" s="365"/>
      <c r="J683" s="364"/>
      <c r="K683" s="364"/>
      <c r="L683" s="366"/>
      <c r="M683" s="366"/>
      <c r="N683" s="366"/>
      <c r="O683" s="421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spans="1:26" ht="15.75" customHeight="1">
      <c r="A684" s="364"/>
      <c r="B684" s="35"/>
      <c r="C684" s="35"/>
      <c r="D684" s="35"/>
      <c r="E684" s="364"/>
      <c r="F684" s="364"/>
      <c r="G684" s="364"/>
      <c r="H684" s="364"/>
      <c r="I684" s="365"/>
      <c r="J684" s="364"/>
      <c r="K684" s="364"/>
      <c r="L684" s="366"/>
      <c r="M684" s="366"/>
      <c r="N684" s="366"/>
      <c r="O684" s="421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spans="1:26" ht="15.75" customHeight="1">
      <c r="A685" s="364"/>
      <c r="B685" s="35"/>
      <c r="C685" s="35"/>
      <c r="D685" s="35"/>
      <c r="E685" s="364"/>
      <c r="F685" s="364"/>
      <c r="G685" s="364"/>
      <c r="H685" s="364"/>
      <c r="I685" s="365"/>
      <c r="J685" s="364"/>
      <c r="K685" s="364"/>
      <c r="L685" s="366"/>
      <c r="M685" s="366"/>
      <c r="N685" s="366"/>
      <c r="O685" s="421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spans="1:26" ht="15.75" customHeight="1">
      <c r="A686" s="364"/>
      <c r="B686" s="35"/>
      <c r="C686" s="35"/>
      <c r="D686" s="35"/>
      <c r="E686" s="364"/>
      <c r="F686" s="364"/>
      <c r="G686" s="364"/>
      <c r="H686" s="364"/>
      <c r="I686" s="365"/>
      <c r="J686" s="364"/>
      <c r="K686" s="364"/>
      <c r="L686" s="366"/>
      <c r="M686" s="366"/>
      <c r="N686" s="366"/>
      <c r="O686" s="421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spans="1:26" ht="15.75" customHeight="1">
      <c r="A687" s="364"/>
      <c r="B687" s="35"/>
      <c r="C687" s="35"/>
      <c r="D687" s="35"/>
      <c r="E687" s="364"/>
      <c r="F687" s="364"/>
      <c r="G687" s="364"/>
      <c r="H687" s="364"/>
      <c r="I687" s="365"/>
      <c r="J687" s="364"/>
      <c r="K687" s="364"/>
      <c r="L687" s="366"/>
      <c r="M687" s="366"/>
      <c r="N687" s="366"/>
      <c r="O687" s="421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spans="1:26" ht="15.75" customHeight="1">
      <c r="A688" s="364"/>
      <c r="B688" s="35"/>
      <c r="C688" s="35"/>
      <c r="D688" s="35"/>
      <c r="E688" s="364"/>
      <c r="F688" s="364"/>
      <c r="G688" s="364"/>
      <c r="H688" s="364"/>
      <c r="I688" s="365"/>
      <c r="J688" s="364"/>
      <c r="K688" s="364"/>
      <c r="L688" s="366"/>
      <c r="M688" s="366"/>
      <c r="N688" s="366"/>
      <c r="O688" s="421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spans="1:26" ht="15.75" customHeight="1">
      <c r="A689" s="364"/>
      <c r="B689" s="35"/>
      <c r="C689" s="35"/>
      <c r="D689" s="35"/>
      <c r="E689" s="364"/>
      <c r="F689" s="364"/>
      <c r="G689" s="364"/>
      <c r="H689" s="364"/>
      <c r="I689" s="365"/>
      <c r="J689" s="364"/>
      <c r="K689" s="364"/>
      <c r="L689" s="366"/>
      <c r="M689" s="366"/>
      <c r="N689" s="366"/>
      <c r="O689" s="421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spans="1:26" ht="15.75" customHeight="1">
      <c r="A690" s="364"/>
      <c r="B690" s="35"/>
      <c r="C690" s="35"/>
      <c r="D690" s="35"/>
      <c r="E690" s="364"/>
      <c r="F690" s="364"/>
      <c r="G690" s="364"/>
      <c r="H690" s="364"/>
      <c r="I690" s="365"/>
      <c r="J690" s="364"/>
      <c r="K690" s="364"/>
      <c r="L690" s="366"/>
      <c r="M690" s="366"/>
      <c r="N690" s="366"/>
      <c r="O690" s="421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spans="1:26" ht="15.75" customHeight="1">
      <c r="A691" s="364"/>
      <c r="B691" s="35"/>
      <c r="C691" s="35"/>
      <c r="D691" s="35"/>
      <c r="E691" s="364"/>
      <c r="F691" s="364"/>
      <c r="G691" s="364"/>
      <c r="H691" s="364"/>
      <c r="I691" s="365"/>
      <c r="J691" s="364"/>
      <c r="K691" s="364"/>
      <c r="L691" s="366"/>
      <c r="M691" s="366"/>
      <c r="N691" s="366"/>
      <c r="O691" s="421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spans="1:26" ht="15.75" customHeight="1">
      <c r="A692" s="364"/>
      <c r="B692" s="35"/>
      <c r="C692" s="35"/>
      <c r="D692" s="35"/>
      <c r="E692" s="364"/>
      <c r="F692" s="364"/>
      <c r="G692" s="364"/>
      <c r="H692" s="364"/>
      <c r="I692" s="365"/>
      <c r="J692" s="364"/>
      <c r="K692" s="364"/>
      <c r="L692" s="366"/>
      <c r="M692" s="366"/>
      <c r="N692" s="366"/>
      <c r="O692" s="421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spans="1:26" ht="15.75" customHeight="1">
      <c r="A693" s="364"/>
      <c r="B693" s="35"/>
      <c r="C693" s="35"/>
      <c r="D693" s="35"/>
      <c r="E693" s="364"/>
      <c r="F693" s="364"/>
      <c r="G693" s="364"/>
      <c r="H693" s="364"/>
      <c r="I693" s="365"/>
      <c r="J693" s="364"/>
      <c r="K693" s="364"/>
      <c r="L693" s="366"/>
      <c r="M693" s="366"/>
      <c r="N693" s="366"/>
      <c r="O693" s="421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spans="1:26" ht="15.75" customHeight="1">
      <c r="A694" s="364"/>
      <c r="B694" s="35"/>
      <c r="C694" s="35"/>
      <c r="D694" s="35"/>
      <c r="E694" s="364"/>
      <c r="F694" s="364"/>
      <c r="G694" s="364"/>
      <c r="H694" s="364"/>
      <c r="I694" s="365"/>
      <c r="J694" s="364"/>
      <c r="K694" s="364"/>
      <c r="L694" s="366"/>
      <c r="M694" s="366"/>
      <c r="N694" s="366"/>
      <c r="O694" s="421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spans="1:26" ht="15.75" customHeight="1">
      <c r="A695" s="364"/>
      <c r="B695" s="35"/>
      <c r="C695" s="35"/>
      <c r="D695" s="35"/>
      <c r="E695" s="364"/>
      <c r="F695" s="364"/>
      <c r="G695" s="364"/>
      <c r="H695" s="364"/>
      <c r="I695" s="365"/>
      <c r="J695" s="364"/>
      <c r="K695" s="364"/>
      <c r="L695" s="366"/>
      <c r="M695" s="366"/>
      <c r="N695" s="366"/>
      <c r="O695" s="421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spans="1:26" ht="15.75" customHeight="1">
      <c r="A696" s="364"/>
      <c r="B696" s="35"/>
      <c r="C696" s="35"/>
      <c r="D696" s="35"/>
      <c r="E696" s="364"/>
      <c r="F696" s="364"/>
      <c r="G696" s="364"/>
      <c r="H696" s="364"/>
      <c r="I696" s="365"/>
      <c r="J696" s="364"/>
      <c r="K696" s="364"/>
      <c r="L696" s="366"/>
      <c r="M696" s="366"/>
      <c r="N696" s="366"/>
      <c r="O696" s="421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spans="1:26" ht="15.75" customHeight="1">
      <c r="A697" s="364"/>
      <c r="B697" s="35"/>
      <c r="C697" s="35"/>
      <c r="D697" s="35"/>
      <c r="E697" s="364"/>
      <c r="F697" s="364"/>
      <c r="G697" s="364"/>
      <c r="H697" s="364"/>
      <c r="I697" s="365"/>
      <c r="J697" s="364"/>
      <c r="K697" s="364"/>
      <c r="L697" s="366"/>
      <c r="M697" s="366"/>
      <c r="N697" s="366"/>
      <c r="O697" s="421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spans="1:26" ht="15.75" customHeight="1">
      <c r="A698" s="364"/>
      <c r="B698" s="35"/>
      <c r="C698" s="35"/>
      <c r="D698" s="35"/>
      <c r="E698" s="364"/>
      <c r="F698" s="364"/>
      <c r="G698" s="364"/>
      <c r="H698" s="364"/>
      <c r="I698" s="365"/>
      <c r="J698" s="364"/>
      <c r="K698" s="364"/>
      <c r="L698" s="366"/>
      <c r="M698" s="366"/>
      <c r="N698" s="366"/>
      <c r="O698" s="421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spans="1:26" ht="15.75" customHeight="1">
      <c r="A699" s="364"/>
      <c r="B699" s="35"/>
      <c r="C699" s="35"/>
      <c r="D699" s="35"/>
      <c r="E699" s="364"/>
      <c r="F699" s="364"/>
      <c r="G699" s="364"/>
      <c r="H699" s="364"/>
      <c r="I699" s="365"/>
      <c r="J699" s="364"/>
      <c r="K699" s="364"/>
      <c r="L699" s="366"/>
      <c r="M699" s="366"/>
      <c r="N699" s="366"/>
      <c r="O699" s="421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spans="1:26" ht="15.75" customHeight="1">
      <c r="A700" s="364"/>
      <c r="B700" s="35"/>
      <c r="C700" s="35"/>
      <c r="D700" s="35"/>
      <c r="E700" s="364"/>
      <c r="F700" s="364"/>
      <c r="G700" s="364"/>
      <c r="H700" s="364"/>
      <c r="I700" s="365"/>
      <c r="J700" s="364"/>
      <c r="K700" s="364"/>
      <c r="L700" s="366"/>
      <c r="M700" s="366"/>
      <c r="N700" s="366"/>
      <c r="O700" s="421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spans="1:26" ht="15.75" customHeight="1">
      <c r="A701" s="364"/>
      <c r="B701" s="35"/>
      <c r="C701" s="35"/>
      <c r="D701" s="35"/>
      <c r="E701" s="364"/>
      <c r="F701" s="364"/>
      <c r="G701" s="364"/>
      <c r="H701" s="364"/>
      <c r="I701" s="365"/>
      <c r="J701" s="364"/>
      <c r="K701" s="364"/>
      <c r="L701" s="366"/>
      <c r="M701" s="366"/>
      <c r="N701" s="366"/>
      <c r="O701" s="421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spans="1:26" ht="15.75" customHeight="1">
      <c r="A702" s="364"/>
      <c r="B702" s="35"/>
      <c r="C702" s="35"/>
      <c r="D702" s="35"/>
      <c r="E702" s="364"/>
      <c r="F702" s="364"/>
      <c r="G702" s="364"/>
      <c r="H702" s="364"/>
      <c r="I702" s="365"/>
      <c r="J702" s="364"/>
      <c r="K702" s="364"/>
      <c r="L702" s="366"/>
      <c r="M702" s="366"/>
      <c r="N702" s="366"/>
      <c r="O702" s="421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spans="1:26" ht="15.75" customHeight="1">
      <c r="A703" s="364"/>
      <c r="B703" s="35"/>
      <c r="C703" s="35"/>
      <c r="D703" s="35"/>
      <c r="E703" s="364"/>
      <c r="F703" s="364"/>
      <c r="G703" s="364"/>
      <c r="H703" s="364"/>
      <c r="I703" s="365"/>
      <c r="J703" s="364"/>
      <c r="K703" s="364"/>
      <c r="L703" s="366"/>
      <c r="M703" s="366"/>
      <c r="N703" s="366"/>
      <c r="O703" s="421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spans="1:26" ht="15.75" customHeight="1">
      <c r="A704" s="364"/>
      <c r="B704" s="35"/>
      <c r="C704" s="35"/>
      <c r="D704" s="35"/>
      <c r="E704" s="364"/>
      <c r="F704" s="364"/>
      <c r="G704" s="364"/>
      <c r="H704" s="364"/>
      <c r="I704" s="365"/>
      <c r="J704" s="364"/>
      <c r="K704" s="364"/>
      <c r="L704" s="366"/>
      <c r="M704" s="366"/>
      <c r="N704" s="366"/>
      <c r="O704" s="421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spans="1:26" ht="15.75" customHeight="1">
      <c r="A705" s="364"/>
      <c r="B705" s="35"/>
      <c r="C705" s="35"/>
      <c r="D705" s="35"/>
      <c r="E705" s="364"/>
      <c r="F705" s="364"/>
      <c r="G705" s="364"/>
      <c r="H705" s="364"/>
      <c r="I705" s="365"/>
      <c r="J705" s="364"/>
      <c r="K705" s="364"/>
      <c r="L705" s="366"/>
      <c r="M705" s="366"/>
      <c r="N705" s="366"/>
      <c r="O705" s="421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spans="1:26" ht="15.75" customHeight="1">
      <c r="A706" s="364"/>
      <c r="B706" s="35"/>
      <c r="C706" s="35"/>
      <c r="D706" s="35"/>
      <c r="E706" s="364"/>
      <c r="F706" s="364"/>
      <c r="G706" s="364"/>
      <c r="H706" s="364"/>
      <c r="I706" s="365"/>
      <c r="J706" s="364"/>
      <c r="K706" s="364"/>
      <c r="L706" s="366"/>
      <c r="M706" s="366"/>
      <c r="N706" s="366"/>
      <c r="O706" s="421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spans="1:26" ht="15.75" customHeight="1">
      <c r="A707" s="364"/>
      <c r="B707" s="35"/>
      <c r="C707" s="35"/>
      <c r="D707" s="35"/>
      <c r="E707" s="364"/>
      <c r="F707" s="364"/>
      <c r="G707" s="364"/>
      <c r="H707" s="364"/>
      <c r="I707" s="365"/>
      <c r="J707" s="364"/>
      <c r="K707" s="364"/>
      <c r="L707" s="366"/>
      <c r="M707" s="366"/>
      <c r="N707" s="366"/>
      <c r="O707" s="421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spans="1:26" ht="15.75" customHeight="1">
      <c r="A708" s="364"/>
      <c r="B708" s="35"/>
      <c r="C708" s="35"/>
      <c r="D708" s="35"/>
      <c r="E708" s="364"/>
      <c r="F708" s="364"/>
      <c r="G708" s="364"/>
      <c r="H708" s="364"/>
      <c r="I708" s="365"/>
      <c r="J708" s="364"/>
      <c r="K708" s="364"/>
      <c r="L708" s="366"/>
      <c r="M708" s="366"/>
      <c r="N708" s="366"/>
      <c r="O708" s="421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spans="1:26" ht="15.75" customHeight="1">
      <c r="A709" s="364"/>
      <c r="B709" s="35"/>
      <c r="C709" s="35"/>
      <c r="D709" s="35"/>
      <c r="E709" s="364"/>
      <c r="F709" s="364"/>
      <c r="G709" s="364"/>
      <c r="H709" s="364"/>
      <c r="I709" s="365"/>
      <c r="J709" s="364"/>
      <c r="K709" s="364"/>
      <c r="L709" s="366"/>
      <c r="M709" s="366"/>
      <c r="N709" s="366"/>
      <c r="O709" s="421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spans="1:26" ht="15.75" customHeight="1">
      <c r="A710" s="364"/>
      <c r="B710" s="35"/>
      <c r="C710" s="35"/>
      <c r="D710" s="35"/>
      <c r="E710" s="364"/>
      <c r="F710" s="364"/>
      <c r="G710" s="364"/>
      <c r="H710" s="364"/>
      <c r="I710" s="365"/>
      <c r="J710" s="364"/>
      <c r="K710" s="364"/>
      <c r="L710" s="366"/>
      <c r="M710" s="366"/>
      <c r="N710" s="366"/>
      <c r="O710" s="421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spans="1:26" ht="15.75" customHeight="1">
      <c r="A711" s="364"/>
      <c r="B711" s="35"/>
      <c r="C711" s="35"/>
      <c r="D711" s="35"/>
      <c r="E711" s="364"/>
      <c r="F711" s="364"/>
      <c r="G711" s="364"/>
      <c r="H711" s="364"/>
      <c r="I711" s="365"/>
      <c r="J711" s="364"/>
      <c r="K711" s="364"/>
      <c r="L711" s="366"/>
      <c r="M711" s="366"/>
      <c r="N711" s="366"/>
      <c r="O711" s="421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spans="1:26" ht="15.75" customHeight="1">
      <c r="A712" s="364"/>
      <c r="B712" s="35"/>
      <c r="C712" s="35"/>
      <c r="D712" s="35"/>
      <c r="E712" s="364"/>
      <c r="F712" s="364"/>
      <c r="G712" s="364"/>
      <c r="H712" s="364"/>
      <c r="I712" s="365"/>
      <c r="J712" s="364"/>
      <c r="K712" s="364"/>
      <c r="L712" s="366"/>
      <c r="M712" s="366"/>
      <c r="N712" s="366"/>
      <c r="O712" s="421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spans="1:26" ht="15.75" customHeight="1">
      <c r="A713" s="364"/>
      <c r="B713" s="35"/>
      <c r="C713" s="35"/>
      <c r="D713" s="35"/>
      <c r="E713" s="364"/>
      <c r="F713" s="364"/>
      <c r="G713" s="364"/>
      <c r="H713" s="364"/>
      <c r="I713" s="365"/>
      <c r="J713" s="364"/>
      <c r="K713" s="364"/>
      <c r="L713" s="366"/>
      <c r="M713" s="366"/>
      <c r="N713" s="366"/>
      <c r="O713" s="421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spans="1:26" ht="15.75" customHeight="1">
      <c r="A714" s="364"/>
      <c r="B714" s="35"/>
      <c r="C714" s="35"/>
      <c r="D714" s="35"/>
      <c r="E714" s="364"/>
      <c r="F714" s="364"/>
      <c r="G714" s="364"/>
      <c r="H714" s="364"/>
      <c r="I714" s="365"/>
      <c r="J714" s="364"/>
      <c r="K714" s="364"/>
      <c r="L714" s="366"/>
      <c r="M714" s="366"/>
      <c r="N714" s="366"/>
      <c r="O714" s="421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spans="1:26" ht="15.75" customHeight="1">
      <c r="A715" s="364"/>
      <c r="B715" s="35"/>
      <c r="C715" s="35"/>
      <c r="D715" s="35"/>
      <c r="E715" s="364"/>
      <c r="F715" s="364"/>
      <c r="G715" s="364"/>
      <c r="H715" s="364"/>
      <c r="I715" s="365"/>
      <c r="J715" s="364"/>
      <c r="K715" s="364"/>
      <c r="L715" s="366"/>
      <c r="M715" s="366"/>
      <c r="N715" s="366"/>
      <c r="O715" s="421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spans="1:26" ht="15.75" customHeight="1">
      <c r="A716" s="364"/>
      <c r="B716" s="35"/>
      <c r="C716" s="35"/>
      <c r="D716" s="35"/>
      <c r="E716" s="364"/>
      <c r="F716" s="364"/>
      <c r="G716" s="364"/>
      <c r="H716" s="364"/>
      <c r="I716" s="365"/>
      <c r="J716" s="364"/>
      <c r="K716" s="364"/>
      <c r="L716" s="366"/>
      <c r="M716" s="366"/>
      <c r="N716" s="366"/>
      <c r="O716" s="421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spans="1:26" ht="15.75" customHeight="1">
      <c r="A717" s="364"/>
      <c r="B717" s="35"/>
      <c r="C717" s="35"/>
      <c r="D717" s="35"/>
      <c r="E717" s="364"/>
      <c r="F717" s="364"/>
      <c r="G717" s="364"/>
      <c r="H717" s="364"/>
      <c r="I717" s="365"/>
      <c r="J717" s="364"/>
      <c r="K717" s="364"/>
      <c r="L717" s="366"/>
      <c r="M717" s="366"/>
      <c r="N717" s="366"/>
      <c r="O717" s="421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spans="1:26" ht="15.75" customHeight="1">
      <c r="A718" s="364"/>
      <c r="B718" s="35"/>
      <c r="C718" s="35"/>
      <c r="D718" s="35"/>
      <c r="E718" s="364"/>
      <c r="F718" s="364"/>
      <c r="G718" s="364"/>
      <c r="H718" s="364"/>
      <c r="I718" s="365"/>
      <c r="J718" s="364"/>
      <c r="K718" s="364"/>
      <c r="L718" s="366"/>
      <c r="M718" s="366"/>
      <c r="N718" s="366"/>
      <c r="O718" s="421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spans="1:26" ht="15.75" customHeight="1">
      <c r="A719" s="364"/>
      <c r="B719" s="35"/>
      <c r="C719" s="35"/>
      <c r="D719" s="35"/>
      <c r="E719" s="364"/>
      <c r="F719" s="364"/>
      <c r="G719" s="364"/>
      <c r="H719" s="364"/>
      <c r="I719" s="365"/>
      <c r="J719" s="364"/>
      <c r="K719" s="364"/>
      <c r="L719" s="366"/>
      <c r="M719" s="366"/>
      <c r="N719" s="366"/>
      <c r="O719" s="421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spans="1:26" ht="15.75" customHeight="1">
      <c r="A720" s="364"/>
      <c r="B720" s="35"/>
      <c r="C720" s="35"/>
      <c r="D720" s="35"/>
      <c r="E720" s="364"/>
      <c r="F720" s="364"/>
      <c r="G720" s="364"/>
      <c r="H720" s="364"/>
      <c r="I720" s="365"/>
      <c r="J720" s="364"/>
      <c r="K720" s="364"/>
      <c r="L720" s="366"/>
      <c r="M720" s="366"/>
      <c r="N720" s="366"/>
      <c r="O720" s="421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spans="1:26" ht="15.75" customHeight="1">
      <c r="A721" s="364"/>
      <c r="B721" s="35"/>
      <c r="C721" s="35"/>
      <c r="D721" s="35"/>
      <c r="E721" s="364"/>
      <c r="F721" s="364"/>
      <c r="G721" s="364"/>
      <c r="H721" s="364"/>
      <c r="I721" s="365"/>
      <c r="J721" s="364"/>
      <c r="K721" s="364"/>
      <c r="L721" s="366"/>
      <c r="M721" s="366"/>
      <c r="N721" s="366"/>
      <c r="O721" s="421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spans="1:26" ht="15.75" customHeight="1">
      <c r="A722" s="364"/>
      <c r="B722" s="35"/>
      <c r="C722" s="35"/>
      <c r="D722" s="35"/>
      <c r="E722" s="364"/>
      <c r="F722" s="364"/>
      <c r="G722" s="364"/>
      <c r="H722" s="364"/>
      <c r="I722" s="365"/>
      <c r="J722" s="364"/>
      <c r="K722" s="364"/>
      <c r="L722" s="366"/>
      <c r="M722" s="366"/>
      <c r="N722" s="366"/>
      <c r="O722" s="421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spans="1:26" ht="15.75" customHeight="1">
      <c r="A723" s="364"/>
      <c r="B723" s="35"/>
      <c r="C723" s="35"/>
      <c r="D723" s="35"/>
      <c r="E723" s="364"/>
      <c r="F723" s="364"/>
      <c r="G723" s="364"/>
      <c r="H723" s="364"/>
      <c r="I723" s="365"/>
      <c r="J723" s="364"/>
      <c r="K723" s="364"/>
      <c r="L723" s="366"/>
      <c r="M723" s="366"/>
      <c r="N723" s="366"/>
      <c r="O723" s="421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spans="1:26" ht="15.75" customHeight="1">
      <c r="A724" s="364"/>
      <c r="B724" s="35"/>
      <c r="C724" s="35"/>
      <c r="D724" s="35"/>
      <c r="E724" s="364"/>
      <c r="F724" s="364"/>
      <c r="G724" s="364"/>
      <c r="H724" s="364"/>
      <c r="I724" s="365"/>
      <c r="J724" s="364"/>
      <c r="K724" s="364"/>
      <c r="L724" s="366"/>
      <c r="M724" s="366"/>
      <c r="N724" s="366"/>
      <c r="O724" s="421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spans="1:26" ht="15.75" customHeight="1">
      <c r="A725" s="364"/>
      <c r="B725" s="35"/>
      <c r="C725" s="35"/>
      <c r="D725" s="35"/>
      <c r="E725" s="364"/>
      <c r="F725" s="364"/>
      <c r="G725" s="364"/>
      <c r="H725" s="364"/>
      <c r="I725" s="365"/>
      <c r="J725" s="364"/>
      <c r="K725" s="364"/>
      <c r="L725" s="366"/>
      <c r="M725" s="366"/>
      <c r="N725" s="366"/>
      <c r="O725" s="421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spans="1:26" ht="15.75" customHeight="1">
      <c r="A726" s="364"/>
      <c r="B726" s="35"/>
      <c r="C726" s="35"/>
      <c r="D726" s="35"/>
      <c r="E726" s="364"/>
      <c r="F726" s="364"/>
      <c r="G726" s="364"/>
      <c r="H726" s="364"/>
      <c r="I726" s="365"/>
      <c r="J726" s="364"/>
      <c r="K726" s="364"/>
      <c r="L726" s="366"/>
      <c r="M726" s="366"/>
      <c r="N726" s="366"/>
      <c r="O726" s="421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spans="1:26" ht="15.75" customHeight="1">
      <c r="A727" s="364"/>
      <c r="B727" s="35"/>
      <c r="C727" s="35"/>
      <c r="D727" s="35"/>
      <c r="E727" s="364"/>
      <c r="F727" s="364"/>
      <c r="G727" s="364"/>
      <c r="H727" s="364"/>
      <c r="I727" s="365"/>
      <c r="J727" s="364"/>
      <c r="K727" s="364"/>
      <c r="L727" s="366"/>
      <c r="M727" s="366"/>
      <c r="N727" s="366"/>
      <c r="O727" s="421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spans="1:26" ht="15.75" customHeight="1">
      <c r="A728" s="364"/>
      <c r="B728" s="35"/>
      <c r="C728" s="35"/>
      <c r="D728" s="35"/>
      <c r="E728" s="364"/>
      <c r="F728" s="364"/>
      <c r="G728" s="364"/>
      <c r="H728" s="364"/>
      <c r="I728" s="365"/>
      <c r="J728" s="364"/>
      <c r="K728" s="364"/>
      <c r="L728" s="366"/>
      <c r="M728" s="366"/>
      <c r="N728" s="366"/>
      <c r="O728" s="421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spans="1:26" ht="15.75" customHeight="1">
      <c r="A729" s="364"/>
      <c r="B729" s="35"/>
      <c r="C729" s="35"/>
      <c r="D729" s="35"/>
      <c r="E729" s="364"/>
      <c r="F729" s="364"/>
      <c r="G729" s="364"/>
      <c r="H729" s="364"/>
      <c r="I729" s="365"/>
      <c r="J729" s="364"/>
      <c r="K729" s="364"/>
      <c r="L729" s="366"/>
      <c r="M729" s="366"/>
      <c r="N729" s="366"/>
      <c r="O729" s="421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spans="1:26" ht="15.75" customHeight="1">
      <c r="A730" s="364"/>
      <c r="B730" s="35"/>
      <c r="C730" s="35"/>
      <c r="D730" s="35"/>
      <c r="E730" s="364"/>
      <c r="F730" s="364"/>
      <c r="G730" s="364"/>
      <c r="H730" s="364"/>
      <c r="I730" s="365"/>
      <c r="J730" s="364"/>
      <c r="K730" s="364"/>
      <c r="L730" s="366"/>
      <c r="M730" s="366"/>
      <c r="N730" s="366"/>
      <c r="O730" s="421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spans="1:26" ht="15.75" customHeight="1">
      <c r="A731" s="364"/>
      <c r="B731" s="35"/>
      <c r="C731" s="35"/>
      <c r="D731" s="35"/>
      <c r="E731" s="364"/>
      <c r="F731" s="364"/>
      <c r="G731" s="364"/>
      <c r="H731" s="364"/>
      <c r="I731" s="365"/>
      <c r="J731" s="364"/>
      <c r="K731" s="364"/>
      <c r="L731" s="366"/>
      <c r="M731" s="366"/>
      <c r="N731" s="366"/>
      <c r="O731" s="421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spans="1:26" ht="15.75" customHeight="1">
      <c r="A732" s="364"/>
      <c r="B732" s="35"/>
      <c r="C732" s="35"/>
      <c r="D732" s="35"/>
      <c r="E732" s="364"/>
      <c r="F732" s="364"/>
      <c r="G732" s="364"/>
      <c r="H732" s="364"/>
      <c r="I732" s="365"/>
      <c r="J732" s="364"/>
      <c r="K732" s="364"/>
      <c r="L732" s="366"/>
      <c r="M732" s="366"/>
      <c r="N732" s="366"/>
      <c r="O732" s="421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spans="1:26" ht="15.75" customHeight="1">
      <c r="A733" s="364"/>
      <c r="B733" s="35"/>
      <c r="C733" s="35"/>
      <c r="D733" s="35"/>
      <c r="E733" s="364"/>
      <c r="F733" s="364"/>
      <c r="G733" s="364"/>
      <c r="H733" s="364"/>
      <c r="I733" s="365"/>
      <c r="J733" s="364"/>
      <c r="K733" s="364"/>
      <c r="L733" s="366"/>
      <c r="M733" s="366"/>
      <c r="N733" s="366"/>
      <c r="O733" s="421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spans="1:26" ht="15.75" customHeight="1">
      <c r="A734" s="364"/>
      <c r="B734" s="35"/>
      <c r="C734" s="35"/>
      <c r="D734" s="35"/>
      <c r="E734" s="364"/>
      <c r="F734" s="364"/>
      <c r="G734" s="364"/>
      <c r="H734" s="364"/>
      <c r="I734" s="365"/>
      <c r="J734" s="364"/>
      <c r="K734" s="364"/>
      <c r="L734" s="366"/>
      <c r="M734" s="366"/>
      <c r="N734" s="366"/>
      <c r="O734" s="421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spans="1:26" ht="15.75" customHeight="1">
      <c r="A735" s="364"/>
      <c r="B735" s="35"/>
      <c r="C735" s="35"/>
      <c r="D735" s="35"/>
      <c r="E735" s="364"/>
      <c r="F735" s="364"/>
      <c r="G735" s="364"/>
      <c r="H735" s="364"/>
      <c r="I735" s="365"/>
      <c r="J735" s="364"/>
      <c r="K735" s="364"/>
      <c r="L735" s="366"/>
      <c r="M735" s="366"/>
      <c r="N735" s="366"/>
      <c r="O735" s="421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spans="1:26" ht="15.75" customHeight="1">
      <c r="A736" s="364"/>
      <c r="B736" s="35"/>
      <c r="C736" s="35"/>
      <c r="D736" s="35"/>
      <c r="E736" s="364"/>
      <c r="F736" s="364"/>
      <c r="G736" s="364"/>
      <c r="H736" s="364"/>
      <c r="I736" s="365"/>
      <c r="J736" s="364"/>
      <c r="K736" s="364"/>
      <c r="L736" s="366"/>
      <c r="M736" s="366"/>
      <c r="N736" s="366"/>
      <c r="O736" s="421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spans="1:26" ht="15.75" customHeight="1">
      <c r="A737" s="364"/>
      <c r="B737" s="35"/>
      <c r="C737" s="35"/>
      <c r="D737" s="35"/>
      <c r="E737" s="364"/>
      <c r="F737" s="364"/>
      <c r="G737" s="364"/>
      <c r="H737" s="364"/>
      <c r="I737" s="365"/>
      <c r="J737" s="364"/>
      <c r="K737" s="364"/>
      <c r="L737" s="366"/>
      <c r="M737" s="366"/>
      <c r="N737" s="366"/>
      <c r="O737" s="421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spans="1:26" ht="15.75" customHeight="1">
      <c r="A738" s="364"/>
      <c r="B738" s="35"/>
      <c r="C738" s="35"/>
      <c r="D738" s="35"/>
      <c r="E738" s="364"/>
      <c r="F738" s="364"/>
      <c r="G738" s="364"/>
      <c r="H738" s="364"/>
      <c r="I738" s="365"/>
      <c r="J738" s="364"/>
      <c r="K738" s="364"/>
      <c r="L738" s="366"/>
      <c r="M738" s="366"/>
      <c r="N738" s="366"/>
      <c r="O738" s="421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spans="1:26" ht="15.75" customHeight="1">
      <c r="A739" s="364"/>
      <c r="B739" s="35"/>
      <c r="C739" s="35"/>
      <c r="D739" s="35"/>
      <c r="E739" s="364"/>
      <c r="F739" s="364"/>
      <c r="G739" s="364"/>
      <c r="H739" s="364"/>
      <c r="I739" s="365"/>
      <c r="J739" s="364"/>
      <c r="K739" s="364"/>
      <c r="L739" s="366"/>
      <c r="M739" s="366"/>
      <c r="N739" s="366"/>
      <c r="O739" s="421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spans="1:26" ht="15.75" customHeight="1">
      <c r="A740" s="364"/>
      <c r="B740" s="35"/>
      <c r="C740" s="35"/>
      <c r="D740" s="35"/>
      <c r="E740" s="364"/>
      <c r="F740" s="364"/>
      <c r="G740" s="364"/>
      <c r="H740" s="364"/>
      <c r="I740" s="365"/>
      <c r="J740" s="364"/>
      <c r="K740" s="364"/>
      <c r="L740" s="366"/>
      <c r="M740" s="366"/>
      <c r="N740" s="366"/>
      <c r="O740" s="421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spans="1:26" ht="15.75" customHeight="1">
      <c r="A741" s="364"/>
      <c r="B741" s="35"/>
      <c r="C741" s="35"/>
      <c r="D741" s="35"/>
      <c r="E741" s="364"/>
      <c r="F741" s="364"/>
      <c r="G741" s="364"/>
      <c r="H741" s="364"/>
      <c r="I741" s="365"/>
      <c r="J741" s="364"/>
      <c r="K741" s="364"/>
      <c r="L741" s="366"/>
      <c r="M741" s="366"/>
      <c r="N741" s="366"/>
      <c r="O741" s="421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spans="1:26" ht="15.75" customHeight="1">
      <c r="A742" s="364"/>
      <c r="B742" s="35"/>
      <c r="C742" s="35"/>
      <c r="D742" s="35"/>
      <c r="E742" s="364"/>
      <c r="F742" s="364"/>
      <c r="G742" s="364"/>
      <c r="H742" s="364"/>
      <c r="I742" s="365"/>
      <c r="J742" s="364"/>
      <c r="K742" s="364"/>
      <c r="L742" s="366"/>
      <c r="M742" s="366"/>
      <c r="N742" s="366"/>
      <c r="O742" s="421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spans="1:26" ht="15.75" customHeight="1">
      <c r="A743" s="364"/>
      <c r="B743" s="35"/>
      <c r="C743" s="35"/>
      <c r="D743" s="35"/>
      <c r="E743" s="364"/>
      <c r="F743" s="364"/>
      <c r="G743" s="364"/>
      <c r="H743" s="364"/>
      <c r="I743" s="365"/>
      <c r="J743" s="364"/>
      <c r="K743" s="364"/>
      <c r="L743" s="366"/>
      <c r="M743" s="366"/>
      <c r="N743" s="366"/>
      <c r="O743" s="421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spans="1:26" ht="15.75" customHeight="1">
      <c r="A744" s="364"/>
      <c r="B744" s="35"/>
      <c r="C744" s="35"/>
      <c r="D744" s="35"/>
      <c r="E744" s="364"/>
      <c r="F744" s="364"/>
      <c r="G744" s="364"/>
      <c r="H744" s="364"/>
      <c r="I744" s="365"/>
      <c r="J744" s="364"/>
      <c r="K744" s="364"/>
      <c r="L744" s="366"/>
      <c r="M744" s="366"/>
      <c r="N744" s="366"/>
      <c r="O744" s="421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spans="1:26" ht="15.75" customHeight="1">
      <c r="A745" s="364"/>
      <c r="B745" s="35"/>
      <c r="C745" s="35"/>
      <c r="D745" s="35"/>
      <c r="E745" s="364"/>
      <c r="F745" s="364"/>
      <c r="G745" s="364"/>
      <c r="H745" s="364"/>
      <c r="I745" s="365"/>
      <c r="J745" s="364"/>
      <c r="K745" s="364"/>
      <c r="L745" s="366"/>
      <c r="M745" s="366"/>
      <c r="N745" s="366"/>
      <c r="O745" s="421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spans="1:26" ht="15.75" customHeight="1">
      <c r="A746" s="364"/>
      <c r="B746" s="35"/>
      <c r="C746" s="35"/>
      <c r="D746" s="35"/>
      <c r="E746" s="364"/>
      <c r="F746" s="364"/>
      <c r="G746" s="364"/>
      <c r="H746" s="364"/>
      <c r="I746" s="365"/>
      <c r="J746" s="364"/>
      <c r="K746" s="364"/>
      <c r="L746" s="366"/>
      <c r="M746" s="366"/>
      <c r="N746" s="366"/>
      <c r="O746" s="421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spans="1:26" ht="15.75" customHeight="1">
      <c r="A747" s="364"/>
      <c r="B747" s="35"/>
      <c r="C747" s="35"/>
      <c r="D747" s="35"/>
      <c r="E747" s="364"/>
      <c r="F747" s="364"/>
      <c r="G747" s="364"/>
      <c r="H747" s="364"/>
      <c r="I747" s="365"/>
      <c r="J747" s="364"/>
      <c r="K747" s="364"/>
      <c r="L747" s="366"/>
      <c r="M747" s="366"/>
      <c r="N747" s="366"/>
      <c r="O747" s="421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spans="1:26" ht="15.75" customHeight="1">
      <c r="A748" s="364"/>
      <c r="B748" s="35"/>
      <c r="C748" s="35"/>
      <c r="D748" s="35"/>
      <c r="E748" s="364"/>
      <c r="F748" s="364"/>
      <c r="G748" s="364"/>
      <c r="H748" s="364"/>
      <c r="I748" s="365"/>
      <c r="J748" s="364"/>
      <c r="K748" s="364"/>
      <c r="L748" s="366"/>
      <c r="M748" s="366"/>
      <c r="N748" s="366"/>
      <c r="O748" s="421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spans="1:26" ht="15.75" customHeight="1">
      <c r="A749" s="364"/>
      <c r="B749" s="35"/>
      <c r="C749" s="35"/>
      <c r="D749" s="35"/>
      <c r="E749" s="364"/>
      <c r="F749" s="364"/>
      <c r="G749" s="364"/>
      <c r="H749" s="364"/>
      <c r="I749" s="365"/>
      <c r="J749" s="364"/>
      <c r="K749" s="364"/>
      <c r="L749" s="366"/>
      <c r="M749" s="366"/>
      <c r="N749" s="366"/>
      <c r="O749" s="421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spans="1:26" ht="15.75" customHeight="1">
      <c r="A750" s="364"/>
      <c r="B750" s="35"/>
      <c r="C750" s="35"/>
      <c r="D750" s="35"/>
      <c r="E750" s="364"/>
      <c r="F750" s="364"/>
      <c r="G750" s="364"/>
      <c r="H750" s="364"/>
      <c r="I750" s="365"/>
      <c r="J750" s="364"/>
      <c r="K750" s="364"/>
      <c r="L750" s="366"/>
      <c r="M750" s="366"/>
      <c r="N750" s="366"/>
      <c r="O750" s="421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spans="1:26" ht="15.75" customHeight="1">
      <c r="A751" s="364"/>
      <c r="B751" s="35"/>
      <c r="C751" s="35"/>
      <c r="D751" s="35"/>
      <c r="E751" s="364"/>
      <c r="F751" s="364"/>
      <c r="G751" s="364"/>
      <c r="H751" s="364"/>
      <c r="I751" s="365"/>
      <c r="J751" s="364"/>
      <c r="K751" s="364"/>
      <c r="L751" s="366"/>
      <c r="M751" s="366"/>
      <c r="N751" s="366"/>
      <c r="O751" s="421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spans="1:26" ht="15.75" customHeight="1">
      <c r="A752" s="364"/>
      <c r="B752" s="35"/>
      <c r="C752" s="35"/>
      <c r="D752" s="35"/>
      <c r="E752" s="364"/>
      <c r="F752" s="364"/>
      <c r="G752" s="364"/>
      <c r="H752" s="364"/>
      <c r="I752" s="365"/>
      <c r="J752" s="364"/>
      <c r="K752" s="364"/>
      <c r="L752" s="366"/>
      <c r="M752" s="366"/>
      <c r="N752" s="366"/>
      <c r="O752" s="421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spans="1:26" ht="15.75" customHeight="1">
      <c r="A753" s="364"/>
      <c r="B753" s="35"/>
      <c r="C753" s="35"/>
      <c r="D753" s="35"/>
      <c r="E753" s="364"/>
      <c r="F753" s="364"/>
      <c r="G753" s="364"/>
      <c r="H753" s="364"/>
      <c r="I753" s="365"/>
      <c r="J753" s="364"/>
      <c r="K753" s="364"/>
      <c r="L753" s="366"/>
      <c r="M753" s="366"/>
      <c r="N753" s="366"/>
      <c r="O753" s="421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spans="1:26" ht="15.75" customHeight="1">
      <c r="A754" s="364"/>
      <c r="B754" s="35"/>
      <c r="C754" s="35"/>
      <c r="D754" s="35"/>
      <c r="E754" s="364"/>
      <c r="F754" s="364"/>
      <c r="G754" s="364"/>
      <c r="H754" s="364"/>
      <c r="I754" s="365"/>
      <c r="J754" s="364"/>
      <c r="K754" s="364"/>
      <c r="L754" s="366"/>
      <c r="M754" s="366"/>
      <c r="N754" s="366"/>
      <c r="O754" s="421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spans="1:26" ht="15.75" customHeight="1">
      <c r="A755" s="364"/>
      <c r="B755" s="35"/>
      <c r="C755" s="35"/>
      <c r="D755" s="35"/>
      <c r="E755" s="364"/>
      <c r="F755" s="364"/>
      <c r="G755" s="364"/>
      <c r="H755" s="364"/>
      <c r="I755" s="365"/>
      <c r="J755" s="364"/>
      <c r="K755" s="364"/>
      <c r="L755" s="366"/>
      <c r="M755" s="366"/>
      <c r="N755" s="366"/>
      <c r="O755" s="421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spans="1:26" ht="15.75" customHeight="1">
      <c r="A756" s="364"/>
      <c r="B756" s="35"/>
      <c r="C756" s="35"/>
      <c r="D756" s="35"/>
      <c r="E756" s="364"/>
      <c r="F756" s="364"/>
      <c r="G756" s="364"/>
      <c r="H756" s="364"/>
      <c r="I756" s="365"/>
      <c r="J756" s="364"/>
      <c r="K756" s="364"/>
      <c r="L756" s="366"/>
      <c r="M756" s="366"/>
      <c r="N756" s="366"/>
      <c r="O756" s="421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spans="1:26" ht="15.75" customHeight="1">
      <c r="A757" s="364"/>
      <c r="B757" s="35"/>
      <c r="C757" s="35"/>
      <c r="D757" s="35"/>
      <c r="E757" s="364"/>
      <c r="F757" s="364"/>
      <c r="G757" s="364"/>
      <c r="H757" s="364"/>
      <c r="I757" s="365"/>
      <c r="J757" s="364"/>
      <c r="K757" s="364"/>
      <c r="L757" s="366"/>
      <c r="M757" s="366"/>
      <c r="N757" s="366"/>
      <c r="O757" s="421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spans="1:26" ht="15.75" customHeight="1">
      <c r="A758" s="364"/>
      <c r="B758" s="35"/>
      <c r="C758" s="35"/>
      <c r="D758" s="35"/>
      <c r="E758" s="364"/>
      <c r="F758" s="364"/>
      <c r="G758" s="364"/>
      <c r="H758" s="364"/>
      <c r="I758" s="365"/>
      <c r="J758" s="364"/>
      <c r="K758" s="364"/>
      <c r="L758" s="366"/>
      <c r="M758" s="366"/>
      <c r="N758" s="366"/>
      <c r="O758" s="421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spans="1:26" ht="15.75" customHeight="1">
      <c r="A759" s="364"/>
      <c r="B759" s="35"/>
      <c r="C759" s="35"/>
      <c r="D759" s="35"/>
      <c r="E759" s="364"/>
      <c r="F759" s="364"/>
      <c r="G759" s="364"/>
      <c r="H759" s="364"/>
      <c r="I759" s="365"/>
      <c r="J759" s="364"/>
      <c r="K759" s="364"/>
      <c r="L759" s="366"/>
      <c r="M759" s="366"/>
      <c r="N759" s="366"/>
      <c r="O759" s="421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spans="1:26" ht="15.75" customHeight="1">
      <c r="A760" s="364"/>
      <c r="B760" s="35"/>
      <c r="C760" s="35"/>
      <c r="D760" s="35"/>
      <c r="E760" s="364"/>
      <c r="F760" s="364"/>
      <c r="G760" s="364"/>
      <c r="H760" s="364"/>
      <c r="I760" s="365"/>
      <c r="J760" s="364"/>
      <c r="K760" s="364"/>
      <c r="L760" s="366"/>
      <c r="M760" s="366"/>
      <c r="N760" s="366"/>
      <c r="O760" s="421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spans="1:26" ht="15.75" customHeight="1">
      <c r="A761" s="364"/>
      <c r="B761" s="35"/>
      <c r="C761" s="35"/>
      <c r="D761" s="35"/>
      <c r="E761" s="364"/>
      <c r="F761" s="364"/>
      <c r="G761" s="364"/>
      <c r="H761" s="364"/>
      <c r="I761" s="365"/>
      <c r="J761" s="364"/>
      <c r="K761" s="364"/>
      <c r="L761" s="366"/>
      <c r="M761" s="366"/>
      <c r="N761" s="366"/>
      <c r="O761" s="421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spans="1:26" ht="15.75" customHeight="1">
      <c r="A762" s="364"/>
      <c r="B762" s="35"/>
      <c r="C762" s="35"/>
      <c r="D762" s="35"/>
      <c r="E762" s="364"/>
      <c r="F762" s="364"/>
      <c r="G762" s="364"/>
      <c r="H762" s="364"/>
      <c r="I762" s="365"/>
      <c r="J762" s="364"/>
      <c r="K762" s="364"/>
      <c r="L762" s="366"/>
      <c r="M762" s="366"/>
      <c r="N762" s="366"/>
      <c r="O762" s="421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spans="1:26" ht="15.75" customHeight="1">
      <c r="A763" s="364"/>
      <c r="B763" s="35"/>
      <c r="C763" s="35"/>
      <c r="D763" s="35"/>
      <c r="E763" s="364"/>
      <c r="F763" s="364"/>
      <c r="G763" s="364"/>
      <c r="H763" s="364"/>
      <c r="I763" s="365"/>
      <c r="J763" s="364"/>
      <c r="K763" s="364"/>
      <c r="L763" s="366"/>
      <c r="M763" s="366"/>
      <c r="N763" s="366"/>
      <c r="O763" s="421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spans="1:26" ht="15.75" customHeight="1">
      <c r="A764" s="364"/>
      <c r="B764" s="35"/>
      <c r="C764" s="35"/>
      <c r="D764" s="35"/>
      <c r="E764" s="364"/>
      <c r="F764" s="364"/>
      <c r="G764" s="364"/>
      <c r="H764" s="364"/>
      <c r="I764" s="365"/>
      <c r="J764" s="364"/>
      <c r="K764" s="364"/>
      <c r="L764" s="366"/>
      <c r="M764" s="366"/>
      <c r="N764" s="366"/>
      <c r="O764" s="421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spans="1:26" ht="15.75" customHeight="1">
      <c r="A765" s="364"/>
      <c r="B765" s="35"/>
      <c r="C765" s="35"/>
      <c r="D765" s="35"/>
      <c r="E765" s="364"/>
      <c r="F765" s="364"/>
      <c r="G765" s="364"/>
      <c r="H765" s="364"/>
      <c r="I765" s="365"/>
      <c r="J765" s="364"/>
      <c r="K765" s="364"/>
      <c r="L765" s="366"/>
      <c r="M765" s="366"/>
      <c r="N765" s="366"/>
      <c r="O765" s="421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spans="1:26" ht="15.75" customHeight="1">
      <c r="A766" s="364"/>
      <c r="B766" s="35"/>
      <c r="C766" s="35"/>
      <c r="D766" s="35"/>
      <c r="E766" s="364"/>
      <c r="F766" s="364"/>
      <c r="G766" s="364"/>
      <c r="H766" s="364"/>
      <c r="I766" s="365"/>
      <c r="J766" s="364"/>
      <c r="K766" s="364"/>
      <c r="L766" s="366"/>
      <c r="M766" s="366"/>
      <c r="N766" s="366"/>
      <c r="O766" s="421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spans="1:26" ht="15.75" customHeight="1">
      <c r="A767" s="364"/>
      <c r="B767" s="35"/>
      <c r="C767" s="35"/>
      <c r="D767" s="35"/>
      <c r="E767" s="364"/>
      <c r="F767" s="364"/>
      <c r="G767" s="364"/>
      <c r="H767" s="364"/>
      <c r="I767" s="365"/>
      <c r="J767" s="364"/>
      <c r="K767" s="364"/>
      <c r="L767" s="366"/>
      <c r="M767" s="366"/>
      <c r="N767" s="366"/>
      <c r="O767" s="421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spans="1:26" ht="15.75" customHeight="1">
      <c r="A768" s="364"/>
      <c r="B768" s="35"/>
      <c r="C768" s="35"/>
      <c r="D768" s="35"/>
      <c r="E768" s="364"/>
      <c r="F768" s="364"/>
      <c r="G768" s="364"/>
      <c r="H768" s="364"/>
      <c r="I768" s="365"/>
      <c r="J768" s="364"/>
      <c r="K768" s="364"/>
      <c r="L768" s="366"/>
      <c r="M768" s="366"/>
      <c r="N768" s="366"/>
      <c r="O768" s="421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spans="1:26" ht="15.75" customHeight="1">
      <c r="A769" s="364"/>
      <c r="B769" s="35"/>
      <c r="C769" s="35"/>
      <c r="D769" s="35"/>
      <c r="E769" s="364"/>
      <c r="F769" s="364"/>
      <c r="G769" s="364"/>
      <c r="H769" s="364"/>
      <c r="I769" s="365"/>
      <c r="J769" s="364"/>
      <c r="K769" s="364"/>
      <c r="L769" s="366"/>
      <c r="M769" s="366"/>
      <c r="N769" s="366"/>
      <c r="O769" s="421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spans="1:26" ht="15.75" customHeight="1">
      <c r="A770" s="364"/>
      <c r="B770" s="35"/>
      <c r="C770" s="35"/>
      <c r="D770" s="35"/>
      <c r="E770" s="364"/>
      <c r="F770" s="364"/>
      <c r="G770" s="364"/>
      <c r="H770" s="364"/>
      <c r="I770" s="365"/>
      <c r="J770" s="364"/>
      <c r="K770" s="364"/>
      <c r="L770" s="366"/>
      <c r="M770" s="366"/>
      <c r="N770" s="366"/>
      <c r="O770" s="421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spans="1:26" ht="15.75" customHeight="1">
      <c r="A771" s="364"/>
      <c r="B771" s="35"/>
      <c r="C771" s="35"/>
      <c r="D771" s="35"/>
      <c r="E771" s="364"/>
      <c r="F771" s="364"/>
      <c r="G771" s="364"/>
      <c r="H771" s="364"/>
      <c r="I771" s="365"/>
      <c r="J771" s="364"/>
      <c r="K771" s="364"/>
      <c r="L771" s="366"/>
      <c r="M771" s="366"/>
      <c r="N771" s="366"/>
      <c r="O771" s="421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spans="1:26" ht="15.75" customHeight="1">
      <c r="A772" s="364"/>
      <c r="B772" s="35"/>
      <c r="C772" s="35"/>
      <c r="D772" s="35"/>
      <c r="E772" s="364"/>
      <c r="F772" s="364"/>
      <c r="G772" s="364"/>
      <c r="H772" s="364"/>
      <c r="I772" s="365"/>
      <c r="J772" s="364"/>
      <c r="K772" s="364"/>
      <c r="L772" s="366"/>
      <c r="M772" s="366"/>
      <c r="N772" s="366"/>
      <c r="O772" s="421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spans="1:26" ht="15.75" customHeight="1">
      <c r="A773" s="364"/>
      <c r="B773" s="35"/>
      <c r="C773" s="35"/>
      <c r="D773" s="35"/>
      <c r="E773" s="364"/>
      <c r="F773" s="364"/>
      <c r="G773" s="364"/>
      <c r="H773" s="364"/>
      <c r="I773" s="365"/>
      <c r="J773" s="364"/>
      <c r="K773" s="364"/>
      <c r="L773" s="366"/>
      <c r="M773" s="366"/>
      <c r="N773" s="366"/>
      <c r="O773" s="421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spans="1:26" ht="15.75" customHeight="1">
      <c r="A774" s="364"/>
      <c r="B774" s="35"/>
      <c r="C774" s="35"/>
      <c r="D774" s="35"/>
      <c r="E774" s="364"/>
      <c r="F774" s="364"/>
      <c r="G774" s="364"/>
      <c r="H774" s="364"/>
      <c r="I774" s="365"/>
      <c r="J774" s="364"/>
      <c r="K774" s="364"/>
      <c r="L774" s="366"/>
      <c r="M774" s="366"/>
      <c r="N774" s="366"/>
      <c r="O774" s="421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spans="1:26" ht="15.75" customHeight="1">
      <c r="A775" s="364"/>
      <c r="B775" s="35"/>
      <c r="C775" s="35"/>
      <c r="D775" s="35"/>
      <c r="E775" s="364"/>
      <c r="F775" s="364"/>
      <c r="G775" s="364"/>
      <c r="H775" s="364"/>
      <c r="I775" s="365"/>
      <c r="J775" s="364"/>
      <c r="K775" s="364"/>
      <c r="L775" s="366"/>
      <c r="M775" s="366"/>
      <c r="N775" s="366"/>
      <c r="O775" s="421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spans="1:26" ht="15.75" customHeight="1">
      <c r="A776" s="364"/>
      <c r="B776" s="35"/>
      <c r="C776" s="35"/>
      <c r="D776" s="35"/>
      <c r="E776" s="364"/>
      <c r="F776" s="364"/>
      <c r="G776" s="364"/>
      <c r="H776" s="364"/>
      <c r="I776" s="365"/>
      <c r="J776" s="364"/>
      <c r="K776" s="364"/>
      <c r="L776" s="366"/>
      <c r="M776" s="366"/>
      <c r="N776" s="366"/>
      <c r="O776" s="421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spans="1:26" ht="15.75" customHeight="1">
      <c r="A777" s="364"/>
      <c r="B777" s="35"/>
      <c r="C777" s="35"/>
      <c r="D777" s="35"/>
      <c r="E777" s="364"/>
      <c r="F777" s="364"/>
      <c r="G777" s="364"/>
      <c r="H777" s="364"/>
      <c r="I777" s="365"/>
      <c r="J777" s="364"/>
      <c r="K777" s="364"/>
      <c r="L777" s="366"/>
      <c r="M777" s="366"/>
      <c r="N777" s="366"/>
      <c r="O777" s="421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spans="1:26" ht="15.75" customHeight="1">
      <c r="A778" s="364"/>
      <c r="B778" s="35"/>
      <c r="C778" s="35"/>
      <c r="D778" s="35"/>
      <c r="E778" s="364"/>
      <c r="F778" s="364"/>
      <c r="G778" s="364"/>
      <c r="H778" s="364"/>
      <c r="I778" s="365"/>
      <c r="J778" s="364"/>
      <c r="K778" s="364"/>
      <c r="L778" s="366"/>
      <c r="M778" s="366"/>
      <c r="N778" s="366"/>
      <c r="O778" s="421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spans="1:26" ht="15.75" customHeight="1">
      <c r="A779" s="364"/>
      <c r="B779" s="35"/>
      <c r="C779" s="35"/>
      <c r="D779" s="35"/>
      <c r="E779" s="364"/>
      <c r="F779" s="364"/>
      <c r="G779" s="364"/>
      <c r="H779" s="364"/>
      <c r="I779" s="365"/>
      <c r="J779" s="364"/>
      <c r="K779" s="364"/>
      <c r="L779" s="366"/>
      <c r="M779" s="366"/>
      <c r="N779" s="366"/>
      <c r="O779" s="421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spans="1:26" ht="15.75" customHeight="1">
      <c r="A780" s="364"/>
      <c r="B780" s="35"/>
      <c r="C780" s="35"/>
      <c r="D780" s="35"/>
      <c r="E780" s="364"/>
      <c r="F780" s="364"/>
      <c r="G780" s="364"/>
      <c r="H780" s="364"/>
      <c r="I780" s="365"/>
      <c r="J780" s="364"/>
      <c r="K780" s="364"/>
      <c r="L780" s="366"/>
      <c r="M780" s="366"/>
      <c r="N780" s="366"/>
      <c r="O780" s="421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spans="1:26" ht="15.75" customHeight="1">
      <c r="A781" s="364"/>
      <c r="B781" s="35"/>
      <c r="C781" s="35"/>
      <c r="D781" s="35"/>
      <c r="E781" s="364"/>
      <c r="F781" s="364"/>
      <c r="G781" s="364"/>
      <c r="H781" s="364"/>
      <c r="I781" s="365"/>
      <c r="J781" s="364"/>
      <c r="K781" s="364"/>
      <c r="L781" s="366"/>
      <c r="M781" s="366"/>
      <c r="N781" s="366"/>
      <c r="O781" s="421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spans="1:26" ht="15.75" customHeight="1">
      <c r="A782" s="364"/>
      <c r="B782" s="35"/>
      <c r="C782" s="35"/>
      <c r="D782" s="35"/>
      <c r="E782" s="364"/>
      <c r="F782" s="364"/>
      <c r="G782" s="364"/>
      <c r="H782" s="364"/>
      <c r="I782" s="365"/>
      <c r="J782" s="364"/>
      <c r="K782" s="364"/>
      <c r="L782" s="366"/>
      <c r="M782" s="366"/>
      <c r="N782" s="366"/>
      <c r="O782" s="421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spans="1:26" ht="15.75" customHeight="1">
      <c r="A783" s="364"/>
      <c r="B783" s="35"/>
      <c r="C783" s="35"/>
      <c r="D783" s="35"/>
      <c r="E783" s="364"/>
      <c r="F783" s="364"/>
      <c r="G783" s="364"/>
      <c r="H783" s="364"/>
      <c r="I783" s="365"/>
      <c r="J783" s="364"/>
      <c r="K783" s="364"/>
      <c r="L783" s="366"/>
      <c r="M783" s="366"/>
      <c r="N783" s="366"/>
      <c r="O783" s="421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spans="1:26" ht="15.75" customHeight="1">
      <c r="A784" s="364"/>
      <c r="B784" s="35"/>
      <c r="C784" s="35"/>
      <c r="D784" s="35"/>
      <c r="E784" s="364"/>
      <c r="F784" s="364"/>
      <c r="G784" s="364"/>
      <c r="H784" s="364"/>
      <c r="I784" s="365"/>
      <c r="J784" s="364"/>
      <c r="K784" s="364"/>
      <c r="L784" s="366"/>
      <c r="M784" s="366"/>
      <c r="N784" s="366"/>
      <c r="O784" s="421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spans="1:26" ht="15.75" customHeight="1">
      <c r="A785" s="364"/>
      <c r="B785" s="35"/>
      <c r="C785" s="35"/>
      <c r="D785" s="35"/>
      <c r="E785" s="364"/>
      <c r="F785" s="364"/>
      <c r="G785" s="364"/>
      <c r="H785" s="364"/>
      <c r="I785" s="365"/>
      <c r="J785" s="364"/>
      <c r="K785" s="364"/>
      <c r="L785" s="366"/>
      <c r="M785" s="366"/>
      <c r="N785" s="366"/>
      <c r="O785" s="421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spans="1:26" ht="15.75" customHeight="1">
      <c r="A786" s="364"/>
      <c r="B786" s="35"/>
      <c r="C786" s="35"/>
      <c r="D786" s="35"/>
      <c r="E786" s="364"/>
      <c r="F786" s="364"/>
      <c r="G786" s="364"/>
      <c r="H786" s="364"/>
      <c r="I786" s="365"/>
      <c r="J786" s="364"/>
      <c r="K786" s="364"/>
      <c r="L786" s="366"/>
      <c r="M786" s="366"/>
      <c r="N786" s="366"/>
      <c r="O786" s="421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spans="1:26" ht="15.75" customHeight="1">
      <c r="A787" s="364"/>
      <c r="B787" s="35"/>
      <c r="C787" s="35"/>
      <c r="D787" s="35"/>
      <c r="E787" s="364"/>
      <c r="F787" s="364"/>
      <c r="G787" s="364"/>
      <c r="H787" s="364"/>
      <c r="I787" s="365"/>
      <c r="J787" s="364"/>
      <c r="K787" s="364"/>
      <c r="L787" s="366"/>
      <c r="M787" s="366"/>
      <c r="N787" s="366"/>
      <c r="O787" s="421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spans="1:26" ht="15.75" customHeight="1">
      <c r="A788" s="364"/>
      <c r="B788" s="35"/>
      <c r="C788" s="35"/>
      <c r="D788" s="35"/>
      <c r="E788" s="364"/>
      <c r="F788" s="364"/>
      <c r="G788" s="364"/>
      <c r="H788" s="364"/>
      <c r="I788" s="365"/>
      <c r="J788" s="364"/>
      <c r="K788" s="364"/>
      <c r="L788" s="366"/>
      <c r="M788" s="366"/>
      <c r="N788" s="366"/>
      <c r="O788" s="421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spans="1:26" ht="15.75" customHeight="1">
      <c r="A789" s="364"/>
      <c r="B789" s="35"/>
      <c r="C789" s="35"/>
      <c r="D789" s="35"/>
      <c r="E789" s="364"/>
      <c r="F789" s="364"/>
      <c r="G789" s="364"/>
      <c r="H789" s="364"/>
      <c r="I789" s="365"/>
      <c r="J789" s="364"/>
      <c r="K789" s="364"/>
      <c r="L789" s="366"/>
      <c r="M789" s="366"/>
      <c r="N789" s="366"/>
      <c r="O789" s="421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spans="1:26" ht="15.75" customHeight="1">
      <c r="A790" s="364"/>
      <c r="B790" s="35"/>
      <c r="C790" s="35"/>
      <c r="D790" s="35"/>
      <c r="E790" s="364"/>
      <c r="F790" s="364"/>
      <c r="G790" s="364"/>
      <c r="H790" s="364"/>
      <c r="I790" s="365"/>
      <c r="J790" s="364"/>
      <c r="K790" s="364"/>
      <c r="L790" s="366"/>
      <c r="M790" s="366"/>
      <c r="N790" s="366"/>
      <c r="O790" s="421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spans="1:26" ht="15.75" customHeight="1">
      <c r="A791" s="364"/>
      <c r="B791" s="35"/>
      <c r="C791" s="35"/>
      <c r="D791" s="35"/>
      <c r="E791" s="364"/>
      <c r="F791" s="364"/>
      <c r="G791" s="364"/>
      <c r="H791" s="364"/>
      <c r="I791" s="365"/>
      <c r="J791" s="364"/>
      <c r="K791" s="364"/>
      <c r="L791" s="366"/>
      <c r="M791" s="366"/>
      <c r="N791" s="366"/>
      <c r="O791" s="421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spans="1:26" ht="15.75" customHeight="1">
      <c r="A792" s="364"/>
      <c r="B792" s="35"/>
      <c r="C792" s="35"/>
      <c r="D792" s="35"/>
      <c r="E792" s="364"/>
      <c r="F792" s="364"/>
      <c r="G792" s="364"/>
      <c r="H792" s="364"/>
      <c r="I792" s="365"/>
      <c r="J792" s="364"/>
      <c r="K792" s="364"/>
      <c r="L792" s="366"/>
      <c r="M792" s="366"/>
      <c r="N792" s="366"/>
      <c r="O792" s="421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spans="1:26" ht="15.75" customHeight="1">
      <c r="A793" s="364"/>
      <c r="B793" s="35"/>
      <c r="C793" s="35"/>
      <c r="D793" s="35"/>
      <c r="E793" s="364"/>
      <c r="F793" s="364"/>
      <c r="G793" s="364"/>
      <c r="H793" s="364"/>
      <c r="I793" s="365"/>
      <c r="J793" s="364"/>
      <c r="K793" s="364"/>
      <c r="L793" s="366"/>
      <c r="M793" s="366"/>
      <c r="N793" s="366"/>
      <c r="O793" s="421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spans="1:26" ht="15.75" customHeight="1">
      <c r="A794" s="364"/>
      <c r="B794" s="35"/>
      <c r="C794" s="35"/>
      <c r="D794" s="35"/>
      <c r="E794" s="364"/>
      <c r="F794" s="364"/>
      <c r="G794" s="364"/>
      <c r="H794" s="364"/>
      <c r="I794" s="365"/>
      <c r="J794" s="364"/>
      <c r="K794" s="364"/>
      <c r="L794" s="366"/>
      <c r="M794" s="366"/>
      <c r="N794" s="366"/>
      <c r="O794" s="421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spans="1:26" ht="15.75" customHeight="1">
      <c r="A795" s="364"/>
      <c r="B795" s="35"/>
      <c r="C795" s="35"/>
      <c r="D795" s="35"/>
      <c r="E795" s="364"/>
      <c r="F795" s="364"/>
      <c r="G795" s="364"/>
      <c r="H795" s="364"/>
      <c r="I795" s="365"/>
      <c r="J795" s="364"/>
      <c r="K795" s="364"/>
      <c r="L795" s="366"/>
      <c r="M795" s="366"/>
      <c r="N795" s="366"/>
      <c r="O795" s="421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spans="1:26" ht="15.75" customHeight="1">
      <c r="A796" s="364"/>
      <c r="B796" s="35"/>
      <c r="C796" s="35"/>
      <c r="D796" s="35"/>
      <c r="E796" s="364"/>
      <c r="F796" s="364"/>
      <c r="G796" s="364"/>
      <c r="H796" s="364"/>
      <c r="I796" s="365"/>
      <c r="J796" s="364"/>
      <c r="K796" s="364"/>
      <c r="L796" s="366"/>
      <c r="M796" s="366"/>
      <c r="N796" s="366"/>
      <c r="O796" s="421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spans="1:26" ht="15.75" customHeight="1">
      <c r="A797" s="364"/>
      <c r="B797" s="35"/>
      <c r="C797" s="35"/>
      <c r="D797" s="35"/>
      <c r="E797" s="364"/>
      <c r="F797" s="364"/>
      <c r="G797" s="364"/>
      <c r="H797" s="364"/>
      <c r="I797" s="365"/>
      <c r="J797" s="364"/>
      <c r="K797" s="364"/>
      <c r="L797" s="366"/>
      <c r="M797" s="366"/>
      <c r="N797" s="366"/>
      <c r="O797" s="421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spans="1:26" ht="15.75" customHeight="1">
      <c r="A798" s="364"/>
      <c r="B798" s="35"/>
      <c r="C798" s="35"/>
      <c r="D798" s="35"/>
      <c r="E798" s="364"/>
      <c r="F798" s="364"/>
      <c r="G798" s="364"/>
      <c r="H798" s="364"/>
      <c r="I798" s="365"/>
      <c r="J798" s="364"/>
      <c r="K798" s="364"/>
      <c r="L798" s="366"/>
      <c r="M798" s="366"/>
      <c r="N798" s="366"/>
      <c r="O798" s="421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spans="1:26" ht="15.75" customHeight="1">
      <c r="A799" s="364"/>
      <c r="B799" s="35"/>
      <c r="C799" s="35"/>
      <c r="D799" s="35"/>
      <c r="E799" s="364"/>
      <c r="F799" s="364"/>
      <c r="G799" s="364"/>
      <c r="H799" s="364"/>
      <c r="I799" s="365"/>
      <c r="J799" s="364"/>
      <c r="K799" s="364"/>
      <c r="L799" s="366"/>
      <c r="M799" s="366"/>
      <c r="N799" s="366"/>
      <c r="O799" s="421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spans="1:26" ht="15.75" customHeight="1">
      <c r="A800" s="364"/>
      <c r="B800" s="35"/>
      <c r="C800" s="35"/>
      <c r="D800" s="35"/>
      <c r="E800" s="364"/>
      <c r="F800" s="364"/>
      <c r="G800" s="364"/>
      <c r="H800" s="364"/>
      <c r="I800" s="365"/>
      <c r="J800" s="364"/>
      <c r="K800" s="364"/>
      <c r="L800" s="366"/>
      <c r="M800" s="366"/>
      <c r="N800" s="366"/>
      <c r="O800" s="421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spans="1:26" ht="15.75" customHeight="1">
      <c r="A801" s="364"/>
      <c r="B801" s="35"/>
      <c r="C801" s="35"/>
      <c r="D801" s="35"/>
      <c r="E801" s="364"/>
      <c r="F801" s="364"/>
      <c r="G801" s="364"/>
      <c r="H801" s="364"/>
      <c r="I801" s="365"/>
      <c r="J801" s="364"/>
      <c r="K801" s="364"/>
      <c r="L801" s="366"/>
      <c r="M801" s="366"/>
      <c r="N801" s="366"/>
      <c r="O801" s="421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spans="1:26" ht="15.75" customHeight="1">
      <c r="A802" s="364"/>
      <c r="B802" s="35"/>
      <c r="C802" s="35"/>
      <c r="D802" s="35"/>
      <c r="E802" s="364"/>
      <c r="F802" s="364"/>
      <c r="G802" s="364"/>
      <c r="H802" s="364"/>
      <c r="I802" s="365"/>
      <c r="J802" s="364"/>
      <c r="K802" s="364"/>
      <c r="L802" s="366"/>
      <c r="M802" s="366"/>
      <c r="N802" s="366"/>
      <c r="O802" s="421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spans="1:26" ht="15.75" customHeight="1">
      <c r="A803" s="364"/>
      <c r="B803" s="35"/>
      <c r="C803" s="35"/>
      <c r="D803" s="35"/>
      <c r="E803" s="364"/>
      <c r="F803" s="364"/>
      <c r="G803" s="364"/>
      <c r="H803" s="364"/>
      <c r="I803" s="365"/>
      <c r="J803" s="364"/>
      <c r="K803" s="364"/>
      <c r="L803" s="366"/>
      <c r="M803" s="366"/>
      <c r="N803" s="366"/>
      <c r="O803" s="421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spans="1:26" ht="15.75" customHeight="1">
      <c r="A804" s="364"/>
      <c r="B804" s="35"/>
      <c r="C804" s="35"/>
      <c r="D804" s="35"/>
      <c r="E804" s="364"/>
      <c r="F804" s="364"/>
      <c r="G804" s="364"/>
      <c r="H804" s="364"/>
      <c r="I804" s="365"/>
      <c r="J804" s="364"/>
      <c r="K804" s="364"/>
      <c r="L804" s="366"/>
      <c r="M804" s="366"/>
      <c r="N804" s="366"/>
      <c r="O804" s="421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spans="1:26" ht="15.75" customHeight="1">
      <c r="A805" s="364"/>
      <c r="B805" s="35"/>
      <c r="C805" s="35"/>
      <c r="D805" s="35"/>
      <c r="E805" s="364"/>
      <c r="F805" s="364"/>
      <c r="G805" s="364"/>
      <c r="H805" s="364"/>
      <c r="I805" s="365"/>
      <c r="J805" s="364"/>
      <c r="K805" s="364"/>
      <c r="L805" s="366"/>
      <c r="M805" s="366"/>
      <c r="N805" s="366"/>
      <c r="O805" s="421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spans="1:26" ht="15.75" customHeight="1">
      <c r="A806" s="364"/>
      <c r="B806" s="35"/>
      <c r="C806" s="35"/>
      <c r="D806" s="35"/>
      <c r="E806" s="364"/>
      <c r="F806" s="364"/>
      <c r="G806" s="364"/>
      <c r="H806" s="364"/>
      <c r="I806" s="365"/>
      <c r="J806" s="364"/>
      <c r="K806" s="364"/>
      <c r="L806" s="366"/>
      <c r="M806" s="366"/>
      <c r="N806" s="366"/>
      <c r="O806" s="421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spans="1:26" ht="15.75" customHeight="1">
      <c r="A807" s="364"/>
      <c r="B807" s="35"/>
      <c r="C807" s="35"/>
      <c r="D807" s="35"/>
      <c r="E807" s="364"/>
      <c r="F807" s="364"/>
      <c r="G807" s="364"/>
      <c r="H807" s="364"/>
      <c r="I807" s="365"/>
      <c r="J807" s="364"/>
      <c r="K807" s="364"/>
      <c r="L807" s="366"/>
      <c r="M807" s="366"/>
      <c r="N807" s="366"/>
      <c r="O807" s="421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spans="1:26" ht="15.75" customHeight="1">
      <c r="A808" s="364"/>
      <c r="B808" s="35"/>
      <c r="C808" s="35"/>
      <c r="D808" s="35"/>
      <c r="E808" s="364"/>
      <c r="F808" s="364"/>
      <c r="G808" s="364"/>
      <c r="H808" s="364"/>
      <c r="I808" s="365"/>
      <c r="J808" s="364"/>
      <c r="K808" s="364"/>
      <c r="L808" s="366"/>
      <c r="M808" s="366"/>
      <c r="N808" s="366"/>
      <c r="O808" s="421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spans="1:26" ht="15.75" customHeight="1">
      <c r="A809" s="364"/>
      <c r="B809" s="35"/>
      <c r="C809" s="35"/>
      <c r="D809" s="35"/>
      <c r="E809" s="364"/>
      <c r="F809" s="364"/>
      <c r="G809" s="364"/>
      <c r="H809" s="364"/>
      <c r="I809" s="365"/>
      <c r="J809" s="364"/>
      <c r="K809" s="364"/>
      <c r="L809" s="366"/>
      <c r="M809" s="366"/>
      <c r="N809" s="366"/>
      <c r="O809" s="421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spans="1:26" ht="15.75" customHeight="1">
      <c r="A810" s="364"/>
      <c r="B810" s="35"/>
      <c r="C810" s="35"/>
      <c r="D810" s="35"/>
      <c r="E810" s="364"/>
      <c r="F810" s="364"/>
      <c r="G810" s="364"/>
      <c r="H810" s="364"/>
      <c r="I810" s="365"/>
      <c r="J810" s="364"/>
      <c r="K810" s="364"/>
      <c r="L810" s="366"/>
      <c r="M810" s="366"/>
      <c r="N810" s="366"/>
      <c r="O810" s="421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spans="1:26" ht="15.75" customHeight="1">
      <c r="A811" s="364"/>
      <c r="B811" s="35"/>
      <c r="C811" s="35"/>
      <c r="D811" s="35"/>
      <c r="E811" s="364"/>
      <c r="F811" s="364"/>
      <c r="G811" s="364"/>
      <c r="H811" s="364"/>
      <c r="I811" s="365"/>
      <c r="J811" s="364"/>
      <c r="K811" s="364"/>
      <c r="L811" s="366"/>
      <c r="M811" s="366"/>
      <c r="N811" s="366"/>
      <c r="O811" s="421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spans="1:26" ht="15.75" customHeight="1">
      <c r="A812" s="364"/>
      <c r="B812" s="35"/>
      <c r="C812" s="35"/>
      <c r="D812" s="35"/>
      <c r="E812" s="364"/>
      <c r="F812" s="364"/>
      <c r="G812" s="364"/>
      <c r="H812" s="364"/>
      <c r="I812" s="365"/>
      <c r="J812" s="364"/>
      <c r="K812" s="364"/>
      <c r="L812" s="366"/>
      <c r="M812" s="366"/>
      <c r="N812" s="366"/>
      <c r="O812" s="421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spans="1:26" ht="15.75" customHeight="1">
      <c r="A813" s="364"/>
      <c r="B813" s="35"/>
      <c r="C813" s="35"/>
      <c r="D813" s="35"/>
      <c r="E813" s="364"/>
      <c r="F813" s="364"/>
      <c r="G813" s="364"/>
      <c r="H813" s="364"/>
      <c r="I813" s="365"/>
      <c r="J813" s="364"/>
      <c r="K813" s="364"/>
      <c r="L813" s="366"/>
      <c r="M813" s="366"/>
      <c r="N813" s="366"/>
      <c r="O813" s="421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spans="1:26" ht="15.75" customHeight="1">
      <c r="A814" s="364"/>
      <c r="B814" s="35"/>
      <c r="C814" s="35"/>
      <c r="D814" s="35"/>
      <c r="E814" s="364"/>
      <c r="F814" s="364"/>
      <c r="G814" s="364"/>
      <c r="H814" s="364"/>
      <c r="I814" s="365"/>
      <c r="J814" s="364"/>
      <c r="K814" s="364"/>
      <c r="L814" s="366"/>
      <c r="M814" s="366"/>
      <c r="N814" s="366"/>
      <c r="O814" s="421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spans="1:26" ht="15.75" customHeight="1">
      <c r="A815" s="364"/>
      <c r="B815" s="35"/>
      <c r="C815" s="35"/>
      <c r="D815" s="35"/>
      <c r="E815" s="364"/>
      <c r="F815" s="364"/>
      <c r="G815" s="364"/>
      <c r="H815" s="364"/>
      <c r="I815" s="365"/>
      <c r="J815" s="364"/>
      <c r="K815" s="364"/>
      <c r="L815" s="366"/>
      <c r="M815" s="366"/>
      <c r="N815" s="366"/>
      <c r="O815" s="421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spans="1:26" ht="15.75" customHeight="1">
      <c r="A816" s="364"/>
      <c r="B816" s="35"/>
      <c r="C816" s="35"/>
      <c r="D816" s="35"/>
      <c r="E816" s="364"/>
      <c r="F816" s="364"/>
      <c r="G816" s="364"/>
      <c r="H816" s="364"/>
      <c r="I816" s="365"/>
      <c r="J816" s="364"/>
      <c r="K816" s="364"/>
      <c r="L816" s="366"/>
      <c r="M816" s="366"/>
      <c r="N816" s="366"/>
      <c r="O816" s="421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spans="1:26" ht="15.75" customHeight="1">
      <c r="A817" s="364"/>
      <c r="B817" s="35"/>
      <c r="C817" s="35"/>
      <c r="D817" s="35"/>
      <c r="E817" s="364"/>
      <c r="F817" s="364"/>
      <c r="G817" s="364"/>
      <c r="H817" s="364"/>
      <c r="I817" s="365"/>
      <c r="J817" s="364"/>
      <c r="K817" s="364"/>
      <c r="L817" s="366"/>
      <c r="M817" s="366"/>
      <c r="N817" s="366"/>
      <c r="O817" s="421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spans="1:26" ht="15.75" customHeight="1">
      <c r="A818" s="364"/>
      <c r="B818" s="35"/>
      <c r="C818" s="35"/>
      <c r="D818" s="35"/>
      <c r="E818" s="364"/>
      <c r="F818" s="364"/>
      <c r="G818" s="364"/>
      <c r="H818" s="364"/>
      <c r="I818" s="365"/>
      <c r="J818" s="364"/>
      <c r="K818" s="364"/>
      <c r="L818" s="366"/>
      <c r="M818" s="366"/>
      <c r="N818" s="366"/>
      <c r="O818" s="421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spans="1:26" ht="15.75" customHeight="1">
      <c r="A819" s="364"/>
      <c r="B819" s="35"/>
      <c r="C819" s="35"/>
      <c r="D819" s="35"/>
      <c r="E819" s="364"/>
      <c r="F819" s="364"/>
      <c r="G819" s="364"/>
      <c r="H819" s="364"/>
      <c r="I819" s="365"/>
      <c r="J819" s="364"/>
      <c r="K819" s="364"/>
      <c r="L819" s="366"/>
      <c r="M819" s="366"/>
      <c r="N819" s="366"/>
      <c r="O819" s="421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spans="1:26" ht="15.75" customHeight="1">
      <c r="A820" s="364"/>
      <c r="B820" s="35"/>
      <c r="C820" s="35"/>
      <c r="D820" s="35"/>
      <c r="E820" s="364"/>
      <c r="F820" s="364"/>
      <c r="G820" s="364"/>
      <c r="H820" s="364"/>
      <c r="I820" s="365"/>
      <c r="J820" s="364"/>
      <c r="K820" s="364"/>
      <c r="L820" s="366"/>
      <c r="M820" s="366"/>
      <c r="N820" s="366"/>
      <c r="O820" s="421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spans="1:26" ht="15.75" customHeight="1">
      <c r="A821" s="364"/>
      <c r="B821" s="35"/>
      <c r="C821" s="35"/>
      <c r="D821" s="35"/>
      <c r="E821" s="364"/>
      <c r="F821" s="364"/>
      <c r="G821" s="364"/>
      <c r="H821" s="364"/>
      <c r="I821" s="365"/>
      <c r="J821" s="364"/>
      <c r="K821" s="364"/>
      <c r="L821" s="366"/>
      <c r="M821" s="366"/>
      <c r="N821" s="366"/>
      <c r="O821" s="421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spans="1:26" ht="15.75" customHeight="1">
      <c r="A822" s="364"/>
      <c r="B822" s="35"/>
      <c r="C822" s="35"/>
      <c r="D822" s="35"/>
      <c r="E822" s="364"/>
      <c r="F822" s="364"/>
      <c r="G822" s="364"/>
      <c r="H822" s="364"/>
      <c r="I822" s="365"/>
      <c r="J822" s="364"/>
      <c r="K822" s="364"/>
      <c r="L822" s="366"/>
      <c r="M822" s="366"/>
      <c r="N822" s="366"/>
      <c r="O822" s="421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spans="1:26" ht="15.75" customHeight="1">
      <c r="A823" s="364"/>
      <c r="B823" s="35"/>
      <c r="C823" s="35"/>
      <c r="D823" s="35"/>
      <c r="E823" s="364"/>
      <c r="F823" s="364"/>
      <c r="G823" s="364"/>
      <c r="H823" s="364"/>
      <c r="I823" s="365"/>
      <c r="J823" s="364"/>
      <c r="K823" s="364"/>
      <c r="L823" s="366"/>
      <c r="M823" s="366"/>
      <c r="N823" s="366"/>
      <c r="O823" s="421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spans="1:26" ht="15.75" customHeight="1">
      <c r="A824" s="364"/>
      <c r="B824" s="35"/>
      <c r="C824" s="35"/>
      <c r="D824" s="35"/>
      <c r="E824" s="364"/>
      <c r="F824" s="364"/>
      <c r="G824" s="364"/>
      <c r="H824" s="364"/>
      <c r="I824" s="365"/>
      <c r="J824" s="364"/>
      <c r="K824" s="364"/>
      <c r="L824" s="366"/>
      <c r="M824" s="366"/>
      <c r="N824" s="366"/>
      <c r="O824" s="421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spans="1:26" ht="15.75" customHeight="1">
      <c r="A825" s="364"/>
      <c r="B825" s="35"/>
      <c r="C825" s="35"/>
      <c r="D825" s="35"/>
      <c r="E825" s="364"/>
      <c r="F825" s="364"/>
      <c r="G825" s="364"/>
      <c r="H825" s="364"/>
      <c r="I825" s="365"/>
      <c r="J825" s="364"/>
      <c r="K825" s="364"/>
      <c r="L825" s="366"/>
      <c r="M825" s="366"/>
      <c r="N825" s="366"/>
      <c r="O825" s="421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spans="1:26" ht="15.75" customHeight="1">
      <c r="A826" s="364"/>
      <c r="B826" s="35"/>
      <c r="C826" s="35"/>
      <c r="D826" s="35"/>
      <c r="E826" s="364"/>
      <c r="F826" s="364"/>
      <c r="G826" s="364"/>
      <c r="H826" s="364"/>
      <c r="I826" s="365"/>
      <c r="J826" s="364"/>
      <c r="K826" s="364"/>
      <c r="L826" s="366"/>
      <c r="M826" s="366"/>
      <c r="N826" s="366"/>
      <c r="O826" s="421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spans="1:26" ht="15.75" customHeight="1">
      <c r="A827" s="364"/>
      <c r="B827" s="35"/>
      <c r="C827" s="35"/>
      <c r="D827" s="35"/>
      <c r="E827" s="364"/>
      <c r="F827" s="364"/>
      <c r="G827" s="364"/>
      <c r="H827" s="364"/>
      <c r="I827" s="365"/>
      <c r="J827" s="364"/>
      <c r="K827" s="364"/>
      <c r="L827" s="366"/>
      <c r="M827" s="366"/>
      <c r="N827" s="366"/>
      <c r="O827" s="421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spans="1:26" ht="15.75" customHeight="1">
      <c r="A828" s="364"/>
      <c r="B828" s="35"/>
      <c r="C828" s="35"/>
      <c r="D828" s="35"/>
      <c r="E828" s="364"/>
      <c r="F828" s="364"/>
      <c r="G828" s="364"/>
      <c r="H828" s="364"/>
      <c r="I828" s="365"/>
      <c r="J828" s="364"/>
      <c r="K828" s="364"/>
      <c r="L828" s="366"/>
      <c r="M828" s="366"/>
      <c r="N828" s="366"/>
      <c r="O828" s="421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spans="1:26" ht="15.75" customHeight="1">
      <c r="A829" s="364"/>
      <c r="B829" s="35"/>
      <c r="C829" s="35"/>
      <c r="D829" s="35"/>
      <c r="E829" s="364"/>
      <c r="F829" s="364"/>
      <c r="G829" s="364"/>
      <c r="H829" s="364"/>
      <c r="I829" s="365"/>
      <c r="J829" s="364"/>
      <c r="K829" s="364"/>
      <c r="L829" s="366"/>
      <c r="M829" s="366"/>
      <c r="N829" s="366"/>
      <c r="O829" s="421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spans="1:26" ht="15.75" customHeight="1">
      <c r="A830" s="364"/>
      <c r="B830" s="35"/>
      <c r="C830" s="35"/>
      <c r="D830" s="35"/>
      <c r="E830" s="364"/>
      <c r="F830" s="364"/>
      <c r="G830" s="364"/>
      <c r="H830" s="364"/>
      <c r="I830" s="365"/>
      <c r="J830" s="364"/>
      <c r="K830" s="364"/>
      <c r="L830" s="366"/>
      <c r="M830" s="366"/>
      <c r="N830" s="366"/>
      <c r="O830" s="421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spans="1:26" ht="15.75" customHeight="1">
      <c r="A831" s="364"/>
      <c r="B831" s="35"/>
      <c r="C831" s="35"/>
      <c r="D831" s="35"/>
      <c r="E831" s="364"/>
      <c r="F831" s="364"/>
      <c r="G831" s="364"/>
      <c r="H831" s="364"/>
      <c r="I831" s="365"/>
      <c r="J831" s="364"/>
      <c r="K831" s="364"/>
      <c r="L831" s="366"/>
      <c r="M831" s="366"/>
      <c r="N831" s="366"/>
      <c r="O831" s="421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spans="1:26" ht="15.75" customHeight="1">
      <c r="A832" s="364"/>
      <c r="B832" s="35"/>
      <c r="C832" s="35"/>
      <c r="D832" s="35"/>
      <c r="E832" s="364"/>
      <c r="F832" s="364"/>
      <c r="G832" s="364"/>
      <c r="H832" s="364"/>
      <c r="I832" s="365"/>
      <c r="J832" s="364"/>
      <c r="K832" s="364"/>
      <c r="L832" s="366"/>
      <c r="M832" s="366"/>
      <c r="N832" s="366"/>
      <c r="O832" s="421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spans="1:26" ht="15.75" customHeight="1">
      <c r="A833" s="364"/>
      <c r="B833" s="35"/>
      <c r="C833" s="35"/>
      <c r="D833" s="35"/>
      <c r="E833" s="364"/>
      <c r="F833" s="364"/>
      <c r="G833" s="364"/>
      <c r="H833" s="364"/>
      <c r="I833" s="365"/>
      <c r="J833" s="364"/>
      <c r="K833" s="364"/>
      <c r="L833" s="366"/>
      <c r="M833" s="366"/>
      <c r="N833" s="366"/>
      <c r="O833" s="421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spans="1:26" ht="15.75" customHeight="1">
      <c r="A834" s="364"/>
      <c r="B834" s="35"/>
      <c r="C834" s="35"/>
      <c r="D834" s="35"/>
      <c r="E834" s="364"/>
      <c r="F834" s="364"/>
      <c r="G834" s="364"/>
      <c r="H834" s="364"/>
      <c r="I834" s="365"/>
      <c r="J834" s="364"/>
      <c r="K834" s="364"/>
      <c r="L834" s="366"/>
      <c r="M834" s="366"/>
      <c r="N834" s="366"/>
      <c r="O834" s="421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spans="1:26" ht="15.75" customHeight="1">
      <c r="A835" s="364"/>
      <c r="B835" s="35"/>
      <c r="C835" s="35"/>
      <c r="D835" s="35"/>
      <c r="E835" s="364"/>
      <c r="F835" s="364"/>
      <c r="G835" s="364"/>
      <c r="H835" s="364"/>
      <c r="I835" s="365"/>
      <c r="J835" s="364"/>
      <c r="K835" s="364"/>
      <c r="L835" s="366"/>
      <c r="M835" s="366"/>
      <c r="N835" s="366"/>
      <c r="O835" s="421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spans="1:26" ht="15.75" customHeight="1">
      <c r="A836" s="364"/>
      <c r="B836" s="35"/>
      <c r="C836" s="35"/>
      <c r="D836" s="35"/>
      <c r="E836" s="364"/>
      <c r="F836" s="364"/>
      <c r="G836" s="364"/>
      <c r="H836" s="364"/>
      <c r="I836" s="365"/>
      <c r="J836" s="364"/>
      <c r="K836" s="364"/>
      <c r="L836" s="366"/>
      <c r="M836" s="366"/>
      <c r="N836" s="366"/>
      <c r="O836" s="421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spans="1:26" ht="15.75" customHeight="1">
      <c r="A837" s="364"/>
      <c r="B837" s="35"/>
      <c r="C837" s="35"/>
      <c r="D837" s="35"/>
      <c r="E837" s="364"/>
      <c r="F837" s="364"/>
      <c r="G837" s="364"/>
      <c r="H837" s="364"/>
      <c r="I837" s="365"/>
      <c r="J837" s="364"/>
      <c r="K837" s="364"/>
      <c r="L837" s="366"/>
      <c r="M837" s="366"/>
      <c r="N837" s="366"/>
      <c r="O837" s="421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spans="1:26" ht="15.75" customHeight="1">
      <c r="A838" s="364"/>
      <c r="B838" s="35"/>
      <c r="C838" s="35"/>
      <c r="D838" s="35"/>
      <c r="E838" s="364"/>
      <c r="F838" s="364"/>
      <c r="G838" s="364"/>
      <c r="H838" s="364"/>
      <c r="I838" s="365"/>
      <c r="J838" s="364"/>
      <c r="K838" s="364"/>
      <c r="L838" s="366"/>
      <c r="M838" s="366"/>
      <c r="N838" s="366"/>
      <c r="O838" s="421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spans="1:26" ht="15.75" customHeight="1">
      <c r="A839" s="364"/>
      <c r="B839" s="35"/>
      <c r="C839" s="35"/>
      <c r="D839" s="35"/>
      <c r="E839" s="364"/>
      <c r="F839" s="364"/>
      <c r="G839" s="364"/>
      <c r="H839" s="364"/>
      <c r="I839" s="365"/>
      <c r="J839" s="364"/>
      <c r="K839" s="364"/>
      <c r="L839" s="366"/>
      <c r="M839" s="366"/>
      <c r="N839" s="366"/>
      <c r="O839" s="421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spans="1:26" ht="15.75" customHeight="1">
      <c r="A840" s="364"/>
      <c r="B840" s="35"/>
      <c r="C840" s="35"/>
      <c r="D840" s="35"/>
      <c r="E840" s="364"/>
      <c r="F840" s="364"/>
      <c r="G840" s="364"/>
      <c r="H840" s="364"/>
      <c r="I840" s="365"/>
      <c r="J840" s="364"/>
      <c r="K840" s="364"/>
      <c r="L840" s="366"/>
      <c r="M840" s="366"/>
      <c r="N840" s="366"/>
      <c r="O840" s="421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spans="1:26" ht="15.75" customHeight="1">
      <c r="A841" s="364"/>
      <c r="B841" s="35"/>
      <c r="C841" s="35"/>
      <c r="D841" s="35"/>
      <c r="E841" s="364"/>
      <c r="F841" s="364"/>
      <c r="G841" s="364"/>
      <c r="H841" s="364"/>
      <c r="I841" s="365"/>
      <c r="J841" s="364"/>
      <c r="K841" s="364"/>
      <c r="L841" s="366"/>
      <c r="M841" s="366"/>
      <c r="N841" s="366"/>
      <c r="O841" s="421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spans="1:26" ht="15.75" customHeight="1">
      <c r="A842" s="364"/>
      <c r="B842" s="35"/>
      <c r="C842" s="35"/>
      <c r="D842" s="35"/>
      <c r="E842" s="364"/>
      <c r="F842" s="364"/>
      <c r="G842" s="364"/>
      <c r="H842" s="364"/>
      <c r="I842" s="365"/>
      <c r="J842" s="364"/>
      <c r="K842" s="364"/>
      <c r="L842" s="366"/>
      <c r="M842" s="366"/>
      <c r="N842" s="366"/>
      <c r="O842" s="421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spans="1:26" ht="15.75" customHeight="1">
      <c r="A843" s="364"/>
      <c r="B843" s="35"/>
      <c r="C843" s="35"/>
      <c r="D843" s="35"/>
      <c r="E843" s="364"/>
      <c r="F843" s="364"/>
      <c r="G843" s="364"/>
      <c r="H843" s="364"/>
      <c r="I843" s="365"/>
      <c r="J843" s="364"/>
      <c r="K843" s="364"/>
      <c r="L843" s="366"/>
      <c r="M843" s="366"/>
      <c r="N843" s="366"/>
      <c r="O843" s="421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spans="1:26" ht="15.75" customHeight="1">
      <c r="A844" s="364"/>
      <c r="B844" s="35"/>
      <c r="C844" s="35"/>
      <c r="D844" s="35"/>
      <c r="E844" s="364"/>
      <c r="F844" s="364"/>
      <c r="G844" s="364"/>
      <c r="H844" s="364"/>
      <c r="I844" s="365"/>
      <c r="J844" s="364"/>
      <c r="K844" s="364"/>
      <c r="L844" s="366"/>
      <c r="M844" s="366"/>
      <c r="N844" s="366"/>
      <c r="O844" s="421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spans="1:26" ht="15.75" customHeight="1">
      <c r="A845" s="364"/>
      <c r="B845" s="35"/>
      <c r="C845" s="35"/>
      <c r="D845" s="35"/>
      <c r="E845" s="364"/>
      <c r="F845" s="364"/>
      <c r="G845" s="364"/>
      <c r="H845" s="364"/>
      <c r="I845" s="365"/>
      <c r="J845" s="364"/>
      <c r="K845" s="364"/>
      <c r="L845" s="366"/>
      <c r="M845" s="366"/>
      <c r="N845" s="366"/>
      <c r="O845" s="421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spans="1:26" ht="15.75" customHeight="1">
      <c r="A846" s="364"/>
      <c r="B846" s="35"/>
      <c r="C846" s="35"/>
      <c r="D846" s="35"/>
      <c r="E846" s="364"/>
      <c r="F846" s="364"/>
      <c r="G846" s="364"/>
      <c r="H846" s="364"/>
      <c r="I846" s="365"/>
      <c r="J846" s="364"/>
      <c r="K846" s="364"/>
      <c r="L846" s="366"/>
      <c r="M846" s="366"/>
      <c r="N846" s="366"/>
      <c r="O846" s="421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spans="1:26" ht="15.75" customHeight="1">
      <c r="A847" s="364"/>
      <c r="B847" s="35"/>
      <c r="C847" s="35"/>
      <c r="D847" s="35"/>
      <c r="E847" s="364"/>
      <c r="F847" s="364"/>
      <c r="G847" s="364"/>
      <c r="H847" s="364"/>
      <c r="I847" s="365"/>
      <c r="J847" s="364"/>
      <c r="K847" s="364"/>
      <c r="L847" s="366"/>
      <c r="M847" s="366"/>
      <c r="N847" s="366"/>
      <c r="O847" s="421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spans="1:26" ht="15.75" customHeight="1">
      <c r="A848" s="364"/>
      <c r="B848" s="35"/>
      <c r="C848" s="35"/>
      <c r="D848" s="35"/>
      <c r="E848" s="364"/>
      <c r="F848" s="364"/>
      <c r="G848" s="364"/>
      <c r="H848" s="364"/>
      <c r="I848" s="365"/>
      <c r="J848" s="364"/>
      <c r="K848" s="364"/>
      <c r="L848" s="366"/>
      <c r="M848" s="366"/>
      <c r="N848" s="366"/>
      <c r="O848" s="421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spans="1:26" ht="15.75" customHeight="1">
      <c r="A849" s="364"/>
      <c r="B849" s="35"/>
      <c r="C849" s="35"/>
      <c r="D849" s="35"/>
      <c r="E849" s="364"/>
      <c r="F849" s="364"/>
      <c r="G849" s="364"/>
      <c r="H849" s="364"/>
      <c r="I849" s="365"/>
      <c r="J849" s="364"/>
      <c r="K849" s="364"/>
      <c r="L849" s="366"/>
      <c r="M849" s="366"/>
      <c r="N849" s="366"/>
      <c r="O849" s="421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spans="1:26" ht="15.75" customHeight="1">
      <c r="A850" s="364"/>
      <c r="B850" s="35"/>
      <c r="C850" s="35"/>
      <c r="D850" s="35"/>
      <c r="E850" s="364"/>
      <c r="F850" s="364"/>
      <c r="G850" s="364"/>
      <c r="H850" s="364"/>
      <c r="I850" s="365"/>
      <c r="J850" s="364"/>
      <c r="K850" s="364"/>
      <c r="L850" s="366"/>
      <c r="M850" s="366"/>
      <c r="N850" s="366"/>
      <c r="O850" s="421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spans="1:26" ht="15.75" customHeight="1">
      <c r="A851" s="364"/>
      <c r="B851" s="35"/>
      <c r="C851" s="35"/>
      <c r="D851" s="35"/>
      <c r="E851" s="364"/>
      <c r="F851" s="364"/>
      <c r="G851" s="364"/>
      <c r="H851" s="364"/>
      <c r="I851" s="365"/>
      <c r="J851" s="364"/>
      <c r="K851" s="364"/>
      <c r="L851" s="366"/>
      <c r="M851" s="366"/>
      <c r="N851" s="366"/>
      <c r="O851" s="421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spans="1:26" ht="15.75" customHeight="1">
      <c r="A852" s="364"/>
      <c r="B852" s="35"/>
      <c r="C852" s="35"/>
      <c r="D852" s="35"/>
      <c r="E852" s="364"/>
      <c r="F852" s="364"/>
      <c r="G852" s="364"/>
      <c r="H852" s="364"/>
      <c r="I852" s="365"/>
      <c r="J852" s="364"/>
      <c r="K852" s="364"/>
      <c r="L852" s="366"/>
      <c r="M852" s="366"/>
      <c r="N852" s="366"/>
      <c r="O852" s="421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spans="1:26" ht="15.75" customHeight="1">
      <c r="A853" s="364"/>
      <c r="B853" s="35"/>
      <c r="C853" s="35"/>
      <c r="D853" s="35"/>
      <c r="E853" s="364"/>
      <c r="F853" s="364"/>
      <c r="G853" s="364"/>
      <c r="H853" s="364"/>
      <c r="I853" s="365"/>
      <c r="J853" s="364"/>
      <c r="K853" s="364"/>
      <c r="L853" s="366"/>
      <c r="M853" s="366"/>
      <c r="N853" s="366"/>
      <c r="O853" s="421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spans="1:26" ht="15.75" customHeight="1">
      <c r="A854" s="364"/>
      <c r="B854" s="35"/>
      <c r="C854" s="35"/>
      <c r="D854" s="35"/>
      <c r="E854" s="364"/>
      <c r="F854" s="364"/>
      <c r="G854" s="364"/>
      <c r="H854" s="364"/>
      <c r="I854" s="365"/>
      <c r="J854" s="364"/>
      <c r="K854" s="364"/>
      <c r="L854" s="366"/>
      <c r="M854" s="366"/>
      <c r="N854" s="366"/>
      <c r="O854" s="421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spans="1:26" ht="15.75" customHeight="1">
      <c r="A855" s="364"/>
      <c r="B855" s="35"/>
      <c r="C855" s="35"/>
      <c r="D855" s="35"/>
      <c r="E855" s="364"/>
      <c r="F855" s="364"/>
      <c r="G855" s="364"/>
      <c r="H855" s="364"/>
      <c r="I855" s="365"/>
      <c r="J855" s="364"/>
      <c r="K855" s="364"/>
      <c r="L855" s="366"/>
      <c r="M855" s="366"/>
      <c r="N855" s="366"/>
      <c r="O855" s="421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spans="1:26" ht="15.75" customHeight="1">
      <c r="A856" s="364"/>
      <c r="B856" s="35"/>
      <c r="C856" s="35"/>
      <c r="D856" s="35"/>
      <c r="E856" s="364"/>
      <c r="F856" s="364"/>
      <c r="G856" s="364"/>
      <c r="H856" s="364"/>
      <c r="I856" s="365"/>
      <c r="J856" s="364"/>
      <c r="K856" s="364"/>
      <c r="L856" s="366"/>
      <c r="M856" s="366"/>
      <c r="N856" s="366"/>
      <c r="O856" s="421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spans="1:26" ht="15.75" customHeight="1">
      <c r="A857" s="364"/>
      <c r="B857" s="35"/>
      <c r="C857" s="35"/>
      <c r="D857" s="35"/>
      <c r="E857" s="364"/>
      <c r="F857" s="364"/>
      <c r="G857" s="364"/>
      <c r="H857" s="364"/>
      <c r="I857" s="365"/>
      <c r="J857" s="364"/>
      <c r="K857" s="364"/>
      <c r="L857" s="366"/>
      <c r="M857" s="366"/>
      <c r="N857" s="366"/>
      <c r="O857" s="421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spans="1:26" ht="15.75" customHeight="1">
      <c r="A858" s="364"/>
      <c r="B858" s="35"/>
      <c r="C858" s="35"/>
      <c r="D858" s="35"/>
      <c r="E858" s="364"/>
      <c r="F858" s="364"/>
      <c r="G858" s="364"/>
      <c r="H858" s="364"/>
      <c r="I858" s="365"/>
      <c r="J858" s="364"/>
      <c r="K858" s="364"/>
      <c r="L858" s="366"/>
      <c r="M858" s="366"/>
      <c r="N858" s="366"/>
      <c r="O858" s="421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spans="1:26" ht="15.75" customHeight="1">
      <c r="A859" s="364"/>
      <c r="B859" s="35"/>
      <c r="C859" s="35"/>
      <c r="D859" s="35"/>
      <c r="E859" s="364"/>
      <c r="F859" s="364"/>
      <c r="G859" s="364"/>
      <c r="H859" s="364"/>
      <c r="I859" s="365"/>
      <c r="J859" s="364"/>
      <c r="K859" s="364"/>
      <c r="L859" s="366"/>
      <c r="M859" s="366"/>
      <c r="N859" s="366"/>
      <c r="O859" s="421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spans="1:26" ht="15.75" customHeight="1">
      <c r="A860" s="364"/>
      <c r="B860" s="35"/>
      <c r="C860" s="35"/>
      <c r="D860" s="35"/>
      <c r="E860" s="364"/>
      <c r="F860" s="364"/>
      <c r="G860" s="364"/>
      <c r="H860" s="364"/>
      <c r="I860" s="365"/>
      <c r="J860" s="364"/>
      <c r="K860" s="364"/>
      <c r="L860" s="366"/>
      <c r="M860" s="366"/>
      <c r="N860" s="366"/>
      <c r="O860" s="421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spans="1:26" ht="15.75" customHeight="1">
      <c r="A861" s="364"/>
      <c r="B861" s="35"/>
      <c r="C861" s="35"/>
      <c r="D861" s="35"/>
      <c r="E861" s="364"/>
      <c r="F861" s="364"/>
      <c r="G861" s="364"/>
      <c r="H861" s="364"/>
      <c r="I861" s="365"/>
      <c r="J861" s="364"/>
      <c r="K861" s="364"/>
      <c r="L861" s="366"/>
      <c r="M861" s="366"/>
      <c r="N861" s="366"/>
      <c r="O861" s="421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spans="1:26" ht="15.75" customHeight="1">
      <c r="A862" s="364"/>
      <c r="B862" s="35"/>
      <c r="C862" s="35"/>
      <c r="D862" s="35"/>
      <c r="E862" s="364"/>
      <c r="F862" s="364"/>
      <c r="G862" s="364"/>
      <c r="H862" s="364"/>
      <c r="I862" s="365"/>
      <c r="J862" s="364"/>
      <c r="K862" s="364"/>
      <c r="L862" s="366"/>
      <c r="M862" s="366"/>
      <c r="N862" s="366"/>
      <c r="O862" s="421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spans="1:26" ht="15.75" customHeight="1">
      <c r="A863" s="364"/>
      <c r="B863" s="35"/>
      <c r="C863" s="35"/>
      <c r="D863" s="35"/>
      <c r="E863" s="364"/>
      <c r="F863" s="364"/>
      <c r="G863" s="364"/>
      <c r="H863" s="364"/>
      <c r="I863" s="365"/>
      <c r="J863" s="364"/>
      <c r="K863" s="364"/>
      <c r="L863" s="366"/>
      <c r="M863" s="366"/>
      <c r="N863" s="366"/>
      <c r="O863" s="421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spans="1:26" ht="15.75" customHeight="1">
      <c r="A864" s="364"/>
      <c r="B864" s="35"/>
      <c r="C864" s="35"/>
      <c r="D864" s="35"/>
      <c r="E864" s="364"/>
      <c r="F864" s="364"/>
      <c r="G864" s="364"/>
      <c r="H864" s="364"/>
      <c r="I864" s="365"/>
      <c r="J864" s="364"/>
      <c r="K864" s="364"/>
      <c r="L864" s="366"/>
      <c r="M864" s="366"/>
      <c r="N864" s="366"/>
      <c r="O864" s="421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spans="1:26" ht="15.75" customHeight="1">
      <c r="A865" s="364"/>
      <c r="B865" s="35"/>
      <c r="C865" s="35"/>
      <c r="D865" s="35"/>
      <c r="E865" s="364"/>
      <c r="F865" s="364"/>
      <c r="G865" s="364"/>
      <c r="H865" s="364"/>
      <c r="I865" s="365"/>
      <c r="J865" s="364"/>
      <c r="K865" s="364"/>
      <c r="L865" s="366"/>
      <c r="M865" s="366"/>
      <c r="N865" s="366"/>
      <c r="O865" s="421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spans="1:26" ht="15.75" customHeight="1">
      <c r="A866" s="364"/>
      <c r="B866" s="35"/>
      <c r="C866" s="35"/>
      <c r="D866" s="35"/>
      <c r="E866" s="364"/>
      <c r="F866" s="364"/>
      <c r="G866" s="364"/>
      <c r="H866" s="364"/>
      <c r="I866" s="365"/>
      <c r="J866" s="364"/>
      <c r="K866" s="364"/>
      <c r="L866" s="366"/>
      <c r="M866" s="366"/>
      <c r="N866" s="366"/>
      <c r="O866" s="421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spans="1:26" ht="15.75" customHeight="1">
      <c r="A867" s="364"/>
      <c r="B867" s="35"/>
      <c r="C867" s="35"/>
      <c r="D867" s="35"/>
      <c r="E867" s="364"/>
      <c r="F867" s="364"/>
      <c r="G867" s="364"/>
      <c r="H867" s="364"/>
      <c r="I867" s="365"/>
      <c r="J867" s="364"/>
      <c r="K867" s="364"/>
      <c r="L867" s="366"/>
      <c r="M867" s="366"/>
      <c r="N867" s="366"/>
      <c r="O867" s="421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spans="1:26" ht="15.75" customHeight="1">
      <c r="A868" s="364"/>
      <c r="B868" s="35"/>
      <c r="C868" s="35"/>
      <c r="D868" s="35"/>
      <c r="E868" s="364"/>
      <c r="F868" s="364"/>
      <c r="G868" s="364"/>
      <c r="H868" s="364"/>
      <c r="I868" s="365"/>
      <c r="J868" s="364"/>
      <c r="K868" s="364"/>
      <c r="L868" s="366"/>
      <c r="M868" s="366"/>
      <c r="N868" s="366"/>
      <c r="O868" s="421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spans="1:26" ht="15.75" customHeight="1">
      <c r="A869" s="364"/>
      <c r="B869" s="35"/>
      <c r="C869" s="35"/>
      <c r="D869" s="35"/>
      <c r="E869" s="364"/>
      <c r="F869" s="364"/>
      <c r="G869" s="364"/>
      <c r="H869" s="364"/>
      <c r="I869" s="365"/>
      <c r="J869" s="364"/>
      <c r="K869" s="364"/>
      <c r="L869" s="366"/>
      <c r="M869" s="366"/>
      <c r="N869" s="366"/>
      <c r="O869" s="421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spans="1:26" ht="15.75" customHeight="1">
      <c r="A870" s="364"/>
      <c r="B870" s="35"/>
      <c r="C870" s="35"/>
      <c r="D870" s="35"/>
      <c r="E870" s="364"/>
      <c r="F870" s="364"/>
      <c r="G870" s="364"/>
      <c r="H870" s="364"/>
      <c r="I870" s="365"/>
      <c r="J870" s="364"/>
      <c r="K870" s="364"/>
      <c r="L870" s="366"/>
      <c r="M870" s="366"/>
      <c r="N870" s="366"/>
      <c r="O870" s="421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spans="1:26" ht="15.75" customHeight="1">
      <c r="A871" s="364"/>
      <c r="B871" s="35"/>
      <c r="C871" s="35"/>
      <c r="D871" s="35"/>
      <c r="E871" s="364"/>
      <c r="F871" s="364"/>
      <c r="G871" s="364"/>
      <c r="H871" s="364"/>
      <c r="I871" s="365"/>
      <c r="J871" s="364"/>
      <c r="K871" s="364"/>
      <c r="L871" s="366"/>
      <c r="M871" s="366"/>
      <c r="N871" s="366"/>
      <c r="O871" s="421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spans="1:26" ht="15.75" customHeight="1">
      <c r="A872" s="364"/>
      <c r="B872" s="35"/>
      <c r="C872" s="35"/>
      <c r="D872" s="35"/>
      <c r="E872" s="364"/>
      <c r="F872" s="364"/>
      <c r="G872" s="364"/>
      <c r="H872" s="364"/>
      <c r="I872" s="365"/>
      <c r="J872" s="364"/>
      <c r="K872" s="364"/>
      <c r="L872" s="366"/>
      <c r="M872" s="366"/>
      <c r="N872" s="366"/>
      <c r="O872" s="421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spans="1:26" ht="15.75" customHeight="1">
      <c r="A873" s="364"/>
      <c r="B873" s="35"/>
      <c r="C873" s="35"/>
      <c r="D873" s="35"/>
      <c r="E873" s="364"/>
      <c r="F873" s="364"/>
      <c r="G873" s="364"/>
      <c r="H873" s="364"/>
      <c r="I873" s="365"/>
      <c r="J873" s="364"/>
      <c r="K873" s="364"/>
      <c r="L873" s="366"/>
      <c r="M873" s="366"/>
      <c r="N873" s="366"/>
      <c r="O873" s="421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spans="1:26" ht="15.75" customHeight="1">
      <c r="A874" s="364"/>
      <c r="B874" s="35"/>
      <c r="C874" s="35"/>
      <c r="D874" s="35"/>
      <c r="E874" s="364"/>
      <c r="F874" s="364"/>
      <c r="G874" s="364"/>
      <c r="H874" s="364"/>
      <c r="I874" s="365"/>
      <c r="J874" s="364"/>
      <c r="K874" s="364"/>
      <c r="L874" s="366"/>
      <c r="M874" s="366"/>
      <c r="N874" s="366"/>
      <c r="O874" s="421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spans="1:26" ht="15.75" customHeight="1">
      <c r="A875" s="364"/>
      <c r="B875" s="35"/>
      <c r="C875" s="35"/>
      <c r="D875" s="35"/>
      <c r="E875" s="364"/>
      <c r="F875" s="364"/>
      <c r="G875" s="364"/>
      <c r="H875" s="364"/>
      <c r="I875" s="365"/>
      <c r="J875" s="364"/>
      <c r="K875" s="364"/>
      <c r="L875" s="366"/>
      <c r="M875" s="366"/>
      <c r="N875" s="366"/>
      <c r="O875" s="421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spans="1:26" ht="15.75" customHeight="1">
      <c r="A876" s="364"/>
      <c r="B876" s="35"/>
      <c r="C876" s="35"/>
      <c r="D876" s="35"/>
      <c r="E876" s="364"/>
      <c r="F876" s="364"/>
      <c r="G876" s="364"/>
      <c r="H876" s="364"/>
      <c r="I876" s="365"/>
      <c r="J876" s="364"/>
      <c r="K876" s="364"/>
      <c r="L876" s="366"/>
      <c r="M876" s="366"/>
      <c r="N876" s="366"/>
      <c r="O876" s="421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spans="1:26" ht="15.75" customHeight="1">
      <c r="A877" s="364"/>
      <c r="B877" s="35"/>
      <c r="C877" s="35"/>
      <c r="D877" s="35"/>
      <c r="E877" s="364"/>
      <c r="F877" s="364"/>
      <c r="G877" s="364"/>
      <c r="H877" s="364"/>
      <c r="I877" s="365"/>
      <c r="J877" s="364"/>
      <c r="K877" s="364"/>
      <c r="L877" s="366"/>
      <c r="M877" s="366"/>
      <c r="N877" s="366"/>
      <c r="O877" s="421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spans="1:26" ht="15.75" customHeight="1">
      <c r="A878" s="364"/>
      <c r="B878" s="35"/>
      <c r="C878" s="35"/>
      <c r="D878" s="35"/>
      <c r="E878" s="364"/>
      <c r="F878" s="364"/>
      <c r="G878" s="364"/>
      <c r="H878" s="364"/>
      <c r="I878" s="365"/>
      <c r="J878" s="364"/>
      <c r="K878" s="364"/>
      <c r="L878" s="366"/>
      <c r="M878" s="366"/>
      <c r="N878" s="366"/>
      <c r="O878" s="421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spans="1:26" ht="15.75" customHeight="1">
      <c r="A879" s="364"/>
      <c r="B879" s="35"/>
      <c r="C879" s="35"/>
      <c r="D879" s="35"/>
      <c r="E879" s="364"/>
      <c r="F879" s="364"/>
      <c r="G879" s="364"/>
      <c r="H879" s="364"/>
      <c r="I879" s="365"/>
      <c r="J879" s="364"/>
      <c r="K879" s="364"/>
      <c r="L879" s="366"/>
      <c r="M879" s="366"/>
      <c r="N879" s="366"/>
      <c r="O879" s="421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spans="1:26" ht="15.75" customHeight="1">
      <c r="A880" s="364"/>
      <c r="B880" s="35"/>
      <c r="C880" s="35"/>
      <c r="D880" s="35"/>
      <c r="E880" s="364"/>
      <c r="F880" s="364"/>
      <c r="G880" s="364"/>
      <c r="H880" s="364"/>
      <c r="I880" s="365"/>
      <c r="J880" s="364"/>
      <c r="K880" s="364"/>
      <c r="L880" s="366"/>
      <c r="M880" s="366"/>
      <c r="N880" s="366"/>
      <c r="O880" s="421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spans="1:26" ht="15.75" customHeight="1">
      <c r="A881" s="364"/>
      <c r="B881" s="35"/>
      <c r="C881" s="35"/>
      <c r="D881" s="35"/>
      <c r="E881" s="364"/>
      <c r="F881" s="364"/>
      <c r="G881" s="364"/>
      <c r="H881" s="364"/>
      <c r="I881" s="365"/>
      <c r="J881" s="364"/>
      <c r="K881" s="364"/>
      <c r="L881" s="366"/>
      <c r="M881" s="366"/>
      <c r="N881" s="366"/>
      <c r="O881" s="421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spans="1:26" ht="15.75" customHeight="1">
      <c r="A882" s="364"/>
      <c r="B882" s="35"/>
      <c r="C882" s="35"/>
      <c r="D882" s="35"/>
      <c r="E882" s="364"/>
      <c r="F882" s="364"/>
      <c r="G882" s="364"/>
      <c r="H882" s="364"/>
      <c r="I882" s="365"/>
      <c r="J882" s="364"/>
      <c r="K882" s="364"/>
      <c r="L882" s="366"/>
      <c r="M882" s="366"/>
      <c r="N882" s="366"/>
      <c r="O882" s="421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spans="1:26" ht="15.75" customHeight="1">
      <c r="A883" s="364"/>
      <c r="B883" s="35"/>
      <c r="C883" s="35"/>
      <c r="D883" s="35"/>
      <c r="E883" s="364"/>
      <c r="F883" s="364"/>
      <c r="G883" s="364"/>
      <c r="H883" s="364"/>
      <c r="I883" s="365"/>
      <c r="J883" s="364"/>
      <c r="K883" s="364"/>
      <c r="L883" s="366"/>
      <c r="M883" s="366"/>
      <c r="N883" s="366"/>
      <c r="O883" s="421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spans="1:26" ht="15.75" customHeight="1">
      <c r="A884" s="364"/>
      <c r="B884" s="35"/>
      <c r="C884" s="35"/>
      <c r="D884" s="35"/>
      <c r="E884" s="364"/>
      <c r="F884" s="364"/>
      <c r="G884" s="364"/>
      <c r="H884" s="364"/>
      <c r="I884" s="365"/>
      <c r="J884" s="364"/>
      <c r="K884" s="364"/>
      <c r="L884" s="366"/>
      <c r="M884" s="366"/>
      <c r="N884" s="366"/>
      <c r="O884" s="421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spans="1:26" ht="15.75" customHeight="1">
      <c r="A885" s="364"/>
      <c r="B885" s="35"/>
      <c r="C885" s="35"/>
      <c r="D885" s="35"/>
      <c r="E885" s="364"/>
      <c r="F885" s="364"/>
      <c r="G885" s="364"/>
      <c r="H885" s="364"/>
      <c r="I885" s="365"/>
      <c r="J885" s="364"/>
      <c r="K885" s="364"/>
      <c r="L885" s="366"/>
      <c r="M885" s="366"/>
      <c r="N885" s="366"/>
      <c r="O885" s="421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spans="1:26" ht="15.75" customHeight="1">
      <c r="A886" s="364"/>
      <c r="B886" s="35"/>
      <c r="C886" s="35"/>
      <c r="D886" s="35"/>
      <c r="E886" s="364"/>
      <c r="F886" s="364"/>
      <c r="G886" s="364"/>
      <c r="H886" s="364"/>
      <c r="I886" s="365"/>
      <c r="J886" s="364"/>
      <c r="K886" s="364"/>
      <c r="L886" s="366"/>
      <c r="M886" s="366"/>
      <c r="N886" s="366"/>
      <c r="O886" s="421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spans="1:26" ht="15.75" customHeight="1">
      <c r="A887" s="364"/>
      <c r="B887" s="35"/>
      <c r="C887" s="35"/>
      <c r="D887" s="35"/>
      <c r="E887" s="364"/>
      <c r="F887" s="364"/>
      <c r="G887" s="364"/>
      <c r="H887" s="364"/>
      <c r="I887" s="365"/>
      <c r="J887" s="364"/>
      <c r="K887" s="364"/>
      <c r="L887" s="366"/>
      <c r="M887" s="366"/>
      <c r="N887" s="366"/>
      <c r="O887" s="421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spans="1:26" ht="15.75" customHeight="1">
      <c r="A888" s="364"/>
      <c r="B888" s="35"/>
      <c r="C888" s="35"/>
      <c r="D888" s="35"/>
      <c r="E888" s="364"/>
      <c r="F888" s="364"/>
      <c r="G888" s="364"/>
      <c r="H888" s="364"/>
      <c r="I888" s="365"/>
      <c r="J888" s="364"/>
      <c r="K888" s="364"/>
      <c r="L888" s="366"/>
      <c r="M888" s="366"/>
      <c r="N888" s="366"/>
      <c r="O888" s="421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spans="1:26" ht="15.75" customHeight="1">
      <c r="A889" s="364"/>
      <c r="B889" s="35"/>
      <c r="C889" s="35"/>
      <c r="D889" s="35"/>
      <c r="E889" s="364"/>
      <c r="F889" s="364"/>
      <c r="G889" s="364"/>
      <c r="H889" s="364"/>
      <c r="I889" s="365"/>
      <c r="J889" s="364"/>
      <c r="K889" s="364"/>
      <c r="L889" s="366"/>
      <c r="M889" s="366"/>
      <c r="N889" s="366"/>
      <c r="O889" s="421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spans="1:26" ht="15.75" customHeight="1">
      <c r="A890" s="364"/>
      <c r="B890" s="35"/>
      <c r="C890" s="35"/>
      <c r="D890" s="35"/>
      <c r="E890" s="364"/>
      <c r="F890" s="364"/>
      <c r="G890" s="364"/>
      <c r="H890" s="364"/>
      <c r="I890" s="365"/>
      <c r="J890" s="364"/>
      <c r="K890" s="364"/>
      <c r="L890" s="366"/>
      <c r="M890" s="366"/>
      <c r="N890" s="366"/>
      <c r="O890" s="421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spans="1:26" ht="15.75" customHeight="1">
      <c r="A891" s="364"/>
      <c r="B891" s="35"/>
      <c r="C891" s="35"/>
      <c r="D891" s="35"/>
      <c r="E891" s="364"/>
      <c r="F891" s="364"/>
      <c r="G891" s="364"/>
      <c r="H891" s="364"/>
      <c r="I891" s="365"/>
      <c r="J891" s="364"/>
      <c r="K891" s="364"/>
      <c r="L891" s="366"/>
      <c r="M891" s="366"/>
      <c r="N891" s="366"/>
      <c r="O891" s="421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spans="1:26" ht="15.75" customHeight="1">
      <c r="A892" s="364"/>
      <c r="B892" s="35"/>
      <c r="C892" s="35"/>
      <c r="D892" s="35"/>
      <c r="E892" s="364"/>
      <c r="F892" s="364"/>
      <c r="G892" s="364"/>
      <c r="H892" s="364"/>
      <c r="I892" s="365"/>
      <c r="J892" s="364"/>
      <c r="K892" s="364"/>
      <c r="L892" s="366"/>
      <c r="M892" s="366"/>
      <c r="N892" s="366"/>
      <c r="O892" s="421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spans="1:26" ht="15.75" customHeight="1">
      <c r="A893" s="364"/>
      <c r="B893" s="35"/>
      <c r="C893" s="35"/>
      <c r="D893" s="35"/>
      <c r="E893" s="364"/>
      <c r="F893" s="364"/>
      <c r="G893" s="364"/>
      <c r="H893" s="364"/>
      <c r="I893" s="365"/>
      <c r="J893" s="364"/>
      <c r="K893" s="364"/>
      <c r="L893" s="366"/>
      <c r="M893" s="366"/>
      <c r="N893" s="366"/>
      <c r="O893" s="421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spans="1:26" ht="15.75" customHeight="1">
      <c r="A894" s="364"/>
      <c r="B894" s="35"/>
      <c r="C894" s="35"/>
      <c r="D894" s="35"/>
      <c r="E894" s="364"/>
      <c r="F894" s="364"/>
      <c r="G894" s="364"/>
      <c r="H894" s="364"/>
      <c r="I894" s="365"/>
      <c r="J894" s="364"/>
      <c r="K894" s="364"/>
      <c r="L894" s="366"/>
      <c r="M894" s="366"/>
      <c r="N894" s="366"/>
      <c r="O894" s="421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spans="1:26" ht="15.75" customHeight="1">
      <c r="A895" s="364"/>
      <c r="B895" s="35"/>
      <c r="C895" s="35"/>
      <c r="D895" s="35"/>
      <c r="E895" s="364"/>
      <c r="F895" s="364"/>
      <c r="G895" s="364"/>
      <c r="H895" s="364"/>
      <c r="I895" s="365"/>
      <c r="J895" s="364"/>
      <c r="K895" s="364"/>
      <c r="L895" s="366"/>
      <c r="M895" s="366"/>
      <c r="N895" s="366"/>
      <c r="O895" s="421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spans="1:26" ht="15.75" customHeight="1">
      <c r="A896" s="364"/>
      <c r="B896" s="35"/>
      <c r="C896" s="35"/>
      <c r="D896" s="35"/>
      <c r="E896" s="364"/>
      <c r="F896" s="364"/>
      <c r="G896" s="364"/>
      <c r="H896" s="364"/>
      <c r="I896" s="365"/>
      <c r="J896" s="364"/>
      <c r="K896" s="364"/>
      <c r="L896" s="366"/>
      <c r="M896" s="366"/>
      <c r="N896" s="366"/>
      <c r="O896" s="421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spans="1:26" ht="15.75" customHeight="1">
      <c r="A897" s="364"/>
      <c r="B897" s="35"/>
      <c r="C897" s="35"/>
      <c r="D897" s="35"/>
      <c r="E897" s="364"/>
      <c r="F897" s="364"/>
      <c r="G897" s="364"/>
      <c r="H897" s="364"/>
      <c r="I897" s="365"/>
      <c r="J897" s="364"/>
      <c r="K897" s="364"/>
      <c r="L897" s="366"/>
      <c r="M897" s="366"/>
      <c r="N897" s="366"/>
      <c r="O897" s="421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spans="1:26" ht="15.75" customHeight="1">
      <c r="A898" s="364"/>
      <c r="B898" s="35"/>
      <c r="C898" s="35"/>
      <c r="D898" s="35"/>
      <c r="E898" s="364"/>
      <c r="F898" s="364"/>
      <c r="G898" s="364"/>
      <c r="H898" s="364"/>
      <c r="I898" s="365"/>
      <c r="J898" s="364"/>
      <c r="K898" s="364"/>
      <c r="L898" s="366"/>
      <c r="M898" s="366"/>
      <c r="N898" s="366"/>
      <c r="O898" s="421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spans="1:26" ht="15.75" customHeight="1">
      <c r="A899" s="364"/>
      <c r="B899" s="35"/>
      <c r="C899" s="35"/>
      <c r="D899" s="35"/>
      <c r="E899" s="364"/>
      <c r="F899" s="364"/>
      <c r="G899" s="364"/>
      <c r="H899" s="364"/>
      <c r="I899" s="365"/>
      <c r="J899" s="364"/>
      <c r="K899" s="364"/>
      <c r="L899" s="366"/>
      <c r="M899" s="366"/>
      <c r="N899" s="366"/>
      <c r="O899" s="421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spans="1:26" ht="15.75" customHeight="1">
      <c r="A900" s="364"/>
      <c r="B900" s="35"/>
      <c r="C900" s="35"/>
      <c r="D900" s="35"/>
      <c r="E900" s="364"/>
      <c r="F900" s="364"/>
      <c r="G900" s="364"/>
      <c r="H900" s="364"/>
      <c r="I900" s="365"/>
      <c r="J900" s="364"/>
      <c r="K900" s="364"/>
      <c r="L900" s="366"/>
      <c r="M900" s="366"/>
      <c r="N900" s="366"/>
      <c r="O900" s="421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spans="1:26" ht="15.75" customHeight="1">
      <c r="A901" s="364"/>
      <c r="B901" s="35"/>
      <c r="C901" s="35"/>
      <c r="D901" s="35"/>
      <c r="E901" s="364"/>
      <c r="F901" s="364"/>
      <c r="G901" s="364"/>
      <c r="H901" s="364"/>
      <c r="I901" s="365"/>
      <c r="J901" s="364"/>
      <c r="K901" s="364"/>
      <c r="L901" s="366"/>
      <c r="M901" s="366"/>
      <c r="N901" s="366"/>
      <c r="O901" s="421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spans="1:26" ht="15.75" customHeight="1">
      <c r="A902" s="364"/>
      <c r="B902" s="35"/>
      <c r="C902" s="35"/>
      <c r="D902" s="35"/>
      <c r="E902" s="364"/>
      <c r="F902" s="364"/>
      <c r="G902" s="364"/>
      <c r="H902" s="364"/>
      <c r="I902" s="365"/>
      <c r="J902" s="364"/>
      <c r="K902" s="364"/>
      <c r="L902" s="366"/>
      <c r="M902" s="366"/>
      <c r="N902" s="366"/>
      <c r="O902" s="421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spans="1:26" ht="15.75" customHeight="1">
      <c r="A903" s="364"/>
      <c r="B903" s="35"/>
      <c r="C903" s="35"/>
      <c r="D903" s="35"/>
      <c r="E903" s="364"/>
      <c r="F903" s="364"/>
      <c r="G903" s="364"/>
      <c r="H903" s="364"/>
      <c r="I903" s="365"/>
      <c r="J903" s="364"/>
      <c r="K903" s="364"/>
      <c r="L903" s="366"/>
      <c r="M903" s="366"/>
      <c r="N903" s="366"/>
      <c r="O903" s="421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spans="1:26" ht="15.75" customHeight="1">
      <c r="A904" s="364"/>
      <c r="B904" s="35"/>
      <c r="C904" s="35"/>
      <c r="D904" s="35"/>
      <c r="E904" s="364"/>
      <c r="F904" s="364"/>
      <c r="G904" s="364"/>
      <c r="H904" s="364"/>
      <c r="I904" s="365"/>
      <c r="J904" s="364"/>
      <c r="K904" s="364"/>
      <c r="L904" s="366"/>
      <c r="M904" s="366"/>
      <c r="N904" s="366"/>
      <c r="O904" s="421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spans="1:26" ht="15.75" customHeight="1">
      <c r="A905" s="364"/>
      <c r="B905" s="35"/>
      <c r="C905" s="35"/>
      <c r="D905" s="35"/>
      <c r="E905" s="364"/>
      <c r="F905" s="364"/>
      <c r="G905" s="364"/>
      <c r="H905" s="364"/>
      <c r="I905" s="365"/>
      <c r="J905" s="364"/>
      <c r="K905" s="364"/>
      <c r="L905" s="366"/>
      <c r="M905" s="366"/>
      <c r="N905" s="366"/>
      <c r="O905" s="421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spans="1:26" ht="15.75" customHeight="1">
      <c r="A906" s="364"/>
      <c r="B906" s="35"/>
      <c r="C906" s="35"/>
      <c r="D906" s="35"/>
      <c r="E906" s="364"/>
      <c r="F906" s="364"/>
      <c r="G906" s="364"/>
      <c r="H906" s="364"/>
      <c r="I906" s="365"/>
      <c r="J906" s="364"/>
      <c r="K906" s="364"/>
      <c r="L906" s="366"/>
      <c r="M906" s="366"/>
      <c r="N906" s="366"/>
      <c r="O906" s="421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spans="1:26" ht="15.75" customHeight="1">
      <c r="A907" s="364"/>
      <c r="B907" s="35"/>
      <c r="C907" s="35"/>
      <c r="D907" s="35"/>
      <c r="E907" s="364"/>
      <c r="F907" s="364"/>
      <c r="G907" s="364"/>
      <c r="H907" s="364"/>
      <c r="I907" s="365"/>
      <c r="J907" s="364"/>
      <c r="K907" s="364"/>
      <c r="L907" s="366"/>
      <c r="M907" s="366"/>
      <c r="N907" s="366"/>
      <c r="O907" s="421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spans="1:26" ht="15.75" customHeight="1">
      <c r="A908" s="364"/>
      <c r="B908" s="35"/>
      <c r="C908" s="35"/>
      <c r="D908" s="35"/>
      <c r="E908" s="364"/>
      <c r="F908" s="364"/>
      <c r="G908" s="364"/>
      <c r="H908" s="364"/>
      <c r="I908" s="365"/>
      <c r="J908" s="364"/>
      <c r="K908" s="364"/>
      <c r="L908" s="366"/>
      <c r="M908" s="366"/>
      <c r="N908" s="366"/>
      <c r="O908" s="421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spans="1:26" ht="15.75" customHeight="1">
      <c r="A909" s="364"/>
      <c r="B909" s="35"/>
      <c r="C909" s="35"/>
      <c r="D909" s="35"/>
      <c r="E909" s="364"/>
      <c r="F909" s="364"/>
      <c r="G909" s="364"/>
      <c r="H909" s="364"/>
      <c r="I909" s="365"/>
      <c r="J909" s="364"/>
      <c r="K909" s="364"/>
      <c r="L909" s="366"/>
      <c r="M909" s="366"/>
      <c r="N909" s="366"/>
      <c r="O909" s="421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spans="1:26" ht="15.75" customHeight="1">
      <c r="A910" s="364"/>
      <c r="B910" s="35"/>
      <c r="C910" s="35"/>
      <c r="D910" s="35"/>
      <c r="E910" s="364"/>
      <c r="F910" s="364"/>
      <c r="G910" s="364"/>
      <c r="H910" s="364"/>
      <c r="I910" s="365"/>
      <c r="J910" s="364"/>
      <c r="K910" s="364"/>
      <c r="L910" s="366"/>
      <c r="M910" s="366"/>
      <c r="N910" s="366"/>
      <c r="O910" s="421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spans="1:26" ht="15.75" customHeight="1">
      <c r="A911" s="364"/>
      <c r="B911" s="35"/>
      <c r="C911" s="35"/>
      <c r="D911" s="35"/>
      <c r="E911" s="364"/>
      <c r="F911" s="364"/>
      <c r="G911" s="364"/>
      <c r="H911" s="364"/>
      <c r="I911" s="365"/>
      <c r="J911" s="364"/>
      <c r="K911" s="364"/>
      <c r="L911" s="366"/>
      <c r="M911" s="366"/>
      <c r="N911" s="366"/>
      <c r="O911" s="421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spans="1:26" ht="15.75" customHeight="1">
      <c r="A912" s="364"/>
      <c r="B912" s="35"/>
      <c r="C912" s="35"/>
      <c r="D912" s="35"/>
      <c r="E912" s="364"/>
      <c r="F912" s="364"/>
      <c r="G912" s="364"/>
      <c r="H912" s="364"/>
      <c r="I912" s="365"/>
      <c r="J912" s="364"/>
      <c r="K912" s="364"/>
      <c r="L912" s="366"/>
      <c r="M912" s="366"/>
      <c r="N912" s="366"/>
      <c r="O912" s="421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spans="1:26" ht="15.75" customHeight="1">
      <c r="A913" s="364"/>
      <c r="B913" s="35"/>
      <c r="C913" s="35"/>
      <c r="D913" s="35"/>
      <c r="E913" s="364"/>
      <c r="F913" s="364"/>
      <c r="G913" s="364"/>
      <c r="H913" s="364"/>
      <c r="I913" s="365"/>
      <c r="J913" s="364"/>
      <c r="K913" s="364"/>
      <c r="L913" s="366"/>
      <c r="M913" s="366"/>
      <c r="N913" s="366"/>
      <c r="O913" s="421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spans="1:26" ht="15.75" customHeight="1">
      <c r="A914" s="364"/>
      <c r="B914" s="35"/>
      <c r="C914" s="35"/>
      <c r="D914" s="35"/>
      <c r="E914" s="364"/>
      <c r="F914" s="364"/>
      <c r="G914" s="364"/>
      <c r="H914" s="364"/>
      <c r="I914" s="365"/>
      <c r="J914" s="364"/>
      <c r="K914" s="364"/>
      <c r="L914" s="366"/>
      <c r="M914" s="366"/>
      <c r="N914" s="366"/>
      <c r="O914" s="421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spans="1:26" ht="15.75" customHeight="1">
      <c r="A915" s="364"/>
      <c r="B915" s="35"/>
      <c r="C915" s="35"/>
      <c r="D915" s="35"/>
      <c r="E915" s="364"/>
      <c r="F915" s="364"/>
      <c r="G915" s="364"/>
      <c r="H915" s="364"/>
      <c r="I915" s="365"/>
      <c r="J915" s="364"/>
      <c r="K915" s="364"/>
      <c r="L915" s="366"/>
      <c r="M915" s="366"/>
      <c r="N915" s="366"/>
      <c r="O915" s="421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spans="1:26" ht="15.75" customHeight="1">
      <c r="A916" s="364"/>
      <c r="B916" s="35"/>
      <c r="C916" s="35"/>
      <c r="D916" s="35"/>
      <c r="E916" s="364"/>
      <c r="F916" s="364"/>
      <c r="G916" s="364"/>
      <c r="H916" s="364"/>
      <c r="I916" s="365"/>
      <c r="J916" s="364"/>
      <c r="K916" s="364"/>
      <c r="L916" s="366"/>
      <c r="M916" s="366"/>
      <c r="N916" s="366"/>
      <c r="O916" s="421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spans="1:26" ht="15.75" customHeight="1">
      <c r="A917" s="364"/>
      <c r="B917" s="35"/>
      <c r="C917" s="35"/>
      <c r="D917" s="35"/>
      <c r="E917" s="364"/>
      <c r="F917" s="364"/>
      <c r="G917" s="364"/>
      <c r="H917" s="364"/>
      <c r="I917" s="365"/>
      <c r="J917" s="364"/>
      <c r="K917" s="364"/>
      <c r="L917" s="366"/>
      <c r="M917" s="366"/>
      <c r="N917" s="366"/>
      <c r="O917" s="421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spans="1:26" ht="15.75" customHeight="1">
      <c r="A918" s="364"/>
      <c r="B918" s="35"/>
      <c r="C918" s="35"/>
      <c r="D918" s="35"/>
      <c r="E918" s="364"/>
      <c r="F918" s="364"/>
      <c r="G918" s="364"/>
      <c r="H918" s="364"/>
      <c r="I918" s="365"/>
      <c r="J918" s="364"/>
      <c r="K918" s="364"/>
      <c r="L918" s="366"/>
      <c r="M918" s="366"/>
      <c r="N918" s="366"/>
      <c r="O918" s="421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spans="1:26" ht="15.75" customHeight="1">
      <c r="A919" s="364"/>
      <c r="B919" s="35"/>
      <c r="C919" s="35"/>
      <c r="D919" s="35"/>
      <c r="E919" s="364"/>
      <c r="F919" s="364"/>
      <c r="G919" s="364"/>
      <c r="H919" s="364"/>
      <c r="I919" s="365"/>
      <c r="J919" s="364"/>
      <c r="K919" s="364"/>
      <c r="L919" s="366"/>
      <c r="M919" s="366"/>
      <c r="N919" s="366"/>
      <c r="O919" s="421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spans="1:26" ht="15.75" customHeight="1">
      <c r="A920" s="364"/>
      <c r="B920" s="35"/>
      <c r="C920" s="35"/>
      <c r="D920" s="35"/>
      <c r="E920" s="364"/>
      <c r="F920" s="364"/>
      <c r="G920" s="364"/>
      <c r="H920" s="364"/>
      <c r="I920" s="365"/>
      <c r="J920" s="364"/>
      <c r="K920" s="364"/>
      <c r="L920" s="366"/>
      <c r="M920" s="366"/>
      <c r="N920" s="366"/>
      <c r="O920" s="421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spans="1:26" ht="15.75" customHeight="1">
      <c r="A921" s="364"/>
      <c r="B921" s="35"/>
      <c r="C921" s="35"/>
      <c r="D921" s="35"/>
      <c r="E921" s="364"/>
      <c r="F921" s="364"/>
      <c r="G921" s="364"/>
      <c r="H921" s="364"/>
      <c r="I921" s="365"/>
      <c r="J921" s="364"/>
      <c r="K921" s="364"/>
      <c r="L921" s="366"/>
      <c r="M921" s="366"/>
      <c r="N921" s="366"/>
      <c r="O921" s="421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spans="1:26" ht="15.75" customHeight="1">
      <c r="A922" s="364"/>
      <c r="B922" s="35"/>
      <c r="C922" s="35"/>
      <c r="D922" s="35"/>
      <c r="E922" s="364"/>
      <c r="F922" s="364"/>
      <c r="G922" s="364"/>
      <c r="H922" s="364"/>
      <c r="I922" s="365"/>
      <c r="J922" s="364"/>
      <c r="K922" s="364"/>
      <c r="L922" s="366"/>
      <c r="M922" s="366"/>
      <c r="N922" s="366"/>
      <c r="O922" s="421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spans="1:26" ht="15.75" customHeight="1">
      <c r="A923" s="364"/>
      <c r="B923" s="35"/>
      <c r="C923" s="35"/>
      <c r="D923" s="35"/>
      <c r="E923" s="364"/>
      <c r="F923" s="364"/>
      <c r="G923" s="364"/>
      <c r="H923" s="364"/>
      <c r="I923" s="365"/>
      <c r="J923" s="364"/>
      <c r="K923" s="364"/>
      <c r="L923" s="366"/>
      <c r="M923" s="366"/>
      <c r="N923" s="366"/>
      <c r="O923" s="421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spans="1:26" ht="15.75" customHeight="1">
      <c r="A924" s="364"/>
      <c r="B924" s="35"/>
      <c r="C924" s="35"/>
      <c r="D924" s="35"/>
      <c r="E924" s="364"/>
      <c r="F924" s="364"/>
      <c r="G924" s="364"/>
      <c r="H924" s="364"/>
      <c r="I924" s="365"/>
      <c r="J924" s="364"/>
      <c r="K924" s="364"/>
      <c r="L924" s="366"/>
      <c r="M924" s="366"/>
      <c r="N924" s="366"/>
      <c r="O924" s="421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spans="1:26" ht="15.75" customHeight="1">
      <c r="A925" s="364"/>
      <c r="B925" s="35"/>
      <c r="C925" s="35"/>
      <c r="D925" s="35"/>
      <c r="E925" s="364"/>
      <c r="F925" s="364"/>
      <c r="G925" s="364"/>
      <c r="H925" s="364"/>
      <c r="I925" s="365"/>
      <c r="J925" s="364"/>
      <c r="K925" s="364"/>
      <c r="L925" s="366"/>
      <c r="M925" s="366"/>
      <c r="N925" s="366"/>
      <c r="O925" s="421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spans="1:26" ht="15.75" customHeight="1">
      <c r="A926" s="364"/>
      <c r="B926" s="35"/>
      <c r="C926" s="35"/>
      <c r="D926" s="35"/>
      <c r="E926" s="364"/>
      <c r="F926" s="364"/>
      <c r="G926" s="364"/>
      <c r="H926" s="364"/>
      <c r="I926" s="365"/>
      <c r="J926" s="364"/>
      <c r="K926" s="364"/>
      <c r="L926" s="366"/>
      <c r="M926" s="366"/>
      <c r="N926" s="366"/>
      <c r="O926" s="421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spans="1:26" ht="15.75" customHeight="1">
      <c r="A927" s="364"/>
      <c r="B927" s="35"/>
      <c r="C927" s="35"/>
      <c r="D927" s="35"/>
      <c r="E927" s="364"/>
      <c r="F927" s="364"/>
      <c r="G927" s="364"/>
      <c r="H927" s="364"/>
      <c r="I927" s="365"/>
      <c r="J927" s="364"/>
      <c r="K927" s="364"/>
      <c r="L927" s="366"/>
      <c r="M927" s="366"/>
      <c r="N927" s="366"/>
      <c r="O927" s="421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spans="1:26" ht="15.75" customHeight="1">
      <c r="A928" s="364"/>
      <c r="B928" s="35"/>
      <c r="C928" s="35"/>
      <c r="D928" s="35"/>
      <c r="E928" s="364"/>
      <c r="F928" s="364"/>
      <c r="G928" s="364"/>
      <c r="H928" s="364"/>
      <c r="I928" s="365"/>
      <c r="J928" s="364"/>
      <c r="K928" s="364"/>
      <c r="L928" s="366"/>
      <c r="M928" s="366"/>
      <c r="N928" s="366"/>
      <c r="O928" s="421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spans="1:26" ht="15.75" customHeight="1">
      <c r="A929" s="364"/>
      <c r="B929" s="35"/>
      <c r="C929" s="35"/>
      <c r="D929" s="35"/>
      <c r="E929" s="364"/>
      <c r="F929" s="364"/>
      <c r="G929" s="364"/>
      <c r="H929" s="364"/>
      <c r="I929" s="365"/>
      <c r="J929" s="364"/>
      <c r="K929" s="364"/>
      <c r="L929" s="366"/>
      <c r="M929" s="366"/>
      <c r="N929" s="366"/>
      <c r="O929" s="421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spans="1:26" ht="15.75" customHeight="1">
      <c r="A930" s="364"/>
      <c r="B930" s="35"/>
      <c r="C930" s="35"/>
      <c r="D930" s="35"/>
      <c r="E930" s="364"/>
      <c r="F930" s="364"/>
      <c r="G930" s="364"/>
      <c r="H930" s="364"/>
      <c r="I930" s="365"/>
      <c r="J930" s="364"/>
      <c r="K930" s="364"/>
      <c r="L930" s="366"/>
      <c r="M930" s="366"/>
      <c r="N930" s="366"/>
      <c r="O930" s="421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spans="1:26" ht="15.75" customHeight="1">
      <c r="A931" s="364"/>
      <c r="B931" s="35"/>
      <c r="C931" s="35"/>
      <c r="D931" s="35"/>
      <c r="E931" s="364"/>
      <c r="F931" s="364"/>
      <c r="G931" s="364"/>
      <c r="H931" s="364"/>
      <c r="I931" s="365"/>
      <c r="J931" s="364"/>
      <c r="K931" s="364"/>
      <c r="L931" s="366"/>
      <c r="M931" s="366"/>
      <c r="N931" s="366"/>
      <c r="O931" s="421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spans="1:26" ht="15.75" customHeight="1">
      <c r="A932" s="364"/>
      <c r="B932" s="35"/>
      <c r="C932" s="35"/>
      <c r="D932" s="35"/>
      <c r="E932" s="364"/>
      <c r="F932" s="364"/>
      <c r="G932" s="364"/>
      <c r="H932" s="364"/>
      <c r="I932" s="365"/>
      <c r="J932" s="364"/>
      <c r="K932" s="364"/>
      <c r="L932" s="366"/>
      <c r="M932" s="366"/>
      <c r="N932" s="366"/>
      <c r="O932" s="421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spans="1:26" ht="15.75" customHeight="1">
      <c r="A933" s="364"/>
      <c r="B933" s="35"/>
      <c r="C933" s="35"/>
      <c r="D933" s="35"/>
      <c r="E933" s="364"/>
      <c r="F933" s="364"/>
      <c r="G933" s="364"/>
      <c r="H933" s="364"/>
      <c r="I933" s="365"/>
      <c r="J933" s="364"/>
      <c r="K933" s="364"/>
      <c r="L933" s="366"/>
      <c r="M933" s="366"/>
      <c r="N933" s="366"/>
      <c r="O933" s="421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spans="1:26" ht="15.75" customHeight="1">
      <c r="A934" s="364"/>
      <c r="B934" s="35"/>
      <c r="C934" s="35"/>
      <c r="D934" s="35"/>
      <c r="E934" s="364"/>
      <c r="F934" s="364"/>
      <c r="G934" s="364"/>
      <c r="H934" s="364"/>
      <c r="I934" s="365"/>
      <c r="J934" s="364"/>
      <c r="K934" s="364"/>
      <c r="L934" s="366"/>
      <c r="M934" s="366"/>
      <c r="N934" s="366"/>
      <c r="O934" s="421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spans="1:26" ht="15.75" customHeight="1">
      <c r="A935" s="364"/>
      <c r="B935" s="35"/>
      <c r="C935" s="35"/>
      <c r="D935" s="35"/>
      <c r="E935" s="364"/>
      <c r="F935" s="364"/>
      <c r="G935" s="364"/>
      <c r="H935" s="364"/>
      <c r="I935" s="365"/>
      <c r="J935" s="364"/>
      <c r="K935" s="364"/>
      <c r="L935" s="366"/>
      <c r="M935" s="366"/>
      <c r="N935" s="366"/>
      <c r="O935" s="421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spans="1:26" ht="15.75" customHeight="1">
      <c r="A936" s="364"/>
      <c r="B936" s="35"/>
      <c r="C936" s="35"/>
      <c r="D936" s="35"/>
      <c r="E936" s="364"/>
      <c r="F936" s="364"/>
      <c r="G936" s="364"/>
      <c r="H936" s="364"/>
      <c r="I936" s="365"/>
      <c r="J936" s="364"/>
      <c r="K936" s="364"/>
      <c r="L936" s="366"/>
      <c r="M936" s="366"/>
      <c r="N936" s="366"/>
      <c r="O936" s="421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spans="1:26" ht="15.75" customHeight="1">
      <c r="A937" s="364"/>
      <c r="B937" s="35"/>
      <c r="C937" s="35"/>
      <c r="D937" s="35"/>
      <c r="E937" s="364"/>
      <c r="F937" s="364"/>
      <c r="G937" s="364"/>
      <c r="H937" s="364"/>
      <c r="I937" s="365"/>
      <c r="J937" s="364"/>
      <c r="K937" s="364"/>
      <c r="L937" s="366"/>
      <c r="M937" s="366"/>
      <c r="N937" s="366"/>
      <c r="O937" s="421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spans="1:26" ht="15.75" customHeight="1">
      <c r="A938" s="364"/>
      <c r="B938" s="35"/>
      <c r="C938" s="35"/>
      <c r="D938" s="35"/>
      <c r="E938" s="364"/>
      <c r="F938" s="364"/>
      <c r="G938" s="364"/>
      <c r="H938" s="364"/>
      <c r="I938" s="365"/>
      <c r="J938" s="364"/>
      <c r="K938" s="364"/>
      <c r="L938" s="366"/>
      <c r="M938" s="366"/>
      <c r="N938" s="366"/>
      <c r="O938" s="421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spans="1:26" ht="15.75" customHeight="1">
      <c r="A939" s="364"/>
      <c r="B939" s="35"/>
      <c r="C939" s="35"/>
      <c r="D939" s="35"/>
      <c r="E939" s="364"/>
      <c r="F939" s="364"/>
      <c r="G939" s="364"/>
      <c r="H939" s="364"/>
      <c r="I939" s="365"/>
      <c r="J939" s="364"/>
      <c r="K939" s="364"/>
      <c r="L939" s="366"/>
      <c r="M939" s="366"/>
      <c r="N939" s="366"/>
      <c r="O939" s="421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spans="1:26" ht="15.75" customHeight="1">
      <c r="A940" s="364"/>
      <c r="B940" s="35"/>
      <c r="C940" s="35"/>
      <c r="D940" s="35"/>
      <c r="E940" s="364"/>
      <c r="F940" s="364"/>
      <c r="G940" s="364"/>
      <c r="H940" s="364"/>
      <c r="I940" s="365"/>
      <c r="J940" s="364"/>
      <c r="K940" s="364"/>
      <c r="L940" s="366"/>
      <c r="M940" s="366"/>
      <c r="N940" s="366"/>
      <c r="O940" s="421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spans="1:26" ht="15.75" customHeight="1">
      <c r="A941" s="364"/>
      <c r="B941" s="35"/>
      <c r="C941" s="35"/>
      <c r="D941" s="35"/>
      <c r="E941" s="364"/>
      <c r="F941" s="364"/>
      <c r="G941" s="364"/>
      <c r="H941" s="364"/>
      <c r="I941" s="365"/>
      <c r="J941" s="364"/>
      <c r="K941" s="364"/>
      <c r="L941" s="366"/>
      <c r="M941" s="366"/>
      <c r="N941" s="366"/>
      <c r="O941" s="421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spans="1:26" ht="15.75" customHeight="1">
      <c r="A942" s="364"/>
      <c r="B942" s="35"/>
      <c r="C942" s="35"/>
      <c r="D942" s="35"/>
      <c r="E942" s="364"/>
      <c r="F942" s="364"/>
      <c r="G942" s="364"/>
      <c r="H942" s="364"/>
      <c r="I942" s="365"/>
      <c r="J942" s="364"/>
      <c r="K942" s="364"/>
      <c r="L942" s="366"/>
      <c r="M942" s="366"/>
      <c r="N942" s="366"/>
      <c r="O942" s="421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spans="1:26" ht="15.75" customHeight="1">
      <c r="A943" s="364"/>
      <c r="B943" s="35"/>
      <c r="C943" s="35"/>
      <c r="D943" s="35"/>
      <c r="E943" s="364"/>
      <c r="F943" s="364"/>
      <c r="G943" s="364"/>
      <c r="H943" s="364"/>
      <c r="I943" s="365"/>
      <c r="J943" s="364"/>
      <c r="K943" s="364"/>
      <c r="L943" s="366"/>
      <c r="M943" s="366"/>
      <c r="N943" s="366"/>
      <c r="O943" s="421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spans="1:26" ht="15.75" customHeight="1">
      <c r="A944" s="364"/>
      <c r="B944" s="35"/>
      <c r="C944" s="35"/>
      <c r="D944" s="35"/>
      <c r="E944" s="364"/>
      <c r="F944" s="364"/>
      <c r="G944" s="364"/>
      <c r="H944" s="364"/>
      <c r="I944" s="365"/>
      <c r="J944" s="364"/>
      <c r="K944" s="364"/>
      <c r="L944" s="366"/>
      <c r="M944" s="366"/>
      <c r="N944" s="366"/>
      <c r="O944" s="421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spans="1:26" ht="15.75" customHeight="1">
      <c r="A945" s="364"/>
      <c r="B945" s="35"/>
      <c r="C945" s="35"/>
      <c r="D945" s="35"/>
      <c r="E945" s="364"/>
      <c r="F945" s="364"/>
      <c r="G945" s="364"/>
      <c r="H945" s="364"/>
      <c r="I945" s="365"/>
      <c r="J945" s="364"/>
      <c r="K945" s="364"/>
      <c r="L945" s="366"/>
      <c r="M945" s="366"/>
      <c r="N945" s="366"/>
      <c r="O945" s="421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spans="1:26" ht="15.75" customHeight="1">
      <c r="A946" s="364"/>
      <c r="B946" s="35"/>
      <c r="C946" s="35"/>
      <c r="D946" s="35"/>
      <c r="E946" s="364"/>
      <c r="F946" s="364"/>
      <c r="G946" s="364"/>
      <c r="H946" s="364"/>
      <c r="I946" s="365"/>
      <c r="J946" s="364"/>
      <c r="K946" s="364"/>
      <c r="L946" s="366"/>
      <c r="M946" s="366"/>
      <c r="N946" s="366"/>
      <c r="O946" s="421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spans="1:26" ht="15.75" customHeight="1">
      <c r="A947" s="364"/>
      <c r="B947" s="35"/>
      <c r="C947" s="35"/>
      <c r="D947" s="35"/>
      <c r="E947" s="364"/>
      <c r="F947" s="364"/>
      <c r="G947" s="364"/>
      <c r="H947" s="364"/>
      <c r="I947" s="365"/>
      <c r="J947" s="364"/>
      <c r="K947" s="364"/>
      <c r="L947" s="366"/>
      <c r="M947" s="366"/>
      <c r="N947" s="366"/>
      <c r="O947" s="421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spans="1:26" ht="15.75" customHeight="1">
      <c r="A948" s="364"/>
      <c r="B948" s="35"/>
      <c r="C948" s="35"/>
      <c r="D948" s="35"/>
      <c r="E948" s="364"/>
      <c r="F948" s="364"/>
      <c r="G948" s="364"/>
      <c r="H948" s="364"/>
      <c r="I948" s="365"/>
      <c r="J948" s="364"/>
      <c r="K948" s="364"/>
      <c r="L948" s="366"/>
      <c r="M948" s="366"/>
      <c r="N948" s="366"/>
      <c r="O948" s="421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spans="1:26" ht="15.75" customHeight="1">
      <c r="A949" s="364"/>
      <c r="B949" s="35"/>
      <c r="C949" s="35"/>
      <c r="D949" s="35"/>
      <c r="E949" s="364"/>
      <c r="F949" s="364"/>
      <c r="G949" s="364"/>
      <c r="H949" s="364"/>
      <c r="I949" s="365"/>
      <c r="J949" s="364"/>
      <c r="K949" s="364"/>
      <c r="L949" s="366"/>
      <c r="M949" s="366"/>
      <c r="N949" s="366"/>
      <c r="O949" s="421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spans="1:26" ht="15.75" customHeight="1">
      <c r="A950" s="364"/>
      <c r="B950" s="35"/>
      <c r="C950" s="35"/>
      <c r="D950" s="35"/>
      <c r="E950" s="364"/>
      <c r="F950" s="364"/>
      <c r="G950" s="364"/>
      <c r="H950" s="364"/>
      <c r="I950" s="365"/>
      <c r="J950" s="364"/>
      <c r="K950" s="364"/>
      <c r="L950" s="366"/>
      <c r="M950" s="366"/>
      <c r="N950" s="366"/>
      <c r="O950" s="421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spans="1:26" ht="15.75" customHeight="1">
      <c r="A951" s="364"/>
      <c r="B951" s="35"/>
      <c r="C951" s="35"/>
      <c r="D951" s="35"/>
      <c r="E951" s="364"/>
      <c r="F951" s="364"/>
      <c r="G951" s="364"/>
      <c r="H951" s="364"/>
      <c r="I951" s="365"/>
      <c r="J951" s="364"/>
      <c r="K951" s="364"/>
      <c r="L951" s="366"/>
      <c r="M951" s="366"/>
      <c r="N951" s="366"/>
      <c r="O951" s="421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spans="1:26" ht="15.75" customHeight="1">
      <c r="A952" s="364"/>
      <c r="B952" s="35"/>
      <c r="C952" s="35"/>
      <c r="D952" s="35"/>
      <c r="E952" s="364"/>
      <c r="F952" s="364"/>
      <c r="G952" s="364"/>
      <c r="H952" s="364"/>
      <c r="I952" s="365"/>
      <c r="J952" s="364"/>
      <c r="K952" s="364"/>
      <c r="L952" s="366"/>
      <c r="M952" s="366"/>
      <c r="N952" s="366"/>
      <c r="O952" s="421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spans="1:26" ht="15.75" customHeight="1">
      <c r="A953" s="364"/>
      <c r="B953" s="35"/>
      <c r="C953" s="35"/>
      <c r="D953" s="35"/>
      <c r="E953" s="364"/>
      <c r="F953" s="364"/>
      <c r="G953" s="364"/>
      <c r="H953" s="364"/>
      <c r="I953" s="365"/>
      <c r="J953" s="364"/>
      <c r="K953" s="364"/>
      <c r="L953" s="366"/>
      <c r="M953" s="366"/>
      <c r="N953" s="366"/>
      <c r="O953" s="421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spans="1:26" ht="15.75" customHeight="1">
      <c r="A954" s="364"/>
      <c r="B954" s="35"/>
      <c r="C954" s="35"/>
      <c r="D954" s="35"/>
      <c r="E954" s="364"/>
      <c r="F954" s="364"/>
      <c r="G954" s="364"/>
      <c r="H954" s="364"/>
      <c r="I954" s="365"/>
      <c r="J954" s="364"/>
      <c r="K954" s="364"/>
      <c r="L954" s="366"/>
      <c r="M954" s="366"/>
      <c r="N954" s="366"/>
      <c r="O954" s="421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spans="1:26" ht="15.75" customHeight="1">
      <c r="A955" s="364"/>
      <c r="B955" s="35"/>
      <c r="C955" s="35"/>
      <c r="D955" s="35"/>
      <c r="E955" s="364"/>
      <c r="F955" s="364"/>
      <c r="G955" s="364"/>
      <c r="H955" s="364"/>
      <c r="I955" s="365"/>
      <c r="J955" s="364"/>
      <c r="K955" s="364"/>
      <c r="L955" s="366"/>
      <c r="M955" s="366"/>
      <c r="N955" s="366"/>
      <c r="O955" s="421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spans="1:26" ht="15.75" customHeight="1">
      <c r="A956" s="364"/>
      <c r="B956" s="35"/>
      <c r="C956" s="35"/>
      <c r="D956" s="35"/>
      <c r="E956" s="364"/>
      <c r="F956" s="364"/>
      <c r="G956" s="364"/>
      <c r="H956" s="364"/>
      <c r="I956" s="365"/>
      <c r="J956" s="364"/>
      <c r="K956" s="364"/>
      <c r="L956" s="366"/>
      <c r="M956" s="366"/>
      <c r="N956" s="366"/>
      <c r="O956" s="421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spans="1:26" ht="15.75" customHeight="1">
      <c r="A957" s="364"/>
      <c r="B957" s="35"/>
      <c r="C957" s="35"/>
      <c r="D957" s="35"/>
      <c r="E957" s="364"/>
      <c r="F957" s="364"/>
      <c r="G957" s="364"/>
      <c r="H957" s="364"/>
      <c r="I957" s="365"/>
      <c r="J957" s="364"/>
      <c r="K957" s="364"/>
      <c r="L957" s="366"/>
      <c r="M957" s="366"/>
      <c r="N957" s="366"/>
      <c r="O957" s="421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spans="1:26" ht="15.75" customHeight="1">
      <c r="A958" s="364"/>
      <c r="B958" s="35"/>
      <c r="C958" s="35"/>
      <c r="D958" s="35"/>
      <c r="E958" s="364"/>
      <c r="F958" s="364"/>
      <c r="G958" s="364"/>
      <c r="H958" s="364"/>
      <c r="I958" s="365"/>
      <c r="J958" s="364"/>
      <c r="K958" s="364"/>
      <c r="L958" s="366"/>
      <c r="M958" s="366"/>
      <c r="N958" s="366"/>
      <c r="O958" s="421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spans="1:26" ht="15.75" customHeight="1">
      <c r="A959" s="364"/>
      <c r="B959" s="35"/>
      <c r="C959" s="35"/>
      <c r="D959" s="35"/>
      <c r="E959" s="364"/>
      <c r="F959" s="364"/>
      <c r="G959" s="364"/>
      <c r="H959" s="364"/>
      <c r="I959" s="365"/>
      <c r="J959" s="364"/>
      <c r="K959" s="364"/>
      <c r="L959" s="366"/>
      <c r="M959" s="366"/>
      <c r="N959" s="366"/>
      <c r="O959" s="421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spans="1:26" ht="15.75" customHeight="1">
      <c r="A960" s="364"/>
      <c r="B960" s="35"/>
      <c r="C960" s="35"/>
      <c r="D960" s="35"/>
      <c r="E960" s="364"/>
      <c r="F960" s="364"/>
      <c r="G960" s="364"/>
      <c r="H960" s="364"/>
      <c r="I960" s="365"/>
      <c r="J960" s="364"/>
      <c r="K960" s="364"/>
      <c r="L960" s="366"/>
      <c r="M960" s="366"/>
      <c r="N960" s="366"/>
      <c r="O960" s="421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spans="1:26" ht="15.75" customHeight="1">
      <c r="A961" s="364"/>
      <c r="B961" s="35"/>
      <c r="C961" s="35"/>
      <c r="D961" s="35"/>
      <c r="E961" s="364"/>
      <c r="F961" s="364"/>
      <c r="G961" s="364"/>
      <c r="H961" s="364"/>
      <c r="I961" s="365"/>
      <c r="J961" s="364"/>
      <c r="K961" s="364"/>
      <c r="L961" s="366"/>
      <c r="M961" s="366"/>
      <c r="N961" s="366"/>
      <c r="O961" s="421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spans="1:26" ht="15.75" customHeight="1">
      <c r="A962" s="364"/>
      <c r="B962" s="35"/>
      <c r="C962" s="35"/>
      <c r="D962" s="35"/>
      <c r="E962" s="364"/>
      <c r="F962" s="364"/>
      <c r="G962" s="364"/>
      <c r="H962" s="364"/>
      <c r="I962" s="365"/>
      <c r="J962" s="364"/>
      <c r="K962" s="364"/>
      <c r="L962" s="366"/>
      <c r="M962" s="366"/>
      <c r="N962" s="366"/>
      <c r="O962" s="421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spans="1:26" ht="15.75" customHeight="1">
      <c r="A963" s="364"/>
      <c r="B963" s="35"/>
      <c r="C963" s="35"/>
      <c r="D963" s="35"/>
      <c r="E963" s="364"/>
      <c r="F963" s="364"/>
      <c r="G963" s="364"/>
      <c r="H963" s="364"/>
      <c r="I963" s="365"/>
      <c r="J963" s="364"/>
      <c r="K963" s="364"/>
      <c r="L963" s="366"/>
      <c r="M963" s="366"/>
      <c r="N963" s="366"/>
      <c r="O963" s="421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spans="1:26" ht="15.75" customHeight="1">
      <c r="A964" s="364"/>
      <c r="B964" s="35"/>
      <c r="C964" s="35"/>
      <c r="D964" s="35"/>
      <c r="E964" s="364"/>
      <c r="F964" s="364"/>
      <c r="G964" s="364"/>
      <c r="H964" s="364"/>
      <c r="I964" s="365"/>
      <c r="J964" s="364"/>
      <c r="K964" s="364"/>
      <c r="L964" s="366"/>
      <c r="M964" s="366"/>
      <c r="N964" s="366"/>
      <c r="O964" s="421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spans="1:26" ht="15.75" customHeight="1">
      <c r="A965" s="364"/>
      <c r="B965" s="35"/>
      <c r="C965" s="35"/>
      <c r="D965" s="35"/>
      <c r="E965" s="364"/>
      <c r="F965" s="364"/>
      <c r="G965" s="364"/>
      <c r="H965" s="364"/>
      <c r="I965" s="365"/>
      <c r="J965" s="364"/>
      <c r="K965" s="364"/>
      <c r="L965" s="366"/>
      <c r="M965" s="366"/>
      <c r="N965" s="366"/>
      <c r="O965" s="421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spans="1:26" ht="15.75" customHeight="1">
      <c r="A966" s="364"/>
      <c r="B966" s="35"/>
      <c r="C966" s="35"/>
      <c r="D966" s="35"/>
      <c r="E966" s="364"/>
      <c r="F966" s="364"/>
      <c r="G966" s="364"/>
      <c r="H966" s="364"/>
      <c r="I966" s="365"/>
      <c r="J966" s="364"/>
      <c r="K966" s="364"/>
      <c r="L966" s="366"/>
      <c r="M966" s="366"/>
      <c r="N966" s="366"/>
      <c r="O966" s="421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spans="1:26" ht="15.75" customHeight="1">
      <c r="A967" s="364"/>
      <c r="B967" s="35"/>
      <c r="C967" s="35"/>
      <c r="D967" s="35"/>
      <c r="E967" s="364"/>
      <c r="F967" s="364"/>
      <c r="G967" s="364"/>
      <c r="H967" s="364"/>
      <c r="I967" s="365"/>
      <c r="J967" s="364"/>
      <c r="K967" s="364"/>
      <c r="L967" s="366"/>
      <c r="M967" s="366"/>
      <c r="N967" s="366"/>
      <c r="O967" s="421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spans="1:26" ht="15.75" customHeight="1">
      <c r="A968" s="364"/>
      <c r="B968" s="35"/>
      <c r="C968" s="35"/>
      <c r="D968" s="35"/>
      <c r="E968" s="364"/>
      <c r="F968" s="364"/>
      <c r="G968" s="364"/>
      <c r="H968" s="364"/>
      <c r="I968" s="365"/>
      <c r="J968" s="364"/>
      <c r="K968" s="364"/>
      <c r="L968" s="366"/>
      <c r="M968" s="366"/>
      <c r="N968" s="366"/>
      <c r="O968" s="421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spans="1:26" ht="15.75" customHeight="1">
      <c r="A969" s="364"/>
      <c r="B969" s="35"/>
      <c r="C969" s="35"/>
      <c r="D969" s="35"/>
      <c r="E969" s="364"/>
      <c r="F969" s="364"/>
      <c r="G969" s="364"/>
      <c r="H969" s="364"/>
      <c r="I969" s="365"/>
      <c r="J969" s="364"/>
      <c r="K969" s="364"/>
      <c r="L969" s="366"/>
      <c r="M969" s="366"/>
      <c r="N969" s="366"/>
      <c r="O969" s="421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spans="1:26" ht="15.75" customHeight="1">
      <c r="A970" s="364"/>
      <c r="B970" s="35"/>
      <c r="C970" s="35"/>
      <c r="D970" s="35"/>
      <c r="E970" s="364"/>
      <c r="F970" s="364"/>
      <c r="G970" s="364"/>
      <c r="H970" s="364"/>
      <c r="I970" s="365"/>
      <c r="J970" s="364"/>
      <c r="K970" s="364"/>
      <c r="L970" s="366"/>
      <c r="M970" s="366"/>
      <c r="N970" s="366"/>
      <c r="O970" s="421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spans="1:26" ht="15.75" customHeight="1">
      <c r="A971" s="364"/>
      <c r="B971" s="35"/>
      <c r="C971" s="35"/>
      <c r="D971" s="35"/>
      <c r="E971" s="364"/>
      <c r="F971" s="364"/>
      <c r="G971" s="364"/>
      <c r="H971" s="364"/>
      <c r="I971" s="365"/>
      <c r="J971" s="364"/>
      <c r="K971" s="364"/>
      <c r="L971" s="366"/>
      <c r="M971" s="366"/>
      <c r="N971" s="366"/>
      <c r="O971" s="421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spans="1:26" ht="15.75" customHeight="1">
      <c r="A972" s="364"/>
      <c r="B972" s="35"/>
      <c r="C972" s="35"/>
      <c r="D972" s="35"/>
      <c r="E972" s="364"/>
      <c r="F972" s="364"/>
      <c r="G972" s="364"/>
      <c r="H972" s="364"/>
      <c r="I972" s="365"/>
      <c r="J972" s="364"/>
      <c r="K972" s="364"/>
      <c r="L972" s="366"/>
      <c r="M972" s="366"/>
      <c r="N972" s="366"/>
      <c r="O972" s="421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spans="1:26" ht="15.75" customHeight="1">
      <c r="A973" s="364"/>
      <c r="B973" s="35"/>
      <c r="C973" s="35"/>
      <c r="D973" s="35"/>
      <c r="E973" s="364"/>
      <c r="F973" s="364"/>
      <c r="G973" s="364"/>
      <c r="H973" s="364"/>
      <c r="I973" s="365"/>
      <c r="J973" s="364"/>
      <c r="K973" s="364"/>
      <c r="L973" s="366"/>
      <c r="M973" s="366"/>
      <c r="N973" s="366"/>
      <c r="O973" s="421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spans="1:26" ht="15.75" customHeight="1">
      <c r="A974" s="364"/>
      <c r="B974" s="35"/>
      <c r="C974" s="35"/>
      <c r="D974" s="35"/>
      <c r="E974" s="364"/>
      <c r="F974" s="364"/>
      <c r="G974" s="364"/>
      <c r="H974" s="364"/>
      <c r="I974" s="365"/>
      <c r="J974" s="364"/>
      <c r="K974" s="364"/>
      <c r="L974" s="366"/>
      <c r="M974" s="366"/>
      <c r="N974" s="366"/>
      <c r="O974" s="421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spans="1:26" ht="15.75" customHeight="1">
      <c r="A975" s="364"/>
      <c r="B975" s="35"/>
      <c r="C975" s="35"/>
      <c r="D975" s="35"/>
      <c r="E975" s="364"/>
      <c r="F975" s="364"/>
      <c r="G975" s="364"/>
      <c r="H975" s="364"/>
      <c r="I975" s="365"/>
      <c r="J975" s="364"/>
      <c r="K975" s="364"/>
      <c r="L975" s="366"/>
      <c r="M975" s="366"/>
      <c r="N975" s="366"/>
      <c r="O975" s="421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spans="1:26" ht="15.75" customHeight="1">
      <c r="A976" s="364"/>
      <c r="B976" s="35"/>
      <c r="C976" s="35"/>
      <c r="D976" s="35"/>
      <c r="E976" s="364"/>
      <c r="F976" s="364"/>
      <c r="G976" s="364"/>
      <c r="H976" s="364"/>
      <c r="I976" s="365"/>
      <c r="J976" s="364"/>
      <c r="K976" s="364"/>
      <c r="L976" s="366"/>
      <c r="M976" s="366"/>
      <c r="N976" s="366"/>
      <c r="O976" s="421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spans="1:26" ht="15.75" customHeight="1">
      <c r="A977" s="364"/>
      <c r="B977" s="35"/>
      <c r="C977" s="35"/>
      <c r="D977" s="35"/>
      <c r="E977" s="364"/>
      <c r="F977" s="364"/>
      <c r="G977" s="364"/>
      <c r="H977" s="364"/>
      <c r="I977" s="365"/>
      <c r="J977" s="364"/>
      <c r="K977" s="364"/>
      <c r="L977" s="366"/>
      <c r="M977" s="366"/>
      <c r="N977" s="366"/>
      <c r="O977" s="421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spans="1:26" ht="15.75" customHeight="1">
      <c r="A978" s="364"/>
      <c r="B978" s="35"/>
      <c r="C978" s="35"/>
      <c r="D978" s="35"/>
      <c r="E978" s="364"/>
      <c r="F978" s="364"/>
      <c r="G978" s="364"/>
      <c r="H978" s="364"/>
      <c r="I978" s="365"/>
      <c r="J978" s="364"/>
      <c r="K978" s="364"/>
      <c r="L978" s="366"/>
      <c r="M978" s="366"/>
      <c r="N978" s="366"/>
      <c r="O978" s="421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spans="1:26" ht="15.75" customHeight="1">
      <c r="A979" s="364"/>
      <c r="B979" s="35"/>
      <c r="C979" s="35"/>
      <c r="D979" s="35"/>
      <c r="E979" s="364"/>
      <c r="F979" s="364"/>
      <c r="G979" s="364"/>
      <c r="H979" s="364"/>
      <c r="I979" s="365"/>
      <c r="J979" s="364"/>
      <c r="K979" s="364"/>
      <c r="L979" s="366"/>
      <c r="M979" s="366"/>
      <c r="N979" s="366"/>
      <c r="O979" s="421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spans="1:26" ht="15.75" customHeight="1">
      <c r="A980" s="364"/>
      <c r="B980" s="35"/>
      <c r="C980" s="35"/>
      <c r="D980" s="35"/>
      <c r="E980" s="364"/>
      <c r="F980" s="364"/>
      <c r="G980" s="364"/>
      <c r="H980" s="364"/>
      <c r="I980" s="365"/>
      <c r="J980" s="364"/>
      <c r="K980" s="364"/>
      <c r="L980" s="366"/>
      <c r="M980" s="366"/>
      <c r="N980" s="366"/>
      <c r="O980" s="421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spans="1:26" ht="15.75" customHeight="1">
      <c r="A981" s="364"/>
      <c r="B981" s="35"/>
      <c r="C981" s="35"/>
      <c r="D981" s="35"/>
      <c r="E981" s="364"/>
      <c r="F981" s="364"/>
      <c r="G981" s="364"/>
      <c r="H981" s="364"/>
      <c r="I981" s="365"/>
      <c r="J981" s="364"/>
      <c r="K981" s="364"/>
      <c r="L981" s="366"/>
      <c r="M981" s="366"/>
      <c r="N981" s="366"/>
      <c r="O981" s="421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spans="1:26" ht="15.75" customHeight="1">
      <c r="A982" s="364"/>
      <c r="B982" s="35"/>
      <c r="C982" s="35"/>
      <c r="D982" s="35"/>
      <c r="E982" s="364"/>
      <c r="F982" s="364"/>
      <c r="G982" s="364"/>
      <c r="H982" s="364"/>
      <c r="I982" s="365"/>
      <c r="J982" s="364"/>
      <c r="K982" s="364"/>
      <c r="L982" s="366"/>
      <c r="M982" s="366"/>
      <c r="N982" s="366"/>
      <c r="O982" s="421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spans="1:26" ht="15.75" customHeight="1">
      <c r="A983" s="364"/>
      <c r="B983" s="35"/>
      <c r="C983" s="35"/>
      <c r="D983" s="35"/>
      <c r="E983" s="364"/>
      <c r="F983" s="364"/>
      <c r="G983" s="364"/>
      <c r="H983" s="364"/>
      <c r="I983" s="365"/>
      <c r="J983" s="364"/>
      <c r="K983" s="364"/>
      <c r="L983" s="366"/>
      <c r="M983" s="366"/>
      <c r="N983" s="366"/>
      <c r="O983" s="421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spans="1:26" ht="15.75" customHeight="1">
      <c r="A984" s="364"/>
      <c r="B984" s="35"/>
      <c r="C984" s="35"/>
      <c r="D984" s="35"/>
      <c r="E984" s="364"/>
      <c r="F984" s="364"/>
      <c r="G984" s="364"/>
      <c r="H984" s="364"/>
      <c r="I984" s="365"/>
      <c r="J984" s="364"/>
      <c r="K984" s="364"/>
      <c r="L984" s="366"/>
      <c r="M984" s="366"/>
      <c r="N984" s="366"/>
      <c r="O984" s="421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spans="1:26" ht="15.75" customHeight="1">
      <c r="A985" s="364"/>
      <c r="B985" s="35"/>
      <c r="C985" s="35"/>
      <c r="D985" s="35"/>
      <c r="E985" s="364"/>
      <c r="F985" s="364"/>
      <c r="G985" s="364"/>
      <c r="H985" s="364"/>
      <c r="I985" s="365"/>
      <c r="J985" s="364"/>
      <c r="K985" s="364"/>
      <c r="L985" s="366"/>
      <c r="M985" s="366"/>
      <c r="N985" s="366"/>
      <c r="O985" s="421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spans="1:26" ht="15.75" customHeight="1">
      <c r="A986" s="364"/>
      <c r="B986" s="35"/>
      <c r="C986" s="35"/>
      <c r="D986" s="35"/>
      <c r="E986" s="364"/>
      <c r="F986" s="364"/>
      <c r="G986" s="364"/>
      <c r="H986" s="364"/>
      <c r="I986" s="365"/>
      <c r="J986" s="364"/>
      <c r="K986" s="364"/>
      <c r="L986" s="366"/>
      <c r="M986" s="366"/>
      <c r="N986" s="366"/>
      <c r="O986" s="421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spans="1:26" ht="15.75" customHeight="1">
      <c r="A987" s="364"/>
      <c r="B987" s="35"/>
      <c r="C987" s="35"/>
      <c r="D987" s="35"/>
      <c r="E987" s="364"/>
      <c r="F987" s="364"/>
      <c r="G987" s="364"/>
      <c r="H987" s="364"/>
      <c r="I987" s="365"/>
      <c r="J987" s="364"/>
      <c r="K987" s="364"/>
      <c r="L987" s="366"/>
      <c r="M987" s="366"/>
      <c r="N987" s="366"/>
      <c r="O987" s="421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spans="1:26" ht="15.75" customHeight="1">
      <c r="A988" s="364"/>
      <c r="B988" s="35"/>
      <c r="C988" s="35"/>
      <c r="D988" s="35"/>
      <c r="E988" s="364"/>
      <c r="F988" s="364"/>
      <c r="G988" s="364"/>
      <c r="H988" s="364"/>
      <c r="I988" s="365"/>
      <c r="J988" s="364"/>
      <c r="K988" s="364"/>
      <c r="L988" s="366"/>
      <c r="M988" s="366"/>
      <c r="N988" s="366"/>
      <c r="O988" s="421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spans="1:26" ht="15.75" customHeight="1">
      <c r="A989" s="364"/>
      <c r="B989" s="35"/>
      <c r="C989" s="35"/>
      <c r="D989" s="35"/>
      <c r="E989" s="364"/>
      <c r="F989" s="364"/>
      <c r="G989" s="364"/>
      <c r="H989" s="364"/>
      <c r="I989" s="365"/>
      <c r="J989" s="364"/>
      <c r="K989" s="364"/>
      <c r="L989" s="366"/>
      <c r="M989" s="366"/>
      <c r="N989" s="366"/>
      <c r="O989" s="421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spans="1:26" ht="15.75" customHeight="1">
      <c r="A990" s="364"/>
      <c r="B990" s="35"/>
      <c r="C990" s="35"/>
      <c r="D990" s="35"/>
      <c r="E990" s="364"/>
      <c r="F990" s="364"/>
      <c r="G990" s="364"/>
      <c r="H990" s="364"/>
      <c r="I990" s="365"/>
      <c r="J990" s="364"/>
      <c r="K990" s="364"/>
      <c r="L990" s="366"/>
      <c r="M990" s="366"/>
      <c r="N990" s="366"/>
      <c r="O990" s="421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spans="1:26" ht="15.75" customHeight="1">
      <c r="A991" s="364"/>
      <c r="B991" s="35"/>
      <c r="C991" s="35"/>
      <c r="D991" s="35"/>
      <c r="E991" s="364"/>
      <c r="F991" s="364"/>
      <c r="G991" s="364"/>
      <c r="H991" s="364"/>
      <c r="I991" s="365"/>
      <c r="J991" s="364"/>
      <c r="K991" s="364"/>
      <c r="L991" s="366"/>
      <c r="M991" s="366"/>
      <c r="N991" s="366"/>
      <c r="O991" s="421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spans="1:26" ht="15.75" customHeight="1">
      <c r="A992" s="364"/>
      <c r="B992" s="35"/>
      <c r="C992" s="35"/>
      <c r="D992" s="35"/>
      <c r="E992" s="364"/>
      <c r="F992" s="364"/>
      <c r="G992" s="364"/>
      <c r="H992" s="364"/>
      <c r="I992" s="365"/>
      <c r="J992" s="364"/>
      <c r="K992" s="364"/>
      <c r="L992" s="366"/>
      <c r="M992" s="366"/>
      <c r="N992" s="366"/>
      <c r="O992" s="421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spans="1:26" ht="15.75" customHeight="1">
      <c r="A993" s="364"/>
      <c r="B993" s="35"/>
      <c r="C993" s="35"/>
      <c r="D993" s="35"/>
      <c r="E993" s="364"/>
      <c r="F993" s="364"/>
      <c r="G993" s="364"/>
      <c r="H993" s="364"/>
      <c r="I993" s="365"/>
      <c r="J993" s="364"/>
      <c r="K993" s="364"/>
      <c r="L993" s="366"/>
      <c r="M993" s="366"/>
      <c r="N993" s="366"/>
      <c r="O993" s="421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spans="1:26" ht="15.75" customHeight="1">
      <c r="A994" s="364"/>
      <c r="B994" s="35"/>
      <c r="C994" s="35"/>
      <c r="D994" s="35"/>
      <c r="E994" s="364"/>
      <c r="F994" s="364"/>
      <c r="G994" s="364"/>
      <c r="H994" s="364"/>
      <c r="I994" s="365"/>
      <c r="J994" s="364"/>
      <c r="K994" s="364"/>
      <c r="L994" s="366"/>
      <c r="M994" s="366"/>
      <c r="N994" s="366"/>
      <c r="O994" s="421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spans="1:26" ht="15.75" customHeight="1">
      <c r="A995" s="364"/>
      <c r="B995" s="35"/>
      <c r="C995" s="35"/>
      <c r="D995" s="35"/>
      <c r="E995" s="364"/>
      <c r="F995" s="364"/>
      <c r="G995" s="364"/>
      <c r="H995" s="364"/>
      <c r="I995" s="365"/>
      <c r="J995" s="364"/>
      <c r="K995" s="364"/>
      <c r="L995" s="366"/>
      <c r="M995" s="366"/>
      <c r="N995" s="366"/>
      <c r="O995" s="421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spans="1:26" ht="15.75" customHeight="1">
      <c r="A996" s="364"/>
      <c r="B996" s="35"/>
      <c r="C996" s="35"/>
      <c r="D996" s="35"/>
      <c r="E996" s="364"/>
      <c r="F996" s="364"/>
      <c r="G996" s="364"/>
      <c r="H996" s="364"/>
      <c r="I996" s="365"/>
      <c r="J996" s="364"/>
      <c r="K996" s="364"/>
      <c r="L996" s="366"/>
      <c r="M996" s="366"/>
      <c r="N996" s="366"/>
      <c r="O996" s="421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spans="1:26" ht="15.75" customHeight="1">
      <c r="A997" s="364"/>
      <c r="B997" s="35"/>
      <c r="C997" s="35"/>
      <c r="D997" s="35"/>
      <c r="E997" s="364"/>
      <c r="F997" s="364"/>
      <c r="G997" s="364"/>
      <c r="H997" s="364"/>
      <c r="I997" s="365"/>
      <c r="J997" s="364"/>
      <c r="K997" s="364"/>
      <c r="L997" s="366"/>
      <c r="M997" s="366"/>
      <c r="N997" s="366"/>
      <c r="O997" s="421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spans="1:26" ht="15.75" customHeight="1">
      <c r="A998" s="364"/>
      <c r="B998" s="35"/>
      <c r="C998" s="35"/>
      <c r="D998" s="35"/>
      <c r="E998" s="364"/>
      <c r="F998" s="364"/>
      <c r="G998" s="364"/>
      <c r="H998" s="364"/>
      <c r="I998" s="365"/>
      <c r="J998" s="364"/>
      <c r="K998" s="364"/>
      <c r="L998" s="366"/>
      <c r="M998" s="366"/>
      <c r="N998" s="366"/>
      <c r="O998" s="421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spans="1:26" ht="15.75" customHeight="1">
      <c r="A999" s="364"/>
      <c r="B999" s="35"/>
      <c r="C999" s="35"/>
      <c r="D999" s="35"/>
      <c r="E999" s="364"/>
      <c r="F999" s="364"/>
      <c r="G999" s="364"/>
      <c r="H999" s="364"/>
      <c r="I999" s="365"/>
      <c r="J999" s="364"/>
      <c r="K999" s="364"/>
      <c r="L999" s="366"/>
      <c r="M999" s="366"/>
      <c r="N999" s="366"/>
      <c r="O999" s="421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spans="1:26" ht="15.75" customHeight="1">
      <c r="A1000" s="364"/>
      <c r="B1000" s="35"/>
      <c r="C1000" s="35"/>
      <c r="D1000" s="35"/>
      <c r="E1000" s="364"/>
      <c r="F1000" s="364"/>
      <c r="G1000" s="364"/>
      <c r="H1000" s="364"/>
      <c r="I1000" s="365"/>
      <c r="J1000" s="364"/>
      <c r="K1000" s="364"/>
      <c r="L1000" s="366"/>
      <c r="M1000" s="366"/>
      <c r="N1000" s="366"/>
      <c r="O1000" s="421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mergeCells count="40">
    <mergeCell ref="F89:G89"/>
    <mergeCell ref="F92:G92"/>
    <mergeCell ref="F93:G93"/>
    <mergeCell ref="A93:B93"/>
    <mergeCell ref="B15:B36"/>
    <mergeCell ref="C15:C36"/>
    <mergeCell ref="B38:B58"/>
    <mergeCell ref="C38:C58"/>
    <mergeCell ref="A84:C84"/>
    <mergeCell ref="A12:A14"/>
    <mergeCell ref="B12:B14"/>
    <mergeCell ref="C12:C14"/>
    <mergeCell ref="D12:D14"/>
    <mergeCell ref="A92:B92"/>
    <mergeCell ref="O12:O14"/>
    <mergeCell ref="G13:G14"/>
    <mergeCell ref="H13:H14"/>
    <mergeCell ref="N13:N14"/>
    <mergeCell ref="C7:E7"/>
    <mergeCell ref="C8:E8"/>
    <mergeCell ref="C9:E9"/>
    <mergeCell ref="I13:I14"/>
    <mergeCell ref="J13:K13"/>
    <mergeCell ref="L13:L14"/>
    <mergeCell ref="M13:M14"/>
    <mergeCell ref="E12:E14"/>
    <mergeCell ref="F12:F14"/>
    <mergeCell ref="G12:K12"/>
    <mergeCell ref="L12:N12"/>
    <mergeCell ref="J6:K6"/>
    <mergeCell ref="J7:K7"/>
    <mergeCell ref="J8:K8"/>
    <mergeCell ref="L8:N8"/>
    <mergeCell ref="A4:O4"/>
    <mergeCell ref="C5:E5"/>
    <mergeCell ref="J5:K5"/>
    <mergeCell ref="L5:N5"/>
    <mergeCell ref="C6:E6"/>
    <mergeCell ref="L6:N6"/>
    <mergeCell ref="L7:N7"/>
  </mergeCells>
  <pageMargins left="0.19685039370078741" right="1.3779527559055118" top="0.78740157480314965" bottom="0.19685039370078741" header="0" footer="0"/>
  <pageSetup paperSize="5" scale="75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B1:CN1000"/>
  <sheetViews>
    <sheetView showGridLines="0" workbookViewId="0"/>
  </sheetViews>
  <sheetFormatPr defaultColWidth="14.42578125" defaultRowHeight="15" customHeight="1"/>
  <cols>
    <col min="1" max="1" width="3.140625" customWidth="1"/>
    <col min="2" max="2" width="2.28515625" customWidth="1"/>
    <col min="3" max="3" width="9" customWidth="1"/>
    <col min="4" max="4" width="19.42578125" customWidth="1"/>
    <col min="5" max="5" width="9.140625" customWidth="1"/>
    <col min="6" max="6" width="6.85546875" customWidth="1"/>
    <col min="7" max="7" width="6" customWidth="1"/>
    <col min="8" max="8" width="18.42578125" customWidth="1"/>
    <col min="9" max="9" width="9.140625" customWidth="1"/>
    <col min="10" max="10" width="7.140625" customWidth="1"/>
    <col min="11" max="11" width="6.28515625" customWidth="1"/>
    <col min="12" max="12" width="16.85546875" customWidth="1"/>
    <col min="13" max="13" width="6.7109375" customWidth="1"/>
    <col min="14" max="14" width="2.5703125" customWidth="1"/>
    <col min="15" max="15" width="6.85546875" customWidth="1"/>
    <col min="16" max="16" width="19.140625" customWidth="1"/>
    <col min="17" max="17" width="9.140625" customWidth="1"/>
    <col min="18" max="18" width="6.85546875" customWidth="1"/>
    <col min="19" max="19" width="8.7109375" customWidth="1"/>
    <col min="20" max="20" width="20.140625" customWidth="1"/>
    <col min="21" max="21" width="9.140625" customWidth="1"/>
    <col min="22" max="23" width="6" customWidth="1"/>
    <col min="24" max="24" width="16.7109375" customWidth="1"/>
    <col min="25" max="25" width="6.7109375" customWidth="1"/>
    <col min="26" max="26" width="2.5703125" customWidth="1"/>
    <col min="27" max="27" width="8.7109375" customWidth="1"/>
    <col min="28" max="28" width="18.5703125" customWidth="1"/>
    <col min="29" max="29" width="9.42578125" customWidth="1"/>
    <col min="30" max="30" width="11.5703125" customWidth="1"/>
    <col min="31" max="31" width="9" customWidth="1"/>
    <col min="32" max="32" width="18" customWidth="1"/>
    <col min="33" max="33" width="9.42578125" customWidth="1"/>
    <col min="34" max="34" width="11" customWidth="1"/>
    <col min="35" max="35" width="9" customWidth="1"/>
    <col min="36" max="36" width="17" customWidth="1"/>
    <col min="37" max="37" width="9.42578125" customWidth="1"/>
    <col min="38" max="38" width="2.5703125" customWidth="1"/>
    <col min="39" max="39" width="8.7109375" customWidth="1"/>
    <col min="40" max="40" width="18" customWidth="1"/>
    <col min="41" max="41" width="9.42578125" customWidth="1"/>
    <col min="42" max="42" width="11" customWidth="1"/>
    <col min="43" max="43" width="9" customWidth="1"/>
    <col min="44" max="44" width="12.5703125" customWidth="1"/>
    <col min="45" max="45" width="9.42578125" customWidth="1"/>
    <col min="46" max="46" width="11" customWidth="1"/>
    <col min="47" max="47" width="9" customWidth="1"/>
    <col min="48" max="48" width="16.7109375" customWidth="1"/>
    <col min="49" max="49" width="9.42578125" customWidth="1"/>
    <col min="50" max="50" width="2.5703125" customWidth="1"/>
    <col min="51" max="51" width="8.7109375" customWidth="1"/>
    <col min="52" max="52" width="11.5703125" customWidth="1"/>
    <col min="53" max="53" width="6.140625" customWidth="1"/>
    <col min="54" max="54" width="23.5703125" customWidth="1"/>
    <col min="55" max="55" width="27.42578125" customWidth="1"/>
    <col min="56" max="56" width="26.140625" customWidth="1"/>
    <col min="57" max="57" width="14.5703125" customWidth="1"/>
    <col min="58" max="58" width="14.28515625" customWidth="1"/>
    <col min="59" max="59" width="43.7109375" customWidth="1"/>
    <col min="60" max="60" width="19.140625" customWidth="1"/>
    <col min="61" max="61" width="6.7109375" customWidth="1"/>
    <col min="62" max="62" width="17.85546875" customWidth="1"/>
    <col min="63" max="63" width="13.7109375" customWidth="1"/>
    <col min="64" max="64" width="19.42578125" customWidth="1"/>
    <col min="65" max="65" width="16.5703125" customWidth="1"/>
    <col min="66" max="66" width="22.42578125" customWidth="1"/>
    <col min="67" max="67" width="19.85546875" customWidth="1"/>
    <col min="68" max="69" width="36.28515625" customWidth="1"/>
    <col min="70" max="70" width="44.7109375" customWidth="1"/>
    <col min="71" max="78" width="8.7109375" customWidth="1"/>
    <col min="79" max="79" width="4.42578125" customWidth="1"/>
    <col min="80" max="80" width="19.7109375" customWidth="1"/>
    <col min="81" max="81" width="21" customWidth="1"/>
    <col min="82" max="82" width="19.7109375" customWidth="1"/>
    <col min="83" max="84" width="23.42578125" customWidth="1"/>
    <col min="85" max="86" width="12.5703125" customWidth="1"/>
    <col min="87" max="87" width="39.140625" customWidth="1"/>
    <col min="88" max="88" width="8.5703125" customWidth="1"/>
    <col min="89" max="89" width="4.7109375" customWidth="1"/>
    <col min="90" max="90" width="12" customWidth="1"/>
    <col min="91" max="91" width="17.7109375" customWidth="1"/>
    <col min="92" max="92" width="14" customWidth="1"/>
  </cols>
  <sheetData>
    <row r="1" spans="2:92" ht="19.5">
      <c r="C1" s="424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Z1" s="425"/>
      <c r="BA1" s="425"/>
    </row>
    <row r="2" spans="2:92" ht="15.75">
      <c r="B2" s="285" t="s">
        <v>187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8" t="s">
        <v>187</v>
      </c>
      <c r="AZ2" s="425"/>
      <c r="BA2" s="425"/>
    </row>
    <row r="3" spans="2:92" ht="19.5" customHeight="1">
      <c r="B3" s="218"/>
      <c r="C3" s="1265" t="s">
        <v>188</v>
      </c>
      <c r="D3" s="1266"/>
      <c r="E3" s="1266"/>
      <c r="F3" s="426" t="s">
        <v>661</v>
      </c>
      <c r="G3" s="426"/>
      <c r="H3" s="426"/>
      <c r="I3" s="426"/>
      <c r="J3" s="1278" t="str">
        <f>+'No KKA'!B8</f>
        <v>Pemeriksaan RMK Jadwal dan TB / Retur</v>
      </c>
      <c r="K3" s="1147"/>
      <c r="L3" s="1147"/>
      <c r="M3" s="1147"/>
      <c r="N3" s="1147"/>
      <c r="O3" s="1147"/>
      <c r="P3" s="1147"/>
      <c r="Q3" s="1201"/>
      <c r="R3" s="96"/>
      <c r="S3" s="96"/>
      <c r="T3" s="427" t="s">
        <v>190</v>
      </c>
      <c r="U3" s="1279" t="s">
        <v>191</v>
      </c>
      <c r="V3" s="1266"/>
      <c r="W3" s="1266"/>
      <c r="X3" s="1266"/>
      <c r="Y3" s="1266"/>
      <c r="Z3" s="96"/>
      <c r="AA3" s="1265" t="s">
        <v>188</v>
      </c>
      <c r="AB3" s="1266"/>
      <c r="AC3" s="1266"/>
      <c r="AD3" s="426" t="str">
        <f t="shared" ref="AD3:AD6" si="0">F3</f>
        <v>Riana</v>
      </c>
      <c r="AE3" s="426"/>
      <c r="AF3" s="426"/>
      <c r="AG3" s="426"/>
      <c r="AH3" s="1278" t="str">
        <f>+J3</f>
        <v>Pemeriksaan RMK Jadwal dan TB / Retur</v>
      </c>
      <c r="AI3" s="1147"/>
      <c r="AJ3" s="1147"/>
      <c r="AK3" s="1147"/>
      <c r="AL3" s="1147"/>
      <c r="AM3" s="1147"/>
      <c r="AN3" s="1147"/>
      <c r="AO3" s="1201"/>
      <c r="AP3" s="96"/>
      <c r="AQ3" s="96"/>
      <c r="AR3" s="427" t="s">
        <v>190</v>
      </c>
      <c r="AS3" s="1279" t="s">
        <v>191</v>
      </c>
      <c r="AT3" s="1266"/>
      <c r="AU3" s="1266"/>
      <c r="AV3" s="1266"/>
      <c r="AW3" s="1266"/>
      <c r="AX3" s="211"/>
      <c r="AZ3" s="425"/>
      <c r="BA3" s="425"/>
    </row>
    <row r="4" spans="2:92" ht="19.5" customHeight="1">
      <c r="B4" s="218"/>
      <c r="C4" s="1265" t="s">
        <v>22</v>
      </c>
      <c r="D4" s="1266"/>
      <c r="E4" s="1266"/>
      <c r="F4" s="424" t="s">
        <v>662</v>
      </c>
      <c r="G4" s="426"/>
      <c r="H4" s="426"/>
      <c r="I4" s="426"/>
      <c r="J4" s="1149"/>
      <c r="K4" s="1150"/>
      <c r="L4" s="1150"/>
      <c r="M4" s="1150"/>
      <c r="N4" s="1150"/>
      <c r="O4" s="1150"/>
      <c r="P4" s="1150"/>
      <c r="Q4" s="1202"/>
      <c r="R4" s="96"/>
      <c r="S4" s="96"/>
      <c r="T4" s="427" t="s">
        <v>50</v>
      </c>
      <c r="U4" s="1280">
        <v>45245</v>
      </c>
      <c r="V4" s="1266"/>
      <c r="W4" s="1266"/>
      <c r="X4" s="1266"/>
      <c r="Y4" s="1266"/>
      <c r="Z4" s="96"/>
      <c r="AA4" s="1265" t="s">
        <v>22</v>
      </c>
      <c r="AB4" s="1266"/>
      <c r="AC4" s="1266"/>
      <c r="AD4" s="424" t="str">
        <f t="shared" si="0"/>
        <v>Jadwal Tagihan</v>
      </c>
      <c r="AE4" s="426"/>
      <c r="AF4" s="426"/>
      <c r="AG4" s="426"/>
      <c r="AH4" s="1149"/>
      <c r="AI4" s="1150"/>
      <c r="AJ4" s="1150"/>
      <c r="AK4" s="1150"/>
      <c r="AL4" s="1150"/>
      <c r="AM4" s="1150"/>
      <c r="AN4" s="1150"/>
      <c r="AO4" s="1202"/>
      <c r="AP4" s="96"/>
      <c r="AQ4" s="96"/>
      <c r="AR4" s="427" t="s">
        <v>50</v>
      </c>
      <c r="AS4" s="1280">
        <v>45245</v>
      </c>
      <c r="AT4" s="1266"/>
      <c r="AU4" s="1266"/>
      <c r="AV4" s="1266"/>
      <c r="AW4" s="1266"/>
      <c r="AX4" s="211"/>
      <c r="AZ4" s="425"/>
      <c r="BA4" s="425"/>
    </row>
    <row r="5" spans="2:92" ht="19.5">
      <c r="B5" s="218"/>
      <c r="C5" s="1265" t="s">
        <v>24</v>
      </c>
      <c r="D5" s="1266"/>
      <c r="E5" s="1266"/>
      <c r="F5" s="428" t="s">
        <v>193</v>
      </c>
      <c r="G5" s="426"/>
      <c r="H5" s="426"/>
      <c r="I5" s="426"/>
      <c r="J5" s="429" t="s">
        <v>194</v>
      </c>
      <c r="K5" s="429"/>
      <c r="L5" s="1281" t="str">
        <f>+'No KKA'!C8</f>
        <v>007/RMK/PARE/X/2023</v>
      </c>
      <c r="M5" s="1153"/>
      <c r="N5" s="1153"/>
      <c r="O5" s="1153"/>
      <c r="P5" s="1153"/>
      <c r="Q5" s="1154"/>
      <c r="R5" s="96"/>
      <c r="S5" s="96"/>
      <c r="T5" s="427" t="s">
        <v>195</v>
      </c>
      <c r="U5" s="1279"/>
      <c r="V5" s="1266"/>
      <c r="W5" s="1266"/>
      <c r="X5" s="1266"/>
      <c r="Y5" s="1266"/>
      <c r="Z5" s="96"/>
      <c r="AA5" s="1265" t="s">
        <v>24</v>
      </c>
      <c r="AB5" s="1266"/>
      <c r="AC5" s="1266"/>
      <c r="AD5" s="428" t="str">
        <f t="shared" si="0"/>
        <v>1 Okt s/d 31 Oktober 2023</v>
      </c>
      <c r="AE5" s="426"/>
      <c r="AF5" s="426"/>
      <c r="AG5" s="426"/>
      <c r="AH5" s="429" t="s">
        <v>194</v>
      </c>
      <c r="AI5" s="429"/>
      <c r="AJ5" s="1281" t="str">
        <f>+L5</f>
        <v>007/RMK/PARE/X/2023</v>
      </c>
      <c r="AK5" s="1153"/>
      <c r="AL5" s="1153"/>
      <c r="AM5" s="1153"/>
      <c r="AN5" s="1153"/>
      <c r="AO5" s="1154"/>
      <c r="AP5" s="96"/>
      <c r="AQ5" s="96"/>
      <c r="AR5" s="427" t="s">
        <v>195</v>
      </c>
      <c r="AS5" s="1279"/>
      <c r="AT5" s="1266"/>
      <c r="AU5" s="1266"/>
      <c r="AV5" s="1266"/>
      <c r="AW5" s="1266"/>
      <c r="AX5" s="286"/>
      <c r="AZ5" s="425"/>
      <c r="BA5" s="425"/>
    </row>
    <row r="6" spans="2:92" ht="19.5">
      <c r="B6" s="218"/>
      <c r="C6" s="1265" t="s">
        <v>151</v>
      </c>
      <c r="D6" s="1266"/>
      <c r="E6" s="1266"/>
      <c r="F6" s="426" t="s">
        <v>663</v>
      </c>
      <c r="G6" s="426"/>
      <c r="H6" s="426"/>
      <c r="I6" s="42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1265" t="s">
        <v>151</v>
      </c>
      <c r="AB6" s="1266"/>
      <c r="AC6" s="1266"/>
      <c r="AD6" s="428" t="str">
        <f t="shared" si="0"/>
        <v>Patrol</v>
      </c>
      <c r="AE6" s="426"/>
      <c r="AF6" s="426"/>
      <c r="AG6" s="42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211"/>
      <c r="AZ6" s="425"/>
      <c r="BA6" s="425"/>
      <c r="BD6" s="430" t="s">
        <v>664</v>
      </c>
    </row>
    <row r="7" spans="2:92">
      <c r="B7" s="218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211"/>
    </row>
    <row r="8" spans="2:92" ht="15.75">
      <c r="B8" s="218"/>
      <c r="C8" s="1267" t="s">
        <v>129</v>
      </c>
      <c r="D8" s="1270" t="s">
        <v>665</v>
      </c>
      <c r="E8" s="1153"/>
      <c r="F8" s="1153"/>
      <c r="G8" s="1153"/>
      <c r="H8" s="1153"/>
      <c r="I8" s="1153"/>
      <c r="J8" s="1153"/>
      <c r="K8" s="1153"/>
      <c r="L8" s="1153"/>
      <c r="M8" s="1154"/>
      <c r="N8" s="96"/>
      <c r="O8" s="1267" t="s">
        <v>129</v>
      </c>
      <c r="P8" s="1270" t="s">
        <v>666</v>
      </c>
      <c r="Q8" s="1153"/>
      <c r="R8" s="1153"/>
      <c r="S8" s="1153"/>
      <c r="T8" s="1153"/>
      <c r="U8" s="1153"/>
      <c r="V8" s="1153"/>
      <c r="W8" s="1153"/>
      <c r="X8" s="1153"/>
      <c r="Y8" s="1154"/>
      <c r="Z8" s="96"/>
      <c r="AA8" s="1267" t="s">
        <v>129</v>
      </c>
      <c r="AB8" s="1270" t="s">
        <v>667</v>
      </c>
      <c r="AC8" s="1153"/>
      <c r="AD8" s="1153"/>
      <c r="AE8" s="1153"/>
      <c r="AF8" s="1153"/>
      <c r="AG8" s="1153"/>
      <c r="AH8" s="1153"/>
      <c r="AI8" s="1153"/>
      <c r="AJ8" s="1153"/>
      <c r="AK8" s="1154"/>
      <c r="AL8" s="96"/>
      <c r="AM8" s="1267" t="s">
        <v>129</v>
      </c>
      <c r="AN8" s="1270" t="s">
        <v>668</v>
      </c>
      <c r="AO8" s="1153"/>
      <c r="AP8" s="1153"/>
      <c r="AQ8" s="1153"/>
      <c r="AR8" s="1153"/>
      <c r="AS8" s="1153"/>
      <c r="AT8" s="1153"/>
      <c r="AU8" s="1153"/>
      <c r="AV8" s="1153"/>
      <c r="AW8" s="1154"/>
      <c r="AX8" s="211"/>
      <c r="AZ8" s="1282" t="s">
        <v>133</v>
      </c>
      <c r="BA8" s="1282" t="s">
        <v>669</v>
      </c>
      <c r="BB8" s="1285" t="s">
        <v>329</v>
      </c>
      <c r="BC8" s="1282" t="s">
        <v>34</v>
      </c>
      <c r="BD8" s="1282" t="s">
        <v>330</v>
      </c>
      <c r="BE8" s="1282" t="s">
        <v>331</v>
      </c>
      <c r="BF8" s="1282" t="s">
        <v>332</v>
      </c>
      <c r="BG8" s="1282" t="s">
        <v>333</v>
      </c>
      <c r="BH8" s="1285" t="s">
        <v>670</v>
      </c>
      <c r="BI8" s="1285" t="s">
        <v>319</v>
      </c>
      <c r="BJ8" s="1285" t="s">
        <v>671</v>
      </c>
      <c r="BK8" s="1285" t="s">
        <v>672</v>
      </c>
      <c r="BL8" s="431" t="s">
        <v>673</v>
      </c>
      <c r="BM8" s="1286" t="s">
        <v>674</v>
      </c>
      <c r="BN8" s="432" t="s">
        <v>675</v>
      </c>
      <c r="BO8" s="432" t="s">
        <v>676</v>
      </c>
      <c r="BP8" s="432" t="s">
        <v>677</v>
      </c>
      <c r="BQ8" s="432" t="s">
        <v>678</v>
      </c>
      <c r="BR8" s="432" t="s">
        <v>57</v>
      </c>
    </row>
    <row r="9" spans="2:92" ht="15.75" customHeight="1">
      <c r="B9" s="218"/>
      <c r="C9" s="1268"/>
      <c r="D9" s="1289" t="s">
        <v>679</v>
      </c>
      <c r="E9" s="1290"/>
      <c r="F9" s="1290"/>
      <c r="G9" s="1227"/>
      <c r="H9" s="1291" t="s">
        <v>680</v>
      </c>
      <c r="I9" s="1290"/>
      <c r="J9" s="1290"/>
      <c r="K9" s="1227"/>
      <c r="L9" s="1276" t="s">
        <v>681</v>
      </c>
      <c r="M9" s="1277"/>
      <c r="N9" s="96"/>
      <c r="O9" s="1268"/>
      <c r="P9" s="1273" t="s">
        <v>679</v>
      </c>
      <c r="Q9" s="1274"/>
      <c r="R9" s="1274"/>
      <c r="S9" s="1223"/>
      <c r="T9" s="1275" t="s">
        <v>680</v>
      </c>
      <c r="U9" s="1274"/>
      <c r="V9" s="1274"/>
      <c r="W9" s="1223"/>
      <c r="X9" s="1271" t="s">
        <v>681</v>
      </c>
      <c r="Y9" s="1272"/>
      <c r="Z9" s="96"/>
      <c r="AA9" s="1268"/>
      <c r="AB9" s="1273" t="s">
        <v>679</v>
      </c>
      <c r="AC9" s="1274"/>
      <c r="AD9" s="1274"/>
      <c r="AE9" s="1223"/>
      <c r="AF9" s="1275" t="s">
        <v>680</v>
      </c>
      <c r="AG9" s="1274"/>
      <c r="AH9" s="1274"/>
      <c r="AI9" s="1223"/>
      <c r="AJ9" s="1271" t="s">
        <v>681</v>
      </c>
      <c r="AK9" s="1272"/>
      <c r="AL9" s="96"/>
      <c r="AM9" s="1268"/>
      <c r="AN9" s="1273" t="s">
        <v>679</v>
      </c>
      <c r="AO9" s="1274"/>
      <c r="AP9" s="1274"/>
      <c r="AQ9" s="1223"/>
      <c r="AR9" s="1275" t="s">
        <v>680</v>
      </c>
      <c r="AS9" s="1274"/>
      <c r="AT9" s="1274"/>
      <c r="AU9" s="1223"/>
      <c r="AV9" s="1271" t="s">
        <v>681</v>
      </c>
      <c r="AW9" s="1272"/>
      <c r="AX9" s="211"/>
      <c r="AZ9" s="1283"/>
      <c r="BA9" s="1283"/>
      <c r="BB9" s="1283"/>
      <c r="BC9" s="1283"/>
      <c r="BD9" s="1283"/>
      <c r="BE9" s="1283"/>
      <c r="BF9" s="1283"/>
      <c r="BG9" s="1283"/>
      <c r="BH9" s="1283"/>
      <c r="BI9" s="1283"/>
      <c r="BJ9" s="1283"/>
      <c r="BK9" s="1283"/>
      <c r="BL9" s="433">
        <v>6</v>
      </c>
      <c r="BM9" s="1287"/>
      <c r="BN9" s="434"/>
      <c r="BO9" s="434"/>
      <c r="BP9" s="434"/>
      <c r="BQ9" s="434"/>
      <c r="BR9" s="434"/>
    </row>
    <row r="10" spans="2:92" ht="15.75">
      <c r="B10" s="218"/>
      <c r="C10" s="1269"/>
      <c r="D10" s="435" t="s">
        <v>174</v>
      </c>
      <c r="E10" s="435" t="s">
        <v>319</v>
      </c>
      <c r="F10" s="435" t="s">
        <v>131</v>
      </c>
      <c r="G10" s="436" t="s">
        <v>682</v>
      </c>
      <c r="H10" s="437" t="s">
        <v>174</v>
      </c>
      <c r="I10" s="435" t="s">
        <v>319</v>
      </c>
      <c r="J10" s="435" t="s">
        <v>131</v>
      </c>
      <c r="K10" s="435" t="s">
        <v>682</v>
      </c>
      <c r="L10" s="438" t="s">
        <v>683</v>
      </c>
      <c r="M10" s="439" t="s">
        <v>319</v>
      </c>
      <c r="N10" s="96"/>
      <c r="O10" s="1269"/>
      <c r="P10" s="435" t="s">
        <v>174</v>
      </c>
      <c r="Q10" s="435" t="s">
        <v>319</v>
      </c>
      <c r="R10" s="435" t="s">
        <v>131</v>
      </c>
      <c r="S10" s="436" t="s">
        <v>682</v>
      </c>
      <c r="T10" s="437" t="s">
        <v>174</v>
      </c>
      <c r="U10" s="435" t="s">
        <v>319</v>
      </c>
      <c r="V10" s="435" t="s">
        <v>131</v>
      </c>
      <c r="W10" s="435" t="s">
        <v>682</v>
      </c>
      <c r="X10" s="438" t="s">
        <v>683</v>
      </c>
      <c r="Y10" s="439" t="s">
        <v>319</v>
      </c>
      <c r="Z10" s="96"/>
      <c r="AA10" s="1269"/>
      <c r="AB10" s="435" t="s">
        <v>174</v>
      </c>
      <c r="AC10" s="435" t="s">
        <v>319</v>
      </c>
      <c r="AD10" s="435" t="s">
        <v>131</v>
      </c>
      <c r="AE10" s="436" t="s">
        <v>682</v>
      </c>
      <c r="AF10" s="437" t="s">
        <v>174</v>
      </c>
      <c r="AG10" s="435" t="s">
        <v>319</v>
      </c>
      <c r="AH10" s="435" t="s">
        <v>131</v>
      </c>
      <c r="AI10" s="435" t="s">
        <v>682</v>
      </c>
      <c r="AJ10" s="438" t="s">
        <v>683</v>
      </c>
      <c r="AK10" s="439" t="s">
        <v>319</v>
      </c>
      <c r="AL10" s="96"/>
      <c r="AM10" s="1269"/>
      <c r="AN10" s="435" t="s">
        <v>174</v>
      </c>
      <c r="AO10" s="435" t="s">
        <v>319</v>
      </c>
      <c r="AP10" s="435" t="s">
        <v>131</v>
      </c>
      <c r="AQ10" s="436" t="s">
        <v>682</v>
      </c>
      <c r="AR10" s="437" t="s">
        <v>174</v>
      </c>
      <c r="AS10" s="435" t="s">
        <v>319</v>
      </c>
      <c r="AT10" s="435" t="s">
        <v>131</v>
      </c>
      <c r="AU10" s="435" t="s">
        <v>682</v>
      </c>
      <c r="AV10" s="438" t="s">
        <v>683</v>
      </c>
      <c r="AW10" s="439" t="s">
        <v>319</v>
      </c>
      <c r="AX10" s="211"/>
      <c r="AZ10" s="1284"/>
      <c r="BA10" s="1284"/>
      <c r="BB10" s="1284"/>
      <c r="BC10" s="1284"/>
      <c r="BD10" s="1284"/>
      <c r="BE10" s="1284"/>
      <c r="BF10" s="1284"/>
      <c r="BG10" s="1284"/>
      <c r="BH10" s="1284"/>
      <c r="BI10" s="1284"/>
      <c r="BJ10" s="1284"/>
      <c r="BK10" s="1284"/>
      <c r="BL10" s="440">
        <f>+BL9-1</f>
        <v>5</v>
      </c>
      <c r="BM10" s="1288"/>
      <c r="BN10" s="441"/>
      <c r="BO10" s="441"/>
      <c r="BP10" s="441"/>
      <c r="BQ10" s="441"/>
      <c r="BR10" s="441"/>
    </row>
    <row r="11" spans="2:92" ht="15.75">
      <c r="B11" s="218"/>
      <c r="C11" s="442">
        <v>1</v>
      </c>
      <c r="D11" s="443">
        <f t="shared" ref="D11:E11" si="1">+H11-L11</f>
        <v>0</v>
      </c>
      <c r="E11" s="444">
        <f t="shared" si="1"/>
        <v>0</v>
      </c>
      <c r="F11" s="444"/>
      <c r="G11" s="445"/>
      <c r="H11" s="446"/>
      <c r="I11" s="444"/>
      <c r="J11" s="447"/>
      <c r="K11" s="447"/>
      <c r="L11" s="448">
        <f t="shared" ref="L11:L41" si="2">+SUMIFS($BL$12:$BL$125,$BA$12:$BA$125,C11,$AZ$12:$AZ$125,1)</f>
        <v>0</v>
      </c>
      <c r="M11" s="449">
        <f t="shared" ref="M11:M41" si="3">+SUMIFS($BI$12:$BI$125,$BA$12:$BA$125,C11,$AZ$12:$AZ$125,1)</f>
        <v>0</v>
      </c>
      <c r="N11" s="96"/>
      <c r="O11" s="442">
        <v>1</v>
      </c>
      <c r="P11" s="443">
        <f t="shared" ref="P11:Q11" si="4">+T11-X11</f>
        <v>0</v>
      </c>
      <c r="Q11" s="444">
        <f t="shared" si="4"/>
        <v>0</v>
      </c>
      <c r="R11" s="444"/>
      <c r="S11" s="445"/>
      <c r="T11" s="446"/>
      <c r="U11" s="444"/>
      <c r="V11" s="447"/>
      <c r="W11" s="447"/>
      <c r="X11" s="448">
        <f t="shared" ref="X11:X41" si="5">+SUMIFS($BL$12:$BL$125,$BA$12:$BA$125,O11,$AZ$12:$AZ$125,2)</f>
        <v>0</v>
      </c>
      <c r="Y11" s="449">
        <f t="shared" ref="Y11:Y41" si="6">+SUMIFS($BI$12:$BI$125,$BA$12:$BA$125,O11,$AZ$12:$AZ$125,2)</f>
        <v>0</v>
      </c>
      <c r="Z11" s="96"/>
      <c r="AA11" s="442">
        <v>1</v>
      </c>
      <c r="AB11" s="443">
        <f t="shared" ref="AB11:AC11" si="7">+AF11-AJ11</f>
        <v>0</v>
      </c>
      <c r="AC11" s="444">
        <f t="shared" si="7"/>
        <v>0</v>
      </c>
      <c r="AD11" s="444"/>
      <c r="AE11" s="445"/>
      <c r="AF11" s="446"/>
      <c r="AG11" s="444"/>
      <c r="AH11" s="447"/>
      <c r="AI11" s="447"/>
      <c r="AJ11" s="448">
        <f t="shared" ref="AJ11:AJ41" si="8">+SUMIFS($BL$12:$BL$125,$BA$12:$BA$125,AA11,$AZ$12:$AZ$125,3)</f>
        <v>0</v>
      </c>
      <c r="AK11" s="449">
        <f t="shared" ref="AK11:AK41" si="9">+SUMIFS($BI$12:$BI$125,$BA$12:$BA$125,AA11,$AZ$12:$AZ$125,3)</f>
        <v>0</v>
      </c>
      <c r="AL11" s="96"/>
      <c r="AM11" s="442">
        <v>1</v>
      </c>
      <c r="AN11" s="443"/>
      <c r="AO11" s="444"/>
      <c r="AP11" s="444"/>
      <c r="AQ11" s="445"/>
      <c r="AR11" s="446"/>
      <c r="AS11" s="444"/>
      <c r="AT11" s="447"/>
      <c r="AU11" s="447"/>
      <c r="AV11" s="448">
        <f t="shared" ref="AV11:AV41" si="10">+SUMIFS($BL$12:$BL$125,$BA$12:$BA$125,AM11,$AZ$12:$AZ$125,4)</f>
        <v>0</v>
      </c>
      <c r="AW11" s="449">
        <f t="shared" ref="AW11:AW41" si="11">+SUMIFS($BI$12:$BI$125,$BA$12:$BA$125,AM11,$AZ$12:$AZ$125,4)</f>
        <v>0</v>
      </c>
      <c r="AX11" s="211"/>
      <c r="AZ11" s="450" t="s">
        <v>684</v>
      </c>
      <c r="BA11" s="450" t="s">
        <v>669</v>
      </c>
      <c r="BB11" s="451" t="s">
        <v>329</v>
      </c>
      <c r="BC11" s="451" t="s">
        <v>34</v>
      </c>
      <c r="BD11" s="451" t="s">
        <v>330</v>
      </c>
      <c r="BE11" s="451" t="s">
        <v>331</v>
      </c>
      <c r="BF11" s="451" t="s">
        <v>332</v>
      </c>
      <c r="BG11" s="451" t="s">
        <v>333</v>
      </c>
      <c r="BH11" s="452" t="s">
        <v>334</v>
      </c>
      <c r="BI11" s="453" t="s">
        <v>319</v>
      </c>
      <c r="BJ11" s="454" t="s">
        <v>335</v>
      </c>
      <c r="BK11" s="455" t="s">
        <v>252</v>
      </c>
      <c r="BL11" s="456" t="s">
        <v>673</v>
      </c>
      <c r="BM11" s="457"/>
      <c r="BN11" s="457" t="s">
        <v>675</v>
      </c>
      <c r="BO11" s="457" t="s">
        <v>676</v>
      </c>
      <c r="BP11" s="457" t="s">
        <v>677</v>
      </c>
      <c r="BQ11" s="457" t="s">
        <v>678</v>
      </c>
      <c r="BR11" s="457" t="s">
        <v>57</v>
      </c>
    </row>
    <row r="12" spans="2:92" ht="15.75">
      <c r="B12" s="218"/>
      <c r="C12" s="458">
        <f t="shared" ref="C12:C41" si="12">+C11+1</f>
        <v>2</v>
      </c>
      <c r="D12" s="459">
        <f t="shared" ref="D12:E12" si="13">+H12-L12</f>
        <v>0</v>
      </c>
      <c r="E12" s="460">
        <f t="shared" si="13"/>
        <v>0</v>
      </c>
      <c r="F12" s="460"/>
      <c r="G12" s="461"/>
      <c r="H12" s="462"/>
      <c r="I12" s="460"/>
      <c r="J12" s="463"/>
      <c r="K12" s="463"/>
      <c r="L12" s="464">
        <f t="shared" si="2"/>
        <v>0</v>
      </c>
      <c r="M12" s="465">
        <f t="shared" si="3"/>
        <v>0</v>
      </c>
      <c r="N12" s="96"/>
      <c r="O12" s="458">
        <v>2</v>
      </c>
      <c r="P12" s="459">
        <f t="shared" ref="P12:Q12" si="14">+T12-X12</f>
        <v>0</v>
      </c>
      <c r="Q12" s="460">
        <f t="shared" si="14"/>
        <v>0</v>
      </c>
      <c r="R12" s="460"/>
      <c r="S12" s="461"/>
      <c r="T12" s="462"/>
      <c r="U12" s="460"/>
      <c r="V12" s="463"/>
      <c r="W12" s="463"/>
      <c r="X12" s="464">
        <f t="shared" si="5"/>
        <v>0</v>
      </c>
      <c r="Y12" s="465">
        <f t="shared" si="6"/>
        <v>0</v>
      </c>
      <c r="Z12" s="96"/>
      <c r="AA12" s="458">
        <v>2</v>
      </c>
      <c r="AB12" s="459">
        <f t="shared" ref="AB12:AC12" si="15">+AF12-AJ12</f>
        <v>0</v>
      </c>
      <c r="AC12" s="460">
        <f t="shared" si="15"/>
        <v>0</v>
      </c>
      <c r="AD12" s="460"/>
      <c r="AE12" s="461"/>
      <c r="AF12" s="462"/>
      <c r="AG12" s="460"/>
      <c r="AH12" s="463"/>
      <c r="AI12" s="463"/>
      <c r="AJ12" s="464">
        <f t="shared" si="8"/>
        <v>0</v>
      </c>
      <c r="AK12" s="465">
        <f t="shared" si="9"/>
        <v>0</v>
      </c>
      <c r="AL12" s="96"/>
      <c r="AM12" s="458">
        <v>2</v>
      </c>
      <c r="AN12" s="459"/>
      <c r="AO12" s="460"/>
      <c r="AP12" s="460"/>
      <c r="AQ12" s="461"/>
      <c r="AR12" s="462"/>
      <c r="AS12" s="460"/>
      <c r="AT12" s="463"/>
      <c r="AU12" s="463"/>
      <c r="AV12" s="464">
        <f t="shared" si="10"/>
        <v>0</v>
      </c>
      <c r="AW12" s="465">
        <f t="shared" si="11"/>
        <v>0</v>
      </c>
      <c r="AX12" s="211"/>
      <c r="AZ12" s="466">
        <v>1</v>
      </c>
      <c r="BA12" s="466">
        <f t="shared" ref="BA12:BA112" si="16">+DAY(BB12)</f>
        <v>27</v>
      </c>
      <c r="BB12" s="467">
        <v>45257</v>
      </c>
      <c r="BC12" s="466" t="s">
        <v>685</v>
      </c>
      <c r="BD12" s="466" t="s">
        <v>686</v>
      </c>
      <c r="BE12" s="466" t="s">
        <v>687</v>
      </c>
      <c r="BF12" s="466" t="s">
        <v>687</v>
      </c>
      <c r="BG12" s="468" t="s">
        <v>280</v>
      </c>
      <c r="BH12" s="468">
        <v>94000</v>
      </c>
      <c r="BI12" s="468">
        <v>1</v>
      </c>
      <c r="BJ12" s="468">
        <v>5</v>
      </c>
      <c r="BK12" s="468">
        <f t="shared" ref="BK12:BK112" si="17">BL12*5</f>
        <v>470000</v>
      </c>
      <c r="BL12" s="468">
        <v>94000</v>
      </c>
      <c r="BM12" s="469" t="s">
        <v>688</v>
      </c>
      <c r="BN12" s="467"/>
      <c r="BO12" s="468"/>
      <c r="BP12" s="469"/>
      <c r="BQ12" s="469"/>
      <c r="BR12" s="468"/>
      <c r="BU12" s="231">
        <v>121000</v>
      </c>
      <c r="CA12" s="220" t="s">
        <v>127</v>
      </c>
      <c r="CB12" s="221" t="s">
        <v>151</v>
      </c>
      <c r="CC12" s="221" t="s">
        <v>205</v>
      </c>
      <c r="CD12" s="221" t="s">
        <v>329</v>
      </c>
      <c r="CE12" s="221" t="s">
        <v>34</v>
      </c>
      <c r="CF12" s="221" t="s">
        <v>330</v>
      </c>
      <c r="CG12" s="221" t="s">
        <v>331</v>
      </c>
      <c r="CH12" s="221" t="s">
        <v>332</v>
      </c>
      <c r="CI12" s="221" t="s">
        <v>333</v>
      </c>
      <c r="CJ12" s="221" t="s">
        <v>334</v>
      </c>
      <c r="CK12" s="221" t="s">
        <v>319</v>
      </c>
      <c r="CL12" s="221" t="s">
        <v>335</v>
      </c>
      <c r="CM12" s="221" t="s">
        <v>336</v>
      </c>
      <c r="CN12" s="222" t="s">
        <v>57</v>
      </c>
    </row>
    <row r="13" spans="2:92" ht="15.75">
      <c r="B13" s="218"/>
      <c r="C13" s="458">
        <f t="shared" si="12"/>
        <v>3</v>
      </c>
      <c r="D13" s="459">
        <f t="shared" ref="D13:E13" si="18">+H13-L13</f>
        <v>0</v>
      </c>
      <c r="E13" s="460">
        <f t="shared" si="18"/>
        <v>0</v>
      </c>
      <c r="F13" s="460"/>
      <c r="G13" s="461"/>
      <c r="H13" s="462"/>
      <c r="I13" s="460"/>
      <c r="J13" s="463"/>
      <c r="K13" s="463"/>
      <c r="L13" s="464">
        <f t="shared" si="2"/>
        <v>0</v>
      </c>
      <c r="M13" s="465">
        <f t="shared" si="3"/>
        <v>0</v>
      </c>
      <c r="N13" s="96"/>
      <c r="O13" s="458">
        <v>3</v>
      </c>
      <c r="P13" s="459">
        <f t="shared" ref="P13:Q13" si="19">+T13-X13</f>
        <v>0</v>
      </c>
      <c r="Q13" s="460">
        <f t="shared" si="19"/>
        <v>0</v>
      </c>
      <c r="R13" s="460"/>
      <c r="S13" s="461"/>
      <c r="T13" s="462"/>
      <c r="U13" s="460"/>
      <c r="V13" s="463"/>
      <c r="W13" s="463"/>
      <c r="X13" s="464">
        <f t="shared" si="5"/>
        <v>0</v>
      </c>
      <c r="Y13" s="465">
        <f t="shared" si="6"/>
        <v>0</v>
      </c>
      <c r="Z13" s="96"/>
      <c r="AA13" s="458">
        <v>3</v>
      </c>
      <c r="AB13" s="459">
        <f t="shared" ref="AB13:AC13" si="20">+AF13-AJ13</f>
        <v>0</v>
      </c>
      <c r="AC13" s="460">
        <f t="shared" si="20"/>
        <v>0</v>
      </c>
      <c r="AD13" s="460"/>
      <c r="AE13" s="461"/>
      <c r="AF13" s="462"/>
      <c r="AG13" s="460"/>
      <c r="AH13" s="463"/>
      <c r="AI13" s="463"/>
      <c r="AJ13" s="464">
        <f t="shared" si="8"/>
        <v>0</v>
      </c>
      <c r="AK13" s="465">
        <f t="shared" si="9"/>
        <v>0</v>
      </c>
      <c r="AL13" s="96"/>
      <c r="AM13" s="458">
        <v>3</v>
      </c>
      <c r="AN13" s="459"/>
      <c r="AO13" s="460"/>
      <c r="AP13" s="460"/>
      <c r="AQ13" s="461"/>
      <c r="AR13" s="462"/>
      <c r="AS13" s="460"/>
      <c r="AT13" s="463"/>
      <c r="AU13" s="463"/>
      <c r="AV13" s="464">
        <f t="shared" si="10"/>
        <v>0</v>
      </c>
      <c r="AW13" s="465">
        <f t="shared" si="11"/>
        <v>0</v>
      </c>
      <c r="AX13" s="211"/>
      <c r="AZ13" s="466">
        <v>1</v>
      </c>
      <c r="BA13" s="466">
        <f t="shared" si="16"/>
        <v>27</v>
      </c>
      <c r="BB13" s="467">
        <v>45257</v>
      </c>
      <c r="BC13" s="466" t="s">
        <v>685</v>
      </c>
      <c r="BD13" s="466" t="s">
        <v>686</v>
      </c>
      <c r="BE13" s="466" t="s">
        <v>687</v>
      </c>
      <c r="BF13" s="466" t="s">
        <v>689</v>
      </c>
      <c r="BG13" s="468" t="s">
        <v>280</v>
      </c>
      <c r="BH13" s="468">
        <v>94000</v>
      </c>
      <c r="BI13" s="468">
        <v>1</v>
      </c>
      <c r="BJ13" s="468">
        <v>5</v>
      </c>
      <c r="BK13" s="468">
        <f t="shared" si="17"/>
        <v>470000</v>
      </c>
      <c r="BL13" s="468">
        <v>94000</v>
      </c>
      <c r="BM13" s="469" t="s">
        <v>688</v>
      </c>
      <c r="BN13" s="467"/>
      <c r="BO13" s="468"/>
      <c r="BP13" s="469"/>
      <c r="BQ13" s="469"/>
      <c r="BR13" s="468"/>
      <c r="BU13" s="231">
        <v>90000</v>
      </c>
      <c r="CA13" s="223">
        <v>16</v>
      </c>
      <c r="CB13" s="96" t="s">
        <v>690</v>
      </c>
      <c r="CC13" s="96" t="s">
        <v>691</v>
      </c>
      <c r="CD13" s="96">
        <v>45237</v>
      </c>
      <c r="CE13" s="96" t="s">
        <v>692</v>
      </c>
      <c r="CF13" s="96" t="s">
        <v>693</v>
      </c>
      <c r="CG13" s="96" t="s">
        <v>694</v>
      </c>
      <c r="CH13" s="96" t="s">
        <v>695</v>
      </c>
      <c r="CI13" s="96" t="s">
        <v>277</v>
      </c>
      <c r="CJ13" s="96">
        <v>121000</v>
      </c>
      <c r="CK13" s="96">
        <v>1</v>
      </c>
      <c r="CL13" s="96">
        <v>2</v>
      </c>
      <c r="CM13" s="96">
        <v>45260</v>
      </c>
      <c r="CN13" s="224" t="s">
        <v>696</v>
      </c>
    </row>
    <row r="14" spans="2:92" ht="15.75">
      <c r="B14" s="218"/>
      <c r="C14" s="458">
        <f t="shared" si="12"/>
        <v>4</v>
      </c>
      <c r="D14" s="459">
        <f t="shared" ref="D14:E14" si="21">+H14-L14</f>
        <v>0</v>
      </c>
      <c r="E14" s="460">
        <f t="shared" si="21"/>
        <v>0</v>
      </c>
      <c r="F14" s="460"/>
      <c r="G14" s="461"/>
      <c r="H14" s="462"/>
      <c r="I14" s="460"/>
      <c r="J14" s="463"/>
      <c r="K14" s="463"/>
      <c r="L14" s="464">
        <f t="shared" si="2"/>
        <v>0</v>
      </c>
      <c r="M14" s="465">
        <f t="shared" si="3"/>
        <v>0</v>
      </c>
      <c r="N14" s="96"/>
      <c r="O14" s="458">
        <v>4</v>
      </c>
      <c r="P14" s="459">
        <f t="shared" ref="P14:Q14" si="22">+T14-X14</f>
        <v>0</v>
      </c>
      <c r="Q14" s="460">
        <f t="shared" si="22"/>
        <v>0</v>
      </c>
      <c r="R14" s="460"/>
      <c r="S14" s="461"/>
      <c r="T14" s="462"/>
      <c r="U14" s="460"/>
      <c r="V14" s="463"/>
      <c r="W14" s="463"/>
      <c r="X14" s="464">
        <f t="shared" si="5"/>
        <v>0</v>
      </c>
      <c r="Y14" s="465">
        <f t="shared" si="6"/>
        <v>0</v>
      </c>
      <c r="Z14" s="96"/>
      <c r="AA14" s="458">
        <v>4</v>
      </c>
      <c r="AB14" s="459">
        <f t="shared" ref="AB14:AC14" si="23">+AF14-AJ14</f>
        <v>0</v>
      </c>
      <c r="AC14" s="460">
        <f t="shared" si="23"/>
        <v>0</v>
      </c>
      <c r="AD14" s="460"/>
      <c r="AE14" s="461"/>
      <c r="AF14" s="462"/>
      <c r="AG14" s="460"/>
      <c r="AH14" s="463"/>
      <c r="AI14" s="463"/>
      <c r="AJ14" s="464">
        <f t="shared" si="8"/>
        <v>0</v>
      </c>
      <c r="AK14" s="465">
        <f t="shared" si="9"/>
        <v>0</v>
      </c>
      <c r="AL14" s="96"/>
      <c r="AM14" s="458">
        <v>4</v>
      </c>
      <c r="AN14" s="459"/>
      <c r="AO14" s="460"/>
      <c r="AP14" s="460"/>
      <c r="AQ14" s="461"/>
      <c r="AR14" s="462"/>
      <c r="AS14" s="460"/>
      <c r="AT14" s="463"/>
      <c r="AU14" s="463"/>
      <c r="AV14" s="464">
        <f t="shared" si="10"/>
        <v>0</v>
      </c>
      <c r="AW14" s="465">
        <f t="shared" si="11"/>
        <v>0</v>
      </c>
      <c r="AX14" s="211"/>
      <c r="AZ14" s="466">
        <v>1</v>
      </c>
      <c r="BA14" s="466">
        <f t="shared" si="16"/>
        <v>27</v>
      </c>
      <c r="BB14" s="467">
        <v>45257</v>
      </c>
      <c r="BC14" s="466" t="s">
        <v>685</v>
      </c>
      <c r="BD14" s="466" t="s">
        <v>686</v>
      </c>
      <c r="BE14" s="466" t="s">
        <v>687</v>
      </c>
      <c r="BF14" s="466" t="s">
        <v>687</v>
      </c>
      <c r="BG14" s="468" t="s">
        <v>283</v>
      </c>
      <c r="BH14" s="468">
        <v>141000</v>
      </c>
      <c r="BI14" s="468">
        <v>1</v>
      </c>
      <c r="BJ14" s="468">
        <v>5</v>
      </c>
      <c r="BK14" s="468">
        <f t="shared" si="17"/>
        <v>705000</v>
      </c>
      <c r="BL14" s="468">
        <v>141000</v>
      </c>
      <c r="BM14" s="469" t="s">
        <v>688</v>
      </c>
      <c r="BN14" s="467"/>
      <c r="BO14" s="468"/>
      <c r="BP14" s="469"/>
      <c r="BQ14" s="469"/>
      <c r="BR14" s="468"/>
      <c r="BU14" s="231">
        <v>92000</v>
      </c>
      <c r="CA14" s="223">
        <v>84</v>
      </c>
      <c r="CB14" s="96" t="s">
        <v>690</v>
      </c>
      <c r="CC14" s="96" t="s">
        <v>691</v>
      </c>
      <c r="CD14" s="96">
        <v>45237</v>
      </c>
      <c r="CE14" s="96" t="s">
        <v>697</v>
      </c>
      <c r="CF14" s="96" t="s">
        <v>698</v>
      </c>
      <c r="CG14" s="96" t="s">
        <v>699</v>
      </c>
      <c r="CH14" s="96" t="s">
        <v>699</v>
      </c>
      <c r="CI14" s="96" t="s">
        <v>274</v>
      </c>
      <c r="CJ14" s="96">
        <v>90000</v>
      </c>
      <c r="CK14" s="96">
        <v>1</v>
      </c>
      <c r="CL14" s="96">
        <v>2</v>
      </c>
      <c r="CM14" s="96">
        <v>45260</v>
      </c>
      <c r="CN14" s="224" t="s">
        <v>696</v>
      </c>
    </row>
    <row r="15" spans="2:92" ht="15.75">
      <c r="B15" s="218"/>
      <c r="C15" s="458">
        <f t="shared" si="12"/>
        <v>5</v>
      </c>
      <c r="D15" s="459">
        <f t="shared" ref="D15:E15" si="24">+H15-L15</f>
        <v>0</v>
      </c>
      <c r="E15" s="460">
        <f t="shared" si="24"/>
        <v>0</v>
      </c>
      <c r="F15" s="460"/>
      <c r="G15" s="461"/>
      <c r="H15" s="462"/>
      <c r="I15" s="460"/>
      <c r="J15" s="463"/>
      <c r="K15" s="463"/>
      <c r="L15" s="464">
        <f t="shared" si="2"/>
        <v>0</v>
      </c>
      <c r="M15" s="465">
        <f t="shared" si="3"/>
        <v>0</v>
      </c>
      <c r="N15" s="96"/>
      <c r="O15" s="458">
        <v>5</v>
      </c>
      <c r="P15" s="459">
        <f t="shared" ref="P15:Q15" si="25">+T15-X15</f>
        <v>0</v>
      </c>
      <c r="Q15" s="460">
        <f t="shared" si="25"/>
        <v>0</v>
      </c>
      <c r="R15" s="460"/>
      <c r="S15" s="461"/>
      <c r="T15" s="462"/>
      <c r="U15" s="460"/>
      <c r="V15" s="463"/>
      <c r="W15" s="463"/>
      <c r="X15" s="464">
        <f t="shared" si="5"/>
        <v>0</v>
      </c>
      <c r="Y15" s="465">
        <f t="shared" si="6"/>
        <v>0</v>
      </c>
      <c r="Z15" s="96"/>
      <c r="AA15" s="458">
        <v>5</v>
      </c>
      <c r="AB15" s="470">
        <f t="shared" ref="AB15:AC15" si="26">+AF15-AJ15</f>
        <v>3316000</v>
      </c>
      <c r="AC15" s="460">
        <f t="shared" si="26"/>
        <v>32</v>
      </c>
      <c r="AD15" s="460">
        <v>4</v>
      </c>
      <c r="AE15" s="461"/>
      <c r="AF15" s="462">
        <v>3316000</v>
      </c>
      <c r="AG15" s="460">
        <v>32</v>
      </c>
      <c r="AH15" s="463">
        <v>3</v>
      </c>
      <c r="AI15" s="463"/>
      <c r="AJ15" s="464">
        <f t="shared" si="8"/>
        <v>0</v>
      </c>
      <c r="AK15" s="465">
        <f t="shared" si="9"/>
        <v>0</v>
      </c>
      <c r="AL15" s="96"/>
      <c r="AM15" s="458">
        <v>5</v>
      </c>
      <c r="AN15" s="459"/>
      <c r="AO15" s="459"/>
      <c r="AP15" s="460"/>
      <c r="AQ15" s="461"/>
      <c r="AR15" s="462"/>
      <c r="AS15" s="460"/>
      <c r="AT15" s="463"/>
      <c r="AU15" s="463"/>
      <c r="AV15" s="464">
        <f t="shared" si="10"/>
        <v>0</v>
      </c>
      <c r="AW15" s="465">
        <f t="shared" si="11"/>
        <v>0</v>
      </c>
      <c r="AX15" s="211"/>
      <c r="AZ15" s="466">
        <v>3</v>
      </c>
      <c r="BA15" s="466">
        <f t="shared" si="16"/>
        <v>7</v>
      </c>
      <c r="BB15" s="467">
        <v>45237</v>
      </c>
      <c r="BC15" s="466" t="s">
        <v>700</v>
      </c>
      <c r="BD15" s="466" t="s">
        <v>701</v>
      </c>
      <c r="BE15" s="466" t="s">
        <v>702</v>
      </c>
      <c r="BF15" s="466" t="s">
        <v>703</v>
      </c>
      <c r="BG15" s="468" t="s">
        <v>285</v>
      </c>
      <c r="BH15" s="468">
        <v>92000</v>
      </c>
      <c r="BI15" s="468">
        <v>1</v>
      </c>
      <c r="BJ15" s="468">
        <v>4</v>
      </c>
      <c r="BK15" s="468">
        <f t="shared" si="17"/>
        <v>460000</v>
      </c>
      <c r="BL15" s="468">
        <v>92000</v>
      </c>
      <c r="BM15" s="469" t="s">
        <v>688</v>
      </c>
      <c r="BN15" s="467"/>
      <c r="BO15" s="468"/>
      <c r="BP15" s="469"/>
      <c r="BQ15" s="469"/>
      <c r="BR15" s="468"/>
      <c r="BU15" s="231">
        <v>121000</v>
      </c>
      <c r="CA15" s="223">
        <v>134</v>
      </c>
      <c r="CB15" s="96" t="s">
        <v>690</v>
      </c>
      <c r="CC15" s="96" t="s">
        <v>691</v>
      </c>
      <c r="CD15" s="96">
        <v>45237</v>
      </c>
      <c r="CE15" s="96" t="s">
        <v>700</v>
      </c>
      <c r="CF15" s="96" t="s">
        <v>701</v>
      </c>
      <c r="CG15" s="96" t="s">
        <v>702</v>
      </c>
      <c r="CH15" s="96" t="s">
        <v>703</v>
      </c>
      <c r="CI15" s="96" t="s">
        <v>285</v>
      </c>
      <c r="CJ15" s="96">
        <v>92000</v>
      </c>
      <c r="CK15" s="96">
        <v>1</v>
      </c>
      <c r="CL15" s="96">
        <v>4</v>
      </c>
      <c r="CM15" s="96"/>
      <c r="CN15" s="224" t="s">
        <v>696</v>
      </c>
    </row>
    <row r="16" spans="2:92" ht="15.75">
      <c r="B16" s="218"/>
      <c r="C16" s="458">
        <f t="shared" si="12"/>
        <v>6</v>
      </c>
      <c r="D16" s="470">
        <f t="shared" ref="D16:E16" si="27">+H16-L16</f>
        <v>915000</v>
      </c>
      <c r="E16" s="460">
        <f t="shared" si="27"/>
        <v>9</v>
      </c>
      <c r="F16" s="460">
        <f>J16+1</f>
        <v>6</v>
      </c>
      <c r="G16" s="461"/>
      <c r="H16" s="462">
        <v>915000</v>
      </c>
      <c r="I16" s="460">
        <v>9</v>
      </c>
      <c r="J16" s="463">
        <v>5</v>
      </c>
      <c r="K16" s="463"/>
      <c r="L16" s="464">
        <f t="shared" si="2"/>
        <v>0</v>
      </c>
      <c r="M16" s="465">
        <f t="shared" si="3"/>
        <v>0</v>
      </c>
      <c r="N16" s="96"/>
      <c r="O16" s="458">
        <v>6</v>
      </c>
      <c r="P16" s="459">
        <f t="shared" ref="P16:Q16" si="28">+T16-X16</f>
        <v>0</v>
      </c>
      <c r="Q16" s="460">
        <f t="shared" si="28"/>
        <v>0</v>
      </c>
      <c r="R16" s="460"/>
      <c r="S16" s="461"/>
      <c r="T16" s="462"/>
      <c r="U16" s="460"/>
      <c r="V16" s="463"/>
      <c r="W16" s="463"/>
      <c r="X16" s="464">
        <f t="shared" si="5"/>
        <v>0</v>
      </c>
      <c r="Y16" s="465">
        <f t="shared" si="6"/>
        <v>0</v>
      </c>
      <c r="Z16" s="96"/>
      <c r="AA16" s="458">
        <v>6</v>
      </c>
      <c r="AB16" s="459">
        <f t="shared" ref="AB16:AC16" si="29">+AF16-AJ16</f>
        <v>0</v>
      </c>
      <c r="AC16" s="460">
        <f t="shared" si="29"/>
        <v>0</v>
      </c>
      <c r="AD16" s="460"/>
      <c r="AE16" s="461"/>
      <c r="AF16" s="462"/>
      <c r="AG16" s="460"/>
      <c r="AH16" s="463"/>
      <c r="AI16" s="463"/>
      <c r="AJ16" s="464">
        <f t="shared" si="8"/>
        <v>0</v>
      </c>
      <c r="AK16" s="465">
        <f t="shared" si="9"/>
        <v>0</v>
      </c>
      <c r="AL16" s="96"/>
      <c r="AM16" s="458">
        <v>6</v>
      </c>
      <c r="AN16" s="459"/>
      <c r="AO16" s="459"/>
      <c r="AP16" s="460"/>
      <c r="AQ16" s="461"/>
      <c r="AR16" s="462"/>
      <c r="AS16" s="460"/>
      <c r="AT16" s="463"/>
      <c r="AU16" s="463"/>
      <c r="AV16" s="464">
        <f t="shared" si="10"/>
        <v>0</v>
      </c>
      <c r="AW16" s="465">
        <f t="shared" si="11"/>
        <v>0</v>
      </c>
      <c r="AX16" s="211"/>
      <c r="AZ16" s="466">
        <v>3</v>
      </c>
      <c r="BA16" s="466">
        <f t="shared" si="16"/>
        <v>21</v>
      </c>
      <c r="BB16" s="467">
        <v>45251</v>
      </c>
      <c r="BC16" s="466" t="s">
        <v>704</v>
      </c>
      <c r="BD16" s="466" t="s">
        <v>705</v>
      </c>
      <c r="BE16" s="466" t="s">
        <v>706</v>
      </c>
      <c r="BF16" s="466" t="s">
        <v>707</v>
      </c>
      <c r="BG16" s="468" t="s">
        <v>276</v>
      </c>
      <c r="BH16" s="468">
        <v>121000</v>
      </c>
      <c r="BI16" s="468">
        <v>1</v>
      </c>
      <c r="BJ16" s="468">
        <v>4</v>
      </c>
      <c r="BK16" s="468">
        <f t="shared" si="17"/>
        <v>605000</v>
      </c>
      <c r="BL16" s="468">
        <v>121000</v>
      </c>
      <c r="BM16" s="469" t="s">
        <v>688</v>
      </c>
      <c r="BN16" s="467"/>
      <c r="BO16" s="468"/>
      <c r="BP16" s="469"/>
      <c r="BQ16" s="469"/>
      <c r="BR16" s="468"/>
      <c r="BU16" s="231">
        <v>110000</v>
      </c>
      <c r="CA16" s="223">
        <v>137</v>
      </c>
      <c r="CB16" s="96" t="s">
        <v>690</v>
      </c>
      <c r="CC16" s="96" t="s">
        <v>691</v>
      </c>
      <c r="CD16" s="96">
        <v>45237</v>
      </c>
      <c r="CE16" s="96" t="s">
        <v>708</v>
      </c>
      <c r="CF16" s="96" t="s">
        <v>709</v>
      </c>
      <c r="CG16" s="96" t="s">
        <v>710</v>
      </c>
      <c r="CH16" s="96" t="s">
        <v>711</v>
      </c>
      <c r="CI16" s="96" t="s">
        <v>277</v>
      </c>
      <c r="CJ16" s="96">
        <v>121000</v>
      </c>
      <c r="CK16" s="96">
        <v>1</v>
      </c>
      <c r="CL16" s="96">
        <v>2</v>
      </c>
      <c r="CM16" s="96"/>
      <c r="CN16" s="224" t="s">
        <v>696</v>
      </c>
    </row>
    <row r="17" spans="2:92" ht="15.75">
      <c r="B17" s="218"/>
      <c r="C17" s="458">
        <f t="shared" si="12"/>
        <v>7</v>
      </c>
      <c r="D17" s="459">
        <f t="shared" ref="D17:E17" si="30">+H17-L17</f>
        <v>0</v>
      </c>
      <c r="E17" s="460">
        <f t="shared" si="30"/>
        <v>0</v>
      </c>
      <c r="F17" s="460"/>
      <c r="G17" s="461"/>
      <c r="H17" s="462"/>
      <c r="I17" s="460"/>
      <c r="J17" s="463"/>
      <c r="K17" s="463"/>
      <c r="L17" s="464">
        <f t="shared" si="2"/>
        <v>0</v>
      </c>
      <c r="M17" s="465">
        <f t="shared" si="3"/>
        <v>0</v>
      </c>
      <c r="N17" s="96"/>
      <c r="O17" s="458">
        <v>7</v>
      </c>
      <c r="P17" s="471">
        <f t="shared" ref="P17:Q17" si="31">+T17-X17</f>
        <v>1340000</v>
      </c>
      <c r="Q17" s="460">
        <f t="shared" si="31"/>
        <v>13</v>
      </c>
      <c r="R17" s="460">
        <v>3</v>
      </c>
      <c r="S17" s="461"/>
      <c r="T17" s="472">
        <v>2510000</v>
      </c>
      <c r="U17" s="460">
        <v>24</v>
      </c>
      <c r="V17" s="463">
        <v>2</v>
      </c>
      <c r="W17" s="463"/>
      <c r="X17" s="464">
        <f t="shared" si="5"/>
        <v>1170000</v>
      </c>
      <c r="Y17" s="465">
        <f t="shared" si="6"/>
        <v>11</v>
      </c>
      <c r="Z17" s="96"/>
      <c r="AA17" s="458">
        <v>7</v>
      </c>
      <c r="AB17" s="470">
        <f t="shared" ref="AB17:AC17" si="32">+AF17-AJ17</f>
        <v>3216000</v>
      </c>
      <c r="AC17" s="460">
        <f t="shared" si="32"/>
        <v>31</v>
      </c>
      <c r="AD17" s="460">
        <v>5</v>
      </c>
      <c r="AE17" s="461"/>
      <c r="AF17" s="462">
        <v>3308000</v>
      </c>
      <c r="AG17" s="460">
        <v>32</v>
      </c>
      <c r="AH17" s="463">
        <v>4</v>
      </c>
      <c r="AI17" s="463"/>
      <c r="AJ17" s="464">
        <f t="shared" si="8"/>
        <v>92000</v>
      </c>
      <c r="AK17" s="465">
        <f t="shared" si="9"/>
        <v>1</v>
      </c>
      <c r="AL17" s="96"/>
      <c r="AM17" s="458">
        <v>7</v>
      </c>
      <c r="AN17" s="459"/>
      <c r="AO17" s="459"/>
      <c r="AP17" s="460"/>
      <c r="AQ17" s="461"/>
      <c r="AR17" s="462"/>
      <c r="AS17" s="460"/>
      <c r="AT17" s="463"/>
      <c r="AU17" s="463"/>
      <c r="AV17" s="464">
        <f t="shared" si="10"/>
        <v>0</v>
      </c>
      <c r="AW17" s="465">
        <f t="shared" si="11"/>
        <v>0</v>
      </c>
      <c r="AX17" s="211"/>
      <c r="AZ17" s="466">
        <v>3</v>
      </c>
      <c r="BA17" s="466">
        <f t="shared" si="16"/>
        <v>21</v>
      </c>
      <c r="BB17" s="467">
        <v>45251</v>
      </c>
      <c r="BC17" s="466" t="s">
        <v>704</v>
      </c>
      <c r="BD17" s="466" t="s">
        <v>705</v>
      </c>
      <c r="BE17" s="466" t="s">
        <v>706</v>
      </c>
      <c r="BF17" s="466" t="s">
        <v>707</v>
      </c>
      <c r="BG17" s="468" t="s">
        <v>280</v>
      </c>
      <c r="BH17" s="468">
        <v>94000</v>
      </c>
      <c r="BI17" s="468">
        <v>1</v>
      </c>
      <c r="BJ17" s="468">
        <v>4</v>
      </c>
      <c r="BK17" s="468">
        <f t="shared" si="17"/>
        <v>470000</v>
      </c>
      <c r="BL17" s="468">
        <v>94000</v>
      </c>
      <c r="BM17" s="469" t="s">
        <v>688</v>
      </c>
      <c r="BN17" s="467"/>
      <c r="BO17" s="468"/>
      <c r="BP17" s="469"/>
      <c r="BQ17" s="469"/>
      <c r="BR17" s="468"/>
      <c r="BU17" s="231">
        <v>94000</v>
      </c>
      <c r="CA17" s="223">
        <v>163</v>
      </c>
      <c r="CB17" s="96" t="s">
        <v>690</v>
      </c>
      <c r="CC17" s="96" t="s">
        <v>691</v>
      </c>
      <c r="CD17" s="96">
        <v>45237</v>
      </c>
      <c r="CE17" s="96" t="s">
        <v>708</v>
      </c>
      <c r="CF17" s="96" t="s">
        <v>709</v>
      </c>
      <c r="CG17" s="96" t="s">
        <v>710</v>
      </c>
      <c r="CH17" s="96" t="s">
        <v>710</v>
      </c>
      <c r="CI17" s="96" t="s">
        <v>288</v>
      </c>
      <c r="CJ17" s="96">
        <v>110000</v>
      </c>
      <c r="CK17" s="96">
        <v>1</v>
      </c>
      <c r="CL17" s="96">
        <v>2</v>
      </c>
      <c r="CM17" s="96">
        <v>45260</v>
      </c>
      <c r="CN17" s="224" t="s">
        <v>696</v>
      </c>
    </row>
    <row r="18" spans="2:92" ht="15.75">
      <c r="B18" s="218"/>
      <c r="C18" s="458">
        <f t="shared" si="12"/>
        <v>8</v>
      </c>
      <c r="D18" s="459">
        <f t="shared" ref="D18:E18" si="33">+H18-L18</f>
        <v>0</v>
      </c>
      <c r="E18" s="460">
        <f t="shared" si="33"/>
        <v>0</v>
      </c>
      <c r="F18" s="460"/>
      <c r="G18" s="461"/>
      <c r="H18" s="462"/>
      <c r="I18" s="460"/>
      <c r="J18" s="463"/>
      <c r="K18" s="463"/>
      <c r="L18" s="464">
        <f t="shared" si="2"/>
        <v>0</v>
      </c>
      <c r="M18" s="465">
        <f t="shared" si="3"/>
        <v>0</v>
      </c>
      <c r="N18" s="96"/>
      <c r="O18" s="458">
        <v>8</v>
      </c>
      <c r="P18" s="459">
        <f t="shared" ref="P18:Q18" si="34">+T18-X18</f>
        <v>0</v>
      </c>
      <c r="Q18" s="460">
        <f t="shared" si="34"/>
        <v>0</v>
      </c>
      <c r="R18" s="460"/>
      <c r="S18" s="461"/>
      <c r="T18" s="462"/>
      <c r="U18" s="460"/>
      <c r="V18" s="463"/>
      <c r="W18" s="463"/>
      <c r="X18" s="464">
        <f t="shared" si="5"/>
        <v>0</v>
      </c>
      <c r="Y18" s="465">
        <f t="shared" si="6"/>
        <v>0</v>
      </c>
      <c r="Z18" s="96"/>
      <c r="AA18" s="458">
        <v>8</v>
      </c>
      <c r="AB18" s="470">
        <f t="shared" ref="AB18:AC18" si="35">+AF18-AJ18</f>
        <v>2731000</v>
      </c>
      <c r="AC18" s="460">
        <f t="shared" si="35"/>
        <v>27</v>
      </c>
      <c r="AD18" s="460">
        <v>4</v>
      </c>
      <c r="AE18" s="461"/>
      <c r="AF18" s="462">
        <v>2884000</v>
      </c>
      <c r="AG18" s="460">
        <v>28</v>
      </c>
      <c r="AH18" s="463">
        <v>3</v>
      </c>
      <c r="AI18" s="463"/>
      <c r="AJ18" s="464">
        <f t="shared" si="8"/>
        <v>153000</v>
      </c>
      <c r="AK18" s="465">
        <f t="shared" si="9"/>
        <v>1</v>
      </c>
      <c r="AL18" s="96"/>
      <c r="AM18" s="458">
        <v>8</v>
      </c>
      <c r="AN18" s="459"/>
      <c r="AO18" s="459"/>
      <c r="AP18" s="460"/>
      <c r="AQ18" s="461"/>
      <c r="AR18" s="462"/>
      <c r="AS18" s="460"/>
      <c r="AT18" s="463"/>
      <c r="AU18" s="463"/>
      <c r="AV18" s="464">
        <f t="shared" si="10"/>
        <v>0</v>
      </c>
      <c r="AW18" s="465">
        <f t="shared" si="11"/>
        <v>0</v>
      </c>
      <c r="AX18" s="211"/>
      <c r="AZ18" s="466">
        <v>3</v>
      </c>
      <c r="BA18" s="466">
        <f t="shared" si="16"/>
        <v>30</v>
      </c>
      <c r="BB18" s="467">
        <v>45260</v>
      </c>
      <c r="BC18" s="466" t="s">
        <v>712</v>
      </c>
      <c r="BD18" s="466" t="s">
        <v>713</v>
      </c>
      <c r="BE18" s="466" t="s">
        <v>714</v>
      </c>
      <c r="BF18" s="466" t="s">
        <v>714</v>
      </c>
      <c r="BG18" s="468" t="s">
        <v>277</v>
      </c>
      <c r="BH18" s="468">
        <v>121000</v>
      </c>
      <c r="BI18" s="468">
        <v>1</v>
      </c>
      <c r="BJ18" s="468">
        <v>4</v>
      </c>
      <c r="BK18" s="468">
        <f t="shared" si="17"/>
        <v>605000</v>
      </c>
      <c r="BL18" s="468">
        <v>121000</v>
      </c>
      <c r="BM18" s="469" t="s">
        <v>688</v>
      </c>
      <c r="BN18" s="467"/>
      <c r="BO18" s="468"/>
      <c r="BP18" s="469"/>
      <c r="BQ18" s="469"/>
      <c r="BR18" s="468"/>
      <c r="BU18" s="231">
        <v>110000</v>
      </c>
      <c r="CA18" s="223">
        <v>229</v>
      </c>
      <c r="CB18" s="96" t="s">
        <v>690</v>
      </c>
      <c r="CC18" s="96" t="s">
        <v>691</v>
      </c>
      <c r="CD18" s="96">
        <v>45237</v>
      </c>
      <c r="CE18" s="96" t="s">
        <v>697</v>
      </c>
      <c r="CF18" s="96" t="s">
        <v>698</v>
      </c>
      <c r="CG18" s="96" t="s">
        <v>699</v>
      </c>
      <c r="CH18" s="96" t="s">
        <v>715</v>
      </c>
      <c r="CI18" s="96" t="s">
        <v>280</v>
      </c>
      <c r="CJ18" s="96">
        <v>94000</v>
      </c>
      <c r="CK18" s="96">
        <v>1</v>
      </c>
      <c r="CL18" s="96">
        <v>2</v>
      </c>
      <c r="CM18" s="96">
        <v>45260</v>
      </c>
      <c r="CN18" s="224" t="s">
        <v>696</v>
      </c>
    </row>
    <row r="19" spans="2:92" ht="15.75">
      <c r="B19" s="218"/>
      <c r="C19" s="458">
        <f t="shared" si="12"/>
        <v>9</v>
      </c>
      <c r="D19" s="459">
        <f t="shared" ref="D19:E19" si="36">+H19-L19</f>
        <v>0</v>
      </c>
      <c r="E19" s="460">
        <f t="shared" si="36"/>
        <v>0</v>
      </c>
      <c r="F19" s="460"/>
      <c r="G19" s="461"/>
      <c r="H19" s="462"/>
      <c r="I19" s="460"/>
      <c r="J19" s="463"/>
      <c r="K19" s="463"/>
      <c r="L19" s="464">
        <f t="shared" si="2"/>
        <v>0</v>
      </c>
      <c r="M19" s="465">
        <f t="shared" si="3"/>
        <v>0</v>
      </c>
      <c r="N19" s="96"/>
      <c r="O19" s="458">
        <v>9</v>
      </c>
      <c r="P19" s="459">
        <f t="shared" ref="P19:Q19" si="37">+T19-X19</f>
        <v>0</v>
      </c>
      <c r="Q19" s="460">
        <f t="shared" si="37"/>
        <v>0</v>
      </c>
      <c r="R19" s="460"/>
      <c r="S19" s="461"/>
      <c r="T19" s="462"/>
      <c r="U19" s="460"/>
      <c r="V19" s="463"/>
      <c r="W19" s="463"/>
      <c r="X19" s="464">
        <f t="shared" si="5"/>
        <v>0</v>
      </c>
      <c r="Y19" s="465">
        <f t="shared" si="6"/>
        <v>0</v>
      </c>
      <c r="Z19" s="96"/>
      <c r="AA19" s="458">
        <v>9</v>
      </c>
      <c r="AB19" s="459">
        <f t="shared" ref="AB19:AC19" si="38">+AF19-AJ19</f>
        <v>0</v>
      </c>
      <c r="AC19" s="460">
        <f t="shared" si="38"/>
        <v>0</v>
      </c>
      <c r="AD19" s="460"/>
      <c r="AE19" s="461"/>
      <c r="AF19" s="462"/>
      <c r="AG19" s="460"/>
      <c r="AH19" s="463"/>
      <c r="AI19" s="463"/>
      <c r="AJ19" s="464">
        <f t="shared" si="8"/>
        <v>0</v>
      </c>
      <c r="AK19" s="465">
        <f t="shared" si="9"/>
        <v>0</v>
      </c>
      <c r="AL19" s="96"/>
      <c r="AM19" s="458">
        <v>9</v>
      </c>
      <c r="AN19" s="459"/>
      <c r="AO19" s="459"/>
      <c r="AP19" s="460"/>
      <c r="AQ19" s="461"/>
      <c r="AR19" s="462"/>
      <c r="AS19" s="460"/>
      <c r="AT19" s="463"/>
      <c r="AU19" s="463"/>
      <c r="AV19" s="464">
        <f t="shared" si="10"/>
        <v>0</v>
      </c>
      <c r="AW19" s="465">
        <f t="shared" si="11"/>
        <v>0</v>
      </c>
      <c r="AX19" s="211"/>
      <c r="AZ19" s="466">
        <v>3</v>
      </c>
      <c r="BA19" s="466">
        <f t="shared" si="16"/>
        <v>8</v>
      </c>
      <c r="BB19" s="467">
        <v>45238</v>
      </c>
      <c r="BC19" s="466" t="s">
        <v>716</v>
      </c>
      <c r="BD19" s="466" t="s">
        <v>717</v>
      </c>
      <c r="BE19" s="466" t="s">
        <v>718</v>
      </c>
      <c r="BF19" s="466" t="s">
        <v>718</v>
      </c>
      <c r="BG19" s="468" t="s">
        <v>282</v>
      </c>
      <c r="BH19" s="468">
        <v>153000</v>
      </c>
      <c r="BI19" s="468">
        <v>1</v>
      </c>
      <c r="BJ19" s="468">
        <v>3</v>
      </c>
      <c r="BK19" s="468">
        <f t="shared" si="17"/>
        <v>765000</v>
      </c>
      <c r="BL19" s="468">
        <v>153000</v>
      </c>
      <c r="BM19" s="469" t="s">
        <v>688</v>
      </c>
      <c r="BN19" s="467"/>
      <c r="BO19" s="468"/>
      <c r="BP19" s="469"/>
      <c r="BQ19" s="469"/>
      <c r="BR19" s="468"/>
      <c r="BU19" s="231">
        <v>21000</v>
      </c>
      <c r="CA19" s="223">
        <v>285</v>
      </c>
      <c r="CB19" s="96" t="s">
        <v>690</v>
      </c>
      <c r="CC19" s="96" t="s">
        <v>691</v>
      </c>
      <c r="CD19" s="96">
        <v>45237</v>
      </c>
      <c r="CE19" s="96" t="s">
        <v>719</v>
      </c>
      <c r="CF19" s="96" t="s">
        <v>720</v>
      </c>
      <c r="CG19" s="96" t="s">
        <v>721</v>
      </c>
      <c r="CH19" s="96" t="s">
        <v>721</v>
      </c>
      <c r="CI19" s="96" t="s">
        <v>288</v>
      </c>
      <c r="CJ19" s="96">
        <v>110000</v>
      </c>
      <c r="CK19" s="96">
        <v>1</v>
      </c>
      <c r="CL19" s="96">
        <v>2</v>
      </c>
      <c r="CM19" s="96">
        <v>45260</v>
      </c>
      <c r="CN19" s="224" t="s">
        <v>696</v>
      </c>
    </row>
    <row r="20" spans="2:92" ht="15.75">
      <c r="B20" s="218"/>
      <c r="C20" s="458">
        <f t="shared" si="12"/>
        <v>10</v>
      </c>
      <c r="D20" s="470">
        <f t="shared" ref="D20:E20" si="39">+H20-L20</f>
        <v>6770000</v>
      </c>
      <c r="E20" s="460">
        <f t="shared" si="39"/>
        <v>64</v>
      </c>
      <c r="F20" s="460">
        <f>J20+1</f>
        <v>6</v>
      </c>
      <c r="G20" s="461"/>
      <c r="H20" s="462">
        <v>6770000</v>
      </c>
      <c r="I20" s="460">
        <v>64</v>
      </c>
      <c r="J20" s="463">
        <v>5</v>
      </c>
      <c r="K20" s="463"/>
      <c r="L20" s="464">
        <f t="shared" si="2"/>
        <v>0</v>
      </c>
      <c r="M20" s="465">
        <f t="shared" si="3"/>
        <v>0</v>
      </c>
      <c r="N20" s="96"/>
      <c r="O20" s="458">
        <v>10</v>
      </c>
      <c r="P20" s="459">
        <f t="shared" ref="P20:Q20" si="40">+T20-X20</f>
        <v>0</v>
      </c>
      <c r="Q20" s="460">
        <f t="shared" si="40"/>
        <v>0</v>
      </c>
      <c r="R20" s="460"/>
      <c r="S20" s="461"/>
      <c r="T20" s="462"/>
      <c r="U20" s="460"/>
      <c r="V20" s="463"/>
      <c r="W20" s="463"/>
      <c r="X20" s="464">
        <f t="shared" si="5"/>
        <v>0</v>
      </c>
      <c r="Y20" s="465">
        <f t="shared" si="6"/>
        <v>0</v>
      </c>
      <c r="Z20" s="96"/>
      <c r="AA20" s="458">
        <v>10</v>
      </c>
      <c r="AB20" s="470">
        <f t="shared" ref="AB20:AC20" si="41">+AF20-AJ20</f>
        <v>4831000</v>
      </c>
      <c r="AC20" s="460">
        <f t="shared" si="41"/>
        <v>46</v>
      </c>
      <c r="AD20" s="460">
        <v>5</v>
      </c>
      <c r="AE20" s="461"/>
      <c r="AF20" s="462">
        <v>4831000</v>
      </c>
      <c r="AG20" s="460">
        <v>46</v>
      </c>
      <c r="AH20" s="463">
        <v>4</v>
      </c>
      <c r="AI20" s="463"/>
      <c r="AJ20" s="464">
        <f t="shared" si="8"/>
        <v>0</v>
      </c>
      <c r="AK20" s="465">
        <f t="shared" si="9"/>
        <v>0</v>
      </c>
      <c r="AL20" s="96"/>
      <c r="AM20" s="458">
        <v>10</v>
      </c>
      <c r="AN20" s="459"/>
      <c r="AO20" s="459"/>
      <c r="AP20" s="460"/>
      <c r="AQ20" s="461"/>
      <c r="AR20" s="462"/>
      <c r="AS20" s="460"/>
      <c r="AT20" s="463"/>
      <c r="AU20" s="463"/>
      <c r="AV20" s="464">
        <f t="shared" si="10"/>
        <v>0</v>
      </c>
      <c r="AW20" s="465">
        <f t="shared" si="11"/>
        <v>0</v>
      </c>
      <c r="AX20" s="211"/>
      <c r="AZ20" s="466">
        <v>3</v>
      </c>
      <c r="BA20" s="466">
        <f t="shared" si="16"/>
        <v>12</v>
      </c>
      <c r="BB20" s="467">
        <v>45242</v>
      </c>
      <c r="BC20" s="466" t="s">
        <v>722</v>
      </c>
      <c r="BD20" s="466" t="s">
        <v>723</v>
      </c>
      <c r="BE20" s="466" t="s">
        <v>724</v>
      </c>
      <c r="BF20" s="466" t="s">
        <v>724</v>
      </c>
      <c r="BG20" s="468" t="s">
        <v>274</v>
      </c>
      <c r="BH20" s="468">
        <v>90000</v>
      </c>
      <c r="BI20" s="468">
        <v>1</v>
      </c>
      <c r="BJ20" s="468">
        <v>3</v>
      </c>
      <c r="BK20" s="468">
        <f t="shared" si="17"/>
        <v>450000</v>
      </c>
      <c r="BL20" s="468">
        <v>90000</v>
      </c>
      <c r="BM20" s="469" t="s">
        <v>688</v>
      </c>
      <c r="BN20" s="467"/>
      <c r="BO20" s="468"/>
      <c r="BP20" s="469"/>
      <c r="BQ20" s="469"/>
      <c r="BR20" s="468"/>
      <c r="BU20" s="231">
        <v>98000</v>
      </c>
      <c r="CA20" s="223">
        <v>312</v>
      </c>
      <c r="CB20" s="96" t="s">
        <v>690</v>
      </c>
      <c r="CC20" s="96" t="s">
        <v>691</v>
      </c>
      <c r="CD20" s="96">
        <v>45237</v>
      </c>
      <c r="CE20" s="96" t="s">
        <v>708</v>
      </c>
      <c r="CF20" s="96" t="s">
        <v>709</v>
      </c>
      <c r="CG20" s="96" t="s">
        <v>710</v>
      </c>
      <c r="CH20" s="96" t="s">
        <v>725</v>
      </c>
      <c r="CI20" s="96" t="s">
        <v>277</v>
      </c>
      <c r="CJ20" s="96">
        <v>21000</v>
      </c>
      <c r="CK20" s="96">
        <v>1</v>
      </c>
      <c r="CL20" s="96">
        <v>2</v>
      </c>
      <c r="CM20" s="96"/>
      <c r="CN20" s="224" t="s">
        <v>696</v>
      </c>
    </row>
    <row r="21" spans="2:92" ht="15.75" customHeight="1">
      <c r="B21" s="218"/>
      <c r="C21" s="458">
        <f t="shared" si="12"/>
        <v>11</v>
      </c>
      <c r="D21" s="459">
        <f t="shared" ref="D21:E21" si="42">+H21-L21</f>
        <v>0</v>
      </c>
      <c r="E21" s="460">
        <f t="shared" si="42"/>
        <v>0</v>
      </c>
      <c r="F21" s="460"/>
      <c r="G21" s="461"/>
      <c r="H21" s="462"/>
      <c r="I21" s="460"/>
      <c r="J21" s="463"/>
      <c r="K21" s="463"/>
      <c r="L21" s="464">
        <f t="shared" si="2"/>
        <v>0</v>
      </c>
      <c r="M21" s="465">
        <f t="shared" si="3"/>
        <v>0</v>
      </c>
      <c r="N21" s="96"/>
      <c r="O21" s="458">
        <v>11</v>
      </c>
      <c r="P21" s="470">
        <f t="shared" ref="P21:Q21" si="43">+T21-X21</f>
        <v>2055000</v>
      </c>
      <c r="Q21" s="460">
        <f t="shared" si="43"/>
        <v>19</v>
      </c>
      <c r="R21" s="460">
        <v>3</v>
      </c>
      <c r="S21" s="461"/>
      <c r="T21" s="462">
        <v>2541000</v>
      </c>
      <c r="U21" s="460">
        <v>23</v>
      </c>
      <c r="V21" s="463">
        <v>2</v>
      </c>
      <c r="W21" s="463"/>
      <c r="X21" s="464">
        <f t="shared" si="5"/>
        <v>486000</v>
      </c>
      <c r="Y21" s="465">
        <f t="shared" si="6"/>
        <v>4</v>
      </c>
      <c r="Z21" s="96"/>
      <c r="AA21" s="458">
        <v>11</v>
      </c>
      <c r="AB21" s="459">
        <f t="shared" ref="AB21:AC21" si="44">+AF21-AJ21</f>
        <v>0</v>
      </c>
      <c r="AC21" s="460">
        <f t="shared" si="44"/>
        <v>0</v>
      </c>
      <c r="AD21" s="460"/>
      <c r="AE21" s="461"/>
      <c r="AF21" s="462"/>
      <c r="AG21" s="460"/>
      <c r="AH21" s="463"/>
      <c r="AI21" s="463"/>
      <c r="AJ21" s="464">
        <f t="shared" si="8"/>
        <v>0</v>
      </c>
      <c r="AK21" s="465">
        <f t="shared" si="9"/>
        <v>0</v>
      </c>
      <c r="AL21" s="96"/>
      <c r="AM21" s="458">
        <v>11</v>
      </c>
      <c r="AN21" s="459"/>
      <c r="AO21" s="459"/>
      <c r="AP21" s="460"/>
      <c r="AQ21" s="461"/>
      <c r="AR21" s="462"/>
      <c r="AS21" s="460"/>
      <c r="AT21" s="463"/>
      <c r="AU21" s="463"/>
      <c r="AV21" s="464">
        <f t="shared" si="10"/>
        <v>0</v>
      </c>
      <c r="AW21" s="465">
        <f t="shared" si="11"/>
        <v>0</v>
      </c>
      <c r="AX21" s="211"/>
      <c r="AZ21" s="466">
        <v>3</v>
      </c>
      <c r="BA21" s="466">
        <f t="shared" si="16"/>
        <v>12</v>
      </c>
      <c r="BB21" s="467">
        <v>45242</v>
      </c>
      <c r="BC21" s="466" t="s">
        <v>722</v>
      </c>
      <c r="BD21" s="466" t="s">
        <v>723</v>
      </c>
      <c r="BE21" s="466" t="s">
        <v>724</v>
      </c>
      <c r="BF21" s="466" t="s">
        <v>726</v>
      </c>
      <c r="BG21" s="468" t="s">
        <v>278</v>
      </c>
      <c r="BH21" s="468">
        <v>101000</v>
      </c>
      <c r="BI21" s="468">
        <v>1</v>
      </c>
      <c r="BJ21" s="468">
        <v>3</v>
      </c>
      <c r="BK21" s="468">
        <f t="shared" si="17"/>
        <v>505000</v>
      </c>
      <c r="BL21" s="468">
        <v>101000</v>
      </c>
      <c r="BM21" s="469" t="s">
        <v>688</v>
      </c>
      <c r="BN21" s="467"/>
      <c r="BO21" s="468"/>
      <c r="BP21" s="469"/>
      <c r="BQ21" s="469"/>
      <c r="BR21" s="468"/>
      <c r="BU21" s="231">
        <v>92000</v>
      </c>
      <c r="CA21" s="223">
        <v>339</v>
      </c>
      <c r="CB21" s="96" t="s">
        <v>690</v>
      </c>
      <c r="CC21" s="96" t="s">
        <v>691</v>
      </c>
      <c r="CD21" s="96">
        <v>45237</v>
      </c>
      <c r="CE21" s="96" t="s">
        <v>692</v>
      </c>
      <c r="CF21" s="96" t="s">
        <v>693</v>
      </c>
      <c r="CG21" s="96" t="s">
        <v>694</v>
      </c>
      <c r="CH21" s="96" t="s">
        <v>727</v>
      </c>
      <c r="CI21" s="96" t="s">
        <v>266</v>
      </c>
      <c r="CJ21" s="96">
        <v>98000</v>
      </c>
      <c r="CK21" s="96">
        <v>1</v>
      </c>
      <c r="CL21" s="96">
        <v>2</v>
      </c>
      <c r="CM21" s="96">
        <v>45260</v>
      </c>
      <c r="CN21" s="224" t="s">
        <v>696</v>
      </c>
    </row>
    <row r="22" spans="2:92" ht="15.75" customHeight="1">
      <c r="B22" s="218"/>
      <c r="C22" s="458">
        <f t="shared" si="12"/>
        <v>12</v>
      </c>
      <c r="D22" s="459">
        <f t="shared" ref="D22:E22" si="45">+H22-L22</f>
        <v>0</v>
      </c>
      <c r="E22" s="460">
        <f t="shared" si="45"/>
        <v>0</v>
      </c>
      <c r="F22" s="460"/>
      <c r="G22" s="461"/>
      <c r="H22" s="462"/>
      <c r="I22" s="460"/>
      <c r="J22" s="463"/>
      <c r="K22" s="463"/>
      <c r="L22" s="464">
        <f t="shared" si="2"/>
        <v>0</v>
      </c>
      <c r="M22" s="465">
        <f t="shared" si="3"/>
        <v>0</v>
      </c>
      <c r="N22" s="96"/>
      <c r="O22" s="458">
        <v>12</v>
      </c>
      <c r="P22" s="459">
        <f t="shared" ref="P22:Q22" si="46">+T22-X22</f>
        <v>0</v>
      </c>
      <c r="Q22" s="460">
        <f t="shared" si="46"/>
        <v>0</v>
      </c>
      <c r="R22" s="460"/>
      <c r="S22" s="461"/>
      <c r="T22" s="462"/>
      <c r="U22" s="460"/>
      <c r="V22" s="463"/>
      <c r="W22" s="463"/>
      <c r="X22" s="464">
        <f t="shared" si="5"/>
        <v>0</v>
      </c>
      <c r="Y22" s="465">
        <f t="shared" si="6"/>
        <v>0</v>
      </c>
      <c r="Z22" s="96"/>
      <c r="AA22" s="458">
        <v>12</v>
      </c>
      <c r="AB22" s="470">
        <f t="shared" ref="AB22:AC22" si="47">+AF22-AJ22</f>
        <v>6147000</v>
      </c>
      <c r="AC22" s="460">
        <f t="shared" si="47"/>
        <v>60</v>
      </c>
      <c r="AD22" s="460">
        <v>4</v>
      </c>
      <c r="AE22" s="461"/>
      <c r="AF22" s="462">
        <v>6338000</v>
      </c>
      <c r="AG22" s="460">
        <v>62</v>
      </c>
      <c r="AH22" s="463">
        <v>3</v>
      </c>
      <c r="AI22" s="463"/>
      <c r="AJ22" s="464">
        <f t="shared" si="8"/>
        <v>191000</v>
      </c>
      <c r="AK22" s="465">
        <f t="shared" si="9"/>
        <v>2</v>
      </c>
      <c r="AL22" s="96"/>
      <c r="AM22" s="458">
        <v>12</v>
      </c>
      <c r="AN22" s="459"/>
      <c r="AO22" s="459"/>
      <c r="AP22" s="460"/>
      <c r="AQ22" s="461"/>
      <c r="AR22" s="462"/>
      <c r="AS22" s="460"/>
      <c r="AT22" s="463"/>
      <c r="AU22" s="463"/>
      <c r="AV22" s="464">
        <f t="shared" si="10"/>
        <v>0</v>
      </c>
      <c r="AW22" s="465">
        <f t="shared" si="11"/>
        <v>0</v>
      </c>
      <c r="AX22" s="211"/>
      <c r="AZ22" s="466">
        <v>3</v>
      </c>
      <c r="BA22" s="466">
        <f t="shared" si="16"/>
        <v>29</v>
      </c>
      <c r="BB22" s="467">
        <v>45259</v>
      </c>
      <c r="BC22" s="466" t="s">
        <v>728</v>
      </c>
      <c r="BD22" s="466" t="s">
        <v>729</v>
      </c>
      <c r="BE22" s="466" t="s">
        <v>730</v>
      </c>
      <c r="BF22" s="466" t="s">
        <v>730</v>
      </c>
      <c r="BG22" s="468" t="s">
        <v>282</v>
      </c>
      <c r="BH22" s="468">
        <v>153000</v>
      </c>
      <c r="BI22" s="468">
        <v>1</v>
      </c>
      <c r="BJ22" s="468">
        <v>3</v>
      </c>
      <c r="BK22" s="468">
        <f t="shared" si="17"/>
        <v>765000</v>
      </c>
      <c r="BL22" s="468">
        <v>153000</v>
      </c>
      <c r="BM22" s="469" t="s">
        <v>688</v>
      </c>
      <c r="BN22" s="467"/>
      <c r="BO22" s="468"/>
      <c r="BP22" s="469"/>
      <c r="BQ22" s="469"/>
      <c r="BR22" s="468"/>
      <c r="BU22" s="231">
        <v>121000</v>
      </c>
      <c r="CA22" s="223">
        <v>405</v>
      </c>
      <c r="CB22" s="96" t="s">
        <v>690</v>
      </c>
      <c r="CC22" s="96" t="s">
        <v>691</v>
      </c>
      <c r="CD22" s="96">
        <v>45237</v>
      </c>
      <c r="CE22" s="96" t="s">
        <v>731</v>
      </c>
      <c r="CF22" s="96" t="s">
        <v>732</v>
      </c>
      <c r="CG22" s="96" t="s">
        <v>733</v>
      </c>
      <c r="CH22" s="96" t="s">
        <v>733</v>
      </c>
      <c r="CI22" s="96" t="s">
        <v>285</v>
      </c>
      <c r="CJ22" s="96">
        <v>92000</v>
      </c>
      <c r="CK22" s="96">
        <v>1</v>
      </c>
      <c r="CL22" s="96">
        <v>2</v>
      </c>
      <c r="CM22" s="96">
        <v>45260</v>
      </c>
      <c r="CN22" s="224" t="s">
        <v>696</v>
      </c>
    </row>
    <row r="23" spans="2:92" ht="15.75" customHeight="1">
      <c r="B23" s="218"/>
      <c r="C23" s="458">
        <f t="shared" si="12"/>
        <v>13</v>
      </c>
      <c r="D23" s="470">
        <f t="shared" ref="D23:E23" si="48">+H23-L23</f>
        <v>5883000</v>
      </c>
      <c r="E23" s="460">
        <f t="shared" si="48"/>
        <v>57</v>
      </c>
      <c r="F23" s="460">
        <f>J23+1</f>
        <v>6</v>
      </c>
      <c r="G23" s="461"/>
      <c r="H23" s="462">
        <v>5883000</v>
      </c>
      <c r="I23" s="460">
        <v>57</v>
      </c>
      <c r="J23" s="463">
        <v>5</v>
      </c>
      <c r="K23" s="463"/>
      <c r="L23" s="464">
        <f t="shared" si="2"/>
        <v>0</v>
      </c>
      <c r="M23" s="465">
        <f t="shared" si="3"/>
        <v>0</v>
      </c>
      <c r="N23" s="96"/>
      <c r="O23" s="458">
        <v>13</v>
      </c>
      <c r="P23" s="459">
        <f t="shared" ref="P23:Q23" si="49">+T23-X23</f>
        <v>0</v>
      </c>
      <c r="Q23" s="460">
        <f t="shared" si="49"/>
        <v>0</v>
      </c>
      <c r="R23" s="460"/>
      <c r="S23" s="461"/>
      <c r="T23" s="462"/>
      <c r="U23" s="460"/>
      <c r="V23" s="463"/>
      <c r="W23" s="463"/>
      <c r="X23" s="464">
        <f t="shared" si="5"/>
        <v>0</v>
      </c>
      <c r="Y23" s="465">
        <f t="shared" si="6"/>
        <v>0</v>
      </c>
      <c r="Z23" s="96"/>
      <c r="AA23" s="458">
        <v>13</v>
      </c>
      <c r="AB23" s="459">
        <f t="shared" ref="AB23:AC23" si="50">+AF23-AJ23</f>
        <v>0</v>
      </c>
      <c r="AC23" s="460">
        <f t="shared" si="50"/>
        <v>0</v>
      </c>
      <c r="AD23" s="460"/>
      <c r="AE23" s="461"/>
      <c r="AF23" s="462"/>
      <c r="AG23" s="460"/>
      <c r="AH23" s="463"/>
      <c r="AI23" s="463"/>
      <c r="AJ23" s="464">
        <f t="shared" si="8"/>
        <v>0</v>
      </c>
      <c r="AK23" s="465">
        <f t="shared" si="9"/>
        <v>0</v>
      </c>
      <c r="AL23" s="96"/>
      <c r="AM23" s="458">
        <v>13</v>
      </c>
      <c r="AN23" s="459"/>
      <c r="AO23" s="459"/>
      <c r="AP23" s="460"/>
      <c r="AQ23" s="461"/>
      <c r="AR23" s="462"/>
      <c r="AS23" s="460"/>
      <c r="AT23" s="463"/>
      <c r="AU23" s="463"/>
      <c r="AV23" s="464">
        <f t="shared" si="10"/>
        <v>0</v>
      </c>
      <c r="AW23" s="465">
        <f t="shared" si="11"/>
        <v>0</v>
      </c>
      <c r="AX23" s="211"/>
      <c r="AZ23" s="466">
        <v>3</v>
      </c>
      <c r="BA23" s="466">
        <f t="shared" si="16"/>
        <v>29</v>
      </c>
      <c r="BB23" s="467">
        <v>45259</v>
      </c>
      <c r="BC23" s="466" t="s">
        <v>734</v>
      </c>
      <c r="BD23" s="466" t="s">
        <v>735</v>
      </c>
      <c r="BE23" s="466" t="s">
        <v>736</v>
      </c>
      <c r="BF23" s="466" t="s">
        <v>737</v>
      </c>
      <c r="BG23" s="468" t="s">
        <v>277</v>
      </c>
      <c r="BH23" s="468">
        <v>121000</v>
      </c>
      <c r="BI23" s="468">
        <v>1</v>
      </c>
      <c r="BJ23" s="468">
        <v>3</v>
      </c>
      <c r="BK23" s="468">
        <f t="shared" si="17"/>
        <v>605000</v>
      </c>
      <c r="BL23" s="468">
        <v>121000</v>
      </c>
      <c r="BM23" s="469" t="s">
        <v>688</v>
      </c>
      <c r="BN23" s="467"/>
      <c r="BO23" s="468"/>
      <c r="BP23" s="469"/>
      <c r="BQ23" s="469"/>
      <c r="BR23" s="468"/>
      <c r="BU23" s="231">
        <v>92000</v>
      </c>
      <c r="CA23" s="223">
        <v>430</v>
      </c>
      <c r="CB23" s="96" t="s">
        <v>690</v>
      </c>
      <c r="CC23" s="96" t="s">
        <v>691</v>
      </c>
      <c r="CD23" s="96">
        <v>45237</v>
      </c>
      <c r="CE23" s="96" t="s">
        <v>738</v>
      </c>
      <c r="CF23" s="96" t="s">
        <v>739</v>
      </c>
      <c r="CG23" s="96" t="s">
        <v>740</v>
      </c>
      <c r="CH23" s="96" t="s">
        <v>741</v>
      </c>
      <c r="CI23" s="96" t="s">
        <v>277</v>
      </c>
      <c r="CJ23" s="96">
        <v>121000</v>
      </c>
      <c r="CK23" s="96">
        <v>1</v>
      </c>
      <c r="CL23" s="96">
        <v>2</v>
      </c>
      <c r="CM23" s="96">
        <v>45260</v>
      </c>
      <c r="CN23" s="224" t="s">
        <v>696</v>
      </c>
    </row>
    <row r="24" spans="2:92" ht="15.75" customHeight="1">
      <c r="B24" s="218"/>
      <c r="C24" s="458">
        <f t="shared" si="12"/>
        <v>14</v>
      </c>
      <c r="D24" s="459">
        <f t="shared" ref="D24:E24" si="51">+H24-L24</f>
        <v>0</v>
      </c>
      <c r="E24" s="460">
        <f t="shared" si="51"/>
        <v>0</v>
      </c>
      <c r="F24" s="460"/>
      <c r="G24" s="461"/>
      <c r="H24" s="462"/>
      <c r="I24" s="460"/>
      <c r="J24" s="463"/>
      <c r="K24" s="463"/>
      <c r="L24" s="464">
        <f t="shared" si="2"/>
        <v>0</v>
      </c>
      <c r="M24" s="465">
        <f t="shared" si="3"/>
        <v>0</v>
      </c>
      <c r="N24" s="96"/>
      <c r="O24" s="458">
        <v>14</v>
      </c>
      <c r="P24" s="470">
        <f t="shared" ref="P24:Q24" si="52">+T24-X24</f>
        <v>3002000</v>
      </c>
      <c r="Q24" s="460">
        <f t="shared" si="52"/>
        <v>30</v>
      </c>
      <c r="R24" s="460">
        <v>3</v>
      </c>
      <c r="S24" s="461"/>
      <c r="T24" s="462">
        <v>3533000</v>
      </c>
      <c r="U24" s="460">
        <v>35</v>
      </c>
      <c r="V24" s="463">
        <v>2</v>
      </c>
      <c r="W24" s="463"/>
      <c r="X24" s="464">
        <f t="shared" si="5"/>
        <v>531000</v>
      </c>
      <c r="Y24" s="465">
        <f t="shared" si="6"/>
        <v>5</v>
      </c>
      <c r="Z24" s="96"/>
      <c r="AA24" s="458">
        <v>14</v>
      </c>
      <c r="AB24" s="470">
        <f t="shared" ref="AB24:AC24" si="53">+AF24-AJ24</f>
        <v>4874000</v>
      </c>
      <c r="AC24" s="460">
        <f t="shared" si="53"/>
        <v>46</v>
      </c>
      <c r="AD24" s="460">
        <v>5</v>
      </c>
      <c r="AE24" s="461"/>
      <c r="AF24" s="462">
        <v>4874000</v>
      </c>
      <c r="AG24" s="460">
        <v>46</v>
      </c>
      <c r="AH24" s="463">
        <v>4</v>
      </c>
      <c r="AI24" s="463"/>
      <c r="AJ24" s="464">
        <f t="shared" si="8"/>
        <v>0</v>
      </c>
      <c r="AK24" s="465">
        <f t="shared" si="9"/>
        <v>0</v>
      </c>
      <c r="AL24" s="96"/>
      <c r="AM24" s="458">
        <v>14</v>
      </c>
      <c r="AN24" s="459"/>
      <c r="AO24" s="459"/>
      <c r="AP24" s="460"/>
      <c r="AQ24" s="461"/>
      <c r="AR24" s="462"/>
      <c r="AS24" s="460"/>
      <c r="AT24" s="463"/>
      <c r="AU24" s="463"/>
      <c r="AV24" s="464">
        <f t="shared" si="10"/>
        <v>0</v>
      </c>
      <c r="AW24" s="465">
        <f t="shared" si="11"/>
        <v>0</v>
      </c>
      <c r="AX24" s="211"/>
      <c r="AZ24" s="466">
        <v>3</v>
      </c>
      <c r="BA24" s="466">
        <f t="shared" si="16"/>
        <v>29</v>
      </c>
      <c r="BB24" s="467">
        <v>45259</v>
      </c>
      <c r="BC24" s="466" t="s">
        <v>734</v>
      </c>
      <c r="BD24" s="466" t="s">
        <v>735</v>
      </c>
      <c r="BE24" s="466" t="s">
        <v>736</v>
      </c>
      <c r="BF24" s="466" t="s">
        <v>736</v>
      </c>
      <c r="BG24" s="468" t="s">
        <v>285</v>
      </c>
      <c r="BH24" s="468">
        <v>92000</v>
      </c>
      <c r="BI24" s="468">
        <v>1</v>
      </c>
      <c r="BJ24" s="468">
        <v>3</v>
      </c>
      <c r="BK24" s="468">
        <f t="shared" si="17"/>
        <v>460000</v>
      </c>
      <c r="BL24" s="468">
        <v>92000</v>
      </c>
      <c r="BM24" s="469" t="s">
        <v>688</v>
      </c>
      <c r="BN24" s="467"/>
      <c r="BO24" s="468"/>
      <c r="BP24" s="469"/>
      <c r="BQ24" s="469"/>
      <c r="BR24" s="468"/>
      <c r="BU24" s="231">
        <v>153000</v>
      </c>
      <c r="CA24" s="223">
        <v>459</v>
      </c>
      <c r="CB24" s="96" t="s">
        <v>690</v>
      </c>
      <c r="CC24" s="96" t="s">
        <v>691</v>
      </c>
      <c r="CD24" s="96">
        <v>45237</v>
      </c>
      <c r="CE24" s="96" t="s">
        <v>708</v>
      </c>
      <c r="CF24" s="96" t="s">
        <v>709</v>
      </c>
      <c r="CG24" s="96" t="s">
        <v>710</v>
      </c>
      <c r="CH24" s="96" t="s">
        <v>742</v>
      </c>
      <c r="CI24" s="96" t="s">
        <v>285</v>
      </c>
      <c r="CJ24" s="96">
        <v>92000</v>
      </c>
      <c r="CK24" s="96">
        <v>1</v>
      </c>
      <c r="CL24" s="96">
        <v>2</v>
      </c>
      <c r="CM24" s="96"/>
      <c r="CN24" s="224" t="s">
        <v>696</v>
      </c>
    </row>
    <row r="25" spans="2:92" ht="15.75" customHeight="1">
      <c r="B25" s="218"/>
      <c r="C25" s="458">
        <f t="shared" si="12"/>
        <v>15</v>
      </c>
      <c r="D25" s="459">
        <f t="shared" ref="D25:E25" si="54">+H25-L25</f>
        <v>0</v>
      </c>
      <c r="E25" s="460">
        <f t="shared" si="54"/>
        <v>0</v>
      </c>
      <c r="F25" s="460"/>
      <c r="G25" s="461"/>
      <c r="H25" s="462"/>
      <c r="I25" s="460"/>
      <c r="J25" s="463"/>
      <c r="K25" s="463"/>
      <c r="L25" s="464">
        <f t="shared" si="2"/>
        <v>0</v>
      </c>
      <c r="M25" s="465">
        <f t="shared" si="3"/>
        <v>0</v>
      </c>
      <c r="N25" s="96"/>
      <c r="O25" s="458">
        <v>15</v>
      </c>
      <c r="P25" s="459">
        <f t="shared" ref="P25:Q25" si="55">+T25-X25</f>
        <v>0</v>
      </c>
      <c r="Q25" s="460">
        <f t="shared" si="55"/>
        <v>0</v>
      </c>
      <c r="R25" s="460"/>
      <c r="S25" s="461"/>
      <c r="T25" s="462"/>
      <c r="U25" s="460"/>
      <c r="V25" s="463"/>
      <c r="W25" s="463"/>
      <c r="X25" s="464">
        <f t="shared" si="5"/>
        <v>0</v>
      </c>
      <c r="Y25" s="465">
        <f t="shared" si="6"/>
        <v>0</v>
      </c>
      <c r="Z25" s="96"/>
      <c r="AA25" s="458">
        <v>15</v>
      </c>
      <c r="AB25" s="470">
        <f t="shared" ref="AB25:AC25" si="56">+AF25-AJ25</f>
        <v>3973000</v>
      </c>
      <c r="AC25" s="460">
        <f t="shared" si="56"/>
        <v>38</v>
      </c>
      <c r="AD25" s="460">
        <v>4</v>
      </c>
      <c r="AE25" s="461"/>
      <c r="AF25" s="462">
        <v>3973000</v>
      </c>
      <c r="AG25" s="460">
        <v>38</v>
      </c>
      <c r="AH25" s="463">
        <v>3</v>
      </c>
      <c r="AI25" s="463"/>
      <c r="AJ25" s="464">
        <f t="shared" si="8"/>
        <v>0</v>
      </c>
      <c r="AK25" s="465">
        <f t="shared" si="9"/>
        <v>0</v>
      </c>
      <c r="AL25" s="96"/>
      <c r="AM25" s="458">
        <v>15</v>
      </c>
      <c r="AN25" s="459"/>
      <c r="AO25" s="459"/>
      <c r="AP25" s="460"/>
      <c r="AQ25" s="461"/>
      <c r="AR25" s="462"/>
      <c r="AS25" s="460"/>
      <c r="AT25" s="463"/>
      <c r="AU25" s="463"/>
      <c r="AV25" s="464">
        <f t="shared" si="10"/>
        <v>0</v>
      </c>
      <c r="AW25" s="465">
        <f t="shared" si="11"/>
        <v>0</v>
      </c>
      <c r="AX25" s="211"/>
      <c r="AZ25" s="466">
        <v>2</v>
      </c>
      <c r="BA25" s="466">
        <f t="shared" si="16"/>
        <v>7</v>
      </c>
      <c r="BB25" s="467">
        <v>45237</v>
      </c>
      <c r="BC25" s="466" t="s">
        <v>692</v>
      </c>
      <c r="BD25" s="466" t="s">
        <v>693</v>
      </c>
      <c r="BE25" s="466" t="s">
        <v>694</v>
      </c>
      <c r="BF25" s="466" t="s">
        <v>695</v>
      </c>
      <c r="BG25" s="468" t="s">
        <v>277</v>
      </c>
      <c r="BH25" s="468">
        <v>121000</v>
      </c>
      <c r="BI25" s="468">
        <v>1</v>
      </c>
      <c r="BJ25" s="468">
        <v>2</v>
      </c>
      <c r="BK25" s="468">
        <f t="shared" si="17"/>
        <v>605000</v>
      </c>
      <c r="BL25" s="468">
        <v>121000</v>
      </c>
      <c r="BM25" s="469" t="s">
        <v>743</v>
      </c>
      <c r="BN25" s="467"/>
      <c r="BO25" s="468"/>
      <c r="BP25" s="469"/>
      <c r="BQ25" s="469"/>
      <c r="BR25" s="468"/>
      <c r="BU25" s="231">
        <v>129000</v>
      </c>
      <c r="CA25" s="223">
        <v>291</v>
      </c>
      <c r="CB25" s="96" t="s">
        <v>690</v>
      </c>
      <c r="CC25" s="96" t="s">
        <v>691</v>
      </c>
      <c r="CD25" s="96">
        <v>45238</v>
      </c>
      <c r="CE25" s="96" t="s">
        <v>716</v>
      </c>
      <c r="CF25" s="96" t="s">
        <v>717</v>
      </c>
      <c r="CG25" s="96" t="s">
        <v>718</v>
      </c>
      <c r="CH25" s="96" t="s">
        <v>718</v>
      </c>
      <c r="CI25" s="96" t="s">
        <v>282</v>
      </c>
      <c r="CJ25" s="96">
        <v>153000</v>
      </c>
      <c r="CK25" s="96">
        <v>1</v>
      </c>
      <c r="CL25" s="96">
        <v>3</v>
      </c>
      <c r="CM25" s="96"/>
      <c r="CN25" s="224" t="s">
        <v>696</v>
      </c>
    </row>
    <row r="26" spans="2:92" ht="15.75" customHeight="1">
      <c r="B26" s="218"/>
      <c r="C26" s="458">
        <f t="shared" si="12"/>
        <v>16</v>
      </c>
      <c r="D26" s="459">
        <f t="shared" ref="D26:E26" si="57">+H26-L26</f>
        <v>0</v>
      </c>
      <c r="E26" s="460">
        <f t="shared" si="57"/>
        <v>0</v>
      </c>
      <c r="F26" s="460"/>
      <c r="G26" s="461"/>
      <c r="H26" s="462"/>
      <c r="I26" s="460"/>
      <c r="J26" s="463"/>
      <c r="K26" s="463"/>
      <c r="L26" s="464">
        <f t="shared" si="2"/>
        <v>0</v>
      </c>
      <c r="M26" s="465">
        <f t="shared" si="3"/>
        <v>0</v>
      </c>
      <c r="N26" s="96"/>
      <c r="O26" s="458">
        <v>16</v>
      </c>
      <c r="P26" s="459">
        <f t="shared" ref="P26:Q26" si="58">+T26-X26</f>
        <v>0</v>
      </c>
      <c r="Q26" s="460">
        <f t="shared" si="58"/>
        <v>0</v>
      </c>
      <c r="R26" s="460"/>
      <c r="S26" s="461"/>
      <c r="T26" s="462"/>
      <c r="U26" s="460"/>
      <c r="V26" s="463"/>
      <c r="W26" s="463"/>
      <c r="X26" s="464">
        <f t="shared" si="5"/>
        <v>0</v>
      </c>
      <c r="Y26" s="465">
        <f t="shared" si="6"/>
        <v>0</v>
      </c>
      <c r="Z26" s="96"/>
      <c r="AA26" s="458">
        <v>16</v>
      </c>
      <c r="AB26" s="459">
        <f t="shared" ref="AB26:AC26" si="59">+AF26-AJ26</f>
        <v>0</v>
      </c>
      <c r="AC26" s="460">
        <f t="shared" si="59"/>
        <v>0</v>
      </c>
      <c r="AD26" s="460"/>
      <c r="AE26" s="461"/>
      <c r="AF26" s="462"/>
      <c r="AG26" s="460"/>
      <c r="AH26" s="463"/>
      <c r="AI26" s="463"/>
      <c r="AJ26" s="464">
        <f t="shared" si="8"/>
        <v>0</v>
      </c>
      <c r="AK26" s="465">
        <f t="shared" si="9"/>
        <v>0</v>
      </c>
      <c r="AL26" s="96"/>
      <c r="AM26" s="458">
        <v>16</v>
      </c>
      <c r="AN26" s="459"/>
      <c r="AO26" s="459"/>
      <c r="AP26" s="460"/>
      <c r="AQ26" s="461"/>
      <c r="AR26" s="462"/>
      <c r="AS26" s="460"/>
      <c r="AT26" s="463"/>
      <c r="AU26" s="463"/>
      <c r="AV26" s="464">
        <f t="shared" si="10"/>
        <v>0</v>
      </c>
      <c r="AW26" s="465">
        <f t="shared" si="11"/>
        <v>0</v>
      </c>
      <c r="AX26" s="211"/>
      <c r="AZ26" s="466">
        <v>2</v>
      </c>
      <c r="BA26" s="466">
        <f t="shared" si="16"/>
        <v>7</v>
      </c>
      <c r="BB26" s="467">
        <v>45237</v>
      </c>
      <c r="BC26" s="466" t="s">
        <v>692</v>
      </c>
      <c r="BD26" s="466" t="s">
        <v>693</v>
      </c>
      <c r="BE26" s="466" t="s">
        <v>694</v>
      </c>
      <c r="BF26" s="466" t="s">
        <v>727</v>
      </c>
      <c r="BG26" s="468" t="s">
        <v>266</v>
      </c>
      <c r="BH26" s="468">
        <v>98000</v>
      </c>
      <c r="BI26" s="468">
        <v>1</v>
      </c>
      <c r="BJ26" s="468">
        <v>2</v>
      </c>
      <c r="BK26" s="468">
        <f t="shared" si="17"/>
        <v>490000</v>
      </c>
      <c r="BL26" s="468">
        <v>98000</v>
      </c>
      <c r="BM26" s="469" t="s">
        <v>743</v>
      </c>
      <c r="BN26" s="467"/>
      <c r="BO26" s="468"/>
      <c r="BP26" s="469"/>
      <c r="BQ26" s="469"/>
      <c r="BR26" s="468"/>
      <c r="BU26" s="231">
        <v>153000</v>
      </c>
      <c r="CA26" s="223">
        <v>54</v>
      </c>
      <c r="CB26" s="96" t="s">
        <v>690</v>
      </c>
      <c r="CC26" s="96" t="s">
        <v>691</v>
      </c>
      <c r="CD26" s="96">
        <v>45241</v>
      </c>
      <c r="CE26" s="96" t="s">
        <v>744</v>
      </c>
      <c r="CF26" s="96" t="s">
        <v>745</v>
      </c>
      <c r="CG26" s="96" t="s">
        <v>746</v>
      </c>
      <c r="CH26" s="96" t="s">
        <v>747</v>
      </c>
      <c r="CI26" s="96" t="s">
        <v>284</v>
      </c>
      <c r="CJ26" s="96">
        <v>129000</v>
      </c>
      <c r="CK26" s="96">
        <v>1</v>
      </c>
      <c r="CL26" s="96">
        <v>2</v>
      </c>
      <c r="CM26" s="96"/>
      <c r="CN26" s="224" t="s">
        <v>696</v>
      </c>
    </row>
    <row r="27" spans="2:92" ht="15.75" customHeight="1">
      <c r="B27" s="218"/>
      <c r="C27" s="458">
        <f t="shared" si="12"/>
        <v>17</v>
      </c>
      <c r="D27" s="470">
        <f t="shared" ref="D27:E27" si="60">+H27-L27</f>
        <v>1913000</v>
      </c>
      <c r="E27" s="460">
        <f t="shared" si="60"/>
        <v>18</v>
      </c>
      <c r="F27" s="460">
        <f>J27+1</f>
        <v>6</v>
      </c>
      <c r="G27" s="461"/>
      <c r="H27" s="462">
        <v>1913000</v>
      </c>
      <c r="I27" s="460">
        <v>18</v>
      </c>
      <c r="J27" s="463">
        <v>5</v>
      </c>
      <c r="K27" s="463"/>
      <c r="L27" s="464">
        <f t="shared" si="2"/>
        <v>0</v>
      </c>
      <c r="M27" s="465">
        <f t="shared" si="3"/>
        <v>0</v>
      </c>
      <c r="N27" s="96"/>
      <c r="O27" s="458">
        <v>17</v>
      </c>
      <c r="P27" s="459">
        <f t="shared" ref="P27:Q27" si="61">+T27-X27</f>
        <v>0</v>
      </c>
      <c r="Q27" s="460">
        <f t="shared" si="61"/>
        <v>0</v>
      </c>
      <c r="R27" s="460"/>
      <c r="S27" s="461"/>
      <c r="T27" s="462"/>
      <c r="U27" s="460"/>
      <c r="V27" s="463"/>
      <c r="W27" s="463"/>
      <c r="X27" s="464">
        <f t="shared" si="5"/>
        <v>0</v>
      </c>
      <c r="Y27" s="465">
        <f t="shared" si="6"/>
        <v>0</v>
      </c>
      <c r="Z27" s="96"/>
      <c r="AA27" s="458">
        <v>17</v>
      </c>
      <c r="AB27" s="470">
        <f t="shared" ref="AB27:AC27" si="62">+AF27-AJ27</f>
        <v>2420000</v>
      </c>
      <c r="AC27" s="460">
        <f t="shared" si="62"/>
        <v>23</v>
      </c>
      <c r="AD27" s="460">
        <v>5</v>
      </c>
      <c r="AE27" s="461"/>
      <c r="AF27" s="462">
        <v>2420000</v>
      </c>
      <c r="AG27" s="460">
        <v>23</v>
      </c>
      <c r="AH27" s="463">
        <v>4</v>
      </c>
      <c r="AI27" s="463"/>
      <c r="AJ27" s="464">
        <f t="shared" si="8"/>
        <v>0</v>
      </c>
      <c r="AK27" s="465">
        <f t="shared" si="9"/>
        <v>0</v>
      </c>
      <c r="AL27" s="96"/>
      <c r="AM27" s="458">
        <v>17</v>
      </c>
      <c r="AN27" s="459"/>
      <c r="AO27" s="459"/>
      <c r="AP27" s="460"/>
      <c r="AQ27" s="461"/>
      <c r="AR27" s="462"/>
      <c r="AS27" s="460"/>
      <c r="AT27" s="463"/>
      <c r="AU27" s="463"/>
      <c r="AV27" s="464">
        <f t="shared" si="10"/>
        <v>0</v>
      </c>
      <c r="AW27" s="465">
        <f t="shared" si="11"/>
        <v>0</v>
      </c>
      <c r="AX27" s="211"/>
      <c r="AZ27" s="466">
        <v>2</v>
      </c>
      <c r="BA27" s="466">
        <f t="shared" si="16"/>
        <v>7</v>
      </c>
      <c r="BB27" s="467">
        <v>45237</v>
      </c>
      <c r="BC27" s="466" t="s">
        <v>708</v>
      </c>
      <c r="BD27" s="466" t="s">
        <v>709</v>
      </c>
      <c r="BE27" s="466" t="s">
        <v>710</v>
      </c>
      <c r="BF27" s="466" t="s">
        <v>711</v>
      </c>
      <c r="BG27" s="468" t="s">
        <v>277</v>
      </c>
      <c r="BH27" s="468">
        <v>121000</v>
      </c>
      <c r="BI27" s="468">
        <v>1</v>
      </c>
      <c r="BJ27" s="468">
        <v>2</v>
      </c>
      <c r="BK27" s="468">
        <f t="shared" si="17"/>
        <v>605000</v>
      </c>
      <c r="BL27" s="468">
        <v>121000</v>
      </c>
      <c r="BM27" s="469" t="s">
        <v>743</v>
      </c>
      <c r="BN27" s="467"/>
      <c r="BO27" s="468"/>
      <c r="BP27" s="469"/>
      <c r="BQ27" s="469"/>
      <c r="BR27" s="468"/>
      <c r="BU27" s="231">
        <v>110000</v>
      </c>
      <c r="CA27" s="223">
        <v>322</v>
      </c>
      <c r="CB27" s="96" t="s">
        <v>690</v>
      </c>
      <c r="CC27" s="96" t="s">
        <v>691</v>
      </c>
      <c r="CD27" s="96">
        <v>45241</v>
      </c>
      <c r="CE27" s="96" t="s">
        <v>748</v>
      </c>
      <c r="CF27" s="96" t="s">
        <v>749</v>
      </c>
      <c r="CG27" s="96" t="s">
        <v>750</v>
      </c>
      <c r="CH27" s="96" t="s">
        <v>751</v>
      </c>
      <c r="CI27" s="96" t="s">
        <v>282</v>
      </c>
      <c r="CJ27" s="96">
        <v>153000</v>
      </c>
      <c r="CK27" s="96">
        <v>1</v>
      </c>
      <c r="CL27" s="96">
        <v>2</v>
      </c>
      <c r="CM27" s="96"/>
      <c r="CN27" s="224" t="s">
        <v>696</v>
      </c>
    </row>
    <row r="28" spans="2:92" ht="15.75" customHeight="1">
      <c r="B28" s="218"/>
      <c r="C28" s="458">
        <f t="shared" si="12"/>
        <v>18</v>
      </c>
      <c r="D28" s="459">
        <f t="shared" ref="D28:E28" si="63">+H28-L28</f>
        <v>0</v>
      </c>
      <c r="E28" s="460">
        <f t="shared" si="63"/>
        <v>0</v>
      </c>
      <c r="F28" s="460"/>
      <c r="G28" s="461"/>
      <c r="H28" s="462"/>
      <c r="I28" s="460"/>
      <c r="J28" s="463"/>
      <c r="K28" s="463"/>
      <c r="L28" s="464">
        <f t="shared" si="2"/>
        <v>0</v>
      </c>
      <c r="M28" s="465">
        <f t="shared" si="3"/>
        <v>0</v>
      </c>
      <c r="N28" s="96"/>
      <c r="O28" s="458">
        <v>18</v>
      </c>
      <c r="P28" s="470">
        <f t="shared" ref="P28:Q28" si="64">+T28-X28</f>
        <v>3099000</v>
      </c>
      <c r="Q28" s="460">
        <f t="shared" si="64"/>
        <v>30</v>
      </c>
      <c r="R28" s="460">
        <v>3</v>
      </c>
      <c r="S28" s="461"/>
      <c r="T28" s="462">
        <v>4187000</v>
      </c>
      <c r="U28" s="460">
        <v>41</v>
      </c>
      <c r="V28" s="463">
        <v>2</v>
      </c>
      <c r="W28" s="463"/>
      <c r="X28" s="464">
        <f t="shared" si="5"/>
        <v>1088000</v>
      </c>
      <c r="Y28" s="465">
        <f t="shared" si="6"/>
        <v>11</v>
      </c>
      <c r="Z28" s="96"/>
      <c r="AA28" s="458">
        <v>18</v>
      </c>
      <c r="AB28" s="459">
        <f t="shared" ref="AB28:AC28" si="65">+AF28-AJ28</f>
        <v>0</v>
      </c>
      <c r="AC28" s="460">
        <f t="shared" si="65"/>
        <v>0</v>
      </c>
      <c r="AD28" s="460"/>
      <c r="AE28" s="461"/>
      <c r="AF28" s="462"/>
      <c r="AG28" s="460"/>
      <c r="AH28" s="463"/>
      <c r="AI28" s="463"/>
      <c r="AJ28" s="464">
        <f t="shared" si="8"/>
        <v>0</v>
      </c>
      <c r="AK28" s="465">
        <f t="shared" si="9"/>
        <v>0</v>
      </c>
      <c r="AL28" s="96"/>
      <c r="AM28" s="458">
        <v>18</v>
      </c>
      <c r="AN28" s="459"/>
      <c r="AO28" s="459"/>
      <c r="AP28" s="460"/>
      <c r="AQ28" s="461"/>
      <c r="AR28" s="462"/>
      <c r="AS28" s="460"/>
      <c r="AT28" s="463"/>
      <c r="AU28" s="463"/>
      <c r="AV28" s="464">
        <f t="shared" si="10"/>
        <v>0</v>
      </c>
      <c r="AW28" s="465">
        <f t="shared" si="11"/>
        <v>0</v>
      </c>
      <c r="AX28" s="211"/>
      <c r="AZ28" s="466">
        <v>2</v>
      </c>
      <c r="BA28" s="466">
        <f t="shared" si="16"/>
        <v>7</v>
      </c>
      <c r="BB28" s="467">
        <v>45237</v>
      </c>
      <c r="BC28" s="466" t="s">
        <v>708</v>
      </c>
      <c r="BD28" s="466" t="s">
        <v>709</v>
      </c>
      <c r="BE28" s="466" t="s">
        <v>710</v>
      </c>
      <c r="BF28" s="466" t="s">
        <v>710</v>
      </c>
      <c r="BG28" s="468" t="s">
        <v>288</v>
      </c>
      <c r="BH28" s="468">
        <v>110000</v>
      </c>
      <c r="BI28" s="468">
        <v>1</v>
      </c>
      <c r="BJ28" s="468">
        <v>2</v>
      </c>
      <c r="BK28" s="468">
        <f t="shared" si="17"/>
        <v>550000</v>
      </c>
      <c r="BL28" s="468">
        <v>110000</v>
      </c>
      <c r="BM28" s="469" t="s">
        <v>743</v>
      </c>
      <c r="BN28" s="467"/>
      <c r="BO28" s="468"/>
      <c r="BP28" s="469"/>
      <c r="BQ28" s="469"/>
      <c r="BR28" s="468"/>
      <c r="BU28" s="231">
        <v>94000</v>
      </c>
      <c r="CA28" s="223">
        <v>349</v>
      </c>
      <c r="CB28" s="96" t="s">
        <v>690</v>
      </c>
      <c r="CC28" s="96" t="s">
        <v>691</v>
      </c>
      <c r="CD28" s="96">
        <v>45241</v>
      </c>
      <c r="CE28" s="96" t="s">
        <v>752</v>
      </c>
      <c r="CF28" s="96" t="s">
        <v>753</v>
      </c>
      <c r="CG28" s="96" t="s">
        <v>754</v>
      </c>
      <c r="CH28" s="96" t="s">
        <v>754</v>
      </c>
      <c r="CI28" s="96" t="s">
        <v>288</v>
      </c>
      <c r="CJ28" s="96">
        <v>110000</v>
      </c>
      <c r="CK28" s="96">
        <v>1</v>
      </c>
      <c r="CL28" s="96">
        <v>2</v>
      </c>
      <c r="CM28" s="96"/>
      <c r="CN28" s="224" t="s">
        <v>696</v>
      </c>
    </row>
    <row r="29" spans="2:92" ht="15.75" customHeight="1">
      <c r="B29" s="218"/>
      <c r="C29" s="458">
        <f t="shared" si="12"/>
        <v>19</v>
      </c>
      <c r="D29" s="459">
        <f t="shared" ref="D29:E29" si="66">+H29-L29</f>
        <v>0</v>
      </c>
      <c r="E29" s="460">
        <f t="shared" si="66"/>
        <v>0</v>
      </c>
      <c r="F29" s="460"/>
      <c r="G29" s="461"/>
      <c r="H29" s="462"/>
      <c r="I29" s="460"/>
      <c r="J29" s="463"/>
      <c r="K29" s="463"/>
      <c r="L29" s="464">
        <f t="shared" si="2"/>
        <v>0</v>
      </c>
      <c r="M29" s="465">
        <f t="shared" si="3"/>
        <v>0</v>
      </c>
      <c r="N29" s="96"/>
      <c r="O29" s="458">
        <v>19</v>
      </c>
      <c r="P29" s="459">
        <f t="shared" ref="P29:Q29" si="67">+T29-X29</f>
        <v>0</v>
      </c>
      <c r="Q29" s="460">
        <f t="shared" si="67"/>
        <v>0</v>
      </c>
      <c r="R29" s="460"/>
      <c r="S29" s="461"/>
      <c r="T29" s="462"/>
      <c r="U29" s="460"/>
      <c r="V29" s="463"/>
      <c r="W29" s="463"/>
      <c r="X29" s="464">
        <f t="shared" si="5"/>
        <v>0</v>
      </c>
      <c r="Y29" s="465">
        <f t="shared" si="6"/>
        <v>0</v>
      </c>
      <c r="Z29" s="96"/>
      <c r="AA29" s="458">
        <v>19</v>
      </c>
      <c r="AB29" s="470">
        <f t="shared" ref="AB29:AC29" si="68">+AF29-AJ29</f>
        <v>8216000</v>
      </c>
      <c r="AC29" s="460">
        <f t="shared" si="68"/>
        <v>81</v>
      </c>
      <c r="AD29" s="460">
        <v>4</v>
      </c>
      <c r="AE29" s="461"/>
      <c r="AF29" s="462">
        <v>8216000</v>
      </c>
      <c r="AG29" s="460">
        <v>81</v>
      </c>
      <c r="AH29" s="463">
        <v>3</v>
      </c>
      <c r="AI29" s="463"/>
      <c r="AJ29" s="464">
        <f t="shared" si="8"/>
        <v>0</v>
      </c>
      <c r="AK29" s="465">
        <f t="shared" si="9"/>
        <v>0</v>
      </c>
      <c r="AL29" s="96"/>
      <c r="AM29" s="458">
        <v>19</v>
      </c>
      <c r="AN29" s="459"/>
      <c r="AO29" s="459"/>
      <c r="AP29" s="460"/>
      <c r="AQ29" s="461"/>
      <c r="AR29" s="462"/>
      <c r="AS29" s="460"/>
      <c r="AT29" s="463"/>
      <c r="AU29" s="463"/>
      <c r="AV29" s="464">
        <f t="shared" si="10"/>
        <v>0</v>
      </c>
      <c r="AW29" s="465">
        <f t="shared" si="11"/>
        <v>0</v>
      </c>
      <c r="AX29" s="211"/>
      <c r="AZ29" s="466">
        <v>2</v>
      </c>
      <c r="BA29" s="466">
        <f t="shared" si="16"/>
        <v>7</v>
      </c>
      <c r="BB29" s="467">
        <v>45237</v>
      </c>
      <c r="BC29" s="466" t="s">
        <v>708</v>
      </c>
      <c r="BD29" s="466" t="s">
        <v>709</v>
      </c>
      <c r="BE29" s="466" t="s">
        <v>710</v>
      </c>
      <c r="BF29" s="466" t="s">
        <v>725</v>
      </c>
      <c r="BG29" s="468" t="s">
        <v>277</v>
      </c>
      <c r="BH29" s="468">
        <v>21000</v>
      </c>
      <c r="BI29" s="468">
        <v>1</v>
      </c>
      <c r="BJ29" s="468">
        <v>2</v>
      </c>
      <c r="BK29" s="468">
        <f t="shared" si="17"/>
        <v>605000</v>
      </c>
      <c r="BL29" s="468">
        <v>121000</v>
      </c>
      <c r="BM29" s="469" t="s">
        <v>688</v>
      </c>
      <c r="BN29" s="467"/>
      <c r="BO29" s="468"/>
      <c r="BP29" s="469"/>
      <c r="BQ29" s="469"/>
      <c r="BR29" s="468" t="s">
        <v>755</v>
      </c>
      <c r="BU29" s="231">
        <v>90000</v>
      </c>
      <c r="CA29" s="223">
        <v>377</v>
      </c>
      <c r="CB29" s="96" t="s">
        <v>690</v>
      </c>
      <c r="CC29" s="96" t="s">
        <v>691</v>
      </c>
      <c r="CD29" s="96">
        <v>45241</v>
      </c>
      <c r="CE29" s="96" t="s">
        <v>756</v>
      </c>
      <c r="CF29" s="96" t="s">
        <v>757</v>
      </c>
      <c r="CG29" s="96" t="s">
        <v>758</v>
      </c>
      <c r="CH29" s="96" t="s">
        <v>759</v>
      </c>
      <c r="CI29" s="96" t="s">
        <v>280</v>
      </c>
      <c r="CJ29" s="96">
        <v>94000</v>
      </c>
      <c r="CK29" s="96">
        <v>1</v>
      </c>
      <c r="CL29" s="96">
        <v>2</v>
      </c>
      <c r="CM29" s="96"/>
      <c r="CN29" s="224" t="s">
        <v>696</v>
      </c>
    </row>
    <row r="30" spans="2:92" ht="15.75" customHeight="1">
      <c r="B30" s="218"/>
      <c r="C30" s="458">
        <f t="shared" si="12"/>
        <v>20</v>
      </c>
      <c r="D30" s="470">
        <f t="shared" ref="D30:E30" si="69">+H30-L30</f>
        <v>3232000</v>
      </c>
      <c r="E30" s="460">
        <f t="shared" si="69"/>
        <v>32</v>
      </c>
      <c r="F30" s="460">
        <f>J30+1</f>
        <v>6</v>
      </c>
      <c r="G30" s="461"/>
      <c r="H30" s="462">
        <v>3232000</v>
      </c>
      <c r="I30" s="460">
        <v>32</v>
      </c>
      <c r="J30" s="463">
        <v>5</v>
      </c>
      <c r="K30" s="463"/>
      <c r="L30" s="464">
        <f t="shared" si="2"/>
        <v>0</v>
      </c>
      <c r="M30" s="465">
        <f t="shared" si="3"/>
        <v>0</v>
      </c>
      <c r="N30" s="96"/>
      <c r="O30" s="458">
        <v>20</v>
      </c>
      <c r="P30" s="459">
        <f t="shared" ref="P30:Q30" si="70">+T30-X30</f>
        <v>0</v>
      </c>
      <c r="Q30" s="460">
        <f t="shared" si="70"/>
        <v>0</v>
      </c>
      <c r="R30" s="460"/>
      <c r="S30" s="461"/>
      <c r="T30" s="462"/>
      <c r="U30" s="460"/>
      <c r="V30" s="463"/>
      <c r="W30" s="463"/>
      <c r="X30" s="464">
        <f t="shared" si="5"/>
        <v>0</v>
      </c>
      <c r="Y30" s="465">
        <f t="shared" si="6"/>
        <v>0</v>
      </c>
      <c r="Z30" s="96"/>
      <c r="AA30" s="458">
        <v>20</v>
      </c>
      <c r="AB30" s="459">
        <f t="shared" ref="AB30:AC30" si="71">+AF30-AJ30</f>
        <v>0</v>
      </c>
      <c r="AC30" s="460">
        <f t="shared" si="71"/>
        <v>0</v>
      </c>
      <c r="AD30" s="460"/>
      <c r="AE30" s="461"/>
      <c r="AF30" s="462"/>
      <c r="AG30" s="460"/>
      <c r="AH30" s="463"/>
      <c r="AI30" s="463"/>
      <c r="AJ30" s="464">
        <f t="shared" si="8"/>
        <v>0</v>
      </c>
      <c r="AK30" s="465">
        <f t="shared" si="9"/>
        <v>0</v>
      </c>
      <c r="AL30" s="96"/>
      <c r="AM30" s="458">
        <v>20</v>
      </c>
      <c r="AN30" s="459"/>
      <c r="AO30" s="459"/>
      <c r="AP30" s="460"/>
      <c r="AQ30" s="461"/>
      <c r="AR30" s="462"/>
      <c r="AS30" s="460"/>
      <c r="AT30" s="463"/>
      <c r="AU30" s="463"/>
      <c r="AV30" s="464">
        <f t="shared" si="10"/>
        <v>0</v>
      </c>
      <c r="AW30" s="465">
        <f t="shared" si="11"/>
        <v>0</v>
      </c>
      <c r="AX30" s="211"/>
      <c r="AZ30" s="466">
        <v>2</v>
      </c>
      <c r="BA30" s="466">
        <f t="shared" si="16"/>
        <v>7</v>
      </c>
      <c r="BB30" s="467">
        <v>45237</v>
      </c>
      <c r="BC30" s="466" t="s">
        <v>708</v>
      </c>
      <c r="BD30" s="466" t="s">
        <v>709</v>
      </c>
      <c r="BE30" s="466" t="s">
        <v>710</v>
      </c>
      <c r="BF30" s="466" t="s">
        <v>742</v>
      </c>
      <c r="BG30" s="468" t="s">
        <v>285</v>
      </c>
      <c r="BH30" s="468">
        <v>92000</v>
      </c>
      <c r="BI30" s="468">
        <v>1</v>
      </c>
      <c r="BJ30" s="468">
        <v>2</v>
      </c>
      <c r="BK30" s="468">
        <f t="shared" si="17"/>
        <v>460000</v>
      </c>
      <c r="BL30" s="468">
        <v>92000</v>
      </c>
      <c r="BM30" s="469" t="s">
        <v>743</v>
      </c>
      <c r="BN30" s="467"/>
      <c r="BO30" s="468"/>
      <c r="BP30" s="469"/>
      <c r="BQ30" s="469"/>
      <c r="BR30" s="468"/>
      <c r="BU30" s="231">
        <v>101000</v>
      </c>
      <c r="CA30" s="223">
        <v>113</v>
      </c>
      <c r="CB30" s="96" t="s">
        <v>690</v>
      </c>
      <c r="CC30" s="96" t="s">
        <v>691</v>
      </c>
      <c r="CD30" s="96">
        <v>45242</v>
      </c>
      <c r="CE30" s="96" t="s">
        <v>722</v>
      </c>
      <c r="CF30" s="96" t="s">
        <v>723</v>
      </c>
      <c r="CG30" s="96" t="s">
        <v>724</v>
      </c>
      <c r="CH30" s="96" t="s">
        <v>724</v>
      </c>
      <c r="CI30" s="96" t="s">
        <v>274</v>
      </c>
      <c r="CJ30" s="96">
        <v>90000</v>
      </c>
      <c r="CK30" s="96">
        <v>1</v>
      </c>
      <c r="CL30" s="96">
        <v>3</v>
      </c>
      <c r="CM30" s="96"/>
      <c r="CN30" s="224" t="s">
        <v>696</v>
      </c>
    </row>
    <row r="31" spans="2:92" ht="15.75" customHeight="1">
      <c r="B31" s="218"/>
      <c r="C31" s="458">
        <f t="shared" si="12"/>
        <v>21</v>
      </c>
      <c r="D31" s="459">
        <f t="shared" ref="D31:E31" si="72">+H31-L31</f>
        <v>0</v>
      </c>
      <c r="E31" s="460">
        <f t="shared" si="72"/>
        <v>0</v>
      </c>
      <c r="F31" s="460"/>
      <c r="G31" s="461"/>
      <c r="H31" s="462"/>
      <c r="I31" s="460"/>
      <c r="J31" s="463"/>
      <c r="K31" s="463"/>
      <c r="L31" s="464">
        <f t="shared" si="2"/>
        <v>0</v>
      </c>
      <c r="M31" s="465">
        <f t="shared" si="3"/>
        <v>0</v>
      </c>
      <c r="N31" s="96"/>
      <c r="O31" s="458">
        <v>21</v>
      </c>
      <c r="P31" s="470">
        <f t="shared" ref="P31:Q31" si="73">+T31-X31</f>
        <v>4250000</v>
      </c>
      <c r="Q31" s="460">
        <f t="shared" si="73"/>
        <v>42</v>
      </c>
      <c r="R31" s="460">
        <v>3</v>
      </c>
      <c r="S31" s="461"/>
      <c r="T31" s="462">
        <v>8092000</v>
      </c>
      <c r="U31" s="460">
        <v>79</v>
      </c>
      <c r="V31" s="463">
        <v>2</v>
      </c>
      <c r="W31" s="463"/>
      <c r="X31" s="464">
        <f t="shared" si="5"/>
        <v>3842000</v>
      </c>
      <c r="Y31" s="465">
        <f t="shared" si="6"/>
        <v>37</v>
      </c>
      <c r="Z31" s="96"/>
      <c r="AA31" s="458">
        <v>21</v>
      </c>
      <c r="AB31" s="470">
        <f t="shared" ref="AB31:AC31" si="74">+AF31-AJ31</f>
        <v>4275000</v>
      </c>
      <c r="AC31" s="460">
        <f t="shared" si="74"/>
        <v>41</v>
      </c>
      <c r="AD31" s="460">
        <v>5</v>
      </c>
      <c r="AE31" s="461"/>
      <c r="AF31" s="462">
        <v>4490000</v>
      </c>
      <c r="AG31" s="460">
        <v>43</v>
      </c>
      <c r="AH31" s="463">
        <v>4</v>
      </c>
      <c r="AI31" s="463"/>
      <c r="AJ31" s="464">
        <f t="shared" si="8"/>
        <v>215000</v>
      </c>
      <c r="AK31" s="465">
        <f t="shared" si="9"/>
        <v>2</v>
      </c>
      <c r="AL31" s="96"/>
      <c r="AM31" s="458">
        <v>21</v>
      </c>
      <c r="AN31" s="459"/>
      <c r="AO31" s="459"/>
      <c r="AP31" s="460"/>
      <c r="AQ31" s="461"/>
      <c r="AR31" s="462"/>
      <c r="AS31" s="460"/>
      <c r="AT31" s="463"/>
      <c r="AU31" s="463"/>
      <c r="AV31" s="464">
        <f t="shared" si="10"/>
        <v>0</v>
      </c>
      <c r="AW31" s="465">
        <f t="shared" si="11"/>
        <v>0</v>
      </c>
      <c r="AX31" s="211"/>
      <c r="AZ31" s="466">
        <v>2</v>
      </c>
      <c r="BA31" s="466">
        <f t="shared" si="16"/>
        <v>7</v>
      </c>
      <c r="BB31" s="467">
        <v>45237</v>
      </c>
      <c r="BC31" s="466" t="s">
        <v>719</v>
      </c>
      <c r="BD31" s="466" t="s">
        <v>720</v>
      </c>
      <c r="BE31" s="466" t="s">
        <v>721</v>
      </c>
      <c r="BF31" s="466" t="s">
        <v>721</v>
      </c>
      <c r="BG31" s="468" t="s">
        <v>288</v>
      </c>
      <c r="BH31" s="468">
        <v>110000</v>
      </c>
      <c r="BI31" s="468">
        <v>1</v>
      </c>
      <c r="BJ31" s="468">
        <v>2</v>
      </c>
      <c r="BK31" s="468">
        <f t="shared" si="17"/>
        <v>550000</v>
      </c>
      <c r="BL31" s="468">
        <v>110000</v>
      </c>
      <c r="BM31" s="469" t="s">
        <v>743</v>
      </c>
      <c r="BN31" s="467"/>
      <c r="BO31" s="468"/>
      <c r="BP31" s="469"/>
      <c r="BQ31" s="469"/>
      <c r="BR31" s="468"/>
      <c r="BU31" s="231">
        <v>110000</v>
      </c>
      <c r="CA31" s="223">
        <v>263</v>
      </c>
      <c r="CB31" s="96" t="s">
        <v>690</v>
      </c>
      <c r="CC31" s="96" t="s">
        <v>691</v>
      </c>
      <c r="CD31" s="96">
        <v>45242</v>
      </c>
      <c r="CE31" s="96" t="s">
        <v>722</v>
      </c>
      <c r="CF31" s="96" t="s">
        <v>723</v>
      </c>
      <c r="CG31" s="96" t="s">
        <v>724</v>
      </c>
      <c r="CH31" s="96" t="s">
        <v>726</v>
      </c>
      <c r="CI31" s="96" t="s">
        <v>278</v>
      </c>
      <c r="CJ31" s="96">
        <v>101000</v>
      </c>
      <c r="CK31" s="96">
        <v>1</v>
      </c>
      <c r="CL31" s="96">
        <v>3</v>
      </c>
      <c r="CM31" s="96"/>
      <c r="CN31" s="224" t="s">
        <v>696</v>
      </c>
    </row>
    <row r="32" spans="2:92" ht="15.75" customHeight="1">
      <c r="B32" s="218"/>
      <c r="C32" s="458">
        <f t="shared" si="12"/>
        <v>22</v>
      </c>
      <c r="D32" s="459">
        <f t="shared" ref="D32:E32" si="75">+H32-L32</f>
        <v>0</v>
      </c>
      <c r="E32" s="460">
        <f t="shared" si="75"/>
        <v>0</v>
      </c>
      <c r="F32" s="460"/>
      <c r="G32" s="461"/>
      <c r="H32" s="462"/>
      <c r="I32" s="460"/>
      <c r="J32" s="463"/>
      <c r="K32" s="463"/>
      <c r="L32" s="464">
        <f t="shared" si="2"/>
        <v>0</v>
      </c>
      <c r="M32" s="465">
        <f t="shared" si="3"/>
        <v>0</v>
      </c>
      <c r="N32" s="96"/>
      <c r="O32" s="458">
        <v>22</v>
      </c>
      <c r="P32" s="459">
        <f t="shared" ref="P32:Q32" si="76">+T32-X32</f>
        <v>0</v>
      </c>
      <c r="Q32" s="460">
        <f t="shared" si="76"/>
        <v>0</v>
      </c>
      <c r="R32" s="460"/>
      <c r="S32" s="461"/>
      <c r="T32" s="462"/>
      <c r="U32" s="460"/>
      <c r="V32" s="463"/>
      <c r="W32" s="463"/>
      <c r="X32" s="464">
        <f t="shared" si="5"/>
        <v>0</v>
      </c>
      <c r="Y32" s="465">
        <f t="shared" si="6"/>
        <v>0</v>
      </c>
      <c r="Z32" s="96"/>
      <c r="AA32" s="458">
        <v>22</v>
      </c>
      <c r="AB32" s="470">
        <f t="shared" ref="AB32:AC32" si="77">+AF32-AJ32</f>
        <v>3564000</v>
      </c>
      <c r="AC32" s="460">
        <f t="shared" si="77"/>
        <v>34</v>
      </c>
      <c r="AD32" s="460">
        <v>4</v>
      </c>
      <c r="AE32" s="461"/>
      <c r="AF32" s="462">
        <v>3564000</v>
      </c>
      <c r="AG32" s="460">
        <v>34</v>
      </c>
      <c r="AH32" s="463">
        <v>3</v>
      </c>
      <c r="AI32" s="463"/>
      <c r="AJ32" s="464">
        <f t="shared" si="8"/>
        <v>0</v>
      </c>
      <c r="AK32" s="465">
        <f t="shared" si="9"/>
        <v>0</v>
      </c>
      <c r="AL32" s="96"/>
      <c r="AM32" s="458">
        <v>22</v>
      </c>
      <c r="AN32" s="459"/>
      <c r="AO32" s="459"/>
      <c r="AP32" s="460"/>
      <c r="AQ32" s="461"/>
      <c r="AR32" s="462"/>
      <c r="AS32" s="460"/>
      <c r="AT32" s="463"/>
      <c r="AU32" s="463"/>
      <c r="AV32" s="464">
        <f t="shared" si="10"/>
        <v>0</v>
      </c>
      <c r="AW32" s="465">
        <f t="shared" si="11"/>
        <v>0</v>
      </c>
      <c r="AX32" s="211"/>
      <c r="AZ32" s="466">
        <v>2</v>
      </c>
      <c r="BA32" s="466">
        <f t="shared" si="16"/>
        <v>7</v>
      </c>
      <c r="BB32" s="467">
        <v>45237</v>
      </c>
      <c r="BC32" s="466" t="s">
        <v>738</v>
      </c>
      <c r="BD32" s="466" t="s">
        <v>739</v>
      </c>
      <c r="BE32" s="466" t="s">
        <v>740</v>
      </c>
      <c r="BF32" s="466" t="s">
        <v>741</v>
      </c>
      <c r="BG32" s="468" t="s">
        <v>277</v>
      </c>
      <c r="BH32" s="468">
        <v>121000</v>
      </c>
      <c r="BI32" s="468">
        <v>1</v>
      </c>
      <c r="BJ32" s="468">
        <v>2</v>
      </c>
      <c r="BK32" s="468">
        <f t="shared" si="17"/>
        <v>605000</v>
      </c>
      <c r="BL32" s="468">
        <v>121000</v>
      </c>
      <c r="BM32" s="469" t="s">
        <v>743</v>
      </c>
      <c r="BN32" s="467"/>
      <c r="BO32" s="468"/>
      <c r="BP32" s="469"/>
      <c r="BQ32" s="469"/>
      <c r="BR32" s="468"/>
      <c r="BU32" s="231">
        <v>110000</v>
      </c>
      <c r="CA32" s="223">
        <v>147</v>
      </c>
      <c r="CB32" s="96" t="s">
        <v>690</v>
      </c>
      <c r="CC32" s="96" t="s">
        <v>691</v>
      </c>
      <c r="CD32" s="96">
        <v>45244</v>
      </c>
      <c r="CE32" s="96" t="s">
        <v>760</v>
      </c>
      <c r="CF32" s="96" t="s">
        <v>761</v>
      </c>
      <c r="CG32" s="96" t="s">
        <v>762</v>
      </c>
      <c r="CH32" s="96" t="s">
        <v>762</v>
      </c>
      <c r="CI32" s="96" t="s">
        <v>265</v>
      </c>
      <c r="CJ32" s="96">
        <v>110000</v>
      </c>
      <c r="CK32" s="96">
        <v>1</v>
      </c>
      <c r="CL32" s="96">
        <v>2</v>
      </c>
      <c r="CM32" s="96"/>
      <c r="CN32" s="224" t="s">
        <v>696</v>
      </c>
    </row>
    <row r="33" spans="2:92" ht="15.75" customHeight="1">
      <c r="B33" s="218"/>
      <c r="C33" s="458">
        <f t="shared" si="12"/>
        <v>23</v>
      </c>
      <c r="D33" s="459">
        <f t="shared" ref="D33:E33" si="78">+H33-L33</f>
        <v>0</v>
      </c>
      <c r="E33" s="460">
        <f t="shared" si="78"/>
        <v>0</v>
      </c>
      <c r="F33" s="460"/>
      <c r="G33" s="461"/>
      <c r="H33" s="462"/>
      <c r="I33" s="460"/>
      <c r="J33" s="463"/>
      <c r="K33" s="463"/>
      <c r="L33" s="464">
        <f t="shared" si="2"/>
        <v>0</v>
      </c>
      <c r="M33" s="465">
        <f t="shared" si="3"/>
        <v>0</v>
      </c>
      <c r="N33" s="96"/>
      <c r="O33" s="458">
        <v>23</v>
      </c>
      <c r="P33" s="459">
        <f t="shared" ref="P33:Q33" si="79">+T33-X33</f>
        <v>0</v>
      </c>
      <c r="Q33" s="460">
        <f t="shared" si="79"/>
        <v>0</v>
      </c>
      <c r="R33" s="460"/>
      <c r="S33" s="461"/>
      <c r="T33" s="462"/>
      <c r="U33" s="460"/>
      <c r="V33" s="463"/>
      <c r="W33" s="463"/>
      <c r="X33" s="464">
        <f t="shared" si="5"/>
        <v>0</v>
      </c>
      <c r="Y33" s="465">
        <f t="shared" si="6"/>
        <v>0</v>
      </c>
      <c r="Z33" s="96"/>
      <c r="AA33" s="458">
        <v>23</v>
      </c>
      <c r="AB33" s="459">
        <f t="shared" ref="AB33:AC33" si="80">+AF33-AJ33</f>
        <v>0</v>
      </c>
      <c r="AC33" s="460">
        <f t="shared" si="80"/>
        <v>0</v>
      </c>
      <c r="AD33" s="460"/>
      <c r="AE33" s="461"/>
      <c r="AF33" s="462"/>
      <c r="AG33" s="460"/>
      <c r="AH33" s="463"/>
      <c r="AI33" s="463"/>
      <c r="AJ33" s="464">
        <f t="shared" si="8"/>
        <v>0</v>
      </c>
      <c r="AK33" s="465">
        <f t="shared" si="9"/>
        <v>0</v>
      </c>
      <c r="AL33" s="96"/>
      <c r="AM33" s="458">
        <v>23</v>
      </c>
      <c r="AN33" s="459"/>
      <c r="AO33" s="459"/>
      <c r="AP33" s="460"/>
      <c r="AQ33" s="461"/>
      <c r="AR33" s="462"/>
      <c r="AS33" s="460"/>
      <c r="AT33" s="463"/>
      <c r="AU33" s="463"/>
      <c r="AV33" s="464">
        <f t="shared" si="10"/>
        <v>0</v>
      </c>
      <c r="AW33" s="465">
        <f t="shared" si="11"/>
        <v>0</v>
      </c>
      <c r="AX33" s="211"/>
      <c r="AZ33" s="466">
        <v>2</v>
      </c>
      <c r="BA33" s="466">
        <f t="shared" si="16"/>
        <v>7</v>
      </c>
      <c r="BB33" s="467">
        <v>45237</v>
      </c>
      <c r="BC33" s="466" t="s">
        <v>731</v>
      </c>
      <c r="BD33" s="466" t="s">
        <v>732</v>
      </c>
      <c r="BE33" s="466" t="s">
        <v>733</v>
      </c>
      <c r="BF33" s="466" t="s">
        <v>733</v>
      </c>
      <c r="BG33" s="468" t="s">
        <v>285</v>
      </c>
      <c r="BH33" s="468">
        <v>92000</v>
      </c>
      <c r="BI33" s="468">
        <v>1</v>
      </c>
      <c r="BJ33" s="468">
        <v>2</v>
      </c>
      <c r="BK33" s="468">
        <f t="shared" si="17"/>
        <v>460000</v>
      </c>
      <c r="BL33" s="468">
        <v>92000</v>
      </c>
      <c r="BM33" s="469" t="s">
        <v>743</v>
      </c>
      <c r="BN33" s="467"/>
      <c r="BO33" s="468"/>
      <c r="BP33" s="469"/>
      <c r="BQ33" s="469"/>
      <c r="BR33" s="468"/>
      <c r="BU33" s="231">
        <v>90000</v>
      </c>
      <c r="CA33" s="223">
        <v>209</v>
      </c>
      <c r="CB33" s="96" t="s">
        <v>690</v>
      </c>
      <c r="CC33" s="96" t="s">
        <v>691</v>
      </c>
      <c r="CD33" s="96">
        <v>45244</v>
      </c>
      <c r="CE33" s="96" t="s">
        <v>763</v>
      </c>
      <c r="CF33" s="96" t="s">
        <v>764</v>
      </c>
      <c r="CG33" s="96" t="s">
        <v>765</v>
      </c>
      <c r="CH33" s="96" t="s">
        <v>766</v>
      </c>
      <c r="CI33" s="96" t="s">
        <v>265</v>
      </c>
      <c r="CJ33" s="96">
        <v>110000</v>
      </c>
      <c r="CK33" s="96">
        <v>1</v>
      </c>
      <c r="CL33" s="96">
        <v>2</v>
      </c>
      <c r="CM33" s="96">
        <v>45259</v>
      </c>
      <c r="CN33" s="224" t="s">
        <v>696</v>
      </c>
    </row>
    <row r="34" spans="2:92" ht="15.75" customHeight="1">
      <c r="B34" s="218"/>
      <c r="C34" s="458">
        <f t="shared" si="12"/>
        <v>24</v>
      </c>
      <c r="D34" s="470">
        <f t="shared" ref="D34:E34" si="81">+H34-L34</f>
        <v>2989000</v>
      </c>
      <c r="E34" s="460">
        <f t="shared" si="81"/>
        <v>30</v>
      </c>
      <c r="F34" s="460">
        <f>J34+1</f>
        <v>6</v>
      </c>
      <c r="G34" s="461"/>
      <c r="H34" s="462">
        <v>2989000</v>
      </c>
      <c r="I34" s="460">
        <v>30</v>
      </c>
      <c r="J34" s="463">
        <v>5</v>
      </c>
      <c r="K34" s="463"/>
      <c r="L34" s="464">
        <f t="shared" si="2"/>
        <v>0</v>
      </c>
      <c r="M34" s="465">
        <f t="shared" si="3"/>
        <v>0</v>
      </c>
      <c r="N34" s="96"/>
      <c r="O34" s="458">
        <v>24</v>
      </c>
      <c r="P34" s="459">
        <f t="shared" ref="P34:Q34" si="82">+T34-X34</f>
        <v>0</v>
      </c>
      <c r="Q34" s="460">
        <f t="shared" si="82"/>
        <v>0</v>
      </c>
      <c r="R34" s="460"/>
      <c r="S34" s="461"/>
      <c r="T34" s="462"/>
      <c r="U34" s="460"/>
      <c r="V34" s="463"/>
      <c r="W34" s="463"/>
      <c r="X34" s="464">
        <f t="shared" si="5"/>
        <v>0</v>
      </c>
      <c r="Y34" s="465">
        <f t="shared" si="6"/>
        <v>0</v>
      </c>
      <c r="Z34" s="96"/>
      <c r="AA34" s="458">
        <v>24</v>
      </c>
      <c r="AB34" s="470">
        <f t="shared" ref="AB34:AC34" si="83">+AF34-AJ34</f>
        <v>2863000</v>
      </c>
      <c r="AC34" s="460">
        <f t="shared" si="83"/>
        <v>27</v>
      </c>
      <c r="AD34" s="460">
        <v>5</v>
      </c>
      <c r="AE34" s="461"/>
      <c r="AF34" s="462">
        <v>2863000</v>
      </c>
      <c r="AG34" s="460">
        <v>27</v>
      </c>
      <c r="AH34" s="463">
        <v>4</v>
      </c>
      <c r="AI34" s="463"/>
      <c r="AJ34" s="464">
        <f t="shared" si="8"/>
        <v>0</v>
      </c>
      <c r="AK34" s="465">
        <f t="shared" si="9"/>
        <v>0</v>
      </c>
      <c r="AL34" s="96"/>
      <c r="AM34" s="458">
        <v>24</v>
      </c>
      <c r="AN34" s="459"/>
      <c r="AO34" s="460"/>
      <c r="AP34" s="460"/>
      <c r="AQ34" s="461"/>
      <c r="AR34" s="462"/>
      <c r="AS34" s="460"/>
      <c r="AT34" s="463"/>
      <c r="AU34" s="463"/>
      <c r="AV34" s="464">
        <f t="shared" si="10"/>
        <v>0</v>
      </c>
      <c r="AW34" s="465">
        <f t="shared" si="11"/>
        <v>0</v>
      </c>
      <c r="AX34" s="211"/>
      <c r="AZ34" s="466">
        <v>2</v>
      </c>
      <c r="BA34" s="466">
        <f t="shared" si="16"/>
        <v>7</v>
      </c>
      <c r="BB34" s="467">
        <v>45237</v>
      </c>
      <c r="BC34" s="466" t="s">
        <v>697</v>
      </c>
      <c r="BD34" s="466" t="s">
        <v>698</v>
      </c>
      <c r="BE34" s="466" t="s">
        <v>699</v>
      </c>
      <c r="BF34" s="466" t="s">
        <v>699</v>
      </c>
      <c r="BG34" s="468" t="s">
        <v>274</v>
      </c>
      <c r="BH34" s="468">
        <v>90000</v>
      </c>
      <c r="BI34" s="468">
        <v>1</v>
      </c>
      <c r="BJ34" s="468">
        <v>2</v>
      </c>
      <c r="BK34" s="468">
        <f t="shared" si="17"/>
        <v>450000</v>
      </c>
      <c r="BL34" s="468">
        <v>90000</v>
      </c>
      <c r="BM34" s="469" t="s">
        <v>743</v>
      </c>
      <c r="BN34" s="467"/>
      <c r="BO34" s="468"/>
      <c r="BP34" s="469"/>
      <c r="BQ34" s="469"/>
      <c r="BR34" s="468"/>
      <c r="BU34" s="231">
        <v>129000</v>
      </c>
      <c r="CA34" s="223">
        <v>237</v>
      </c>
      <c r="CB34" s="96" t="s">
        <v>690</v>
      </c>
      <c r="CC34" s="96" t="s">
        <v>691</v>
      </c>
      <c r="CD34" s="96">
        <v>45244</v>
      </c>
      <c r="CE34" s="96" t="s">
        <v>767</v>
      </c>
      <c r="CF34" s="96" t="s">
        <v>768</v>
      </c>
      <c r="CG34" s="96" t="s">
        <v>769</v>
      </c>
      <c r="CH34" s="96" t="s">
        <v>770</v>
      </c>
      <c r="CI34" s="96" t="s">
        <v>274</v>
      </c>
      <c r="CJ34" s="96">
        <v>90000</v>
      </c>
      <c r="CK34" s="96">
        <v>1</v>
      </c>
      <c r="CL34" s="96">
        <v>2</v>
      </c>
      <c r="CM34" s="96"/>
      <c r="CN34" s="224" t="s">
        <v>696</v>
      </c>
    </row>
    <row r="35" spans="2:92" ht="15.75" customHeight="1">
      <c r="B35" s="218"/>
      <c r="C35" s="458">
        <f t="shared" si="12"/>
        <v>25</v>
      </c>
      <c r="D35" s="459">
        <f t="shared" ref="D35:E35" si="84">+H35-L35</f>
        <v>0</v>
      </c>
      <c r="E35" s="460">
        <f t="shared" si="84"/>
        <v>0</v>
      </c>
      <c r="F35" s="460"/>
      <c r="G35" s="461"/>
      <c r="H35" s="462"/>
      <c r="I35" s="460"/>
      <c r="J35" s="463"/>
      <c r="K35" s="463"/>
      <c r="L35" s="464">
        <f t="shared" si="2"/>
        <v>0</v>
      </c>
      <c r="M35" s="465">
        <f t="shared" si="3"/>
        <v>0</v>
      </c>
      <c r="N35" s="96"/>
      <c r="O35" s="458">
        <v>25</v>
      </c>
      <c r="P35" s="470">
        <f t="shared" ref="P35:Q35" si="85">+T35-X35</f>
        <v>1267000</v>
      </c>
      <c r="Q35" s="460">
        <f t="shared" si="85"/>
        <v>12</v>
      </c>
      <c r="R35" s="460">
        <v>3</v>
      </c>
      <c r="S35" s="461"/>
      <c r="T35" s="462">
        <v>1851000</v>
      </c>
      <c r="U35" s="460">
        <v>17</v>
      </c>
      <c r="V35" s="463">
        <v>2</v>
      </c>
      <c r="W35" s="463"/>
      <c r="X35" s="464">
        <f t="shared" si="5"/>
        <v>584000</v>
      </c>
      <c r="Y35" s="465">
        <f t="shared" si="6"/>
        <v>5</v>
      </c>
      <c r="Z35" s="96"/>
      <c r="AA35" s="458">
        <v>25</v>
      </c>
      <c r="AB35" s="459">
        <f t="shared" ref="AB35:AC35" si="86">+AF35-AJ35</f>
        <v>0</v>
      </c>
      <c r="AC35" s="460">
        <f t="shared" si="86"/>
        <v>0</v>
      </c>
      <c r="AD35" s="460"/>
      <c r="AE35" s="461"/>
      <c r="AF35" s="462"/>
      <c r="AG35" s="460"/>
      <c r="AH35" s="463"/>
      <c r="AI35" s="463"/>
      <c r="AJ35" s="464">
        <f t="shared" si="8"/>
        <v>0</v>
      </c>
      <c r="AK35" s="465">
        <f t="shared" si="9"/>
        <v>0</v>
      </c>
      <c r="AL35" s="96"/>
      <c r="AM35" s="458">
        <v>25</v>
      </c>
      <c r="AN35" s="459"/>
      <c r="AO35" s="460"/>
      <c r="AP35" s="460"/>
      <c r="AQ35" s="461"/>
      <c r="AR35" s="462"/>
      <c r="AS35" s="460"/>
      <c r="AT35" s="463"/>
      <c r="AU35" s="463"/>
      <c r="AV35" s="464">
        <f t="shared" si="10"/>
        <v>0</v>
      </c>
      <c r="AW35" s="465">
        <f t="shared" si="11"/>
        <v>0</v>
      </c>
      <c r="AX35" s="211"/>
      <c r="AZ35" s="466">
        <v>2</v>
      </c>
      <c r="BA35" s="466">
        <f t="shared" si="16"/>
        <v>7</v>
      </c>
      <c r="BB35" s="467">
        <v>45237</v>
      </c>
      <c r="BC35" s="466" t="s">
        <v>697</v>
      </c>
      <c r="BD35" s="466" t="s">
        <v>698</v>
      </c>
      <c r="BE35" s="466" t="s">
        <v>699</v>
      </c>
      <c r="BF35" s="466" t="s">
        <v>715</v>
      </c>
      <c r="BG35" s="468" t="s">
        <v>280</v>
      </c>
      <c r="BH35" s="468">
        <v>94000</v>
      </c>
      <c r="BI35" s="468">
        <v>1</v>
      </c>
      <c r="BJ35" s="468">
        <v>2</v>
      </c>
      <c r="BK35" s="468">
        <f t="shared" si="17"/>
        <v>470000</v>
      </c>
      <c r="BL35" s="468">
        <v>94000</v>
      </c>
      <c r="BM35" s="469" t="s">
        <v>743</v>
      </c>
      <c r="BN35" s="467"/>
      <c r="BO35" s="468"/>
      <c r="BP35" s="469"/>
      <c r="BQ35" s="469"/>
      <c r="BR35" s="468"/>
      <c r="BU35" s="231">
        <v>92000</v>
      </c>
      <c r="CA35" s="223">
        <v>385</v>
      </c>
      <c r="CB35" s="96" t="s">
        <v>690</v>
      </c>
      <c r="CC35" s="96" t="s">
        <v>691</v>
      </c>
      <c r="CD35" s="96">
        <v>45244</v>
      </c>
      <c r="CE35" s="96" t="s">
        <v>771</v>
      </c>
      <c r="CF35" s="96" t="s">
        <v>772</v>
      </c>
      <c r="CG35" s="96" t="s">
        <v>773</v>
      </c>
      <c r="CH35" s="96" t="s">
        <v>773</v>
      </c>
      <c r="CI35" s="96" t="s">
        <v>284</v>
      </c>
      <c r="CJ35" s="96">
        <v>129000</v>
      </c>
      <c r="CK35" s="96">
        <v>1</v>
      </c>
      <c r="CL35" s="96">
        <v>2</v>
      </c>
      <c r="CM35" s="96">
        <v>45260</v>
      </c>
      <c r="CN35" s="224" t="s">
        <v>696</v>
      </c>
    </row>
    <row r="36" spans="2:92" ht="15.75" customHeight="1">
      <c r="B36" s="218"/>
      <c r="C36" s="458">
        <f t="shared" si="12"/>
        <v>26</v>
      </c>
      <c r="D36" s="459">
        <f t="shared" ref="D36:E36" si="87">+H36-L36</f>
        <v>0</v>
      </c>
      <c r="E36" s="460">
        <f t="shared" si="87"/>
        <v>0</v>
      </c>
      <c r="F36" s="460"/>
      <c r="G36" s="461"/>
      <c r="H36" s="462"/>
      <c r="I36" s="460"/>
      <c r="J36" s="463"/>
      <c r="K36" s="463"/>
      <c r="L36" s="464">
        <f t="shared" si="2"/>
        <v>0</v>
      </c>
      <c r="M36" s="465">
        <f t="shared" si="3"/>
        <v>0</v>
      </c>
      <c r="N36" s="96"/>
      <c r="O36" s="458">
        <v>26</v>
      </c>
      <c r="P36" s="459">
        <f t="shared" ref="P36:Q36" si="88">+T36-X36</f>
        <v>0</v>
      </c>
      <c r="Q36" s="460">
        <f t="shared" si="88"/>
        <v>0</v>
      </c>
      <c r="R36" s="460"/>
      <c r="S36" s="461"/>
      <c r="T36" s="462"/>
      <c r="U36" s="460"/>
      <c r="V36" s="463"/>
      <c r="W36" s="463"/>
      <c r="X36" s="464">
        <f t="shared" si="5"/>
        <v>0</v>
      </c>
      <c r="Y36" s="465">
        <f t="shared" si="6"/>
        <v>0</v>
      </c>
      <c r="Z36" s="96"/>
      <c r="AA36" s="458">
        <v>26</v>
      </c>
      <c r="AB36" s="470">
        <f t="shared" ref="AB36:AC36" si="89">+AF36-AJ36</f>
        <v>5117000</v>
      </c>
      <c r="AC36" s="460">
        <f t="shared" si="89"/>
        <v>48</v>
      </c>
      <c r="AD36" s="460">
        <v>4</v>
      </c>
      <c r="AE36" s="461"/>
      <c r="AF36" s="462">
        <v>5117000</v>
      </c>
      <c r="AG36" s="460">
        <v>48</v>
      </c>
      <c r="AH36" s="463">
        <v>3</v>
      </c>
      <c r="AI36" s="463"/>
      <c r="AJ36" s="464">
        <f t="shared" si="8"/>
        <v>0</v>
      </c>
      <c r="AK36" s="465">
        <f t="shared" si="9"/>
        <v>0</v>
      </c>
      <c r="AL36" s="96"/>
      <c r="AM36" s="458">
        <v>26</v>
      </c>
      <c r="AN36" s="459"/>
      <c r="AO36" s="459"/>
      <c r="AP36" s="460"/>
      <c r="AQ36" s="461"/>
      <c r="AR36" s="462"/>
      <c r="AS36" s="460"/>
      <c r="AT36" s="463"/>
      <c r="AU36" s="463"/>
      <c r="AV36" s="464">
        <f t="shared" si="10"/>
        <v>0</v>
      </c>
      <c r="AW36" s="465">
        <f t="shared" si="11"/>
        <v>0</v>
      </c>
      <c r="AX36" s="211"/>
      <c r="AZ36" s="466">
        <v>2</v>
      </c>
      <c r="BA36" s="466">
        <f t="shared" si="16"/>
        <v>11</v>
      </c>
      <c r="BB36" s="467">
        <v>45241</v>
      </c>
      <c r="BC36" s="466" t="s">
        <v>756</v>
      </c>
      <c r="BD36" s="466" t="s">
        <v>757</v>
      </c>
      <c r="BE36" s="466" t="s">
        <v>758</v>
      </c>
      <c r="BF36" s="466" t="s">
        <v>759</v>
      </c>
      <c r="BG36" s="468" t="s">
        <v>280</v>
      </c>
      <c r="BH36" s="468">
        <v>94000</v>
      </c>
      <c r="BI36" s="468">
        <v>1</v>
      </c>
      <c r="BJ36" s="468">
        <v>2</v>
      </c>
      <c r="BK36" s="468">
        <f t="shared" si="17"/>
        <v>470000</v>
      </c>
      <c r="BL36" s="468">
        <v>94000</v>
      </c>
      <c r="BM36" s="469" t="s">
        <v>743</v>
      </c>
      <c r="BN36" s="467"/>
      <c r="BO36" s="468"/>
      <c r="BP36" s="469"/>
      <c r="BQ36" s="469"/>
      <c r="BR36" s="468"/>
      <c r="BU36" s="231">
        <v>92000</v>
      </c>
      <c r="CA36" s="223">
        <v>469</v>
      </c>
      <c r="CB36" s="96" t="s">
        <v>690</v>
      </c>
      <c r="CC36" s="96" t="s">
        <v>691</v>
      </c>
      <c r="CD36" s="96">
        <v>45244</v>
      </c>
      <c r="CE36" s="96" t="s">
        <v>774</v>
      </c>
      <c r="CF36" s="96" t="s">
        <v>775</v>
      </c>
      <c r="CG36" s="96" t="s">
        <v>776</v>
      </c>
      <c r="CH36" s="96" t="s">
        <v>776</v>
      </c>
      <c r="CI36" s="96" t="s">
        <v>285</v>
      </c>
      <c r="CJ36" s="96">
        <v>92000</v>
      </c>
      <c r="CK36" s="96">
        <v>1</v>
      </c>
      <c r="CL36" s="96">
        <v>2</v>
      </c>
      <c r="CM36" s="96">
        <v>45260</v>
      </c>
      <c r="CN36" s="224" t="s">
        <v>696</v>
      </c>
    </row>
    <row r="37" spans="2:92" ht="15.75" customHeight="1">
      <c r="B37" s="218"/>
      <c r="C37" s="458">
        <f t="shared" si="12"/>
        <v>27</v>
      </c>
      <c r="D37" s="473">
        <f t="shared" ref="D37:E37" si="90">+H37-L37</f>
        <v>3463000</v>
      </c>
      <c r="E37" s="460">
        <f t="shared" si="90"/>
        <v>33</v>
      </c>
      <c r="F37" s="460">
        <f>J37+1</f>
        <v>6</v>
      </c>
      <c r="G37" s="461"/>
      <c r="H37" s="462">
        <v>3792000</v>
      </c>
      <c r="I37" s="460">
        <v>36</v>
      </c>
      <c r="J37" s="463">
        <v>5</v>
      </c>
      <c r="K37" s="463"/>
      <c r="L37" s="464">
        <f t="shared" si="2"/>
        <v>329000</v>
      </c>
      <c r="M37" s="465">
        <f t="shared" si="3"/>
        <v>3</v>
      </c>
      <c r="N37" s="96"/>
      <c r="O37" s="458">
        <v>27</v>
      </c>
      <c r="P37" s="459">
        <f t="shared" ref="P37:Q37" si="91">+T37-X37</f>
        <v>0</v>
      </c>
      <c r="Q37" s="460">
        <f t="shared" si="91"/>
        <v>0</v>
      </c>
      <c r="R37" s="460"/>
      <c r="S37" s="461"/>
      <c r="T37" s="462"/>
      <c r="U37" s="460"/>
      <c r="V37" s="463"/>
      <c r="W37" s="463"/>
      <c r="X37" s="464">
        <f t="shared" si="5"/>
        <v>0</v>
      </c>
      <c r="Y37" s="465">
        <f t="shared" si="6"/>
        <v>0</v>
      </c>
      <c r="Z37" s="96"/>
      <c r="AA37" s="458">
        <v>27</v>
      </c>
      <c r="AB37" s="459">
        <f t="shared" ref="AB37:AC37" si="92">+AF37-AJ37</f>
        <v>0</v>
      </c>
      <c r="AC37" s="460">
        <f t="shared" si="92"/>
        <v>0</v>
      </c>
      <c r="AD37" s="460"/>
      <c r="AE37" s="461"/>
      <c r="AF37" s="462"/>
      <c r="AG37" s="460"/>
      <c r="AH37" s="463"/>
      <c r="AI37" s="463"/>
      <c r="AJ37" s="464">
        <f t="shared" si="8"/>
        <v>0</v>
      </c>
      <c r="AK37" s="465">
        <f t="shared" si="9"/>
        <v>0</v>
      </c>
      <c r="AL37" s="96"/>
      <c r="AM37" s="458">
        <v>27</v>
      </c>
      <c r="AN37" s="459"/>
      <c r="AO37" s="460"/>
      <c r="AP37" s="460"/>
      <c r="AQ37" s="461"/>
      <c r="AR37" s="462"/>
      <c r="AS37" s="460"/>
      <c r="AT37" s="463"/>
      <c r="AU37" s="463"/>
      <c r="AV37" s="464">
        <f t="shared" si="10"/>
        <v>0</v>
      </c>
      <c r="AW37" s="465">
        <f t="shared" si="11"/>
        <v>0</v>
      </c>
      <c r="AX37" s="211"/>
      <c r="AZ37" s="466">
        <v>2</v>
      </c>
      <c r="BA37" s="466">
        <f t="shared" si="16"/>
        <v>11</v>
      </c>
      <c r="BB37" s="467">
        <v>45241</v>
      </c>
      <c r="BC37" s="466" t="s">
        <v>744</v>
      </c>
      <c r="BD37" s="466" t="s">
        <v>745</v>
      </c>
      <c r="BE37" s="466" t="s">
        <v>746</v>
      </c>
      <c r="BF37" s="466" t="s">
        <v>747</v>
      </c>
      <c r="BG37" s="468" t="s">
        <v>284</v>
      </c>
      <c r="BH37" s="468">
        <v>129000</v>
      </c>
      <c r="BI37" s="468">
        <v>1</v>
      </c>
      <c r="BJ37" s="468">
        <v>2</v>
      </c>
      <c r="BK37" s="468">
        <f t="shared" si="17"/>
        <v>645000</v>
      </c>
      <c r="BL37" s="468">
        <v>129000</v>
      </c>
      <c r="BM37" s="469" t="s">
        <v>743</v>
      </c>
      <c r="BN37" s="467"/>
      <c r="BO37" s="468"/>
      <c r="BP37" s="469"/>
      <c r="BQ37" s="469"/>
      <c r="BR37" s="468"/>
      <c r="BU37" s="231">
        <v>94000</v>
      </c>
      <c r="CA37" s="223">
        <v>102</v>
      </c>
      <c r="CB37" s="96" t="s">
        <v>690</v>
      </c>
      <c r="CC37" s="96" t="s">
        <v>691</v>
      </c>
      <c r="CD37" s="96">
        <v>45248</v>
      </c>
      <c r="CE37" s="96" t="s">
        <v>777</v>
      </c>
      <c r="CF37" s="96" t="s">
        <v>778</v>
      </c>
      <c r="CG37" s="96" t="s">
        <v>779</v>
      </c>
      <c r="CH37" s="96" t="s">
        <v>780</v>
      </c>
      <c r="CI37" s="96" t="s">
        <v>285</v>
      </c>
      <c r="CJ37" s="96">
        <v>92000</v>
      </c>
      <c r="CK37" s="96">
        <v>1</v>
      </c>
      <c r="CL37" s="96">
        <v>2</v>
      </c>
      <c r="CM37" s="96">
        <v>45256</v>
      </c>
      <c r="CN37" s="224" t="s">
        <v>696</v>
      </c>
    </row>
    <row r="38" spans="2:92" ht="15.75" customHeight="1">
      <c r="B38" s="218"/>
      <c r="C38" s="458">
        <f t="shared" si="12"/>
        <v>28</v>
      </c>
      <c r="D38" s="459">
        <f t="shared" ref="D38:E38" si="93">+H38-L38</f>
        <v>0</v>
      </c>
      <c r="E38" s="460">
        <f t="shared" si="93"/>
        <v>0</v>
      </c>
      <c r="F38" s="460"/>
      <c r="G38" s="461"/>
      <c r="H38" s="462"/>
      <c r="I38" s="460"/>
      <c r="J38" s="463"/>
      <c r="K38" s="463"/>
      <c r="L38" s="464">
        <f t="shared" si="2"/>
        <v>0</v>
      </c>
      <c r="M38" s="465">
        <f t="shared" si="3"/>
        <v>0</v>
      </c>
      <c r="N38" s="96"/>
      <c r="O38" s="458">
        <v>28</v>
      </c>
      <c r="P38" s="470">
        <f t="shared" ref="P38:Q38" si="94">+T38-X38</f>
        <v>2810000</v>
      </c>
      <c r="Q38" s="460">
        <f t="shared" si="94"/>
        <v>28</v>
      </c>
      <c r="R38" s="460">
        <v>3</v>
      </c>
      <c r="S38" s="461"/>
      <c r="T38" s="462">
        <v>4447000</v>
      </c>
      <c r="U38" s="460">
        <v>43</v>
      </c>
      <c r="V38" s="463">
        <v>2</v>
      </c>
      <c r="W38" s="463"/>
      <c r="X38" s="464">
        <f t="shared" si="5"/>
        <v>1637000</v>
      </c>
      <c r="Y38" s="465">
        <f t="shared" si="6"/>
        <v>15</v>
      </c>
      <c r="Z38" s="96"/>
      <c r="AA38" s="458">
        <v>28</v>
      </c>
      <c r="AB38" s="470">
        <f t="shared" ref="AB38:AC38" si="95">+AF38-AJ38</f>
        <v>2897000</v>
      </c>
      <c r="AC38" s="460">
        <f t="shared" si="95"/>
        <v>27</v>
      </c>
      <c r="AD38" s="460">
        <v>5</v>
      </c>
      <c r="AE38" s="461"/>
      <c r="AF38" s="462">
        <v>2897000</v>
      </c>
      <c r="AG38" s="460">
        <v>27</v>
      </c>
      <c r="AH38" s="463">
        <v>4</v>
      </c>
      <c r="AI38" s="463"/>
      <c r="AJ38" s="464">
        <f t="shared" si="8"/>
        <v>0</v>
      </c>
      <c r="AK38" s="465">
        <f t="shared" si="9"/>
        <v>0</v>
      </c>
      <c r="AL38" s="96"/>
      <c r="AM38" s="458">
        <v>28</v>
      </c>
      <c r="AN38" s="459"/>
      <c r="AO38" s="460"/>
      <c r="AP38" s="460"/>
      <c r="AQ38" s="461"/>
      <c r="AR38" s="462"/>
      <c r="AS38" s="460"/>
      <c r="AT38" s="463"/>
      <c r="AU38" s="463"/>
      <c r="AV38" s="464">
        <f t="shared" si="10"/>
        <v>0</v>
      </c>
      <c r="AW38" s="465">
        <f t="shared" si="11"/>
        <v>0</v>
      </c>
      <c r="AX38" s="211"/>
      <c r="AZ38" s="466">
        <v>2</v>
      </c>
      <c r="BA38" s="466">
        <f t="shared" si="16"/>
        <v>11</v>
      </c>
      <c r="BB38" s="467">
        <v>45241</v>
      </c>
      <c r="BC38" s="466" t="s">
        <v>752</v>
      </c>
      <c r="BD38" s="466" t="s">
        <v>753</v>
      </c>
      <c r="BE38" s="466" t="s">
        <v>754</v>
      </c>
      <c r="BF38" s="466" t="s">
        <v>754</v>
      </c>
      <c r="BG38" s="468" t="s">
        <v>288</v>
      </c>
      <c r="BH38" s="468">
        <v>110000</v>
      </c>
      <c r="BI38" s="468">
        <v>1</v>
      </c>
      <c r="BJ38" s="468">
        <v>2</v>
      </c>
      <c r="BK38" s="468">
        <f t="shared" si="17"/>
        <v>550000</v>
      </c>
      <c r="BL38" s="468">
        <v>110000</v>
      </c>
      <c r="BM38" s="469" t="s">
        <v>743</v>
      </c>
      <c r="BN38" s="467"/>
      <c r="BO38" s="468"/>
      <c r="BP38" s="469"/>
      <c r="BQ38" s="469"/>
      <c r="BR38" s="468"/>
      <c r="BU38" s="231">
        <v>110000</v>
      </c>
      <c r="CA38" s="223">
        <v>142</v>
      </c>
      <c r="CB38" s="96" t="s">
        <v>690</v>
      </c>
      <c r="CC38" s="96" t="s">
        <v>691</v>
      </c>
      <c r="CD38" s="96">
        <v>45248</v>
      </c>
      <c r="CE38" s="96" t="s">
        <v>781</v>
      </c>
      <c r="CF38" s="96" t="s">
        <v>782</v>
      </c>
      <c r="CG38" s="96" t="s">
        <v>783</v>
      </c>
      <c r="CH38" s="96" t="s">
        <v>784</v>
      </c>
      <c r="CI38" s="96" t="s">
        <v>280</v>
      </c>
      <c r="CJ38" s="96">
        <v>94000</v>
      </c>
      <c r="CK38" s="96">
        <v>1</v>
      </c>
      <c r="CL38" s="96">
        <v>2</v>
      </c>
      <c r="CM38" s="96">
        <v>45250</v>
      </c>
      <c r="CN38" s="224" t="s">
        <v>696</v>
      </c>
    </row>
    <row r="39" spans="2:92" ht="15.75" customHeight="1">
      <c r="B39" s="218"/>
      <c r="C39" s="458">
        <f t="shared" si="12"/>
        <v>29</v>
      </c>
      <c r="D39" s="459">
        <f t="shared" ref="D39:E39" si="96">+H39-L39</f>
        <v>0</v>
      </c>
      <c r="E39" s="460">
        <f t="shared" si="96"/>
        <v>0</v>
      </c>
      <c r="F39" s="460"/>
      <c r="G39" s="461"/>
      <c r="H39" s="462"/>
      <c r="I39" s="460"/>
      <c r="J39" s="463"/>
      <c r="K39" s="463"/>
      <c r="L39" s="464">
        <f t="shared" si="2"/>
        <v>0</v>
      </c>
      <c r="M39" s="465">
        <f t="shared" si="3"/>
        <v>0</v>
      </c>
      <c r="N39" s="96"/>
      <c r="O39" s="458">
        <v>29</v>
      </c>
      <c r="P39" s="459">
        <f t="shared" ref="P39:Q39" si="97">+T39-X39</f>
        <v>0</v>
      </c>
      <c r="Q39" s="460">
        <f t="shared" si="97"/>
        <v>0</v>
      </c>
      <c r="R39" s="460"/>
      <c r="S39" s="461"/>
      <c r="T39" s="462"/>
      <c r="U39" s="460"/>
      <c r="V39" s="463"/>
      <c r="W39" s="463"/>
      <c r="X39" s="464">
        <f t="shared" si="5"/>
        <v>0</v>
      </c>
      <c r="Y39" s="465">
        <f t="shared" si="6"/>
        <v>0</v>
      </c>
      <c r="Z39" s="96"/>
      <c r="AA39" s="458">
        <v>29</v>
      </c>
      <c r="AB39" s="470">
        <f t="shared" ref="AB39:AC39" si="98">+AF39-AJ39</f>
        <v>2758000</v>
      </c>
      <c r="AC39" s="460">
        <f t="shared" si="98"/>
        <v>27</v>
      </c>
      <c r="AD39" s="460">
        <v>4</v>
      </c>
      <c r="AE39" s="461"/>
      <c r="AF39" s="462">
        <v>3124000</v>
      </c>
      <c r="AG39" s="460">
        <v>30</v>
      </c>
      <c r="AH39" s="463">
        <v>3</v>
      </c>
      <c r="AI39" s="463"/>
      <c r="AJ39" s="464">
        <f t="shared" si="8"/>
        <v>366000</v>
      </c>
      <c r="AK39" s="465">
        <f t="shared" si="9"/>
        <v>3</v>
      </c>
      <c r="AL39" s="96"/>
      <c r="AM39" s="458">
        <v>29</v>
      </c>
      <c r="AN39" s="459"/>
      <c r="AO39" s="460"/>
      <c r="AP39" s="460"/>
      <c r="AQ39" s="461"/>
      <c r="AR39" s="462"/>
      <c r="AS39" s="460"/>
      <c r="AT39" s="463"/>
      <c r="AU39" s="463"/>
      <c r="AV39" s="464">
        <f t="shared" si="10"/>
        <v>0</v>
      </c>
      <c r="AW39" s="465">
        <f t="shared" si="11"/>
        <v>0</v>
      </c>
      <c r="AX39" s="211"/>
      <c r="AZ39" s="466">
        <v>2</v>
      </c>
      <c r="BA39" s="466">
        <f t="shared" si="16"/>
        <v>11</v>
      </c>
      <c r="BB39" s="467">
        <v>45241</v>
      </c>
      <c r="BC39" s="466" t="s">
        <v>748</v>
      </c>
      <c r="BD39" s="466" t="s">
        <v>749</v>
      </c>
      <c r="BE39" s="466" t="s">
        <v>750</v>
      </c>
      <c r="BF39" s="466" t="s">
        <v>751</v>
      </c>
      <c r="BG39" s="468" t="s">
        <v>282</v>
      </c>
      <c r="BH39" s="468">
        <v>153000</v>
      </c>
      <c r="BI39" s="468">
        <v>1</v>
      </c>
      <c r="BJ39" s="468">
        <v>2</v>
      </c>
      <c r="BK39" s="468">
        <f t="shared" si="17"/>
        <v>765000</v>
      </c>
      <c r="BL39" s="468">
        <v>153000</v>
      </c>
      <c r="BM39" s="469" t="s">
        <v>743</v>
      </c>
      <c r="BN39" s="467"/>
      <c r="BO39" s="468"/>
      <c r="BP39" s="469"/>
      <c r="BQ39" s="469"/>
      <c r="BR39" s="468"/>
      <c r="BU39" s="231">
        <v>101000</v>
      </c>
      <c r="CA39" s="223">
        <v>186</v>
      </c>
      <c r="CB39" s="96" t="s">
        <v>690</v>
      </c>
      <c r="CC39" s="96" t="s">
        <v>691</v>
      </c>
      <c r="CD39" s="96">
        <v>45248</v>
      </c>
      <c r="CE39" s="96" t="s">
        <v>785</v>
      </c>
      <c r="CF39" s="96" t="s">
        <v>786</v>
      </c>
      <c r="CG39" s="96" t="s">
        <v>787</v>
      </c>
      <c r="CH39" s="96" t="s">
        <v>788</v>
      </c>
      <c r="CI39" s="96" t="s">
        <v>265</v>
      </c>
      <c r="CJ39" s="96">
        <v>110000</v>
      </c>
      <c r="CK39" s="96">
        <v>1</v>
      </c>
      <c r="CL39" s="96">
        <v>2</v>
      </c>
      <c r="CM39" s="96"/>
      <c r="CN39" s="224" t="s">
        <v>696</v>
      </c>
    </row>
    <row r="40" spans="2:92" ht="15.75" customHeight="1">
      <c r="B40" s="218"/>
      <c r="C40" s="458">
        <f t="shared" si="12"/>
        <v>30</v>
      </c>
      <c r="D40" s="459"/>
      <c r="E40" s="460"/>
      <c r="F40" s="460"/>
      <c r="G40" s="461"/>
      <c r="H40" s="474"/>
      <c r="I40" s="463"/>
      <c r="J40" s="463"/>
      <c r="K40" s="463"/>
      <c r="L40" s="464">
        <f t="shared" si="2"/>
        <v>0</v>
      </c>
      <c r="M40" s="465">
        <f t="shared" si="3"/>
        <v>0</v>
      </c>
      <c r="N40" s="96"/>
      <c r="O40" s="458">
        <v>30</v>
      </c>
      <c r="P40" s="459">
        <f t="shared" ref="P40:Q40" si="99">+T40-X40</f>
        <v>0</v>
      </c>
      <c r="Q40" s="460">
        <f t="shared" si="99"/>
        <v>0</v>
      </c>
      <c r="R40" s="460"/>
      <c r="S40" s="461"/>
      <c r="T40" s="462"/>
      <c r="U40" s="460"/>
      <c r="V40" s="463"/>
      <c r="W40" s="463"/>
      <c r="X40" s="464">
        <f t="shared" si="5"/>
        <v>0</v>
      </c>
      <c r="Y40" s="465">
        <f t="shared" si="6"/>
        <v>0</v>
      </c>
      <c r="Z40" s="96"/>
      <c r="AA40" s="458">
        <v>30</v>
      </c>
      <c r="AB40" s="459"/>
      <c r="AC40" s="460"/>
      <c r="AD40" s="460"/>
      <c r="AE40" s="461"/>
      <c r="AF40" s="474"/>
      <c r="AG40" s="463"/>
      <c r="AH40" s="463"/>
      <c r="AI40" s="463"/>
      <c r="AJ40" s="464">
        <f t="shared" si="8"/>
        <v>121000</v>
      </c>
      <c r="AK40" s="465">
        <f t="shared" si="9"/>
        <v>1</v>
      </c>
      <c r="AL40" s="96"/>
      <c r="AM40" s="458">
        <v>30</v>
      </c>
      <c r="AN40" s="459"/>
      <c r="AO40" s="460"/>
      <c r="AP40" s="460"/>
      <c r="AQ40" s="461"/>
      <c r="AR40" s="474"/>
      <c r="AS40" s="463"/>
      <c r="AT40" s="463"/>
      <c r="AU40" s="463"/>
      <c r="AV40" s="464">
        <f t="shared" si="10"/>
        <v>0</v>
      </c>
      <c r="AW40" s="465">
        <f t="shared" si="11"/>
        <v>0</v>
      </c>
      <c r="AX40" s="211"/>
      <c r="AZ40" s="466">
        <v>2</v>
      </c>
      <c r="BA40" s="466">
        <f t="shared" si="16"/>
        <v>14</v>
      </c>
      <c r="BB40" s="467">
        <v>45244</v>
      </c>
      <c r="BC40" s="466" t="s">
        <v>774</v>
      </c>
      <c r="BD40" s="466" t="s">
        <v>775</v>
      </c>
      <c r="BE40" s="466" t="s">
        <v>776</v>
      </c>
      <c r="BF40" s="466" t="s">
        <v>776</v>
      </c>
      <c r="BG40" s="468" t="s">
        <v>285</v>
      </c>
      <c r="BH40" s="468">
        <v>92000</v>
      </c>
      <c r="BI40" s="468">
        <v>1</v>
      </c>
      <c r="BJ40" s="468">
        <v>2</v>
      </c>
      <c r="BK40" s="468">
        <f t="shared" si="17"/>
        <v>460000</v>
      </c>
      <c r="BL40" s="468">
        <v>92000</v>
      </c>
      <c r="BM40" s="469" t="s">
        <v>743</v>
      </c>
      <c r="BN40" s="467"/>
      <c r="BO40" s="468"/>
      <c r="BP40" s="469"/>
      <c r="BQ40" s="469"/>
      <c r="BR40" s="468"/>
      <c r="BU40" s="231">
        <v>110000</v>
      </c>
      <c r="CA40" s="223">
        <v>214</v>
      </c>
      <c r="CB40" s="96" t="s">
        <v>690</v>
      </c>
      <c r="CC40" s="96" t="s">
        <v>691</v>
      </c>
      <c r="CD40" s="96">
        <v>45248</v>
      </c>
      <c r="CE40" s="96" t="s">
        <v>785</v>
      </c>
      <c r="CF40" s="96" t="s">
        <v>786</v>
      </c>
      <c r="CG40" s="96" t="s">
        <v>787</v>
      </c>
      <c r="CH40" s="96" t="s">
        <v>787</v>
      </c>
      <c r="CI40" s="96" t="s">
        <v>278</v>
      </c>
      <c r="CJ40" s="96">
        <v>101000</v>
      </c>
      <c r="CK40" s="96">
        <v>1</v>
      </c>
      <c r="CL40" s="96">
        <v>2</v>
      </c>
      <c r="CM40" s="96"/>
      <c r="CN40" s="224" t="s">
        <v>696</v>
      </c>
    </row>
    <row r="41" spans="2:92" ht="15.75" customHeight="1">
      <c r="B41" s="218"/>
      <c r="C41" s="458">
        <f t="shared" si="12"/>
        <v>31</v>
      </c>
      <c r="D41" s="470">
        <f t="shared" ref="D41:E41" si="100">+H41-L41</f>
        <v>2551000</v>
      </c>
      <c r="E41" s="460">
        <f t="shared" si="100"/>
        <v>24</v>
      </c>
      <c r="F41" s="460">
        <f>J41+1</f>
        <v>6</v>
      </c>
      <c r="G41" s="461"/>
      <c r="H41" s="463">
        <v>2551000</v>
      </c>
      <c r="I41" s="463">
        <v>24</v>
      </c>
      <c r="J41" s="463">
        <v>5</v>
      </c>
      <c r="K41" s="463"/>
      <c r="L41" s="464">
        <f t="shared" si="2"/>
        <v>0</v>
      </c>
      <c r="M41" s="465">
        <f t="shared" si="3"/>
        <v>0</v>
      </c>
      <c r="N41" s="96"/>
      <c r="O41" s="458">
        <v>31</v>
      </c>
      <c r="P41" s="459">
        <f t="shared" ref="P41:Q41" si="101">+T41-X41</f>
        <v>0</v>
      </c>
      <c r="Q41" s="460">
        <f t="shared" si="101"/>
        <v>0</v>
      </c>
      <c r="R41" s="460"/>
      <c r="S41" s="461"/>
      <c r="T41" s="463"/>
      <c r="U41" s="463"/>
      <c r="V41" s="463"/>
      <c r="W41" s="463"/>
      <c r="X41" s="464">
        <f t="shared" si="5"/>
        <v>0</v>
      </c>
      <c r="Y41" s="465">
        <f t="shared" si="6"/>
        <v>0</v>
      </c>
      <c r="Z41" s="96"/>
      <c r="AA41" s="458">
        <v>31</v>
      </c>
      <c r="AB41" s="470">
        <f t="shared" ref="AB41:AC41" si="102">+AF41-AJ41</f>
        <v>1069000</v>
      </c>
      <c r="AC41" s="460">
        <f t="shared" si="102"/>
        <v>11</v>
      </c>
      <c r="AD41" s="460">
        <v>5</v>
      </c>
      <c r="AE41" s="461"/>
      <c r="AF41" s="463">
        <v>1069000</v>
      </c>
      <c r="AG41" s="463">
        <v>11</v>
      </c>
      <c r="AH41" s="463">
        <v>4</v>
      </c>
      <c r="AI41" s="463"/>
      <c r="AJ41" s="464">
        <f t="shared" si="8"/>
        <v>0</v>
      </c>
      <c r="AK41" s="465">
        <f t="shared" si="9"/>
        <v>0</v>
      </c>
      <c r="AL41" s="96"/>
      <c r="AM41" s="458">
        <v>31</v>
      </c>
      <c r="AN41" s="459"/>
      <c r="AO41" s="460"/>
      <c r="AP41" s="460"/>
      <c r="AQ41" s="461"/>
      <c r="AR41" s="463"/>
      <c r="AS41" s="463"/>
      <c r="AT41" s="463"/>
      <c r="AU41" s="463"/>
      <c r="AV41" s="464">
        <f t="shared" si="10"/>
        <v>0</v>
      </c>
      <c r="AW41" s="465">
        <f t="shared" si="11"/>
        <v>0</v>
      </c>
      <c r="AX41" s="211"/>
      <c r="AZ41" s="466">
        <v>2</v>
      </c>
      <c r="BA41" s="466">
        <f t="shared" si="16"/>
        <v>14</v>
      </c>
      <c r="BB41" s="467">
        <v>45244</v>
      </c>
      <c r="BC41" s="466" t="s">
        <v>760</v>
      </c>
      <c r="BD41" s="466" t="s">
        <v>761</v>
      </c>
      <c r="BE41" s="466" t="s">
        <v>762</v>
      </c>
      <c r="BF41" s="466" t="s">
        <v>762</v>
      </c>
      <c r="BG41" s="468" t="s">
        <v>265</v>
      </c>
      <c r="BH41" s="468">
        <v>110000</v>
      </c>
      <c r="BI41" s="468">
        <v>1</v>
      </c>
      <c r="BJ41" s="468">
        <v>2</v>
      </c>
      <c r="BK41" s="468">
        <f t="shared" si="17"/>
        <v>550000</v>
      </c>
      <c r="BL41" s="468">
        <v>110000</v>
      </c>
      <c r="BM41" s="469" t="s">
        <v>743</v>
      </c>
      <c r="BN41" s="467"/>
      <c r="BO41" s="468"/>
      <c r="BP41" s="469"/>
      <c r="BQ41" s="469"/>
      <c r="BR41" s="468"/>
      <c r="BU41" s="231">
        <v>92000</v>
      </c>
      <c r="CA41" s="223">
        <v>224</v>
      </c>
      <c r="CB41" s="96" t="s">
        <v>690</v>
      </c>
      <c r="CC41" s="96" t="s">
        <v>691</v>
      </c>
      <c r="CD41" s="96">
        <v>45248</v>
      </c>
      <c r="CE41" s="96" t="s">
        <v>777</v>
      </c>
      <c r="CF41" s="96" t="s">
        <v>778</v>
      </c>
      <c r="CG41" s="96" t="s">
        <v>779</v>
      </c>
      <c r="CH41" s="96" t="s">
        <v>789</v>
      </c>
      <c r="CI41" s="96" t="s">
        <v>265</v>
      </c>
      <c r="CJ41" s="96">
        <v>110000</v>
      </c>
      <c r="CK41" s="96">
        <v>1</v>
      </c>
      <c r="CL41" s="96">
        <v>2</v>
      </c>
      <c r="CM41" s="96"/>
      <c r="CN41" s="224" t="s">
        <v>696</v>
      </c>
    </row>
    <row r="42" spans="2:92" ht="15.75" customHeight="1">
      <c r="B42" s="218"/>
      <c r="C42" s="475" t="s">
        <v>36</v>
      </c>
      <c r="D42" s="476">
        <f t="shared" ref="D42:E42" si="103">SUM(D11:D41)</f>
        <v>27716000</v>
      </c>
      <c r="E42" s="477">
        <f t="shared" si="103"/>
        <v>267</v>
      </c>
      <c r="F42" s="477"/>
      <c r="G42" s="478"/>
      <c r="H42" s="476"/>
      <c r="I42" s="477"/>
      <c r="J42" s="479"/>
      <c r="K42" s="479"/>
      <c r="L42" s="480">
        <f t="shared" ref="L42:M42" si="104">SUM(L11:L41)</f>
        <v>329000</v>
      </c>
      <c r="M42" s="481">
        <f t="shared" si="104"/>
        <v>3</v>
      </c>
      <c r="N42" s="96"/>
      <c r="O42" s="475" t="s">
        <v>36</v>
      </c>
      <c r="P42" s="476">
        <f t="shared" ref="P42:Q42" si="105">SUM(P11:P41)</f>
        <v>17823000</v>
      </c>
      <c r="Q42" s="477">
        <f t="shared" si="105"/>
        <v>174</v>
      </c>
      <c r="R42" s="477"/>
      <c r="S42" s="478">
        <f>SUM(S11:S41)</f>
        <v>0</v>
      </c>
      <c r="T42" s="476"/>
      <c r="U42" s="477"/>
      <c r="V42" s="479"/>
      <c r="W42" s="479"/>
      <c r="X42" s="480">
        <f t="shared" ref="X42:Y42" si="106">SUM(X11:X41)</f>
        <v>9338000</v>
      </c>
      <c r="Y42" s="481">
        <f t="shared" si="106"/>
        <v>88</v>
      </c>
      <c r="Z42" s="96"/>
      <c r="AA42" s="475" t="s">
        <v>36</v>
      </c>
      <c r="AB42" s="476">
        <f t="shared" ref="AB42:AC42" si="107">SUM(AB11:AB41)</f>
        <v>62267000</v>
      </c>
      <c r="AC42" s="477">
        <f t="shared" si="107"/>
        <v>599</v>
      </c>
      <c r="AD42" s="477"/>
      <c r="AE42" s="478">
        <f>SUM(AE11:AE41)</f>
        <v>0</v>
      </c>
      <c r="AF42" s="476"/>
      <c r="AG42" s="477"/>
      <c r="AH42" s="479"/>
      <c r="AI42" s="479"/>
      <c r="AJ42" s="480">
        <f t="shared" ref="AJ42:AK42" si="108">SUM(AJ11:AJ41)</f>
        <v>1138000</v>
      </c>
      <c r="AK42" s="481">
        <f t="shared" si="108"/>
        <v>10</v>
      </c>
      <c r="AL42" s="96"/>
      <c r="AM42" s="475" t="s">
        <v>36</v>
      </c>
      <c r="AN42" s="476">
        <f t="shared" ref="AN42:AO42" si="109">SUM(AN11:AN41)</f>
        <v>0</v>
      </c>
      <c r="AO42" s="477">
        <f t="shared" si="109"/>
        <v>0</v>
      </c>
      <c r="AP42" s="477"/>
      <c r="AQ42" s="478">
        <f t="shared" ref="AQ42:AS42" si="110">SUM(AQ11:AQ41)</f>
        <v>0</v>
      </c>
      <c r="AR42" s="476">
        <f t="shared" si="110"/>
        <v>0</v>
      </c>
      <c r="AS42" s="477">
        <f t="shared" si="110"/>
        <v>0</v>
      </c>
      <c r="AT42" s="479"/>
      <c r="AU42" s="479"/>
      <c r="AV42" s="480">
        <f t="shared" ref="AV42:AW42" si="111">SUM(AV11:AV41)</f>
        <v>0</v>
      </c>
      <c r="AW42" s="481">
        <f t="shared" si="111"/>
        <v>0</v>
      </c>
      <c r="AX42" s="211"/>
      <c r="AZ42" s="466">
        <v>2</v>
      </c>
      <c r="BA42" s="466">
        <f t="shared" si="16"/>
        <v>14</v>
      </c>
      <c r="BB42" s="467">
        <v>45244</v>
      </c>
      <c r="BC42" s="466" t="s">
        <v>767</v>
      </c>
      <c r="BD42" s="466" t="s">
        <v>768</v>
      </c>
      <c r="BE42" s="466" t="s">
        <v>769</v>
      </c>
      <c r="BF42" s="466" t="s">
        <v>770</v>
      </c>
      <c r="BG42" s="468" t="s">
        <v>274</v>
      </c>
      <c r="BH42" s="468">
        <v>90000</v>
      </c>
      <c r="BI42" s="468">
        <v>1</v>
      </c>
      <c r="BJ42" s="468">
        <v>2</v>
      </c>
      <c r="BK42" s="468">
        <f t="shared" si="17"/>
        <v>450000</v>
      </c>
      <c r="BL42" s="468">
        <v>90000</v>
      </c>
      <c r="BM42" s="469" t="s">
        <v>743</v>
      </c>
      <c r="BN42" s="467"/>
      <c r="BO42" s="468"/>
      <c r="BP42" s="469"/>
      <c r="BQ42" s="469"/>
      <c r="BR42" s="468"/>
      <c r="BU42" s="231">
        <v>92000</v>
      </c>
      <c r="CA42" s="223">
        <v>252</v>
      </c>
      <c r="CB42" s="96" t="s">
        <v>690</v>
      </c>
      <c r="CC42" s="96" t="s">
        <v>691</v>
      </c>
      <c r="CD42" s="96">
        <v>45248</v>
      </c>
      <c r="CE42" s="96" t="s">
        <v>777</v>
      </c>
      <c r="CF42" s="96" t="s">
        <v>778</v>
      </c>
      <c r="CG42" s="96" t="s">
        <v>779</v>
      </c>
      <c r="CH42" s="96" t="s">
        <v>790</v>
      </c>
      <c r="CI42" s="96" t="s">
        <v>285</v>
      </c>
      <c r="CJ42" s="96">
        <v>92000</v>
      </c>
      <c r="CK42" s="96">
        <v>1</v>
      </c>
      <c r="CL42" s="96">
        <v>2</v>
      </c>
      <c r="CM42" s="96">
        <v>45256</v>
      </c>
      <c r="CN42" s="224" t="s">
        <v>696</v>
      </c>
    </row>
    <row r="43" spans="2:92" ht="15.75" customHeight="1">
      <c r="B43" s="218"/>
      <c r="C43" s="482"/>
      <c r="D43" s="482"/>
      <c r="E43" s="482"/>
      <c r="F43" s="482"/>
      <c r="G43" s="482"/>
      <c r="H43" s="482"/>
      <c r="I43" s="482"/>
      <c r="J43" s="482"/>
      <c r="K43" s="482"/>
      <c r="L43" s="482"/>
      <c r="M43" s="482"/>
      <c r="N43" s="96"/>
      <c r="O43" s="482"/>
      <c r="P43" s="482"/>
      <c r="Q43" s="482"/>
      <c r="R43" s="482"/>
      <c r="S43" s="482"/>
      <c r="T43" s="482"/>
      <c r="U43" s="482"/>
      <c r="V43" s="482"/>
      <c r="W43" s="482"/>
      <c r="X43" s="482"/>
      <c r="Y43" s="482"/>
      <c r="Z43" s="96"/>
      <c r="AA43" s="482"/>
      <c r="AB43" s="482"/>
      <c r="AC43" s="482"/>
      <c r="AD43" s="482"/>
      <c r="AE43" s="482"/>
      <c r="AF43" s="482"/>
      <c r="AG43" s="482"/>
      <c r="AH43" s="482"/>
      <c r="AI43" s="482"/>
      <c r="AJ43" s="482"/>
      <c r="AK43" s="482"/>
      <c r="AL43" s="96"/>
      <c r="AM43" s="482"/>
      <c r="AN43" s="482"/>
      <c r="AO43" s="482"/>
      <c r="AP43" s="482"/>
      <c r="AQ43" s="482"/>
      <c r="AR43" s="482"/>
      <c r="AS43" s="482"/>
      <c r="AT43" s="482"/>
      <c r="AU43" s="482"/>
      <c r="AV43" s="482"/>
      <c r="AW43" s="482"/>
      <c r="AX43" s="211"/>
      <c r="AZ43" s="466">
        <v>2</v>
      </c>
      <c r="BA43" s="466">
        <f t="shared" si="16"/>
        <v>14</v>
      </c>
      <c r="BB43" s="467">
        <v>45244</v>
      </c>
      <c r="BC43" s="466" t="s">
        <v>771</v>
      </c>
      <c r="BD43" s="466" t="s">
        <v>772</v>
      </c>
      <c r="BE43" s="466" t="s">
        <v>773</v>
      </c>
      <c r="BF43" s="466" t="s">
        <v>773</v>
      </c>
      <c r="BG43" s="468" t="s">
        <v>284</v>
      </c>
      <c r="BH43" s="468">
        <v>129000</v>
      </c>
      <c r="BI43" s="468">
        <v>1</v>
      </c>
      <c r="BJ43" s="468">
        <v>2</v>
      </c>
      <c r="BK43" s="468">
        <f t="shared" si="17"/>
        <v>645000</v>
      </c>
      <c r="BL43" s="468">
        <v>129000</v>
      </c>
      <c r="BM43" s="469" t="s">
        <v>743</v>
      </c>
      <c r="BN43" s="467"/>
      <c r="BO43" s="468"/>
      <c r="BP43" s="469"/>
      <c r="BQ43" s="469"/>
      <c r="BR43" s="468"/>
      <c r="BU43" s="231">
        <v>92000</v>
      </c>
      <c r="CA43" s="223">
        <v>344</v>
      </c>
      <c r="CB43" s="96" t="s">
        <v>690</v>
      </c>
      <c r="CC43" s="96" t="s">
        <v>691</v>
      </c>
      <c r="CD43" s="96">
        <v>45248</v>
      </c>
      <c r="CE43" s="96" t="s">
        <v>781</v>
      </c>
      <c r="CF43" s="96" t="s">
        <v>782</v>
      </c>
      <c r="CG43" s="96" t="s">
        <v>783</v>
      </c>
      <c r="CH43" s="96" t="s">
        <v>791</v>
      </c>
      <c r="CI43" s="96" t="s">
        <v>285</v>
      </c>
      <c r="CJ43" s="96">
        <v>92000</v>
      </c>
      <c r="CK43" s="96">
        <v>1</v>
      </c>
      <c r="CL43" s="96">
        <v>2</v>
      </c>
      <c r="CM43" s="96">
        <v>45250</v>
      </c>
      <c r="CN43" s="224" t="s">
        <v>696</v>
      </c>
    </row>
    <row r="44" spans="2:92" ht="15.75" customHeight="1">
      <c r="B44" s="218"/>
      <c r="C44" s="483" t="s">
        <v>792</v>
      </c>
      <c r="D44" s="482"/>
      <c r="E44" s="482"/>
      <c r="F44" s="482"/>
      <c r="G44" s="482"/>
      <c r="H44" s="482"/>
      <c r="I44" s="482"/>
      <c r="J44" s="482"/>
      <c r="K44" s="482"/>
      <c r="L44" s="482"/>
      <c r="M44" s="482"/>
      <c r="N44" s="96"/>
      <c r="O44" s="482"/>
      <c r="P44" s="482"/>
      <c r="Q44" s="482"/>
      <c r="R44" s="482"/>
      <c r="S44" s="482"/>
      <c r="T44" s="482"/>
      <c r="U44" s="482"/>
      <c r="V44" s="482"/>
      <c r="W44" s="482"/>
      <c r="X44" s="482"/>
      <c r="Y44" s="482"/>
      <c r="Z44" s="96"/>
      <c r="AA44" s="482"/>
      <c r="AB44" s="482"/>
      <c r="AC44" s="482"/>
      <c r="AD44" s="482"/>
      <c r="AE44" s="482"/>
      <c r="AF44" s="482"/>
      <c r="AG44" s="482"/>
      <c r="AH44" s="482"/>
      <c r="AI44" s="482"/>
      <c r="AJ44" s="482"/>
      <c r="AK44" s="482"/>
      <c r="AL44" s="96"/>
      <c r="AM44" s="482"/>
      <c r="AN44" s="482"/>
      <c r="AO44" s="482"/>
      <c r="AP44" s="482"/>
      <c r="AQ44" s="482"/>
      <c r="AR44" s="482"/>
      <c r="AS44" s="482"/>
      <c r="AT44" s="482"/>
      <c r="AU44" s="482"/>
      <c r="AV44" s="482"/>
      <c r="AW44" s="482"/>
      <c r="AX44" s="211"/>
      <c r="AZ44" s="466">
        <v>2</v>
      </c>
      <c r="BA44" s="466">
        <f t="shared" si="16"/>
        <v>14</v>
      </c>
      <c r="BB44" s="467">
        <v>45244</v>
      </c>
      <c r="BC44" s="466" t="s">
        <v>763</v>
      </c>
      <c r="BD44" s="466" t="s">
        <v>764</v>
      </c>
      <c r="BE44" s="466" t="s">
        <v>765</v>
      </c>
      <c r="BF44" s="466" t="s">
        <v>766</v>
      </c>
      <c r="BG44" s="468" t="s">
        <v>265</v>
      </c>
      <c r="BH44" s="468">
        <v>110000</v>
      </c>
      <c r="BI44" s="468">
        <v>1</v>
      </c>
      <c r="BJ44" s="468">
        <v>2</v>
      </c>
      <c r="BK44" s="468">
        <f t="shared" si="17"/>
        <v>550000</v>
      </c>
      <c r="BL44" s="468">
        <v>110000</v>
      </c>
      <c r="BM44" s="469" t="s">
        <v>743</v>
      </c>
      <c r="BN44" s="467"/>
      <c r="BO44" s="468"/>
      <c r="BP44" s="469"/>
      <c r="BQ44" s="469"/>
      <c r="BR44" s="468"/>
      <c r="BU44" s="231">
        <v>92000</v>
      </c>
      <c r="CA44" s="223">
        <v>372</v>
      </c>
      <c r="CB44" s="96" t="s">
        <v>690</v>
      </c>
      <c r="CC44" s="96" t="s">
        <v>691</v>
      </c>
      <c r="CD44" s="96">
        <v>45248</v>
      </c>
      <c r="CE44" s="96" t="s">
        <v>777</v>
      </c>
      <c r="CF44" s="96" t="s">
        <v>778</v>
      </c>
      <c r="CG44" s="96" t="s">
        <v>779</v>
      </c>
      <c r="CH44" s="96" t="s">
        <v>793</v>
      </c>
      <c r="CI44" s="96" t="s">
        <v>285</v>
      </c>
      <c r="CJ44" s="96">
        <v>92000</v>
      </c>
      <c r="CK44" s="96">
        <v>1</v>
      </c>
      <c r="CL44" s="96">
        <v>2</v>
      </c>
      <c r="CM44" s="96">
        <v>45256</v>
      </c>
      <c r="CN44" s="224" t="s">
        <v>696</v>
      </c>
    </row>
    <row r="45" spans="2:92" ht="15.75" customHeight="1">
      <c r="B45" s="218"/>
      <c r="C45" s="1267" t="s">
        <v>129</v>
      </c>
      <c r="D45" s="1270" t="s">
        <v>665</v>
      </c>
      <c r="E45" s="1153"/>
      <c r="F45" s="1153"/>
      <c r="G45" s="1153"/>
      <c r="H45" s="1153"/>
      <c r="I45" s="1153"/>
      <c r="J45" s="1153"/>
      <c r="K45" s="1153"/>
      <c r="L45" s="1153"/>
      <c r="M45" s="1154"/>
      <c r="N45" s="96"/>
      <c r="O45" s="1267" t="s">
        <v>129</v>
      </c>
      <c r="P45" s="1270" t="s">
        <v>666</v>
      </c>
      <c r="Q45" s="1153"/>
      <c r="R45" s="1153"/>
      <c r="S45" s="1153"/>
      <c r="T45" s="1153"/>
      <c r="U45" s="1153"/>
      <c r="V45" s="1153"/>
      <c r="W45" s="1153"/>
      <c r="X45" s="1153"/>
      <c r="Y45" s="1154"/>
      <c r="Z45" s="96"/>
      <c r="AA45" s="1267" t="s">
        <v>129</v>
      </c>
      <c r="AB45" s="1270" t="s">
        <v>667</v>
      </c>
      <c r="AC45" s="1153"/>
      <c r="AD45" s="1153"/>
      <c r="AE45" s="1153"/>
      <c r="AF45" s="1153"/>
      <c r="AG45" s="1153"/>
      <c r="AH45" s="1153"/>
      <c r="AI45" s="1153"/>
      <c r="AJ45" s="1153"/>
      <c r="AK45" s="1154"/>
      <c r="AL45" s="96"/>
      <c r="AM45" s="1267" t="s">
        <v>129</v>
      </c>
      <c r="AN45" s="1270" t="s">
        <v>668</v>
      </c>
      <c r="AO45" s="1153"/>
      <c r="AP45" s="1153"/>
      <c r="AQ45" s="1153"/>
      <c r="AR45" s="1153"/>
      <c r="AS45" s="1153"/>
      <c r="AT45" s="1153"/>
      <c r="AU45" s="1153"/>
      <c r="AV45" s="1153"/>
      <c r="AW45" s="1154"/>
      <c r="AX45" s="211"/>
      <c r="AZ45" s="466">
        <v>2</v>
      </c>
      <c r="BA45" s="466">
        <f t="shared" si="16"/>
        <v>18</v>
      </c>
      <c r="BB45" s="467">
        <v>45248</v>
      </c>
      <c r="BC45" s="466" t="s">
        <v>785</v>
      </c>
      <c r="BD45" s="466" t="s">
        <v>786</v>
      </c>
      <c r="BE45" s="466" t="s">
        <v>787</v>
      </c>
      <c r="BF45" s="466" t="s">
        <v>788</v>
      </c>
      <c r="BG45" s="468" t="s">
        <v>265</v>
      </c>
      <c r="BH45" s="468">
        <v>110000</v>
      </c>
      <c r="BI45" s="468">
        <v>1</v>
      </c>
      <c r="BJ45" s="468">
        <v>2</v>
      </c>
      <c r="BK45" s="468">
        <f t="shared" si="17"/>
        <v>550000</v>
      </c>
      <c r="BL45" s="468">
        <v>110000</v>
      </c>
      <c r="BM45" s="469" t="s">
        <v>743</v>
      </c>
      <c r="BN45" s="467"/>
      <c r="BO45" s="468"/>
      <c r="BP45" s="469"/>
      <c r="BQ45" s="469"/>
      <c r="BR45" s="468"/>
      <c r="BU45" s="231">
        <v>92000</v>
      </c>
      <c r="CA45" s="223">
        <v>425</v>
      </c>
      <c r="CB45" s="96" t="s">
        <v>690</v>
      </c>
      <c r="CC45" s="96" t="s">
        <v>691</v>
      </c>
      <c r="CD45" s="96">
        <v>45248</v>
      </c>
      <c r="CE45" s="96" t="s">
        <v>794</v>
      </c>
      <c r="CF45" s="96" t="s">
        <v>795</v>
      </c>
      <c r="CG45" s="96" t="s">
        <v>796</v>
      </c>
      <c r="CH45" s="96" t="s">
        <v>797</v>
      </c>
      <c r="CI45" s="96" t="s">
        <v>285</v>
      </c>
      <c r="CJ45" s="96">
        <v>92000</v>
      </c>
      <c r="CK45" s="96">
        <v>1</v>
      </c>
      <c r="CL45" s="96">
        <v>2</v>
      </c>
      <c r="CM45" s="96"/>
      <c r="CN45" s="224" t="s">
        <v>696</v>
      </c>
    </row>
    <row r="46" spans="2:92" ht="15.75" customHeight="1">
      <c r="B46" s="218"/>
      <c r="C46" s="1268"/>
      <c r="D46" s="1273" t="s">
        <v>679</v>
      </c>
      <c r="E46" s="1274"/>
      <c r="F46" s="1274"/>
      <c r="G46" s="1223"/>
      <c r="H46" s="1275" t="s">
        <v>680</v>
      </c>
      <c r="I46" s="1274"/>
      <c r="J46" s="1274"/>
      <c r="K46" s="1223"/>
      <c r="L46" s="1271" t="s">
        <v>681</v>
      </c>
      <c r="M46" s="1272"/>
      <c r="N46" s="96"/>
      <c r="O46" s="1268"/>
      <c r="P46" s="1273" t="s">
        <v>679</v>
      </c>
      <c r="Q46" s="1274"/>
      <c r="R46" s="1274"/>
      <c r="S46" s="1223"/>
      <c r="T46" s="1275" t="s">
        <v>680</v>
      </c>
      <c r="U46" s="1274"/>
      <c r="V46" s="1274"/>
      <c r="W46" s="1223"/>
      <c r="X46" s="1271" t="s">
        <v>681</v>
      </c>
      <c r="Y46" s="1272"/>
      <c r="Z46" s="96"/>
      <c r="AA46" s="1268"/>
      <c r="AB46" s="1273" t="s">
        <v>679</v>
      </c>
      <c r="AC46" s="1274"/>
      <c r="AD46" s="1274"/>
      <c r="AE46" s="1223"/>
      <c r="AF46" s="1275" t="s">
        <v>680</v>
      </c>
      <c r="AG46" s="1274"/>
      <c r="AH46" s="1274"/>
      <c r="AI46" s="1223"/>
      <c r="AJ46" s="1271" t="s">
        <v>681</v>
      </c>
      <c r="AK46" s="1272"/>
      <c r="AL46" s="96"/>
      <c r="AM46" s="1268"/>
      <c r="AN46" s="1273" t="s">
        <v>679</v>
      </c>
      <c r="AO46" s="1274"/>
      <c r="AP46" s="1274"/>
      <c r="AQ46" s="1223"/>
      <c r="AR46" s="1275" t="s">
        <v>680</v>
      </c>
      <c r="AS46" s="1274"/>
      <c r="AT46" s="1274"/>
      <c r="AU46" s="1223"/>
      <c r="AV46" s="1271" t="s">
        <v>681</v>
      </c>
      <c r="AW46" s="1272"/>
      <c r="AX46" s="211"/>
      <c r="AZ46" s="466">
        <v>2</v>
      </c>
      <c r="BA46" s="466">
        <f t="shared" si="16"/>
        <v>18</v>
      </c>
      <c r="BB46" s="467">
        <v>45248</v>
      </c>
      <c r="BC46" s="466" t="s">
        <v>785</v>
      </c>
      <c r="BD46" s="466" t="s">
        <v>786</v>
      </c>
      <c r="BE46" s="466" t="s">
        <v>787</v>
      </c>
      <c r="BF46" s="466" t="s">
        <v>787</v>
      </c>
      <c r="BG46" s="468" t="s">
        <v>278</v>
      </c>
      <c r="BH46" s="468">
        <v>101000</v>
      </c>
      <c r="BI46" s="468">
        <v>1</v>
      </c>
      <c r="BJ46" s="468">
        <v>2</v>
      </c>
      <c r="BK46" s="468">
        <f t="shared" si="17"/>
        <v>505000</v>
      </c>
      <c r="BL46" s="468">
        <v>101000</v>
      </c>
      <c r="BM46" s="469" t="s">
        <v>743</v>
      </c>
      <c r="BN46" s="467"/>
      <c r="BO46" s="468"/>
      <c r="BP46" s="469"/>
      <c r="BQ46" s="469"/>
      <c r="BR46" s="468"/>
      <c r="BU46" s="231">
        <v>121000</v>
      </c>
      <c r="CA46" s="223">
        <v>454</v>
      </c>
      <c r="CB46" s="96" t="s">
        <v>690</v>
      </c>
      <c r="CC46" s="96" t="s">
        <v>691</v>
      </c>
      <c r="CD46" s="96">
        <v>45248</v>
      </c>
      <c r="CE46" s="96" t="s">
        <v>798</v>
      </c>
      <c r="CF46" s="96" t="s">
        <v>799</v>
      </c>
      <c r="CG46" s="96" t="s">
        <v>800</v>
      </c>
      <c r="CH46" s="96" t="s">
        <v>800</v>
      </c>
      <c r="CI46" s="96" t="s">
        <v>285</v>
      </c>
      <c r="CJ46" s="96">
        <v>92000</v>
      </c>
      <c r="CK46" s="96">
        <v>1</v>
      </c>
      <c r="CL46" s="96">
        <v>2</v>
      </c>
      <c r="CM46" s="96">
        <v>45256</v>
      </c>
      <c r="CN46" s="224" t="s">
        <v>696</v>
      </c>
    </row>
    <row r="47" spans="2:92" ht="15.75" customHeight="1">
      <c r="B47" s="218"/>
      <c r="C47" s="1269"/>
      <c r="D47" s="435" t="s">
        <v>174</v>
      </c>
      <c r="E47" s="435" t="s">
        <v>319</v>
      </c>
      <c r="F47" s="435" t="s">
        <v>131</v>
      </c>
      <c r="G47" s="436" t="s">
        <v>682</v>
      </c>
      <c r="H47" s="437" t="s">
        <v>174</v>
      </c>
      <c r="I47" s="435" t="s">
        <v>319</v>
      </c>
      <c r="J47" s="435" t="s">
        <v>131</v>
      </c>
      <c r="K47" s="435" t="s">
        <v>682</v>
      </c>
      <c r="L47" s="438" t="s">
        <v>683</v>
      </c>
      <c r="M47" s="439" t="s">
        <v>319</v>
      </c>
      <c r="N47" s="96"/>
      <c r="O47" s="1269"/>
      <c r="P47" s="435" t="s">
        <v>174</v>
      </c>
      <c r="Q47" s="435" t="s">
        <v>319</v>
      </c>
      <c r="R47" s="435" t="s">
        <v>131</v>
      </c>
      <c r="S47" s="436" t="s">
        <v>682</v>
      </c>
      <c r="T47" s="437" t="s">
        <v>174</v>
      </c>
      <c r="U47" s="435" t="s">
        <v>319</v>
      </c>
      <c r="V47" s="435" t="s">
        <v>131</v>
      </c>
      <c r="W47" s="435" t="s">
        <v>682</v>
      </c>
      <c r="X47" s="438" t="s">
        <v>683</v>
      </c>
      <c r="Y47" s="439" t="s">
        <v>319</v>
      </c>
      <c r="Z47" s="96"/>
      <c r="AA47" s="1269"/>
      <c r="AB47" s="435" t="s">
        <v>174</v>
      </c>
      <c r="AC47" s="435" t="s">
        <v>319</v>
      </c>
      <c r="AD47" s="435" t="s">
        <v>131</v>
      </c>
      <c r="AE47" s="436" t="s">
        <v>682</v>
      </c>
      <c r="AF47" s="437" t="s">
        <v>174</v>
      </c>
      <c r="AG47" s="435" t="s">
        <v>319</v>
      </c>
      <c r="AH47" s="435" t="s">
        <v>131</v>
      </c>
      <c r="AI47" s="435" t="s">
        <v>682</v>
      </c>
      <c r="AJ47" s="438" t="s">
        <v>683</v>
      </c>
      <c r="AK47" s="439" t="s">
        <v>319</v>
      </c>
      <c r="AL47" s="96"/>
      <c r="AM47" s="1269"/>
      <c r="AN47" s="435" t="s">
        <v>174</v>
      </c>
      <c r="AO47" s="435" t="s">
        <v>319</v>
      </c>
      <c r="AP47" s="435" t="s">
        <v>131</v>
      </c>
      <c r="AQ47" s="436" t="s">
        <v>682</v>
      </c>
      <c r="AR47" s="437" t="s">
        <v>174</v>
      </c>
      <c r="AS47" s="435" t="s">
        <v>319</v>
      </c>
      <c r="AT47" s="435" t="s">
        <v>131</v>
      </c>
      <c r="AU47" s="435" t="s">
        <v>682</v>
      </c>
      <c r="AV47" s="438" t="s">
        <v>683</v>
      </c>
      <c r="AW47" s="439" t="s">
        <v>319</v>
      </c>
      <c r="AX47" s="211"/>
      <c r="AZ47" s="466">
        <v>2</v>
      </c>
      <c r="BA47" s="466">
        <f t="shared" si="16"/>
        <v>18</v>
      </c>
      <c r="BB47" s="467">
        <v>45248</v>
      </c>
      <c r="BC47" s="466" t="s">
        <v>798</v>
      </c>
      <c r="BD47" s="466" t="s">
        <v>799</v>
      </c>
      <c r="BE47" s="466" t="s">
        <v>800</v>
      </c>
      <c r="BF47" s="466" t="s">
        <v>800</v>
      </c>
      <c r="BG47" s="468" t="s">
        <v>285</v>
      </c>
      <c r="BH47" s="468">
        <v>92000</v>
      </c>
      <c r="BI47" s="468">
        <v>1</v>
      </c>
      <c r="BJ47" s="468">
        <v>2</v>
      </c>
      <c r="BK47" s="468">
        <f t="shared" si="17"/>
        <v>460000</v>
      </c>
      <c r="BL47" s="468">
        <v>92000</v>
      </c>
      <c r="BM47" s="469" t="s">
        <v>743</v>
      </c>
      <c r="BN47" s="467"/>
      <c r="BO47" s="468"/>
      <c r="BP47" s="469"/>
      <c r="BQ47" s="469"/>
      <c r="BR47" s="468"/>
      <c r="BU47" s="231">
        <v>126000</v>
      </c>
      <c r="CA47" s="223">
        <v>464</v>
      </c>
      <c r="CB47" s="96" t="s">
        <v>690</v>
      </c>
      <c r="CC47" s="96" t="s">
        <v>691</v>
      </c>
      <c r="CD47" s="96">
        <v>45248</v>
      </c>
      <c r="CE47" s="96" t="s">
        <v>781</v>
      </c>
      <c r="CF47" s="96" t="s">
        <v>782</v>
      </c>
      <c r="CG47" s="96" t="s">
        <v>783</v>
      </c>
      <c r="CH47" s="96" t="s">
        <v>784</v>
      </c>
      <c r="CI47" s="96" t="s">
        <v>277</v>
      </c>
      <c r="CJ47" s="96">
        <v>121000</v>
      </c>
      <c r="CK47" s="96">
        <v>1</v>
      </c>
      <c r="CL47" s="96">
        <v>2</v>
      </c>
      <c r="CM47" s="96">
        <v>45250</v>
      </c>
      <c r="CN47" s="224" t="s">
        <v>696</v>
      </c>
    </row>
    <row r="48" spans="2:92" ht="15.75" customHeight="1">
      <c r="B48" s="218"/>
      <c r="C48" s="462"/>
      <c r="D48" s="462"/>
      <c r="E48" s="460"/>
      <c r="F48" s="460"/>
      <c r="G48" s="461"/>
      <c r="H48" s="463"/>
      <c r="I48" s="463"/>
      <c r="J48" s="463"/>
      <c r="K48" s="463"/>
      <c r="L48" s="460"/>
      <c r="M48" s="484"/>
      <c r="N48" s="96"/>
      <c r="O48" s="462"/>
      <c r="P48" s="462"/>
      <c r="Q48" s="460"/>
      <c r="R48" s="460"/>
      <c r="S48" s="461"/>
      <c r="T48" s="463"/>
      <c r="U48" s="463"/>
      <c r="V48" s="463"/>
      <c r="W48" s="463"/>
      <c r="X48" s="460"/>
      <c r="Y48" s="484"/>
      <c r="Z48" s="96"/>
      <c r="AA48" s="462"/>
      <c r="AB48" s="462"/>
      <c r="AC48" s="460"/>
      <c r="AD48" s="460"/>
      <c r="AE48" s="461"/>
      <c r="AF48" s="463"/>
      <c r="AG48" s="463"/>
      <c r="AH48" s="463"/>
      <c r="AI48" s="463"/>
      <c r="AJ48" s="460"/>
      <c r="AK48" s="484"/>
      <c r="AL48" s="96"/>
      <c r="AM48" s="462"/>
      <c r="AN48" s="462"/>
      <c r="AO48" s="460"/>
      <c r="AP48" s="460"/>
      <c r="AQ48" s="461"/>
      <c r="AR48" s="463"/>
      <c r="AS48" s="463"/>
      <c r="AT48" s="463"/>
      <c r="AU48" s="463"/>
      <c r="AV48" s="460"/>
      <c r="AW48" s="484"/>
      <c r="AX48" s="211"/>
      <c r="AZ48" s="466">
        <v>2</v>
      </c>
      <c r="BA48" s="466">
        <f t="shared" si="16"/>
        <v>18</v>
      </c>
      <c r="BB48" s="467">
        <v>45248</v>
      </c>
      <c r="BC48" s="466" t="s">
        <v>794</v>
      </c>
      <c r="BD48" s="466" t="s">
        <v>795</v>
      </c>
      <c r="BE48" s="466" t="s">
        <v>796</v>
      </c>
      <c r="BF48" s="466" t="s">
        <v>797</v>
      </c>
      <c r="BG48" s="468" t="s">
        <v>285</v>
      </c>
      <c r="BH48" s="468">
        <v>92000</v>
      </c>
      <c r="BI48" s="468">
        <v>1</v>
      </c>
      <c r="BJ48" s="468">
        <v>2</v>
      </c>
      <c r="BK48" s="468">
        <f t="shared" si="17"/>
        <v>460000</v>
      </c>
      <c r="BL48" s="468">
        <v>92000</v>
      </c>
      <c r="BM48" s="469" t="s">
        <v>743</v>
      </c>
      <c r="BN48" s="467"/>
      <c r="BO48" s="468"/>
      <c r="BP48" s="469"/>
      <c r="BQ48" s="469"/>
      <c r="BR48" s="468"/>
      <c r="BU48" s="231">
        <v>92000</v>
      </c>
      <c r="CA48" s="223">
        <v>10</v>
      </c>
      <c r="CB48" s="96" t="s">
        <v>690</v>
      </c>
      <c r="CC48" s="96" t="s">
        <v>691</v>
      </c>
      <c r="CD48" s="96">
        <v>45251</v>
      </c>
      <c r="CE48" s="96" t="s">
        <v>801</v>
      </c>
      <c r="CF48" s="96" t="s">
        <v>802</v>
      </c>
      <c r="CG48" s="96" t="s">
        <v>803</v>
      </c>
      <c r="CH48" s="96" t="s">
        <v>804</v>
      </c>
      <c r="CI48" s="96" t="s">
        <v>410</v>
      </c>
      <c r="CJ48" s="96">
        <v>126000</v>
      </c>
      <c r="CK48" s="96">
        <v>1</v>
      </c>
      <c r="CL48" s="96">
        <v>2</v>
      </c>
      <c r="CM48" s="96"/>
      <c r="CN48" s="224" t="s">
        <v>696</v>
      </c>
    </row>
    <row r="49" spans="2:92" ht="15.75" customHeight="1">
      <c r="B49" s="218"/>
      <c r="C49" s="462"/>
      <c r="D49" s="462"/>
      <c r="E49" s="460"/>
      <c r="F49" s="460"/>
      <c r="G49" s="461"/>
      <c r="H49" s="463"/>
      <c r="I49" s="463"/>
      <c r="J49" s="463"/>
      <c r="K49" s="463"/>
      <c r="L49" s="460"/>
      <c r="M49" s="484"/>
      <c r="N49" s="96"/>
      <c r="O49" s="462"/>
      <c r="P49" s="462"/>
      <c r="Q49" s="460"/>
      <c r="R49" s="460"/>
      <c r="S49" s="461"/>
      <c r="T49" s="463"/>
      <c r="U49" s="463"/>
      <c r="V49" s="463"/>
      <c r="W49" s="463"/>
      <c r="X49" s="460"/>
      <c r="Y49" s="484"/>
      <c r="Z49" s="96"/>
      <c r="AA49" s="462"/>
      <c r="AB49" s="462"/>
      <c r="AC49" s="460"/>
      <c r="AD49" s="460"/>
      <c r="AE49" s="461"/>
      <c r="AF49" s="463"/>
      <c r="AG49" s="463"/>
      <c r="AH49" s="463"/>
      <c r="AI49" s="463"/>
      <c r="AJ49" s="460"/>
      <c r="AK49" s="484"/>
      <c r="AL49" s="96"/>
      <c r="AM49" s="462"/>
      <c r="AN49" s="462"/>
      <c r="AO49" s="460"/>
      <c r="AP49" s="460"/>
      <c r="AQ49" s="461"/>
      <c r="AR49" s="463"/>
      <c r="AS49" s="463"/>
      <c r="AT49" s="463"/>
      <c r="AU49" s="463"/>
      <c r="AV49" s="460"/>
      <c r="AW49" s="484"/>
      <c r="AX49" s="211"/>
      <c r="AZ49" s="466">
        <v>2</v>
      </c>
      <c r="BA49" s="466">
        <f t="shared" si="16"/>
        <v>18</v>
      </c>
      <c r="BB49" s="467">
        <v>45248</v>
      </c>
      <c r="BC49" s="466" t="s">
        <v>777</v>
      </c>
      <c r="BD49" s="466" t="s">
        <v>778</v>
      </c>
      <c r="BE49" s="466" t="s">
        <v>779</v>
      </c>
      <c r="BF49" s="466" t="s">
        <v>780</v>
      </c>
      <c r="BG49" s="468" t="s">
        <v>285</v>
      </c>
      <c r="BH49" s="468">
        <v>92000</v>
      </c>
      <c r="BI49" s="468">
        <v>1</v>
      </c>
      <c r="BJ49" s="468">
        <v>2</v>
      </c>
      <c r="BK49" s="468">
        <f t="shared" si="17"/>
        <v>460000</v>
      </c>
      <c r="BL49" s="468">
        <v>92000</v>
      </c>
      <c r="BM49" s="469" t="s">
        <v>743</v>
      </c>
      <c r="BN49" s="467"/>
      <c r="BO49" s="468"/>
      <c r="BP49" s="469"/>
      <c r="BQ49" s="469"/>
      <c r="BR49" s="468"/>
      <c r="BU49" s="231">
        <v>101000</v>
      </c>
      <c r="CA49" s="223">
        <v>20</v>
      </c>
      <c r="CB49" s="96" t="s">
        <v>690</v>
      </c>
      <c r="CC49" s="96" t="s">
        <v>691</v>
      </c>
      <c r="CD49" s="96">
        <v>45251</v>
      </c>
      <c r="CE49" s="96" t="s">
        <v>805</v>
      </c>
      <c r="CF49" s="96" t="s">
        <v>806</v>
      </c>
      <c r="CG49" s="96" t="s">
        <v>807</v>
      </c>
      <c r="CH49" s="96" t="s">
        <v>808</v>
      </c>
      <c r="CI49" s="96" t="s">
        <v>285</v>
      </c>
      <c r="CJ49" s="96">
        <v>92000</v>
      </c>
      <c r="CK49" s="96">
        <v>1</v>
      </c>
      <c r="CL49" s="96">
        <v>2</v>
      </c>
      <c r="CM49" s="96">
        <v>45259</v>
      </c>
      <c r="CN49" s="224" t="s">
        <v>696</v>
      </c>
    </row>
    <row r="50" spans="2:92" ht="15.75" customHeight="1">
      <c r="B50" s="218"/>
      <c r="C50" s="462"/>
      <c r="D50" s="462"/>
      <c r="E50" s="460"/>
      <c r="F50" s="460"/>
      <c r="G50" s="461"/>
      <c r="H50" s="463"/>
      <c r="I50" s="463"/>
      <c r="J50" s="463"/>
      <c r="K50" s="463"/>
      <c r="L50" s="460"/>
      <c r="M50" s="484"/>
      <c r="N50" s="96"/>
      <c r="O50" s="462"/>
      <c r="P50" s="462"/>
      <c r="Q50" s="460"/>
      <c r="R50" s="460"/>
      <c r="S50" s="461"/>
      <c r="T50" s="463"/>
      <c r="U50" s="463"/>
      <c r="V50" s="463"/>
      <c r="W50" s="463"/>
      <c r="X50" s="460"/>
      <c r="Y50" s="484"/>
      <c r="Z50" s="96"/>
      <c r="AA50" s="462"/>
      <c r="AB50" s="462"/>
      <c r="AC50" s="460"/>
      <c r="AD50" s="460"/>
      <c r="AE50" s="461"/>
      <c r="AF50" s="463"/>
      <c r="AG50" s="463"/>
      <c r="AH50" s="463"/>
      <c r="AI50" s="463"/>
      <c r="AJ50" s="460"/>
      <c r="AK50" s="484"/>
      <c r="AL50" s="96"/>
      <c r="AM50" s="462"/>
      <c r="AN50" s="462"/>
      <c r="AO50" s="460"/>
      <c r="AP50" s="460"/>
      <c r="AQ50" s="461"/>
      <c r="AR50" s="463"/>
      <c r="AS50" s="463"/>
      <c r="AT50" s="463"/>
      <c r="AU50" s="463"/>
      <c r="AV50" s="460"/>
      <c r="AW50" s="484"/>
      <c r="AX50" s="211"/>
      <c r="AZ50" s="466">
        <v>2</v>
      </c>
      <c r="BA50" s="466">
        <f t="shared" si="16"/>
        <v>18</v>
      </c>
      <c r="BB50" s="467">
        <v>45248</v>
      </c>
      <c r="BC50" s="466" t="s">
        <v>777</v>
      </c>
      <c r="BD50" s="466" t="s">
        <v>778</v>
      </c>
      <c r="BE50" s="466" t="s">
        <v>779</v>
      </c>
      <c r="BF50" s="466" t="s">
        <v>789</v>
      </c>
      <c r="BG50" s="468" t="s">
        <v>265</v>
      </c>
      <c r="BH50" s="468">
        <v>110000</v>
      </c>
      <c r="BI50" s="468">
        <v>1</v>
      </c>
      <c r="BJ50" s="468">
        <v>2</v>
      </c>
      <c r="BK50" s="468">
        <f t="shared" si="17"/>
        <v>550000</v>
      </c>
      <c r="BL50" s="468">
        <v>110000</v>
      </c>
      <c r="BM50" s="469" t="s">
        <v>743</v>
      </c>
      <c r="BN50" s="467"/>
      <c r="BO50" s="468"/>
      <c r="BP50" s="469"/>
      <c r="BQ50" s="469"/>
      <c r="BR50" s="468"/>
      <c r="BU50" s="231">
        <v>92000</v>
      </c>
      <c r="CA50" s="223">
        <v>31</v>
      </c>
      <c r="CB50" s="96" t="s">
        <v>690</v>
      </c>
      <c r="CC50" s="96" t="s">
        <v>691</v>
      </c>
      <c r="CD50" s="96">
        <v>45251</v>
      </c>
      <c r="CE50" s="96" t="s">
        <v>809</v>
      </c>
      <c r="CF50" s="96" t="s">
        <v>810</v>
      </c>
      <c r="CG50" s="96" t="s">
        <v>811</v>
      </c>
      <c r="CH50" s="96" t="s">
        <v>812</v>
      </c>
      <c r="CI50" s="96" t="s">
        <v>278</v>
      </c>
      <c r="CJ50" s="96">
        <v>101000</v>
      </c>
      <c r="CK50" s="96">
        <v>1</v>
      </c>
      <c r="CL50" s="96">
        <v>2</v>
      </c>
      <c r="CM50" s="96">
        <v>45259</v>
      </c>
      <c r="CN50" s="224" t="s">
        <v>696</v>
      </c>
    </row>
    <row r="51" spans="2:92" ht="15.75" customHeight="1">
      <c r="B51" s="218"/>
      <c r="C51" s="462"/>
      <c r="D51" s="462"/>
      <c r="E51" s="460"/>
      <c r="F51" s="460"/>
      <c r="G51" s="461"/>
      <c r="H51" s="463"/>
      <c r="I51" s="463"/>
      <c r="J51" s="463"/>
      <c r="K51" s="463"/>
      <c r="L51" s="460"/>
      <c r="M51" s="484"/>
      <c r="N51" s="96"/>
      <c r="O51" s="462"/>
      <c r="P51" s="462"/>
      <c r="Q51" s="460"/>
      <c r="R51" s="460"/>
      <c r="S51" s="461"/>
      <c r="T51" s="463"/>
      <c r="U51" s="463"/>
      <c r="V51" s="463"/>
      <c r="W51" s="463"/>
      <c r="X51" s="460"/>
      <c r="Y51" s="484"/>
      <c r="Z51" s="96"/>
      <c r="AA51" s="462"/>
      <c r="AB51" s="462"/>
      <c r="AC51" s="460"/>
      <c r="AD51" s="460"/>
      <c r="AE51" s="461"/>
      <c r="AF51" s="463"/>
      <c r="AG51" s="463"/>
      <c r="AH51" s="463"/>
      <c r="AI51" s="463"/>
      <c r="AJ51" s="460"/>
      <c r="AK51" s="484"/>
      <c r="AL51" s="96"/>
      <c r="AM51" s="462"/>
      <c r="AN51" s="462"/>
      <c r="AO51" s="460"/>
      <c r="AP51" s="460"/>
      <c r="AQ51" s="461"/>
      <c r="AR51" s="463"/>
      <c r="AS51" s="463"/>
      <c r="AT51" s="463"/>
      <c r="AU51" s="463"/>
      <c r="AV51" s="460"/>
      <c r="AW51" s="484"/>
      <c r="AX51" s="211"/>
      <c r="AZ51" s="466">
        <v>2</v>
      </c>
      <c r="BA51" s="466">
        <f t="shared" si="16"/>
        <v>18</v>
      </c>
      <c r="BB51" s="467">
        <v>45248</v>
      </c>
      <c r="BC51" s="466" t="s">
        <v>777</v>
      </c>
      <c r="BD51" s="466" t="s">
        <v>778</v>
      </c>
      <c r="BE51" s="466" t="s">
        <v>779</v>
      </c>
      <c r="BF51" s="466" t="s">
        <v>790</v>
      </c>
      <c r="BG51" s="468" t="s">
        <v>285</v>
      </c>
      <c r="BH51" s="468">
        <v>92000</v>
      </c>
      <c r="BI51" s="468">
        <v>1</v>
      </c>
      <c r="BJ51" s="468">
        <v>2</v>
      </c>
      <c r="BK51" s="468">
        <f t="shared" si="17"/>
        <v>460000</v>
      </c>
      <c r="BL51" s="468">
        <v>92000</v>
      </c>
      <c r="BM51" s="469" t="s">
        <v>743</v>
      </c>
      <c r="BN51" s="467"/>
      <c r="BO51" s="468"/>
      <c r="BP51" s="469"/>
      <c r="BQ51" s="469"/>
      <c r="BR51" s="468"/>
      <c r="BU51" s="231">
        <v>92000</v>
      </c>
      <c r="CA51" s="223">
        <v>38</v>
      </c>
      <c r="CB51" s="96" t="s">
        <v>690</v>
      </c>
      <c r="CC51" s="96" t="s">
        <v>691</v>
      </c>
      <c r="CD51" s="96">
        <v>45251</v>
      </c>
      <c r="CE51" s="96" t="s">
        <v>813</v>
      </c>
      <c r="CF51" s="96" t="s">
        <v>814</v>
      </c>
      <c r="CG51" s="96" t="s">
        <v>815</v>
      </c>
      <c r="CH51" s="96" t="s">
        <v>815</v>
      </c>
      <c r="CI51" s="96" t="s">
        <v>285</v>
      </c>
      <c r="CJ51" s="96">
        <v>92000</v>
      </c>
      <c r="CK51" s="96">
        <v>1</v>
      </c>
      <c r="CL51" s="96">
        <v>2</v>
      </c>
      <c r="CM51" s="96"/>
      <c r="CN51" s="224" t="s">
        <v>696</v>
      </c>
    </row>
    <row r="52" spans="2:92" ht="15.75" customHeight="1">
      <c r="B52" s="218"/>
      <c r="C52" s="462"/>
      <c r="D52" s="462"/>
      <c r="E52" s="460"/>
      <c r="F52" s="460"/>
      <c r="G52" s="461"/>
      <c r="H52" s="463"/>
      <c r="I52" s="463"/>
      <c r="J52" s="463"/>
      <c r="K52" s="463"/>
      <c r="L52" s="460"/>
      <c r="M52" s="484"/>
      <c r="N52" s="96"/>
      <c r="O52" s="462"/>
      <c r="P52" s="462"/>
      <c r="Q52" s="460"/>
      <c r="R52" s="460"/>
      <c r="S52" s="461"/>
      <c r="T52" s="463"/>
      <c r="U52" s="463"/>
      <c r="V52" s="463"/>
      <c r="W52" s="463"/>
      <c r="X52" s="460"/>
      <c r="Y52" s="484"/>
      <c r="Z52" s="96"/>
      <c r="AA52" s="462"/>
      <c r="AB52" s="462"/>
      <c r="AC52" s="460"/>
      <c r="AD52" s="460"/>
      <c r="AE52" s="461"/>
      <c r="AF52" s="463"/>
      <c r="AG52" s="463"/>
      <c r="AH52" s="463"/>
      <c r="AI52" s="463"/>
      <c r="AJ52" s="460"/>
      <c r="AK52" s="484"/>
      <c r="AL52" s="96"/>
      <c r="AM52" s="462"/>
      <c r="AN52" s="462"/>
      <c r="AO52" s="460"/>
      <c r="AP52" s="460"/>
      <c r="AQ52" s="461"/>
      <c r="AR52" s="463"/>
      <c r="AS52" s="463"/>
      <c r="AT52" s="463"/>
      <c r="AU52" s="463"/>
      <c r="AV52" s="460"/>
      <c r="AW52" s="484"/>
      <c r="AX52" s="211"/>
      <c r="AZ52" s="466">
        <v>2</v>
      </c>
      <c r="BA52" s="466">
        <f t="shared" si="16"/>
        <v>18</v>
      </c>
      <c r="BB52" s="467">
        <v>45248</v>
      </c>
      <c r="BC52" s="466" t="s">
        <v>777</v>
      </c>
      <c r="BD52" s="466" t="s">
        <v>778</v>
      </c>
      <c r="BE52" s="466" t="s">
        <v>779</v>
      </c>
      <c r="BF52" s="466" t="s">
        <v>793</v>
      </c>
      <c r="BG52" s="468" t="s">
        <v>285</v>
      </c>
      <c r="BH52" s="468">
        <v>92000</v>
      </c>
      <c r="BI52" s="468">
        <v>1</v>
      </c>
      <c r="BJ52" s="468">
        <v>2</v>
      </c>
      <c r="BK52" s="468">
        <f t="shared" si="17"/>
        <v>460000</v>
      </c>
      <c r="BL52" s="468">
        <v>92000</v>
      </c>
      <c r="BM52" s="469" t="s">
        <v>743</v>
      </c>
      <c r="BN52" s="467"/>
      <c r="BO52" s="468"/>
      <c r="BP52" s="469"/>
      <c r="BQ52" s="469"/>
      <c r="BR52" s="468"/>
      <c r="BU52" s="231">
        <v>110000</v>
      </c>
      <c r="CA52" s="223">
        <v>48</v>
      </c>
      <c r="CB52" s="96" t="s">
        <v>690</v>
      </c>
      <c r="CC52" s="96" t="s">
        <v>691</v>
      </c>
      <c r="CD52" s="96">
        <v>45251</v>
      </c>
      <c r="CE52" s="96" t="s">
        <v>805</v>
      </c>
      <c r="CF52" s="96" t="s">
        <v>806</v>
      </c>
      <c r="CG52" s="96" t="s">
        <v>807</v>
      </c>
      <c r="CH52" s="96" t="s">
        <v>816</v>
      </c>
      <c r="CI52" s="96" t="s">
        <v>285</v>
      </c>
      <c r="CJ52" s="96">
        <v>92000</v>
      </c>
      <c r="CK52" s="96">
        <v>1</v>
      </c>
      <c r="CL52" s="96">
        <v>2</v>
      </c>
      <c r="CM52" s="96">
        <v>45259</v>
      </c>
      <c r="CN52" s="224" t="s">
        <v>696</v>
      </c>
    </row>
    <row r="53" spans="2:92" ht="15.75" customHeight="1">
      <c r="B53" s="218"/>
      <c r="C53" s="462"/>
      <c r="D53" s="462"/>
      <c r="E53" s="460"/>
      <c r="F53" s="460"/>
      <c r="G53" s="461"/>
      <c r="H53" s="463"/>
      <c r="I53" s="463"/>
      <c r="J53" s="463"/>
      <c r="K53" s="463"/>
      <c r="L53" s="460"/>
      <c r="M53" s="484"/>
      <c r="N53" s="96"/>
      <c r="O53" s="462"/>
      <c r="P53" s="462"/>
      <c r="Q53" s="460"/>
      <c r="R53" s="460"/>
      <c r="S53" s="461"/>
      <c r="T53" s="463"/>
      <c r="U53" s="463"/>
      <c r="V53" s="463"/>
      <c r="W53" s="463"/>
      <c r="X53" s="460"/>
      <c r="Y53" s="484"/>
      <c r="Z53" s="96"/>
      <c r="AA53" s="462"/>
      <c r="AB53" s="462"/>
      <c r="AC53" s="460"/>
      <c r="AD53" s="460"/>
      <c r="AE53" s="461"/>
      <c r="AF53" s="463"/>
      <c r="AG53" s="463"/>
      <c r="AH53" s="463"/>
      <c r="AI53" s="463"/>
      <c r="AJ53" s="460"/>
      <c r="AK53" s="484"/>
      <c r="AL53" s="96"/>
      <c r="AM53" s="462"/>
      <c r="AN53" s="462"/>
      <c r="AO53" s="460"/>
      <c r="AP53" s="460"/>
      <c r="AQ53" s="461"/>
      <c r="AR53" s="463"/>
      <c r="AS53" s="463"/>
      <c r="AT53" s="463"/>
      <c r="AU53" s="463"/>
      <c r="AV53" s="460"/>
      <c r="AW53" s="484"/>
      <c r="AX53" s="211"/>
      <c r="AZ53" s="466">
        <v>2</v>
      </c>
      <c r="BA53" s="466">
        <f t="shared" si="16"/>
        <v>18</v>
      </c>
      <c r="BB53" s="467">
        <v>45248</v>
      </c>
      <c r="BC53" s="466" t="s">
        <v>781</v>
      </c>
      <c r="BD53" s="466" t="s">
        <v>782</v>
      </c>
      <c r="BE53" s="466" t="s">
        <v>783</v>
      </c>
      <c r="BF53" s="466" t="s">
        <v>784</v>
      </c>
      <c r="BG53" s="468" t="s">
        <v>280</v>
      </c>
      <c r="BH53" s="468">
        <v>94000</v>
      </c>
      <c r="BI53" s="468">
        <v>1</v>
      </c>
      <c r="BJ53" s="468">
        <v>2</v>
      </c>
      <c r="BK53" s="468">
        <f t="shared" si="17"/>
        <v>470000</v>
      </c>
      <c r="BL53" s="468">
        <v>94000</v>
      </c>
      <c r="BM53" s="469" t="s">
        <v>743</v>
      </c>
      <c r="BN53" s="467"/>
      <c r="BO53" s="468"/>
      <c r="BP53" s="469"/>
      <c r="BQ53" s="469"/>
      <c r="BR53" s="468"/>
      <c r="BU53" s="231">
        <v>92000</v>
      </c>
      <c r="CA53" s="223">
        <v>59</v>
      </c>
      <c r="CB53" s="96" t="s">
        <v>690</v>
      </c>
      <c r="CC53" s="96" t="s">
        <v>691</v>
      </c>
      <c r="CD53" s="96">
        <v>45251</v>
      </c>
      <c r="CE53" s="96" t="s">
        <v>817</v>
      </c>
      <c r="CF53" s="96" t="s">
        <v>818</v>
      </c>
      <c r="CG53" s="96" t="s">
        <v>819</v>
      </c>
      <c r="CH53" s="96" t="s">
        <v>820</v>
      </c>
      <c r="CI53" s="96" t="s">
        <v>288</v>
      </c>
      <c r="CJ53" s="96">
        <v>110000</v>
      </c>
      <c r="CK53" s="96">
        <v>1</v>
      </c>
      <c r="CL53" s="96">
        <v>2</v>
      </c>
      <c r="CM53" s="96">
        <v>45259</v>
      </c>
      <c r="CN53" s="224" t="s">
        <v>696</v>
      </c>
    </row>
    <row r="54" spans="2:92" ht="15.75" customHeight="1">
      <c r="B54" s="218"/>
      <c r="C54" s="462"/>
      <c r="D54" s="462"/>
      <c r="E54" s="460"/>
      <c r="F54" s="460"/>
      <c r="G54" s="461"/>
      <c r="H54" s="463"/>
      <c r="I54" s="463"/>
      <c r="J54" s="463"/>
      <c r="K54" s="463"/>
      <c r="L54" s="460"/>
      <c r="M54" s="484"/>
      <c r="N54" s="96"/>
      <c r="O54" s="462"/>
      <c r="P54" s="462"/>
      <c r="Q54" s="460"/>
      <c r="R54" s="460"/>
      <c r="S54" s="461"/>
      <c r="T54" s="463"/>
      <c r="U54" s="463"/>
      <c r="V54" s="463"/>
      <c r="W54" s="463"/>
      <c r="X54" s="460"/>
      <c r="Y54" s="484"/>
      <c r="Z54" s="96"/>
      <c r="AA54" s="462"/>
      <c r="AB54" s="462"/>
      <c r="AC54" s="460"/>
      <c r="AD54" s="460"/>
      <c r="AE54" s="461"/>
      <c r="AF54" s="463"/>
      <c r="AG54" s="463"/>
      <c r="AH54" s="463"/>
      <c r="AI54" s="463"/>
      <c r="AJ54" s="460"/>
      <c r="AK54" s="484"/>
      <c r="AL54" s="96"/>
      <c r="AM54" s="462"/>
      <c r="AN54" s="462"/>
      <c r="AO54" s="460"/>
      <c r="AP54" s="460"/>
      <c r="AQ54" s="461"/>
      <c r="AR54" s="463"/>
      <c r="AS54" s="463"/>
      <c r="AT54" s="463"/>
      <c r="AU54" s="463"/>
      <c r="AV54" s="460"/>
      <c r="AW54" s="484"/>
      <c r="AX54" s="211"/>
      <c r="AZ54" s="466">
        <v>2</v>
      </c>
      <c r="BA54" s="466">
        <f t="shared" si="16"/>
        <v>18</v>
      </c>
      <c r="BB54" s="467">
        <v>45248</v>
      </c>
      <c r="BC54" s="466" t="s">
        <v>781</v>
      </c>
      <c r="BD54" s="466" t="s">
        <v>782</v>
      </c>
      <c r="BE54" s="466" t="s">
        <v>783</v>
      </c>
      <c r="BF54" s="466" t="s">
        <v>791</v>
      </c>
      <c r="BG54" s="468" t="s">
        <v>285</v>
      </c>
      <c r="BH54" s="468">
        <v>92000</v>
      </c>
      <c r="BI54" s="468">
        <v>1</v>
      </c>
      <c r="BJ54" s="468">
        <v>2</v>
      </c>
      <c r="BK54" s="468">
        <f t="shared" si="17"/>
        <v>460000</v>
      </c>
      <c r="BL54" s="468">
        <v>92000</v>
      </c>
      <c r="BM54" s="469" t="s">
        <v>743</v>
      </c>
      <c r="BN54" s="467"/>
      <c r="BO54" s="468"/>
      <c r="BP54" s="469"/>
      <c r="BQ54" s="469"/>
      <c r="BR54" s="468"/>
      <c r="BU54" s="231">
        <v>110000</v>
      </c>
      <c r="CA54" s="223">
        <v>68</v>
      </c>
      <c r="CB54" s="96" t="s">
        <v>690</v>
      </c>
      <c r="CC54" s="96" t="s">
        <v>691</v>
      </c>
      <c r="CD54" s="96">
        <v>45251</v>
      </c>
      <c r="CE54" s="96" t="s">
        <v>821</v>
      </c>
      <c r="CF54" s="96" t="s">
        <v>822</v>
      </c>
      <c r="CG54" s="96" t="s">
        <v>823</v>
      </c>
      <c r="CH54" s="96" t="s">
        <v>824</v>
      </c>
      <c r="CI54" s="96" t="s">
        <v>285</v>
      </c>
      <c r="CJ54" s="96">
        <v>92000</v>
      </c>
      <c r="CK54" s="96">
        <v>1</v>
      </c>
      <c r="CL54" s="96">
        <v>2</v>
      </c>
      <c r="CM54" s="96">
        <v>45259</v>
      </c>
      <c r="CN54" s="224" t="s">
        <v>696</v>
      </c>
    </row>
    <row r="55" spans="2:92" ht="15.75" customHeight="1">
      <c r="B55" s="218"/>
      <c r="C55" s="462"/>
      <c r="D55" s="462"/>
      <c r="E55" s="460"/>
      <c r="F55" s="460"/>
      <c r="G55" s="461"/>
      <c r="H55" s="463"/>
      <c r="I55" s="463"/>
      <c r="J55" s="463"/>
      <c r="K55" s="463"/>
      <c r="L55" s="460"/>
      <c r="M55" s="484"/>
      <c r="N55" s="96"/>
      <c r="O55" s="462"/>
      <c r="P55" s="462"/>
      <c r="Q55" s="460"/>
      <c r="R55" s="460"/>
      <c r="S55" s="461"/>
      <c r="T55" s="463"/>
      <c r="U55" s="463"/>
      <c r="V55" s="463"/>
      <c r="W55" s="463"/>
      <c r="X55" s="460"/>
      <c r="Y55" s="484"/>
      <c r="Z55" s="96"/>
      <c r="AA55" s="462"/>
      <c r="AB55" s="462"/>
      <c r="AC55" s="460"/>
      <c r="AD55" s="460"/>
      <c r="AE55" s="461"/>
      <c r="AF55" s="463"/>
      <c r="AG55" s="463"/>
      <c r="AH55" s="463"/>
      <c r="AI55" s="463"/>
      <c r="AJ55" s="460"/>
      <c r="AK55" s="484"/>
      <c r="AL55" s="96"/>
      <c r="AM55" s="462"/>
      <c r="AN55" s="462"/>
      <c r="AO55" s="460"/>
      <c r="AP55" s="460"/>
      <c r="AQ55" s="461"/>
      <c r="AR55" s="463"/>
      <c r="AS55" s="463"/>
      <c r="AT55" s="463"/>
      <c r="AU55" s="463"/>
      <c r="AV55" s="460"/>
      <c r="AW55" s="484"/>
      <c r="AX55" s="211"/>
      <c r="AZ55" s="466">
        <v>2</v>
      </c>
      <c r="BA55" s="466">
        <f t="shared" si="16"/>
        <v>18</v>
      </c>
      <c r="BB55" s="467">
        <v>45248</v>
      </c>
      <c r="BC55" s="466" t="s">
        <v>781</v>
      </c>
      <c r="BD55" s="466" t="s">
        <v>782</v>
      </c>
      <c r="BE55" s="466" t="s">
        <v>783</v>
      </c>
      <c r="BF55" s="466" t="s">
        <v>784</v>
      </c>
      <c r="BG55" s="468" t="s">
        <v>277</v>
      </c>
      <c r="BH55" s="468">
        <v>121000</v>
      </c>
      <c r="BI55" s="468">
        <v>1</v>
      </c>
      <c r="BJ55" s="468">
        <v>2</v>
      </c>
      <c r="BK55" s="468">
        <f t="shared" si="17"/>
        <v>605000</v>
      </c>
      <c r="BL55" s="468">
        <v>121000</v>
      </c>
      <c r="BM55" s="469" t="s">
        <v>743</v>
      </c>
      <c r="BN55" s="467"/>
      <c r="BO55" s="468"/>
      <c r="BP55" s="469"/>
      <c r="BQ55" s="469"/>
      <c r="BR55" s="468"/>
      <c r="BU55" s="231">
        <v>121000</v>
      </c>
      <c r="CA55" s="223">
        <v>78</v>
      </c>
      <c r="CB55" s="96" t="s">
        <v>690</v>
      </c>
      <c r="CC55" s="96" t="s">
        <v>691</v>
      </c>
      <c r="CD55" s="96">
        <v>45251</v>
      </c>
      <c r="CE55" s="96" t="s">
        <v>825</v>
      </c>
      <c r="CF55" s="96" t="s">
        <v>826</v>
      </c>
      <c r="CG55" s="96" t="s">
        <v>827</v>
      </c>
      <c r="CH55" s="96" t="s">
        <v>828</v>
      </c>
      <c r="CI55" s="96" t="s">
        <v>288</v>
      </c>
      <c r="CJ55" s="96">
        <v>110000</v>
      </c>
      <c r="CK55" s="96">
        <v>1</v>
      </c>
      <c r="CL55" s="96">
        <v>2</v>
      </c>
      <c r="CM55" s="96"/>
      <c r="CN55" s="224" t="s">
        <v>696</v>
      </c>
    </row>
    <row r="56" spans="2:92" ht="15.75" customHeight="1">
      <c r="B56" s="218"/>
      <c r="C56" s="462"/>
      <c r="D56" s="462"/>
      <c r="E56" s="460"/>
      <c r="F56" s="460"/>
      <c r="G56" s="461"/>
      <c r="H56" s="463"/>
      <c r="I56" s="463"/>
      <c r="J56" s="463"/>
      <c r="K56" s="463"/>
      <c r="L56" s="460"/>
      <c r="M56" s="484"/>
      <c r="N56" s="96"/>
      <c r="O56" s="462"/>
      <c r="P56" s="462"/>
      <c r="Q56" s="460"/>
      <c r="R56" s="460"/>
      <c r="S56" s="461"/>
      <c r="T56" s="463"/>
      <c r="U56" s="463"/>
      <c r="V56" s="463"/>
      <c r="W56" s="463"/>
      <c r="X56" s="460"/>
      <c r="Y56" s="484"/>
      <c r="Z56" s="96"/>
      <c r="AA56" s="462"/>
      <c r="AB56" s="462"/>
      <c r="AC56" s="460"/>
      <c r="AD56" s="460"/>
      <c r="AE56" s="461"/>
      <c r="AF56" s="463"/>
      <c r="AG56" s="463"/>
      <c r="AH56" s="463"/>
      <c r="AI56" s="463"/>
      <c r="AJ56" s="460"/>
      <c r="AK56" s="484"/>
      <c r="AL56" s="96"/>
      <c r="AM56" s="462"/>
      <c r="AN56" s="462"/>
      <c r="AO56" s="460"/>
      <c r="AP56" s="460"/>
      <c r="AQ56" s="461"/>
      <c r="AR56" s="463"/>
      <c r="AS56" s="463"/>
      <c r="AT56" s="463"/>
      <c r="AU56" s="463"/>
      <c r="AV56" s="460"/>
      <c r="AW56" s="484"/>
      <c r="AX56" s="211"/>
      <c r="AZ56" s="466">
        <v>2</v>
      </c>
      <c r="BA56" s="466">
        <f t="shared" si="16"/>
        <v>21</v>
      </c>
      <c r="BB56" s="467">
        <v>45251</v>
      </c>
      <c r="BC56" s="466" t="s">
        <v>817</v>
      </c>
      <c r="BD56" s="466" t="s">
        <v>818</v>
      </c>
      <c r="BE56" s="466" t="s">
        <v>819</v>
      </c>
      <c r="BF56" s="466" t="s">
        <v>820</v>
      </c>
      <c r="BG56" s="468" t="s">
        <v>288</v>
      </c>
      <c r="BH56" s="468">
        <v>110000</v>
      </c>
      <c r="BI56" s="468">
        <v>1</v>
      </c>
      <c r="BJ56" s="468">
        <v>2</v>
      </c>
      <c r="BK56" s="468">
        <f t="shared" si="17"/>
        <v>550000</v>
      </c>
      <c r="BL56" s="468">
        <v>110000</v>
      </c>
      <c r="BM56" s="469" t="s">
        <v>743</v>
      </c>
      <c r="BN56" s="467"/>
      <c r="BO56" s="468"/>
      <c r="BP56" s="469"/>
      <c r="BQ56" s="469"/>
      <c r="BR56" s="468"/>
      <c r="BU56" s="231">
        <v>110000</v>
      </c>
      <c r="CA56" s="223">
        <v>94</v>
      </c>
      <c r="CB56" s="96" t="s">
        <v>690</v>
      </c>
      <c r="CC56" s="96" t="s">
        <v>691</v>
      </c>
      <c r="CD56" s="96">
        <v>45251</v>
      </c>
      <c r="CE56" s="96" t="s">
        <v>829</v>
      </c>
      <c r="CF56" s="96" t="s">
        <v>830</v>
      </c>
      <c r="CG56" s="96" t="s">
        <v>831</v>
      </c>
      <c r="CH56" s="96" t="s">
        <v>831</v>
      </c>
      <c r="CI56" s="96" t="s">
        <v>277</v>
      </c>
      <c r="CJ56" s="96">
        <v>121000</v>
      </c>
      <c r="CK56" s="96">
        <v>1</v>
      </c>
      <c r="CL56" s="96">
        <v>2</v>
      </c>
      <c r="CM56" s="96">
        <v>45259</v>
      </c>
      <c r="CN56" s="224" t="s">
        <v>696</v>
      </c>
    </row>
    <row r="57" spans="2:92" ht="15.75" customHeight="1">
      <c r="B57" s="218"/>
      <c r="C57" s="462"/>
      <c r="D57" s="462"/>
      <c r="E57" s="460"/>
      <c r="F57" s="460"/>
      <c r="G57" s="461"/>
      <c r="H57" s="463"/>
      <c r="I57" s="463"/>
      <c r="J57" s="463"/>
      <c r="K57" s="463"/>
      <c r="L57" s="460"/>
      <c r="M57" s="484"/>
      <c r="N57" s="96"/>
      <c r="O57" s="462"/>
      <c r="P57" s="462"/>
      <c r="Q57" s="460"/>
      <c r="R57" s="460"/>
      <c r="S57" s="461"/>
      <c r="T57" s="463"/>
      <c r="U57" s="463"/>
      <c r="V57" s="463"/>
      <c r="W57" s="463"/>
      <c r="X57" s="460"/>
      <c r="Y57" s="484"/>
      <c r="Z57" s="96"/>
      <c r="AA57" s="462"/>
      <c r="AB57" s="462"/>
      <c r="AC57" s="460"/>
      <c r="AD57" s="460"/>
      <c r="AE57" s="461"/>
      <c r="AF57" s="463"/>
      <c r="AG57" s="463"/>
      <c r="AH57" s="463"/>
      <c r="AI57" s="463"/>
      <c r="AJ57" s="460"/>
      <c r="AK57" s="484"/>
      <c r="AL57" s="96"/>
      <c r="AM57" s="462"/>
      <c r="AN57" s="462"/>
      <c r="AO57" s="460"/>
      <c r="AP57" s="460"/>
      <c r="AQ57" s="461"/>
      <c r="AR57" s="463"/>
      <c r="AS57" s="463"/>
      <c r="AT57" s="463"/>
      <c r="AU57" s="463"/>
      <c r="AV57" s="460"/>
      <c r="AW57" s="484"/>
      <c r="AX57" s="211"/>
      <c r="AZ57" s="466">
        <v>2</v>
      </c>
      <c r="BA57" s="466">
        <f t="shared" si="16"/>
        <v>21</v>
      </c>
      <c r="BB57" s="467">
        <v>45251</v>
      </c>
      <c r="BC57" s="466" t="s">
        <v>817</v>
      </c>
      <c r="BD57" s="466" t="s">
        <v>818</v>
      </c>
      <c r="BE57" s="466" t="s">
        <v>819</v>
      </c>
      <c r="BF57" s="466" t="s">
        <v>832</v>
      </c>
      <c r="BG57" s="468" t="s">
        <v>266</v>
      </c>
      <c r="BH57" s="468">
        <v>98000</v>
      </c>
      <c r="BI57" s="468">
        <v>1</v>
      </c>
      <c r="BJ57" s="468">
        <v>2</v>
      </c>
      <c r="BK57" s="468">
        <f t="shared" si="17"/>
        <v>490000</v>
      </c>
      <c r="BL57" s="468">
        <v>98000</v>
      </c>
      <c r="BM57" s="469" t="s">
        <v>743</v>
      </c>
      <c r="BN57" s="467"/>
      <c r="BO57" s="468"/>
      <c r="BP57" s="469"/>
      <c r="BQ57" s="469"/>
      <c r="BR57" s="468"/>
      <c r="BU57" s="231">
        <v>110000</v>
      </c>
      <c r="CA57" s="223">
        <v>101</v>
      </c>
      <c r="CB57" s="96" t="s">
        <v>690</v>
      </c>
      <c r="CC57" s="96" t="s">
        <v>691</v>
      </c>
      <c r="CD57" s="96">
        <v>45251</v>
      </c>
      <c r="CE57" s="96" t="s">
        <v>833</v>
      </c>
      <c r="CF57" s="96" t="s">
        <v>834</v>
      </c>
      <c r="CG57" s="96" t="s">
        <v>835</v>
      </c>
      <c r="CH57" s="96" t="s">
        <v>835</v>
      </c>
      <c r="CI57" s="96" t="s">
        <v>288</v>
      </c>
      <c r="CJ57" s="96">
        <v>110000</v>
      </c>
      <c r="CK57" s="96">
        <v>1</v>
      </c>
      <c r="CL57" s="96">
        <v>2</v>
      </c>
      <c r="CM57" s="96"/>
      <c r="CN57" s="224" t="s">
        <v>696</v>
      </c>
    </row>
    <row r="58" spans="2:92" ht="15.75" customHeight="1">
      <c r="B58" s="218"/>
      <c r="C58" s="462"/>
      <c r="D58" s="462"/>
      <c r="E58" s="460"/>
      <c r="F58" s="460"/>
      <c r="G58" s="461"/>
      <c r="H58" s="463"/>
      <c r="I58" s="463"/>
      <c r="J58" s="463"/>
      <c r="K58" s="463"/>
      <c r="L58" s="460"/>
      <c r="M58" s="484"/>
      <c r="N58" s="96"/>
      <c r="O58" s="462"/>
      <c r="P58" s="462"/>
      <c r="Q58" s="460"/>
      <c r="R58" s="460"/>
      <c r="S58" s="461"/>
      <c r="T58" s="463"/>
      <c r="U58" s="463"/>
      <c r="V58" s="463"/>
      <c r="W58" s="463"/>
      <c r="X58" s="460"/>
      <c r="Y58" s="484"/>
      <c r="Z58" s="96"/>
      <c r="AA58" s="462"/>
      <c r="AB58" s="462"/>
      <c r="AC58" s="460"/>
      <c r="AD58" s="460"/>
      <c r="AE58" s="461"/>
      <c r="AF58" s="463"/>
      <c r="AG58" s="463"/>
      <c r="AH58" s="463"/>
      <c r="AI58" s="463"/>
      <c r="AJ58" s="460"/>
      <c r="AK58" s="484"/>
      <c r="AL58" s="96"/>
      <c r="AM58" s="462"/>
      <c r="AN58" s="462"/>
      <c r="AO58" s="460"/>
      <c r="AP58" s="460"/>
      <c r="AQ58" s="461"/>
      <c r="AR58" s="463"/>
      <c r="AS58" s="463"/>
      <c r="AT58" s="463"/>
      <c r="AU58" s="463"/>
      <c r="AV58" s="460"/>
      <c r="AW58" s="484"/>
      <c r="AX58" s="211"/>
      <c r="AZ58" s="466">
        <v>2</v>
      </c>
      <c r="BA58" s="466">
        <f t="shared" si="16"/>
        <v>21</v>
      </c>
      <c r="BB58" s="467">
        <v>45251</v>
      </c>
      <c r="BC58" s="466" t="s">
        <v>809</v>
      </c>
      <c r="BD58" s="466" t="s">
        <v>810</v>
      </c>
      <c r="BE58" s="466" t="s">
        <v>811</v>
      </c>
      <c r="BF58" s="466" t="s">
        <v>812</v>
      </c>
      <c r="BG58" s="468" t="s">
        <v>278</v>
      </c>
      <c r="BH58" s="468">
        <v>101000</v>
      </c>
      <c r="BI58" s="468">
        <v>1</v>
      </c>
      <c r="BJ58" s="468">
        <v>2</v>
      </c>
      <c r="BK58" s="468">
        <f t="shared" si="17"/>
        <v>505000</v>
      </c>
      <c r="BL58" s="468">
        <v>101000</v>
      </c>
      <c r="BM58" s="469" t="s">
        <v>743</v>
      </c>
      <c r="BN58" s="467"/>
      <c r="BO58" s="468"/>
      <c r="BP58" s="469"/>
      <c r="BQ58" s="469"/>
      <c r="BR58" s="468"/>
      <c r="BU58" s="231">
        <v>92000</v>
      </c>
      <c r="CA58" s="223">
        <v>122</v>
      </c>
      <c r="CB58" s="96" t="s">
        <v>690</v>
      </c>
      <c r="CC58" s="96" t="s">
        <v>691</v>
      </c>
      <c r="CD58" s="96">
        <v>45251</v>
      </c>
      <c r="CE58" s="96" t="s">
        <v>836</v>
      </c>
      <c r="CF58" s="96" t="s">
        <v>837</v>
      </c>
      <c r="CG58" s="96" t="s">
        <v>838</v>
      </c>
      <c r="CH58" s="96" t="s">
        <v>839</v>
      </c>
      <c r="CI58" s="96" t="s">
        <v>288</v>
      </c>
      <c r="CJ58" s="96">
        <v>110000</v>
      </c>
      <c r="CK58" s="96">
        <v>1</v>
      </c>
      <c r="CL58" s="96">
        <v>2</v>
      </c>
      <c r="CM58" s="96">
        <v>45259</v>
      </c>
      <c r="CN58" s="224" t="s">
        <v>696</v>
      </c>
    </row>
    <row r="59" spans="2:92" ht="15.75" customHeight="1">
      <c r="B59" s="218"/>
      <c r="C59" s="462"/>
      <c r="D59" s="462"/>
      <c r="E59" s="460"/>
      <c r="F59" s="460"/>
      <c r="G59" s="461"/>
      <c r="H59" s="463"/>
      <c r="I59" s="463"/>
      <c r="J59" s="463"/>
      <c r="K59" s="463"/>
      <c r="L59" s="460"/>
      <c r="M59" s="484"/>
      <c r="N59" s="96"/>
      <c r="O59" s="462"/>
      <c r="P59" s="462"/>
      <c r="Q59" s="460"/>
      <c r="R59" s="460"/>
      <c r="S59" s="461"/>
      <c r="T59" s="463"/>
      <c r="U59" s="463"/>
      <c r="V59" s="463"/>
      <c r="W59" s="463"/>
      <c r="X59" s="460"/>
      <c r="Y59" s="484"/>
      <c r="Z59" s="96"/>
      <c r="AA59" s="462"/>
      <c r="AB59" s="462"/>
      <c r="AC59" s="460"/>
      <c r="AD59" s="460"/>
      <c r="AE59" s="461"/>
      <c r="AF59" s="463"/>
      <c r="AG59" s="463"/>
      <c r="AH59" s="463"/>
      <c r="AI59" s="463"/>
      <c r="AJ59" s="460"/>
      <c r="AK59" s="484"/>
      <c r="AL59" s="96"/>
      <c r="AM59" s="462"/>
      <c r="AN59" s="462"/>
      <c r="AO59" s="460"/>
      <c r="AP59" s="460"/>
      <c r="AQ59" s="461"/>
      <c r="AR59" s="463"/>
      <c r="AS59" s="463"/>
      <c r="AT59" s="463"/>
      <c r="AU59" s="463"/>
      <c r="AV59" s="460"/>
      <c r="AW59" s="484"/>
      <c r="AX59" s="211"/>
      <c r="AZ59" s="466">
        <v>2</v>
      </c>
      <c r="BA59" s="466">
        <f t="shared" si="16"/>
        <v>21</v>
      </c>
      <c r="BB59" s="467">
        <v>45251</v>
      </c>
      <c r="BC59" s="466" t="s">
        <v>809</v>
      </c>
      <c r="BD59" s="466" t="s">
        <v>810</v>
      </c>
      <c r="BE59" s="466" t="s">
        <v>811</v>
      </c>
      <c r="BF59" s="466" t="s">
        <v>840</v>
      </c>
      <c r="BG59" s="468" t="s">
        <v>288</v>
      </c>
      <c r="BH59" s="468">
        <v>110000</v>
      </c>
      <c r="BI59" s="468">
        <v>1</v>
      </c>
      <c r="BJ59" s="468">
        <v>2</v>
      </c>
      <c r="BK59" s="468">
        <f t="shared" si="17"/>
        <v>550000</v>
      </c>
      <c r="BL59" s="468">
        <v>110000</v>
      </c>
      <c r="BM59" s="469" t="s">
        <v>743</v>
      </c>
      <c r="BN59" s="467"/>
      <c r="BO59" s="468"/>
      <c r="BP59" s="469"/>
      <c r="BQ59" s="469"/>
      <c r="BR59" s="468"/>
      <c r="BU59" s="231">
        <v>126000</v>
      </c>
      <c r="CA59" s="223">
        <v>131</v>
      </c>
      <c r="CB59" s="96" t="s">
        <v>690</v>
      </c>
      <c r="CC59" s="96" t="s">
        <v>691</v>
      </c>
      <c r="CD59" s="96">
        <v>45251</v>
      </c>
      <c r="CE59" s="96" t="s">
        <v>841</v>
      </c>
      <c r="CF59" s="96" t="s">
        <v>842</v>
      </c>
      <c r="CG59" s="96" t="s">
        <v>843</v>
      </c>
      <c r="CH59" s="96" t="s">
        <v>844</v>
      </c>
      <c r="CI59" s="96" t="s">
        <v>285</v>
      </c>
      <c r="CJ59" s="96">
        <v>92000</v>
      </c>
      <c r="CK59" s="96">
        <v>1</v>
      </c>
      <c r="CL59" s="96">
        <v>2</v>
      </c>
      <c r="CM59" s="96"/>
      <c r="CN59" s="224" t="s">
        <v>696</v>
      </c>
    </row>
    <row r="60" spans="2:92" ht="15.75" customHeight="1">
      <c r="B60" s="218"/>
      <c r="C60" s="462"/>
      <c r="D60" s="462"/>
      <c r="E60" s="460"/>
      <c r="F60" s="460"/>
      <c r="G60" s="461"/>
      <c r="H60" s="463"/>
      <c r="I60" s="463"/>
      <c r="J60" s="463"/>
      <c r="K60" s="463"/>
      <c r="L60" s="460"/>
      <c r="M60" s="484"/>
      <c r="N60" s="96"/>
      <c r="O60" s="462"/>
      <c r="P60" s="462"/>
      <c r="Q60" s="460"/>
      <c r="R60" s="460"/>
      <c r="S60" s="461"/>
      <c r="T60" s="463"/>
      <c r="U60" s="463"/>
      <c r="V60" s="463"/>
      <c r="W60" s="463"/>
      <c r="X60" s="460"/>
      <c r="Y60" s="484"/>
      <c r="Z60" s="96"/>
      <c r="AA60" s="462"/>
      <c r="AB60" s="462"/>
      <c r="AC60" s="460"/>
      <c r="AD60" s="460"/>
      <c r="AE60" s="461"/>
      <c r="AF60" s="463"/>
      <c r="AG60" s="463"/>
      <c r="AH60" s="463"/>
      <c r="AI60" s="463"/>
      <c r="AJ60" s="460"/>
      <c r="AK60" s="484"/>
      <c r="AL60" s="96"/>
      <c r="AM60" s="462"/>
      <c r="AN60" s="462"/>
      <c r="AO60" s="460"/>
      <c r="AP60" s="460"/>
      <c r="AQ60" s="461"/>
      <c r="AR60" s="463"/>
      <c r="AS60" s="463"/>
      <c r="AT60" s="463"/>
      <c r="AU60" s="463"/>
      <c r="AV60" s="460"/>
      <c r="AW60" s="484"/>
      <c r="AX60" s="211"/>
      <c r="AZ60" s="466">
        <v>2</v>
      </c>
      <c r="BA60" s="466">
        <f t="shared" si="16"/>
        <v>21</v>
      </c>
      <c r="BB60" s="467">
        <v>45251</v>
      </c>
      <c r="BC60" s="466" t="s">
        <v>809</v>
      </c>
      <c r="BD60" s="466" t="s">
        <v>810</v>
      </c>
      <c r="BE60" s="466" t="s">
        <v>811</v>
      </c>
      <c r="BF60" s="466" t="s">
        <v>845</v>
      </c>
      <c r="BG60" s="468" t="s">
        <v>288</v>
      </c>
      <c r="BH60" s="468">
        <v>110000</v>
      </c>
      <c r="BI60" s="468">
        <v>1</v>
      </c>
      <c r="BJ60" s="468">
        <v>2</v>
      </c>
      <c r="BK60" s="468">
        <f t="shared" si="17"/>
        <v>550000</v>
      </c>
      <c r="BL60" s="468">
        <v>110000</v>
      </c>
      <c r="BM60" s="469" t="s">
        <v>743</v>
      </c>
      <c r="BN60" s="467"/>
      <c r="BO60" s="468"/>
      <c r="BP60" s="469"/>
      <c r="BQ60" s="469"/>
      <c r="BR60" s="468"/>
      <c r="BU60" s="231">
        <v>94000</v>
      </c>
      <c r="CA60" s="223">
        <v>157</v>
      </c>
      <c r="CB60" s="96" t="s">
        <v>690</v>
      </c>
      <c r="CC60" s="96" t="s">
        <v>691</v>
      </c>
      <c r="CD60" s="96">
        <v>45251</v>
      </c>
      <c r="CE60" s="96" t="s">
        <v>801</v>
      </c>
      <c r="CF60" s="96" t="s">
        <v>802</v>
      </c>
      <c r="CG60" s="96" t="s">
        <v>803</v>
      </c>
      <c r="CH60" s="96" t="s">
        <v>846</v>
      </c>
      <c r="CI60" s="96" t="s">
        <v>410</v>
      </c>
      <c r="CJ60" s="96">
        <v>126000</v>
      </c>
      <c r="CK60" s="96">
        <v>1</v>
      </c>
      <c r="CL60" s="96">
        <v>2</v>
      </c>
      <c r="CM60" s="96"/>
      <c r="CN60" s="224" t="s">
        <v>696</v>
      </c>
    </row>
    <row r="61" spans="2:92" ht="15.75" customHeight="1">
      <c r="B61" s="218"/>
      <c r="C61" s="485" t="s">
        <v>36</v>
      </c>
      <c r="D61" s="485">
        <f t="shared" ref="D61:E61" si="112">SUM(D48:D60)</f>
        <v>0</v>
      </c>
      <c r="E61" s="486">
        <f t="shared" si="112"/>
        <v>0</v>
      </c>
      <c r="F61" s="486"/>
      <c r="G61" s="487">
        <f>SUM(G48:G60)</f>
        <v>0</v>
      </c>
      <c r="H61" s="488"/>
      <c r="I61" s="488"/>
      <c r="J61" s="488"/>
      <c r="K61" s="488"/>
      <c r="L61" s="486">
        <f>SUM(L48:L60)</f>
        <v>0</v>
      </c>
      <c r="M61" s="487"/>
      <c r="N61" s="96"/>
      <c r="O61" s="485"/>
      <c r="P61" s="485">
        <f t="shared" ref="P61:Q61" si="113">SUM(P48:P60)</f>
        <v>0</v>
      </c>
      <c r="Q61" s="486">
        <f t="shared" si="113"/>
        <v>0</v>
      </c>
      <c r="R61" s="486"/>
      <c r="S61" s="487">
        <f>SUM(S48:S60)</f>
        <v>0</v>
      </c>
      <c r="T61" s="488"/>
      <c r="U61" s="488"/>
      <c r="V61" s="488"/>
      <c r="W61" s="488"/>
      <c r="X61" s="486">
        <f>SUM(X48:X60)</f>
        <v>0</v>
      </c>
      <c r="Y61" s="487"/>
      <c r="Z61" s="96"/>
      <c r="AA61" s="485"/>
      <c r="AB61" s="485">
        <f t="shared" ref="AB61:AC61" si="114">SUM(AB48:AB60)</f>
        <v>0</v>
      </c>
      <c r="AC61" s="486">
        <f t="shared" si="114"/>
        <v>0</v>
      </c>
      <c r="AD61" s="486"/>
      <c r="AE61" s="487">
        <f>SUM(AE48:AE60)</f>
        <v>0</v>
      </c>
      <c r="AF61" s="488"/>
      <c r="AG61" s="488"/>
      <c r="AH61" s="488"/>
      <c r="AI61" s="488"/>
      <c r="AJ61" s="486">
        <f>SUM(AJ48:AJ60)</f>
        <v>0</v>
      </c>
      <c r="AK61" s="487"/>
      <c r="AL61" s="96"/>
      <c r="AM61" s="485"/>
      <c r="AN61" s="485">
        <f t="shared" ref="AN61:AO61" si="115">SUM(AN48:AN60)</f>
        <v>0</v>
      </c>
      <c r="AO61" s="486">
        <f t="shared" si="115"/>
        <v>0</v>
      </c>
      <c r="AP61" s="486"/>
      <c r="AQ61" s="487">
        <f>SUM(AQ48:AQ60)</f>
        <v>0</v>
      </c>
      <c r="AR61" s="488"/>
      <c r="AS61" s="488"/>
      <c r="AT61" s="488"/>
      <c r="AU61" s="488"/>
      <c r="AV61" s="486">
        <f>SUM(AV48:AV60)</f>
        <v>0</v>
      </c>
      <c r="AW61" s="487"/>
      <c r="AX61" s="211"/>
      <c r="AZ61" s="466">
        <v>2</v>
      </c>
      <c r="BA61" s="466">
        <f t="shared" si="16"/>
        <v>21</v>
      </c>
      <c r="BB61" s="467">
        <v>45251</v>
      </c>
      <c r="BC61" s="466" t="s">
        <v>847</v>
      </c>
      <c r="BD61" s="466" t="s">
        <v>848</v>
      </c>
      <c r="BE61" s="466" t="s">
        <v>849</v>
      </c>
      <c r="BF61" s="466" t="s">
        <v>850</v>
      </c>
      <c r="BG61" s="468" t="s">
        <v>288</v>
      </c>
      <c r="BH61" s="468">
        <v>110000</v>
      </c>
      <c r="BI61" s="468">
        <v>1</v>
      </c>
      <c r="BJ61" s="468">
        <v>2</v>
      </c>
      <c r="BK61" s="468">
        <f t="shared" si="17"/>
        <v>550000</v>
      </c>
      <c r="BL61" s="468">
        <v>110000</v>
      </c>
      <c r="BM61" s="469" t="s">
        <v>743</v>
      </c>
      <c r="BN61" s="467"/>
      <c r="BO61" s="468"/>
      <c r="BP61" s="469"/>
      <c r="BQ61" s="469"/>
      <c r="BR61" s="468"/>
      <c r="BU61" s="231">
        <v>110000</v>
      </c>
      <c r="CA61" s="223">
        <v>167</v>
      </c>
      <c r="CB61" s="96" t="s">
        <v>690</v>
      </c>
      <c r="CC61" s="96" t="s">
        <v>691</v>
      </c>
      <c r="CD61" s="96">
        <v>45251</v>
      </c>
      <c r="CE61" s="96" t="s">
        <v>805</v>
      </c>
      <c r="CF61" s="96" t="s">
        <v>806</v>
      </c>
      <c r="CG61" s="96" t="s">
        <v>807</v>
      </c>
      <c r="CH61" s="96" t="s">
        <v>851</v>
      </c>
      <c r="CI61" s="96" t="s">
        <v>280</v>
      </c>
      <c r="CJ61" s="96">
        <v>94000</v>
      </c>
      <c r="CK61" s="96">
        <v>1</v>
      </c>
      <c r="CL61" s="96">
        <v>2</v>
      </c>
      <c r="CM61" s="96">
        <v>45259</v>
      </c>
      <c r="CN61" s="224" t="s">
        <v>696</v>
      </c>
    </row>
    <row r="62" spans="2:92" ht="15.75" customHeight="1">
      <c r="B62" s="218"/>
      <c r="C62" s="489" t="s">
        <v>852</v>
      </c>
      <c r="D62" s="489">
        <f t="shared" ref="D62:E62" si="116">D61+D42</f>
        <v>27716000</v>
      </c>
      <c r="E62" s="490">
        <f t="shared" si="116"/>
        <v>267</v>
      </c>
      <c r="F62" s="490"/>
      <c r="G62" s="491">
        <f>G61+G42</f>
        <v>0</v>
      </c>
      <c r="H62" s="492"/>
      <c r="I62" s="492"/>
      <c r="J62" s="492"/>
      <c r="K62" s="492"/>
      <c r="L62" s="493">
        <f t="shared" ref="L62:M62" si="117">L61+L42</f>
        <v>329000</v>
      </c>
      <c r="M62" s="494">
        <f t="shared" si="117"/>
        <v>3</v>
      </c>
      <c r="N62" s="96"/>
      <c r="O62" s="489"/>
      <c r="P62" s="489">
        <f t="shared" ref="P62:Q62" si="118">P61+P42</f>
        <v>17823000</v>
      </c>
      <c r="Q62" s="490">
        <f t="shared" si="118"/>
        <v>174</v>
      </c>
      <c r="R62" s="490"/>
      <c r="S62" s="491">
        <f>S61+S42</f>
        <v>0</v>
      </c>
      <c r="T62" s="492"/>
      <c r="U62" s="492"/>
      <c r="V62" s="492"/>
      <c r="W62" s="492"/>
      <c r="X62" s="493">
        <f t="shared" ref="X62:Y62" si="119">X61+X42</f>
        <v>9338000</v>
      </c>
      <c r="Y62" s="494">
        <f t="shared" si="119"/>
        <v>88</v>
      </c>
      <c r="Z62" s="96"/>
      <c r="AA62" s="489"/>
      <c r="AB62" s="489">
        <f t="shared" ref="AB62:AC62" si="120">AB61+AB42</f>
        <v>62267000</v>
      </c>
      <c r="AC62" s="490">
        <f t="shared" si="120"/>
        <v>599</v>
      </c>
      <c r="AD62" s="490"/>
      <c r="AE62" s="491">
        <f>AE61+AE42</f>
        <v>0</v>
      </c>
      <c r="AF62" s="492"/>
      <c r="AG62" s="492"/>
      <c r="AH62" s="492"/>
      <c r="AI62" s="492"/>
      <c r="AJ62" s="493">
        <f t="shared" ref="AJ62:AK62" si="121">AJ61+AJ42</f>
        <v>1138000</v>
      </c>
      <c r="AK62" s="494">
        <f t="shared" si="121"/>
        <v>10</v>
      </c>
      <c r="AL62" s="96"/>
      <c r="AM62" s="489"/>
      <c r="AN62" s="489">
        <f t="shared" ref="AN62:AO62" si="122">AN61+AN42</f>
        <v>0</v>
      </c>
      <c r="AO62" s="490">
        <f t="shared" si="122"/>
        <v>0</v>
      </c>
      <c r="AP62" s="490"/>
      <c r="AQ62" s="491">
        <f>AQ61+AQ42</f>
        <v>0</v>
      </c>
      <c r="AR62" s="492"/>
      <c r="AS62" s="492"/>
      <c r="AT62" s="492"/>
      <c r="AU62" s="492"/>
      <c r="AV62" s="493">
        <f t="shared" ref="AV62:AW62" si="123">AV61+AV42</f>
        <v>0</v>
      </c>
      <c r="AW62" s="494">
        <f t="shared" si="123"/>
        <v>0</v>
      </c>
      <c r="AX62" s="211"/>
      <c r="AZ62" s="466">
        <v>2</v>
      </c>
      <c r="BA62" s="466">
        <f t="shared" si="16"/>
        <v>21</v>
      </c>
      <c r="BB62" s="467">
        <v>45251</v>
      </c>
      <c r="BC62" s="466" t="s">
        <v>836</v>
      </c>
      <c r="BD62" s="466" t="s">
        <v>837</v>
      </c>
      <c r="BE62" s="466" t="s">
        <v>838</v>
      </c>
      <c r="BF62" s="466" t="s">
        <v>839</v>
      </c>
      <c r="BG62" s="468" t="s">
        <v>288</v>
      </c>
      <c r="BH62" s="468">
        <v>110000</v>
      </c>
      <c r="BI62" s="468">
        <v>1</v>
      </c>
      <c r="BJ62" s="468">
        <v>2</v>
      </c>
      <c r="BK62" s="468">
        <f t="shared" si="17"/>
        <v>550000</v>
      </c>
      <c r="BL62" s="468">
        <v>110000</v>
      </c>
      <c r="BM62" s="469" t="s">
        <v>743</v>
      </c>
      <c r="BN62" s="467"/>
      <c r="BO62" s="468"/>
      <c r="BP62" s="469"/>
      <c r="BQ62" s="469"/>
      <c r="BR62" s="468"/>
      <c r="BU62" s="231">
        <v>92000</v>
      </c>
      <c r="CA62" s="223">
        <v>178</v>
      </c>
      <c r="CB62" s="96" t="s">
        <v>690</v>
      </c>
      <c r="CC62" s="96" t="s">
        <v>691</v>
      </c>
      <c r="CD62" s="96">
        <v>45251</v>
      </c>
      <c r="CE62" s="96" t="s">
        <v>847</v>
      </c>
      <c r="CF62" s="96" t="s">
        <v>848</v>
      </c>
      <c r="CG62" s="96" t="s">
        <v>849</v>
      </c>
      <c r="CH62" s="96" t="s">
        <v>850</v>
      </c>
      <c r="CI62" s="96" t="s">
        <v>288</v>
      </c>
      <c r="CJ62" s="96">
        <v>110000</v>
      </c>
      <c r="CK62" s="96">
        <v>1</v>
      </c>
      <c r="CL62" s="96">
        <v>2</v>
      </c>
      <c r="CM62" s="96">
        <v>45259</v>
      </c>
      <c r="CN62" s="224" t="s">
        <v>696</v>
      </c>
    </row>
    <row r="63" spans="2:92" ht="15.75" customHeight="1">
      <c r="B63" s="218"/>
      <c r="C63" s="96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211"/>
      <c r="AZ63" s="466">
        <v>2</v>
      </c>
      <c r="BA63" s="466">
        <f t="shared" si="16"/>
        <v>21</v>
      </c>
      <c r="BB63" s="467">
        <v>45251</v>
      </c>
      <c r="BC63" s="466" t="s">
        <v>836</v>
      </c>
      <c r="BD63" s="466" t="s">
        <v>837</v>
      </c>
      <c r="BE63" s="466" t="s">
        <v>838</v>
      </c>
      <c r="BF63" s="466" t="s">
        <v>838</v>
      </c>
      <c r="BG63" s="468" t="s">
        <v>288</v>
      </c>
      <c r="BH63" s="468">
        <v>110000</v>
      </c>
      <c r="BI63" s="468">
        <v>1</v>
      </c>
      <c r="BJ63" s="468">
        <v>2</v>
      </c>
      <c r="BK63" s="468">
        <f t="shared" si="17"/>
        <v>550000</v>
      </c>
      <c r="BL63" s="468">
        <v>110000</v>
      </c>
      <c r="BM63" s="469" t="s">
        <v>743</v>
      </c>
      <c r="BN63" s="467"/>
      <c r="BO63" s="468"/>
      <c r="BP63" s="469"/>
      <c r="BQ63" s="469"/>
      <c r="BR63" s="468"/>
      <c r="BU63" s="231">
        <v>92000</v>
      </c>
      <c r="CA63" s="223">
        <v>185</v>
      </c>
      <c r="CB63" s="96" t="s">
        <v>690</v>
      </c>
      <c r="CC63" s="96" t="s">
        <v>691</v>
      </c>
      <c r="CD63" s="96">
        <v>45251</v>
      </c>
      <c r="CE63" s="96" t="s">
        <v>853</v>
      </c>
      <c r="CF63" s="96" t="s">
        <v>854</v>
      </c>
      <c r="CG63" s="96" t="s">
        <v>855</v>
      </c>
      <c r="CH63" s="96" t="s">
        <v>855</v>
      </c>
      <c r="CI63" s="96" t="s">
        <v>285</v>
      </c>
      <c r="CJ63" s="96">
        <v>92000</v>
      </c>
      <c r="CK63" s="96">
        <v>1</v>
      </c>
      <c r="CL63" s="96">
        <v>2</v>
      </c>
      <c r="CM63" s="96"/>
      <c r="CN63" s="224" t="s">
        <v>696</v>
      </c>
    </row>
    <row r="64" spans="2:92" ht="15.75" customHeight="1">
      <c r="B64" s="228" t="s">
        <v>187</v>
      </c>
      <c r="C64" s="219"/>
      <c r="D64" s="219"/>
      <c r="E64" s="219"/>
      <c r="F64" s="219"/>
      <c r="G64" s="219"/>
      <c r="H64" s="219"/>
      <c r="I64" s="219"/>
      <c r="J64" s="219"/>
      <c r="K64" s="219"/>
      <c r="L64" s="219"/>
      <c r="M64" s="219"/>
      <c r="N64" s="219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19"/>
      <c r="Z64" s="219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19"/>
      <c r="AL64" s="219"/>
      <c r="AM64" s="219"/>
      <c r="AN64" s="219"/>
      <c r="AO64" s="219"/>
      <c r="AP64" s="219"/>
      <c r="AQ64" s="219"/>
      <c r="AR64" s="219"/>
      <c r="AS64" s="219"/>
      <c r="AT64" s="219"/>
      <c r="AU64" s="219"/>
      <c r="AV64" s="219"/>
      <c r="AW64" s="219"/>
      <c r="AX64" s="229" t="s">
        <v>187</v>
      </c>
      <c r="AZ64" s="466">
        <v>2</v>
      </c>
      <c r="BA64" s="466">
        <f t="shared" si="16"/>
        <v>21</v>
      </c>
      <c r="BB64" s="467">
        <v>45251</v>
      </c>
      <c r="BC64" s="466" t="s">
        <v>836</v>
      </c>
      <c r="BD64" s="466" t="s">
        <v>837</v>
      </c>
      <c r="BE64" s="466" t="s">
        <v>838</v>
      </c>
      <c r="BF64" s="466" t="s">
        <v>715</v>
      </c>
      <c r="BG64" s="468" t="s">
        <v>288</v>
      </c>
      <c r="BH64" s="468">
        <v>110000</v>
      </c>
      <c r="BI64" s="468">
        <v>1</v>
      </c>
      <c r="BJ64" s="468">
        <v>2</v>
      </c>
      <c r="BK64" s="468">
        <f t="shared" si="17"/>
        <v>550000</v>
      </c>
      <c r="BL64" s="468">
        <v>110000</v>
      </c>
      <c r="BM64" s="469" t="s">
        <v>743</v>
      </c>
      <c r="BN64" s="467"/>
      <c r="BO64" s="468"/>
      <c r="BP64" s="469"/>
      <c r="BQ64" s="469"/>
      <c r="BR64" s="468"/>
      <c r="BU64" s="231">
        <v>110000</v>
      </c>
      <c r="CA64" s="223">
        <v>195</v>
      </c>
      <c r="CB64" s="96" t="s">
        <v>690</v>
      </c>
      <c r="CC64" s="96" t="s">
        <v>691</v>
      </c>
      <c r="CD64" s="96">
        <v>45251</v>
      </c>
      <c r="CE64" s="96" t="s">
        <v>805</v>
      </c>
      <c r="CF64" s="96" t="s">
        <v>806</v>
      </c>
      <c r="CG64" s="96" t="s">
        <v>807</v>
      </c>
      <c r="CH64" s="96" t="s">
        <v>856</v>
      </c>
      <c r="CI64" s="96" t="s">
        <v>285</v>
      </c>
      <c r="CJ64" s="96">
        <v>92000</v>
      </c>
      <c r="CK64" s="96">
        <v>1</v>
      </c>
      <c r="CL64" s="96">
        <v>2</v>
      </c>
      <c r="CM64" s="96">
        <v>45259</v>
      </c>
      <c r="CN64" s="224" t="s">
        <v>696</v>
      </c>
    </row>
    <row r="65" spans="52:92" ht="15.75" customHeight="1">
      <c r="AZ65" s="466">
        <v>2</v>
      </c>
      <c r="BA65" s="466">
        <f t="shared" si="16"/>
        <v>21</v>
      </c>
      <c r="BB65" s="467">
        <v>45251</v>
      </c>
      <c r="BC65" s="466" t="s">
        <v>857</v>
      </c>
      <c r="BD65" s="466" t="s">
        <v>858</v>
      </c>
      <c r="BE65" s="466" t="s">
        <v>859</v>
      </c>
      <c r="BF65" s="466" t="s">
        <v>860</v>
      </c>
      <c r="BG65" s="468" t="s">
        <v>288</v>
      </c>
      <c r="BH65" s="468">
        <v>110000</v>
      </c>
      <c r="BI65" s="468">
        <v>1</v>
      </c>
      <c r="BJ65" s="468">
        <v>2</v>
      </c>
      <c r="BK65" s="468">
        <f t="shared" si="17"/>
        <v>550000</v>
      </c>
      <c r="BL65" s="468">
        <v>110000</v>
      </c>
      <c r="BM65" s="469" t="s">
        <v>743</v>
      </c>
      <c r="BN65" s="467"/>
      <c r="BO65" s="468"/>
      <c r="BP65" s="469"/>
      <c r="BQ65" s="469"/>
      <c r="BR65" s="468"/>
      <c r="BU65" s="231">
        <v>121000</v>
      </c>
      <c r="CA65" s="223">
        <v>206</v>
      </c>
      <c r="CB65" s="96" t="s">
        <v>690</v>
      </c>
      <c r="CC65" s="96" t="s">
        <v>691</v>
      </c>
      <c r="CD65" s="96">
        <v>45251</v>
      </c>
      <c r="CE65" s="96" t="s">
        <v>809</v>
      </c>
      <c r="CF65" s="96" t="s">
        <v>810</v>
      </c>
      <c r="CG65" s="96" t="s">
        <v>811</v>
      </c>
      <c r="CH65" s="96" t="s">
        <v>840</v>
      </c>
      <c r="CI65" s="96" t="s">
        <v>288</v>
      </c>
      <c r="CJ65" s="96">
        <v>110000</v>
      </c>
      <c r="CK65" s="96">
        <v>1</v>
      </c>
      <c r="CL65" s="96">
        <v>2</v>
      </c>
      <c r="CM65" s="96"/>
      <c r="CN65" s="224" t="s">
        <v>696</v>
      </c>
    </row>
    <row r="66" spans="52:92" ht="15.75" customHeight="1">
      <c r="AZ66" s="466">
        <v>2</v>
      </c>
      <c r="BA66" s="466">
        <f t="shared" si="16"/>
        <v>21</v>
      </c>
      <c r="BB66" s="467">
        <v>45251</v>
      </c>
      <c r="BC66" s="466" t="s">
        <v>861</v>
      </c>
      <c r="BD66" s="466" t="s">
        <v>862</v>
      </c>
      <c r="BE66" s="466" t="s">
        <v>740</v>
      </c>
      <c r="BF66" s="466" t="s">
        <v>740</v>
      </c>
      <c r="BG66" s="468" t="s">
        <v>274</v>
      </c>
      <c r="BH66" s="468">
        <v>90000</v>
      </c>
      <c r="BI66" s="468">
        <v>1</v>
      </c>
      <c r="BJ66" s="468">
        <v>2</v>
      </c>
      <c r="BK66" s="468">
        <f t="shared" si="17"/>
        <v>450000</v>
      </c>
      <c r="BL66" s="468">
        <v>90000</v>
      </c>
      <c r="BM66" s="469" t="s">
        <v>743</v>
      </c>
      <c r="BN66" s="467"/>
      <c r="BO66" s="468"/>
      <c r="BP66" s="469"/>
      <c r="BQ66" s="469"/>
      <c r="BR66" s="468"/>
      <c r="BU66" s="231">
        <v>92000</v>
      </c>
      <c r="CA66" s="223">
        <v>213</v>
      </c>
      <c r="CB66" s="96" t="s">
        <v>690</v>
      </c>
      <c r="CC66" s="96" t="s">
        <v>691</v>
      </c>
      <c r="CD66" s="96">
        <v>45251</v>
      </c>
      <c r="CE66" s="96" t="s">
        <v>863</v>
      </c>
      <c r="CF66" s="96" t="s">
        <v>864</v>
      </c>
      <c r="CG66" s="96" t="s">
        <v>694</v>
      </c>
      <c r="CH66" s="96" t="s">
        <v>865</v>
      </c>
      <c r="CI66" s="96" t="s">
        <v>277</v>
      </c>
      <c r="CJ66" s="96">
        <v>121000</v>
      </c>
      <c r="CK66" s="96">
        <v>1</v>
      </c>
      <c r="CL66" s="96">
        <v>2</v>
      </c>
      <c r="CM66" s="96">
        <v>45259</v>
      </c>
      <c r="CN66" s="224" t="s">
        <v>696</v>
      </c>
    </row>
    <row r="67" spans="52:92" ht="15.75" customHeight="1">
      <c r="AZ67" s="466">
        <v>2</v>
      </c>
      <c r="BA67" s="466">
        <f t="shared" si="16"/>
        <v>21</v>
      </c>
      <c r="BB67" s="467">
        <v>45251</v>
      </c>
      <c r="BC67" s="466" t="s">
        <v>829</v>
      </c>
      <c r="BD67" s="466" t="s">
        <v>830</v>
      </c>
      <c r="BE67" s="466" t="s">
        <v>831</v>
      </c>
      <c r="BF67" s="466" t="s">
        <v>831</v>
      </c>
      <c r="BG67" s="468" t="s">
        <v>277</v>
      </c>
      <c r="BH67" s="468">
        <v>121000</v>
      </c>
      <c r="BI67" s="468">
        <v>1</v>
      </c>
      <c r="BJ67" s="468">
        <v>2</v>
      </c>
      <c r="BK67" s="468">
        <f t="shared" si="17"/>
        <v>605000</v>
      </c>
      <c r="BL67" s="468">
        <v>121000</v>
      </c>
      <c r="BM67" s="469" t="s">
        <v>743</v>
      </c>
      <c r="BN67" s="467"/>
      <c r="BO67" s="468"/>
      <c r="BP67" s="469"/>
      <c r="BQ67" s="469"/>
      <c r="BR67" s="468"/>
      <c r="BU67" s="231">
        <v>110000</v>
      </c>
      <c r="CA67" s="223">
        <v>223</v>
      </c>
      <c r="CB67" s="96" t="s">
        <v>690</v>
      </c>
      <c r="CC67" s="96" t="s">
        <v>691</v>
      </c>
      <c r="CD67" s="96">
        <v>45251</v>
      </c>
      <c r="CE67" s="96" t="s">
        <v>805</v>
      </c>
      <c r="CF67" s="96" t="s">
        <v>806</v>
      </c>
      <c r="CG67" s="96" t="s">
        <v>807</v>
      </c>
      <c r="CH67" s="96" t="s">
        <v>866</v>
      </c>
      <c r="CI67" s="96" t="s">
        <v>285</v>
      </c>
      <c r="CJ67" s="96">
        <v>92000</v>
      </c>
      <c r="CK67" s="96">
        <v>1</v>
      </c>
      <c r="CL67" s="96">
        <v>2</v>
      </c>
      <c r="CM67" s="96">
        <v>45259</v>
      </c>
      <c r="CN67" s="224" t="s">
        <v>696</v>
      </c>
    </row>
    <row r="68" spans="52:92" ht="15.75" customHeight="1">
      <c r="AZ68" s="466">
        <v>2</v>
      </c>
      <c r="BA68" s="466">
        <f t="shared" si="16"/>
        <v>21</v>
      </c>
      <c r="BB68" s="467">
        <v>45251</v>
      </c>
      <c r="BC68" s="466" t="s">
        <v>867</v>
      </c>
      <c r="BD68" s="466" t="s">
        <v>868</v>
      </c>
      <c r="BE68" s="466" t="s">
        <v>869</v>
      </c>
      <c r="BF68" s="466" t="s">
        <v>710</v>
      </c>
      <c r="BG68" s="468" t="s">
        <v>288</v>
      </c>
      <c r="BH68" s="468">
        <v>110000</v>
      </c>
      <c r="BI68" s="468">
        <v>1</v>
      </c>
      <c r="BJ68" s="468">
        <v>2</v>
      </c>
      <c r="BK68" s="468">
        <f t="shared" si="17"/>
        <v>550000</v>
      </c>
      <c r="BL68" s="468">
        <v>110000</v>
      </c>
      <c r="BM68" s="469" t="s">
        <v>743</v>
      </c>
      <c r="BN68" s="467"/>
      <c r="BO68" s="468"/>
      <c r="BP68" s="469"/>
      <c r="BQ68" s="469"/>
      <c r="BR68" s="468"/>
      <c r="BU68" s="231">
        <v>110000</v>
      </c>
      <c r="CA68" s="223">
        <v>251</v>
      </c>
      <c r="CB68" s="96" t="s">
        <v>690</v>
      </c>
      <c r="CC68" s="96" t="s">
        <v>691</v>
      </c>
      <c r="CD68" s="96">
        <v>45251</v>
      </c>
      <c r="CE68" s="96" t="s">
        <v>833</v>
      </c>
      <c r="CF68" s="96" t="s">
        <v>834</v>
      </c>
      <c r="CG68" s="96" t="s">
        <v>835</v>
      </c>
      <c r="CH68" s="96" t="s">
        <v>870</v>
      </c>
      <c r="CI68" s="96" t="s">
        <v>288</v>
      </c>
      <c r="CJ68" s="96">
        <v>110000</v>
      </c>
      <c r="CK68" s="96">
        <v>1</v>
      </c>
      <c r="CL68" s="96">
        <v>2</v>
      </c>
      <c r="CM68" s="96"/>
      <c r="CN68" s="224" t="s">
        <v>696</v>
      </c>
    </row>
    <row r="69" spans="52:92" ht="15.75" customHeight="1">
      <c r="AZ69" s="466">
        <v>2</v>
      </c>
      <c r="BA69" s="466">
        <f t="shared" si="16"/>
        <v>21</v>
      </c>
      <c r="BB69" s="467">
        <v>45251</v>
      </c>
      <c r="BC69" s="466" t="s">
        <v>821</v>
      </c>
      <c r="BD69" s="466" t="s">
        <v>822</v>
      </c>
      <c r="BE69" s="466" t="s">
        <v>823</v>
      </c>
      <c r="BF69" s="466" t="s">
        <v>824</v>
      </c>
      <c r="BG69" s="468" t="s">
        <v>285</v>
      </c>
      <c r="BH69" s="468">
        <v>92000</v>
      </c>
      <c r="BI69" s="468">
        <v>1</v>
      </c>
      <c r="BJ69" s="468">
        <v>2</v>
      </c>
      <c r="BK69" s="468">
        <f t="shared" si="17"/>
        <v>460000</v>
      </c>
      <c r="BL69" s="468">
        <v>92000</v>
      </c>
      <c r="BM69" s="469" t="s">
        <v>743</v>
      </c>
      <c r="BN69" s="467"/>
      <c r="BO69" s="468"/>
      <c r="BP69" s="469"/>
      <c r="BQ69" s="469"/>
      <c r="BR69" s="468"/>
      <c r="BU69" s="231">
        <v>110000</v>
      </c>
      <c r="CA69" s="223">
        <v>270</v>
      </c>
      <c r="CB69" s="96" t="s">
        <v>690</v>
      </c>
      <c r="CC69" s="96" t="s">
        <v>691</v>
      </c>
      <c r="CD69" s="96">
        <v>45251</v>
      </c>
      <c r="CE69" s="96" t="s">
        <v>857</v>
      </c>
      <c r="CF69" s="96" t="s">
        <v>858</v>
      </c>
      <c r="CG69" s="96" t="s">
        <v>859</v>
      </c>
      <c r="CH69" s="96" t="s">
        <v>860</v>
      </c>
      <c r="CI69" s="96" t="s">
        <v>288</v>
      </c>
      <c r="CJ69" s="96">
        <v>110000</v>
      </c>
      <c r="CK69" s="96">
        <v>1</v>
      </c>
      <c r="CL69" s="96">
        <v>2</v>
      </c>
      <c r="CM69" s="96">
        <v>45259</v>
      </c>
      <c r="CN69" s="224" t="s">
        <v>696</v>
      </c>
    </row>
    <row r="70" spans="52:92" ht="15.75" customHeight="1">
      <c r="AZ70" s="466">
        <v>2</v>
      </c>
      <c r="BA70" s="466">
        <f t="shared" si="16"/>
        <v>21</v>
      </c>
      <c r="BB70" s="467">
        <v>45251</v>
      </c>
      <c r="BC70" s="466" t="s">
        <v>863</v>
      </c>
      <c r="BD70" s="466" t="s">
        <v>864</v>
      </c>
      <c r="BE70" s="466" t="s">
        <v>694</v>
      </c>
      <c r="BF70" s="466" t="s">
        <v>865</v>
      </c>
      <c r="BG70" s="468" t="s">
        <v>277</v>
      </c>
      <c r="BH70" s="468">
        <v>121000</v>
      </c>
      <c r="BI70" s="468">
        <v>1</v>
      </c>
      <c r="BJ70" s="468">
        <v>2</v>
      </c>
      <c r="BK70" s="468">
        <f t="shared" si="17"/>
        <v>605000</v>
      </c>
      <c r="BL70" s="468">
        <v>121000</v>
      </c>
      <c r="BM70" s="469" t="s">
        <v>743</v>
      </c>
      <c r="BN70" s="467"/>
      <c r="BO70" s="468"/>
      <c r="BP70" s="469"/>
      <c r="BQ70" s="469"/>
      <c r="BR70" s="468"/>
      <c r="BU70" s="231">
        <v>110000</v>
      </c>
      <c r="CA70" s="223">
        <v>279</v>
      </c>
      <c r="CB70" s="96" t="s">
        <v>690</v>
      </c>
      <c r="CC70" s="96" t="s">
        <v>691</v>
      </c>
      <c r="CD70" s="96">
        <v>45251</v>
      </c>
      <c r="CE70" s="96" t="s">
        <v>871</v>
      </c>
      <c r="CF70" s="96" t="s">
        <v>872</v>
      </c>
      <c r="CG70" s="96" t="s">
        <v>873</v>
      </c>
      <c r="CH70" s="96" t="s">
        <v>873</v>
      </c>
      <c r="CI70" s="96" t="s">
        <v>288</v>
      </c>
      <c r="CJ70" s="96">
        <v>110000</v>
      </c>
      <c r="CK70" s="96">
        <v>1</v>
      </c>
      <c r="CL70" s="96">
        <v>2</v>
      </c>
      <c r="CM70" s="96"/>
      <c r="CN70" s="224" t="s">
        <v>696</v>
      </c>
    </row>
    <row r="71" spans="52:92" ht="15.75" customHeight="1">
      <c r="AZ71" s="466">
        <v>2</v>
      </c>
      <c r="BA71" s="466">
        <f t="shared" si="16"/>
        <v>21</v>
      </c>
      <c r="BB71" s="467">
        <v>45251</v>
      </c>
      <c r="BC71" s="466" t="s">
        <v>863</v>
      </c>
      <c r="BD71" s="466" t="s">
        <v>864</v>
      </c>
      <c r="BE71" s="466" t="s">
        <v>694</v>
      </c>
      <c r="BF71" s="466" t="s">
        <v>874</v>
      </c>
      <c r="BG71" s="468" t="s">
        <v>285</v>
      </c>
      <c r="BH71" s="468">
        <v>92000</v>
      </c>
      <c r="BI71" s="468">
        <v>1</v>
      </c>
      <c r="BJ71" s="468">
        <v>2</v>
      </c>
      <c r="BK71" s="468">
        <f t="shared" si="17"/>
        <v>460000</v>
      </c>
      <c r="BL71" s="468">
        <v>92000</v>
      </c>
      <c r="BM71" s="469" t="s">
        <v>743</v>
      </c>
      <c r="BN71" s="467"/>
      <c r="BO71" s="468"/>
      <c r="BP71" s="469"/>
      <c r="BQ71" s="469"/>
      <c r="BR71" s="468"/>
      <c r="BU71" s="231">
        <v>121000</v>
      </c>
      <c r="CA71" s="223">
        <v>297</v>
      </c>
      <c r="CB71" s="96" t="s">
        <v>690</v>
      </c>
      <c r="CC71" s="96" t="s">
        <v>691</v>
      </c>
      <c r="CD71" s="96">
        <v>45251</v>
      </c>
      <c r="CE71" s="96" t="s">
        <v>836</v>
      </c>
      <c r="CF71" s="96" t="s">
        <v>837</v>
      </c>
      <c r="CG71" s="96" t="s">
        <v>838</v>
      </c>
      <c r="CH71" s="96" t="s">
        <v>838</v>
      </c>
      <c r="CI71" s="96" t="s">
        <v>288</v>
      </c>
      <c r="CJ71" s="96">
        <v>110000</v>
      </c>
      <c r="CK71" s="96">
        <v>1</v>
      </c>
      <c r="CL71" s="96">
        <v>2</v>
      </c>
      <c r="CM71" s="96"/>
      <c r="CN71" s="224" t="s">
        <v>696</v>
      </c>
    </row>
    <row r="72" spans="52:92" ht="15.75" customHeight="1">
      <c r="AZ72" s="466">
        <v>2</v>
      </c>
      <c r="BA72" s="466">
        <f t="shared" si="16"/>
        <v>21</v>
      </c>
      <c r="BB72" s="467">
        <v>45251</v>
      </c>
      <c r="BC72" s="466" t="s">
        <v>813</v>
      </c>
      <c r="BD72" s="466" t="s">
        <v>814</v>
      </c>
      <c r="BE72" s="466" t="s">
        <v>815</v>
      </c>
      <c r="BF72" s="466" t="s">
        <v>815</v>
      </c>
      <c r="BG72" s="468" t="s">
        <v>285</v>
      </c>
      <c r="BH72" s="468">
        <v>92000</v>
      </c>
      <c r="BI72" s="468">
        <v>1</v>
      </c>
      <c r="BJ72" s="468">
        <v>2</v>
      </c>
      <c r="BK72" s="468">
        <f t="shared" si="17"/>
        <v>460000</v>
      </c>
      <c r="BL72" s="468">
        <v>92000</v>
      </c>
      <c r="BM72" s="469" t="s">
        <v>743</v>
      </c>
      <c r="BN72" s="467"/>
      <c r="BO72" s="468"/>
      <c r="BP72" s="469"/>
      <c r="BQ72" s="469"/>
      <c r="BR72" s="468"/>
      <c r="BU72" s="231">
        <v>126000</v>
      </c>
      <c r="CA72" s="223">
        <v>299</v>
      </c>
      <c r="CB72" s="96" t="s">
        <v>690</v>
      </c>
      <c r="CC72" s="96" t="s">
        <v>691</v>
      </c>
      <c r="CD72" s="96">
        <v>45251</v>
      </c>
      <c r="CE72" s="96" t="s">
        <v>704</v>
      </c>
      <c r="CF72" s="96" t="s">
        <v>705</v>
      </c>
      <c r="CG72" s="96" t="s">
        <v>706</v>
      </c>
      <c r="CH72" s="96" t="s">
        <v>707</v>
      </c>
      <c r="CI72" s="96" t="s">
        <v>276</v>
      </c>
      <c r="CJ72" s="96">
        <v>121000</v>
      </c>
      <c r="CK72" s="96">
        <v>1</v>
      </c>
      <c r="CL72" s="96">
        <v>4</v>
      </c>
      <c r="CM72" s="96"/>
      <c r="CN72" s="224" t="s">
        <v>696</v>
      </c>
    </row>
    <row r="73" spans="52:92" ht="15.75" customHeight="1">
      <c r="AZ73" s="466">
        <v>2</v>
      </c>
      <c r="BA73" s="466">
        <f t="shared" si="16"/>
        <v>21</v>
      </c>
      <c r="BB73" s="467">
        <v>45251</v>
      </c>
      <c r="BC73" s="466" t="s">
        <v>853</v>
      </c>
      <c r="BD73" s="466" t="s">
        <v>854</v>
      </c>
      <c r="BE73" s="466" t="s">
        <v>855</v>
      </c>
      <c r="BF73" s="466" t="s">
        <v>855</v>
      </c>
      <c r="BG73" s="468" t="s">
        <v>285</v>
      </c>
      <c r="BH73" s="468">
        <v>92000</v>
      </c>
      <c r="BI73" s="468">
        <v>1</v>
      </c>
      <c r="BJ73" s="468">
        <v>2</v>
      </c>
      <c r="BK73" s="468">
        <f t="shared" si="17"/>
        <v>460000</v>
      </c>
      <c r="BL73" s="468">
        <v>92000</v>
      </c>
      <c r="BM73" s="469" t="s">
        <v>743</v>
      </c>
      <c r="BN73" s="467"/>
      <c r="BO73" s="468"/>
      <c r="BP73" s="469"/>
      <c r="BQ73" s="469"/>
      <c r="BR73" s="468"/>
      <c r="BU73" s="231">
        <v>101000</v>
      </c>
      <c r="CA73" s="223">
        <v>306</v>
      </c>
      <c r="CB73" s="96" t="s">
        <v>690</v>
      </c>
      <c r="CC73" s="96" t="s">
        <v>691</v>
      </c>
      <c r="CD73" s="96">
        <v>45251</v>
      </c>
      <c r="CE73" s="96" t="s">
        <v>875</v>
      </c>
      <c r="CF73" s="96" t="s">
        <v>876</v>
      </c>
      <c r="CG73" s="96" t="s">
        <v>877</v>
      </c>
      <c r="CH73" s="96" t="s">
        <v>878</v>
      </c>
      <c r="CI73" s="96" t="s">
        <v>410</v>
      </c>
      <c r="CJ73" s="96">
        <v>126000</v>
      </c>
      <c r="CK73" s="96">
        <v>1</v>
      </c>
      <c r="CL73" s="96">
        <v>2</v>
      </c>
      <c r="CM73" s="96"/>
      <c r="CN73" s="224" t="s">
        <v>696</v>
      </c>
    </row>
    <row r="74" spans="52:92" ht="15.75" customHeight="1">
      <c r="AZ74" s="466">
        <v>2</v>
      </c>
      <c r="BA74" s="466">
        <f t="shared" si="16"/>
        <v>21</v>
      </c>
      <c r="BB74" s="467">
        <v>45251</v>
      </c>
      <c r="BC74" s="466" t="s">
        <v>879</v>
      </c>
      <c r="BD74" s="466" t="s">
        <v>880</v>
      </c>
      <c r="BE74" s="466" t="s">
        <v>881</v>
      </c>
      <c r="BF74" s="466" t="s">
        <v>881</v>
      </c>
      <c r="BG74" s="468" t="s">
        <v>285</v>
      </c>
      <c r="BH74" s="468">
        <v>92000</v>
      </c>
      <c r="BI74" s="468">
        <v>1</v>
      </c>
      <c r="BJ74" s="468">
        <v>2</v>
      </c>
      <c r="BK74" s="468">
        <f t="shared" si="17"/>
        <v>460000</v>
      </c>
      <c r="BL74" s="468">
        <v>92000</v>
      </c>
      <c r="BM74" s="469" t="s">
        <v>743</v>
      </c>
      <c r="BN74" s="467"/>
      <c r="BO74" s="468"/>
      <c r="BP74" s="469"/>
      <c r="BQ74" s="469"/>
      <c r="BR74" s="468"/>
      <c r="BU74" s="231">
        <v>92000</v>
      </c>
      <c r="CA74" s="223">
        <v>316</v>
      </c>
      <c r="CB74" s="96" t="s">
        <v>690</v>
      </c>
      <c r="CC74" s="96" t="s">
        <v>691</v>
      </c>
      <c r="CD74" s="96">
        <v>45251</v>
      </c>
      <c r="CE74" s="96" t="s">
        <v>805</v>
      </c>
      <c r="CF74" s="96" t="s">
        <v>806</v>
      </c>
      <c r="CG74" s="96" t="s">
        <v>807</v>
      </c>
      <c r="CH74" s="96" t="s">
        <v>882</v>
      </c>
      <c r="CI74" s="96" t="s">
        <v>278</v>
      </c>
      <c r="CJ74" s="96">
        <v>101000</v>
      </c>
      <c r="CK74" s="96">
        <v>1</v>
      </c>
      <c r="CL74" s="96">
        <v>2</v>
      </c>
      <c r="CM74" s="96">
        <v>45259</v>
      </c>
      <c r="CN74" s="224" t="s">
        <v>696</v>
      </c>
    </row>
    <row r="75" spans="52:92" ht="15.75" customHeight="1">
      <c r="AZ75" s="466">
        <v>2</v>
      </c>
      <c r="BA75" s="466">
        <f t="shared" si="16"/>
        <v>21</v>
      </c>
      <c r="BB75" s="467">
        <v>45251</v>
      </c>
      <c r="BC75" s="466" t="s">
        <v>801</v>
      </c>
      <c r="BD75" s="466" t="s">
        <v>802</v>
      </c>
      <c r="BE75" s="466" t="s">
        <v>803</v>
      </c>
      <c r="BF75" s="466" t="s">
        <v>804</v>
      </c>
      <c r="BG75" s="468" t="s">
        <v>410</v>
      </c>
      <c r="BH75" s="468">
        <v>126000</v>
      </c>
      <c r="BI75" s="468">
        <v>1</v>
      </c>
      <c r="BJ75" s="468">
        <v>2</v>
      </c>
      <c r="BK75" s="468">
        <f t="shared" si="17"/>
        <v>630000</v>
      </c>
      <c r="BL75" s="468">
        <v>126000</v>
      </c>
      <c r="BM75" s="469" t="s">
        <v>743</v>
      </c>
      <c r="BN75" s="467"/>
      <c r="BO75" s="468"/>
      <c r="BP75" s="469"/>
      <c r="BQ75" s="469"/>
      <c r="BR75" s="468"/>
      <c r="BU75" s="231">
        <v>94000</v>
      </c>
      <c r="CA75" s="223">
        <v>333</v>
      </c>
      <c r="CB75" s="96" t="s">
        <v>690</v>
      </c>
      <c r="CC75" s="96" t="s">
        <v>691</v>
      </c>
      <c r="CD75" s="96">
        <v>45251</v>
      </c>
      <c r="CE75" s="96" t="s">
        <v>879</v>
      </c>
      <c r="CF75" s="96" t="s">
        <v>880</v>
      </c>
      <c r="CG75" s="96" t="s">
        <v>881</v>
      </c>
      <c r="CH75" s="96" t="s">
        <v>881</v>
      </c>
      <c r="CI75" s="96" t="s">
        <v>285</v>
      </c>
      <c r="CJ75" s="96">
        <v>92000</v>
      </c>
      <c r="CK75" s="96">
        <v>1</v>
      </c>
      <c r="CL75" s="96">
        <v>2</v>
      </c>
      <c r="CM75" s="96"/>
      <c r="CN75" s="224" t="s">
        <v>696</v>
      </c>
    </row>
    <row r="76" spans="52:92" ht="15.75" customHeight="1">
      <c r="AZ76" s="466">
        <v>2</v>
      </c>
      <c r="BA76" s="466">
        <f t="shared" si="16"/>
        <v>21</v>
      </c>
      <c r="BB76" s="467">
        <v>45251</v>
      </c>
      <c r="BC76" s="466" t="s">
        <v>801</v>
      </c>
      <c r="BD76" s="466" t="s">
        <v>802</v>
      </c>
      <c r="BE76" s="466" t="s">
        <v>803</v>
      </c>
      <c r="BF76" s="466" t="s">
        <v>846</v>
      </c>
      <c r="BG76" s="468" t="s">
        <v>410</v>
      </c>
      <c r="BH76" s="468">
        <v>126000</v>
      </c>
      <c r="BI76" s="468">
        <v>1</v>
      </c>
      <c r="BJ76" s="468">
        <v>2</v>
      </c>
      <c r="BK76" s="468">
        <f t="shared" si="17"/>
        <v>630000</v>
      </c>
      <c r="BL76" s="468">
        <v>126000</v>
      </c>
      <c r="BM76" s="469" t="s">
        <v>743</v>
      </c>
      <c r="BN76" s="467"/>
      <c r="BO76" s="468"/>
      <c r="BP76" s="469"/>
      <c r="BQ76" s="469"/>
      <c r="BR76" s="468"/>
      <c r="BU76" s="231">
        <v>110000</v>
      </c>
      <c r="CA76" s="223">
        <v>343</v>
      </c>
      <c r="CB76" s="96" t="s">
        <v>690</v>
      </c>
      <c r="CC76" s="96" t="s">
        <v>691</v>
      </c>
      <c r="CD76" s="96">
        <v>45251</v>
      </c>
      <c r="CE76" s="96" t="s">
        <v>805</v>
      </c>
      <c r="CF76" s="96" t="s">
        <v>806</v>
      </c>
      <c r="CG76" s="96" t="s">
        <v>807</v>
      </c>
      <c r="CH76" s="96" t="s">
        <v>808</v>
      </c>
      <c r="CI76" s="96" t="s">
        <v>280</v>
      </c>
      <c r="CJ76" s="96">
        <v>94000</v>
      </c>
      <c r="CK76" s="96">
        <v>1</v>
      </c>
      <c r="CL76" s="96">
        <v>2</v>
      </c>
      <c r="CM76" s="96">
        <v>45259</v>
      </c>
      <c r="CN76" s="224" t="s">
        <v>696</v>
      </c>
    </row>
    <row r="77" spans="52:92" ht="15.75" customHeight="1">
      <c r="AZ77" s="466">
        <v>2</v>
      </c>
      <c r="BA77" s="466">
        <f t="shared" si="16"/>
        <v>21</v>
      </c>
      <c r="BB77" s="467">
        <v>45251</v>
      </c>
      <c r="BC77" s="466" t="s">
        <v>875</v>
      </c>
      <c r="BD77" s="466" t="s">
        <v>876</v>
      </c>
      <c r="BE77" s="466" t="s">
        <v>877</v>
      </c>
      <c r="BF77" s="466" t="s">
        <v>878</v>
      </c>
      <c r="BG77" s="468" t="s">
        <v>410</v>
      </c>
      <c r="BH77" s="468">
        <v>126000</v>
      </c>
      <c r="BI77" s="468">
        <v>1</v>
      </c>
      <c r="BJ77" s="468">
        <v>2</v>
      </c>
      <c r="BK77" s="468">
        <f t="shared" si="17"/>
        <v>630000</v>
      </c>
      <c r="BL77" s="468">
        <v>126000</v>
      </c>
      <c r="BM77" s="469" t="s">
        <v>743</v>
      </c>
      <c r="BN77" s="467"/>
      <c r="BO77" s="468"/>
      <c r="BP77" s="469"/>
      <c r="BQ77" s="469"/>
      <c r="BR77" s="468"/>
      <c r="BU77" s="231">
        <v>92000</v>
      </c>
      <c r="CA77" s="223">
        <v>354</v>
      </c>
      <c r="CB77" s="96" t="s">
        <v>690</v>
      </c>
      <c r="CC77" s="96" t="s">
        <v>691</v>
      </c>
      <c r="CD77" s="96">
        <v>45251</v>
      </c>
      <c r="CE77" s="96" t="s">
        <v>809</v>
      </c>
      <c r="CF77" s="96" t="s">
        <v>810</v>
      </c>
      <c r="CG77" s="96" t="s">
        <v>811</v>
      </c>
      <c r="CH77" s="96" t="s">
        <v>845</v>
      </c>
      <c r="CI77" s="96" t="s">
        <v>288</v>
      </c>
      <c r="CJ77" s="96">
        <v>110000</v>
      </c>
      <c r="CK77" s="96">
        <v>1</v>
      </c>
      <c r="CL77" s="96">
        <v>2</v>
      </c>
      <c r="CM77" s="96">
        <v>45259</v>
      </c>
      <c r="CN77" s="224" t="s">
        <v>696</v>
      </c>
    </row>
    <row r="78" spans="52:92" ht="15.75" customHeight="1">
      <c r="AZ78" s="466">
        <v>2</v>
      </c>
      <c r="BA78" s="466">
        <f t="shared" si="16"/>
        <v>21</v>
      </c>
      <c r="BB78" s="467">
        <v>45251</v>
      </c>
      <c r="BC78" s="466" t="s">
        <v>841</v>
      </c>
      <c r="BD78" s="466" t="s">
        <v>842</v>
      </c>
      <c r="BE78" s="466" t="s">
        <v>843</v>
      </c>
      <c r="BF78" s="466" t="s">
        <v>844</v>
      </c>
      <c r="BG78" s="468" t="s">
        <v>285</v>
      </c>
      <c r="BH78" s="468">
        <v>92000</v>
      </c>
      <c r="BI78" s="468">
        <v>1</v>
      </c>
      <c r="BJ78" s="468">
        <v>2</v>
      </c>
      <c r="BK78" s="468">
        <f t="shared" si="17"/>
        <v>460000</v>
      </c>
      <c r="BL78" s="468">
        <v>92000</v>
      </c>
      <c r="BM78" s="469" t="s">
        <v>743</v>
      </c>
      <c r="BN78" s="467"/>
      <c r="BO78" s="468"/>
      <c r="BP78" s="469"/>
      <c r="BQ78" s="469"/>
      <c r="BR78" s="468"/>
      <c r="BU78" s="231">
        <v>92000</v>
      </c>
      <c r="CA78" s="223">
        <v>361</v>
      </c>
      <c r="CB78" s="96" t="s">
        <v>690</v>
      </c>
      <c r="CC78" s="96" t="s">
        <v>691</v>
      </c>
      <c r="CD78" s="96">
        <v>45251</v>
      </c>
      <c r="CE78" s="96" t="s">
        <v>863</v>
      </c>
      <c r="CF78" s="96" t="s">
        <v>864</v>
      </c>
      <c r="CG78" s="96" t="s">
        <v>694</v>
      </c>
      <c r="CH78" s="96" t="s">
        <v>874</v>
      </c>
      <c r="CI78" s="96" t="s">
        <v>285</v>
      </c>
      <c r="CJ78" s="96">
        <v>92000</v>
      </c>
      <c r="CK78" s="96">
        <v>1</v>
      </c>
      <c r="CL78" s="96">
        <v>2</v>
      </c>
      <c r="CM78" s="96">
        <v>45259</v>
      </c>
      <c r="CN78" s="224"/>
    </row>
    <row r="79" spans="52:92" ht="15.75" customHeight="1">
      <c r="AZ79" s="466">
        <v>2</v>
      </c>
      <c r="BA79" s="466">
        <f t="shared" si="16"/>
        <v>21</v>
      </c>
      <c r="BB79" s="467">
        <v>45251</v>
      </c>
      <c r="BC79" s="466" t="s">
        <v>841</v>
      </c>
      <c r="BD79" s="466" t="s">
        <v>842</v>
      </c>
      <c r="BE79" s="466" t="s">
        <v>843</v>
      </c>
      <c r="BF79" s="466" t="s">
        <v>883</v>
      </c>
      <c r="BG79" s="468" t="s">
        <v>285</v>
      </c>
      <c r="BH79" s="468">
        <v>92000</v>
      </c>
      <c r="BI79" s="468">
        <v>1</v>
      </c>
      <c r="BJ79" s="468">
        <v>2</v>
      </c>
      <c r="BK79" s="468">
        <f t="shared" si="17"/>
        <v>460000</v>
      </c>
      <c r="BL79" s="468">
        <v>92000</v>
      </c>
      <c r="BM79" s="469" t="s">
        <v>743</v>
      </c>
      <c r="BN79" s="467"/>
      <c r="BO79" s="468"/>
      <c r="BP79" s="469"/>
      <c r="BQ79" s="469"/>
      <c r="BR79" s="468"/>
      <c r="BU79" s="231">
        <v>98000</v>
      </c>
      <c r="CA79" s="223">
        <v>371</v>
      </c>
      <c r="CB79" s="96" t="s">
        <v>690</v>
      </c>
      <c r="CC79" s="96" t="s">
        <v>691</v>
      </c>
      <c r="CD79" s="96">
        <v>45251</v>
      </c>
      <c r="CE79" s="96" t="s">
        <v>805</v>
      </c>
      <c r="CF79" s="96" t="s">
        <v>806</v>
      </c>
      <c r="CG79" s="96" t="s">
        <v>807</v>
      </c>
      <c r="CH79" s="96" t="s">
        <v>884</v>
      </c>
      <c r="CI79" s="96" t="s">
        <v>285</v>
      </c>
      <c r="CJ79" s="96">
        <v>92000</v>
      </c>
      <c r="CK79" s="96">
        <v>1</v>
      </c>
      <c r="CL79" s="96">
        <v>2</v>
      </c>
      <c r="CM79" s="96">
        <v>45259</v>
      </c>
      <c r="CN79" s="224" t="s">
        <v>696</v>
      </c>
    </row>
    <row r="80" spans="52:92" ht="15.75" customHeight="1">
      <c r="AZ80" s="466">
        <v>2</v>
      </c>
      <c r="BA80" s="466">
        <f t="shared" si="16"/>
        <v>21</v>
      </c>
      <c r="BB80" s="467">
        <v>45251</v>
      </c>
      <c r="BC80" s="466" t="s">
        <v>871</v>
      </c>
      <c r="BD80" s="466" t="s">
        <v>872</v>
      </c>
      <c r="BE80" s="466" t="s">
        <v>873</v>
      </c>
      <c r="BF80" s="466" t="s">
        <v>873</v>
      </c>
      <c r="BG80" s="468" t="s">
        <v>288</v>
      </c>
      <c r="BH80" s="468">
        <v>110000</v>
      </c>
      <c r="BI80" s="468">
        <v>1</v>
      </c>
      <c r="BJ80" s="468">
        <v>2</v>
      </c>
      <c r="BK80" s="468">
        <f t="shared" si="17"/>
        <v>550000</v>
      </c>
      <c r="BL80" s="468">
        <v>110000</v>
      </c>
      <c r="BM80" s="469" t="s">
        <v>743</v>
      </c>
      <c r="BN80" s="467"/>
      <c r="BO80" s="468"/>
      <c r="BP80" s="469"/>
      <c r="BQ80" s="469"/>
      <c r="BR80" s="468"/>
      <c r="BU80" s="231">
        <v>110000</v>
      </c>
      <c r="CA80" s="223">
        <v>382</v>
      </c>
      <c r="CB80" s="96" t="s">
        <v>690</v>
      </c>
      <c r="CC80" s="96" t="s">
        <v>691</v>
      </c>
      <c r="CD80" s="96">
        <v>45251</v>
      </c>
      <c r="CE80" s="96" t="s">
        <v>817</v>
      </c>
      <c r="CF80" s="96" t="s">
        <v>818</v>
      </c>
      <c r="CG80" s="96" t="s">
        <v>819</v>
      </c>
      <c r="CH80" s="96" t="s">
        <v>832</v>
      </c>
      <c r="CI80" s="96" t="s">
        <v>266</v>
      </c>
      <c r="CJ80" s="96">
        <v>98000</v>
      </c>
      <c r="CK80" s="96">
        <v>1</v>
      </c>
      <c r="CL80" s="96">
        <v>2</v>
      </c>
      <c r="CM80" s="96">
        <v>45259</v>
      </c>
      <c r="CN80" s="224" t="s">
        <v>696</v>
      </c>
    </row>
    <row r="81" spans="52:92" ht="15.75" customHeight="1">
      <c r="AZ81" s="466">
        <v>2</v>
      </c>
      <c r="BA81" s="466">
        <f t="shared" si="16"/>
        <v>21</v>
      </c>
      <c r="BB81" s="467">
        <v>45251</v>
      </c>
      <c r="BC81" s="466" t="s">
        <v>871</v>
      </c>
      <c r="BD81" s="466" t="s">
        <v>872</v>
      </c>
      <c r="BE81" s="466" t="s">
        <v>873</v>
      </c>
      <c r="BF81" s="466" t="s">
        <v>885</v>
      </c>
      <c r="BG81" s="468" t="s">
        <v>288</v>
      </c>
      <c r="BH81" s="468">
        <v>110000</v>
      </c>
      <c r="BI81" s="468">
        <v>1</v>
      </c>
      <c r="BJ81" s="468">
        <v>2</v>
      </c>
      <c r="BK81" s="468">
        <f t="shared" si="17"/>
        <v>550000</v>
      </c>
      <c r="BL81" s="468">
        <v>110000</v>
      </c>
      <c r="BM81" s="469" t="s">
        <v>743</v>
      </c>
      <c r="BN81" s="467"/>
      <c r="BO81" s="468"/>
      <c r="BP81" s="469"/>
      <c r="BQ81" s="469"/>
      <c r="BR81" s="468"/>
      <c r="BU81" s="231">
        <v>90000</v>
      </c>
      <c r="CA81" s="223">
        <v>389</v>
      </c>
      <c r="CB81" s="96" t="s">
        <v>690</v>
      </c>
      <c r="CC81" s="96" t="s">
        <v>691</v>
      </c>
      <c r="CD81" s="96">
        <v>45251</v>
      </c>
      <c r="CE81" s="96" t="s">
        <v>867</v>
      </c>
      <c r="CF81" s="96" t="s">
        <v>868</v>
      </c>
      <c r="CG81" s="96" t="s">
        <v>869</v>
      </c>
      <c r="CH81" s="96" t="s">
        <v>710</v>
      </c>
      <c r="CI81" s="96" t="s">
        <v>288</v>
      </c>
      <c r="CJ81" s="96">
        <v>110000</v>
      </c>
      <c r="CK81" s="96">
        <v>1</v>
      </c>
      <c r="CL81" s="96">
        <v>2</v>
      </c>
      <c r="CM81" s="96">
        <v>45258</v>
      </c>
      <c r="CN81" s="224" t="s">
        <v>696</v>
      </c>
    </row>
    <row r="82" spans="52:92" ht="15.75" customHeight="1">
      <c r="AZ82" s="466">
        <v>2</v>
      </c>
      <c r="BA82" s="466">
        <f t="shared" si="16"/>
        <v>21</v>
      </c>
      <c r="BB82" s="467">
        <v>45251</v>
      </c>
      <c r="BC82" s="466" t="s">
        <v>833</v>
      </c>
      <c r="BD82" s="466" t="s">
        <v>834</v>
      </c>
      <c r="BE82" s="466" t="s">
        <v>835</v>
      </c>
      <c r="BF82" s="466" t="s">
        <v>835</v>
      </c>
      <c r="BG82" s="468" t="s">
        <v>288</v>
      </c>
      <c r="BH82" s="468">
        <v>110000</v>
      </c>
      <c r="BI82" s="468">
        <v>1</v>
      </c>
      <c r="BJ82" s="468">
        <v>2</v>
      </c>
      <c r="BK82" s="468">
        <f t="shared" si="17"/>
        <v>550000</v>
      </c>
      <c r="BL82" s="468">
        <v>110000</v>
      </c>
      <c r="BM82" s="469" t="s">
        <v>743</v>
      </c>
      <c r="BN82" s="467"/>
      <c r="BO82" s="468"/>
      <c r="BP82" s="469"/>
      <c r="BQ82" s="469"/>
      <c r="BR82" s="468"/>
      <c r="BU82" s="231">
        <v>110000</v>
      </c>
      <c r="CA82" s="223">
        <v>417</v>
      </c>
      <c r="CB82" s="96" t="s">
        <v>690</v>
      </c>
      <c r="CC82" s="96" t="s">
        <v>691</v>
      </c>
      <c r="CD82" s="96">
        <v>45251</v>
      </c>
      <c r="CE82" s="96" t="s">
        <v>861</v>
      </c>
      <c r="CF82" s="96" t="s">
        <v>862</v>
      </c>
      <c r="CG82" s="96" t="s">
        <v>740</v>
      </c>
      <c r="CH82" s="96" t="s">
        <v>740</v>
      </c>
      <c r="CI82" s="96" t="s">
        <v>274</v>
      </c>
      <c r="CJ82" s="96">
        <v>90000</v>
      </c>
      <c r="CK82" s="96">
        <v>1</v>
      </c>
      <c r="CL82" s="96">
        <v>2</v>
      </c>
      <c r="CM82" s="96">
        <v>45259</v>
      </c>
      <c r="CN82" s="224" t="s">
        <v>696</v>
      </c>
    </row>
    <row r="83" spans="52:92" ht="15.75" customHeight="1">
      <c r="AZ83" s="466">
        <v>2</v>
      </c>
      <c r="BA83" s="466">
        <f t="shared" si="16"/>
        <v>21</v>
      </c>
      <c r="BB83" s="467">
        <v>45251</v>
      </c>
      <c r="BC83" s="466" t="s">
        <v>833</v>
      </c>
      <c r="BD83" s="466" t="s">
        <v>834</v>
      </c>
      <c r="BE83" s="466" t="s">
        <v>835</v>
      </c>
      <c r="BF83" s="466" t="s">
        <v>870</v>
      </c>
      <c r="BG83" s="468" t="s">
        <v>288</v>
      </c>
      <c r="BH83" s="468">
        <v>110000</v>
      </c>
      <c r="BI83" s="468">
        <v>1</v>
      </c>
      <c r="BJ83" s="468">
        <v>2</v>
      </c>
      <c r="BK83" s="468">
        <f t="shared" si="17"/>
        <v>550000</v>
      </c>
      <c r="BL83" s="468">
        <v>110000</v>
      </c>
      <c r="BM83" s="469" t="s">
        <v>743</v>
      </c>
      <c r="BN83" s="467"/>
      <c r="BO83" s="468"/>
      <c r="BP83" s="469"/>
      <c r="BQ83" s="469"/>
      <c r="BR83" s="468"/>
      <c r="BU83" s="231">
        <v>110000</v>
      </c>
      <c r="CA83" s="223">
        <v>424</v>
      </c>
      <c r="CB83" s="96" t="s">
        <v>690</v>
      </c>
      <c r="CC83" s="96" t="s">
        <v>691</v>
      </c>
      <c r="CD83" s="96">
        <v>45251</v>
      </c>
      <c r="CE83" s="96" t="s">
        <v>871</v>
      </c>
      <c r="CF83" s="96" t="s">
        <v>872</v>
      </c>
      <c r="CG83" s="96" t="s">
        <v>873</v>
      </c>
      <c r="CH83" s="96" t="s">
        <v>885</v>
      </c>
      <c r="CI83" s="96" t="s">
        <v>288</v>
      </c>
      <c r="CJ83" s="96">
        <v>110000</v>
      </c>
      <c r="CK83" s="96">
        <v>1</v>
      </c>
      <c r="CL83" s="96">
        <v>2</v>
      </c>
      <c r="CM83" s="96"/>
      <c r="CN83" s="224" t="s">
        <v>696</v>
      </c>
    </row>
    <row r="84" spans="52:92" ht="15.75" customHeight="1">
      <c r="AZ84" s="466">
        <v>2</v>
      </c>
      <c r="BA84" s="466">
        <f t="shared" si="16"/>
        <v>21</v>
      </c>
      <c r="BB84" s="467">
        <v>45251</v>
      </c>
      <c r="BC84" s="466" t="s">
        <v>825</v>
      </c>
      <c r="BD84" s="466" t="s">
        <v>826</v>
      </c>
      <c r="BE84" s="466" t="s">
        <v>827</v>
      </c>
      <c r="BF84" s="466" t="s">
        <v>828</v>
      </c>
      <c r="BG84" s="468" t="s">
        <v>288</v>
      </c>
      <c r="BH84" s="468">
        <v>110000</v>
      </c>
      <c r="BI84" s="468">
        <v>1</v>
      </c>
      <c r="BJ84" s="468">
        <v>2</v>
      </c>
      <c r="BK84" s="468">
        <f t="shared" si="17"/>
        <v>550000</v>
      </c>
      <c r="BL84" s="468">
        <v>110000</v>
      </c>
      <c r="BM84" s="469" t="s">
        <v>743</v>
      </c>
      <c r="BN84" s="467"/>
      <c r="BO84" s="468"/>
      <c r="BP84" s="469"/>
      <c r="BQ84" s="469"/>
      <c r="BR84" s="468"/>
      <c r="BU84" s="231">
        <v>94000</v>
      </c>
      <c r="CA84" s="223">
        <v>444</v>
      </c>
      <c r="CB84" s="96" t="s">
        <v>690</v>
      </c>
      <c r="CC84" s="96" t="s">
        <v>691</v>
      </c>
      <c r="CD84" s="96">
        <v>45251</v>
      </c>
      <c r="CE84" s="96" t="s">
        <v>836</v>
      </c>
      <c r="CF84" s="96" t="s">
        <v>837</v>
      </c>
      <c r="CG84" s="96" t="s">
        <v>838</v>
      </c>
      <c r="CH84" s="96" t="s">
        <v>715</v>
      </c>
      <c r="CI84" s="96" t="s">
        <v>288</v>
      </c>
      <c r="CJ84" s="96">
        <v>110000</v>
      </c>
      <c r="CK84" s="96">
        <v>1</v>
      </c>
      <c r="CL84" s="96">
        <v>2</v>
      </c>
      <c r="CM84" s="96"/>
      <c r="CN84" s="224" t="s">
        <v>696</v>
      </c>
    </row>
    <row r="85" spans="52:92" ht="15.75" customHeight="1">
      <c r="AZ85" s="466">
        <v>2</v>
      </c>
      <c r="BA85" s="466">
        <f t="shared" si="16"/>
        <v>21</v>
      </c>
      <c r="BB85" s="467">
        <v>45251</v>
      </c>
      <c r="BC85" s="466" t="s">
        <v>805</v>
      </c>
      <c r="BD85" s="466" t="s">
        <v>806</v>
      </c>
      <c r="BE85" s="466" t="s">
        <v>807</v>
      </c>
      <c r="BF85" s="466" t="s">
        <v>808</v>
      </c>
      <c r="BG85" s="468" t="s">
        <v>285</v>
      </c>
      <c r="BH85" s="468">
        <v>92000</v>
      </c>
      <c r="BI85" s="468">
        <v>1</v>
      </c>
      <c r="BJ85" s="468">
        <v>2</v>
      </c>
      <c r="BK85" s="468">
        <f t="shared" si="17"/>
        <v>460000</v>
      </c>
      <c r="BL85" s="468">
        <v>92000</v>
      </c>
      <c r="BM85" s="469" t="s">
        <v>743</v>
      </c>
      <c r="BN85" s="467"/>
      <c r="BO85" s="468"/>
      <c r="BP85" s="469"/>
      <c r="BQ85" s="469"/>
      <c r="BR85" s="468"/>
      <c r="BU85" s="231">
        <v>92000</v>
      </c>
      <c r="CA85" s="223">
        <v>446</v>
      </c>
      <c r="CB85" s="96" t="s">
        <v>690</v>
      </c>
      <c r="CC85" s="96" t="s">
        <v>691</v>
      </c>
      <c r="CD85" s="96">
        <v>45251</v>
      </c>
      <c r="CE85" s="96" t="s">
        <v>704</v>
      </c>
      <c r="CF85" s="96" t="s">
        <v>705</v>
      </c>
      <c r="CG85" s="96" t="s">
        <v>706</v>
      </c>
      <c r="CH85" s="96" t="s">
        <v>707</v>
      </c>
      <c r="CI85" s="96" t="s">
        <v>280</v>
      </c>
      <c r="CJ85" s="96">
        <v>94000</v>
      </c>
      <c r="CK85" s="96">
        <v>1</v>
      </c>
      <c r="CL85" s="96">
        <v>4</v>
      </c>
      <c r="CM85" s="96"/>
      <c r="CN85" s="224" t="s">
        <v>696</v>
      </c>
    </row>
    <row r="86" spans="52:92" ht="15.75" customHeight="1">
      <c r="AZ86" s="466">
        <v>2</v>
      </c>
      <c r="BA86" s="466">
        <f t="shared" si="16"/>
        <v>21</v>
      </c>
      <c r="BB86" s="467">
        <v>45251</v>
      </c>
      <c r="BC86" s="466" t="s">
        <v>805</v>
      </c>
      <c r="BD86" s="466" t="s">
        <v>806</v>
      </c>
      <c r="BE86" s="466" t="s">
        <v>807</v>
      </c>
      <c r="BF86" s="466" t="s">
        <v>816</v>
      </c>
      <c r="BG86" s="468" t="s">
        <v>285</v>
      </c>
      <c r="BH86" s="468">
        <v>92000</v>
      </c>
      <c r="BI86" s="468">
        <v>1</v>
      </c>
      <c r="BJ86" s="468">
        <v>2</v>
      </c>
      <c r="BK86" s="468">
        <f t="shared" si="17"/>
        <v>460000</v>
      </c>
      <c r="BL86" s="468">
        <v>92000</v>
      </c>
      <c r="BM86" s="469" t="s">
        <v>743</v>
      </c>
      <c r="BN86" s="467"/>
      <c r="BO86" s="468"/>
      <c r="BP86" s="469"/>
      <c r="BQ86" s="469"/>
      <c r="BR86" s="468"/>
      <c r="BU86" s="231">
        <v>110000</v>
      </c>
      <c r="CA86" s="223">
        <v>453</v>
      </c>
      <c r="CB86" s="96" t="s">
        <v>690</v>
      </c>
      <c r="CC86" s="96" t="s">
        <v>691</v>
      </c>
      <c r="CD86" s="96">
        <v>45251</v>
      </c>
      <c r="CE86" s="96" t="s">
        <v>841</v>
      </c>
      <c r="CF86" s="96" t="s">
        <v>842</v>
      </c>
      <c r="CG86" s="96" t="s">
        <v>843</v>
      </c>
      <c r="CH86" s="96" t="s">
        <v>883</v>
      </c>
      <c r="CI86" s="96" t="s">
        <v>285</v>
      </c>
      <c r="CJ86" s="96">
        <v>92000</v>
      </c>
      <c r="CK86" s="96">
        <v>1</v>
      </c>
      <c r="CL86" s="96">
        <v>2</v>
      </c>
      <c r="CM86" s="96"/>
      <c r="CN86" s="224" t="s">
        <v>696</v>
      </c>
    </row>
    <row r="87" spans="52:92" ht="15.75" customHeight="1">
      <c r="AZ87" s="466">
        <v>2</v>
      </c>
      <c r="BA87" s="466">
        <f t="shared" si="16"/>
        <v>21</v>
      </c>
      <c r="BB87" s="467">
        <v>45251</v>
      </c>
      <c r="BC87" s="466" t="s">
        <v>805</v>
      </c>
      <c r="BD87" s="466" t="s">
        <v>806</v>
      </c>
      <c r="BE87" s="466" t="s">
        <v>807</v>
      </c>
      <c r="BF87" s="466" t="s">
        <v>851</v>
      </c>
      <c r="BG87" s="468" t="s">
        <v>280</v>
      </c>
      <c r="BH87" s="468">
        <v>94000</v>
      </c>
      <c r="BI87" s="468">
        <v>1</v>
      </c>
      <c r="BJ87" s="468">
        <v>2</v>
      </c>
      <c r="BK87" s="468">
        <f t="shared" si="17"/>
        <v>470000</v>
      </c>
      <c r="BL87" s="468">
        <v>94000</v>
      </c>
      <c r="BM87" s="469" t="s">
        <v>743</v>
      </c>
      <c r="BN87" s="467"/>
      <c r="BO87" s="468"/>
      <c r="BP87" s="469"/>
      <c r="BQ87" s="469"/>
      <c r="BR87" s="468"/>
      <c r="BU87" s="231">
        <v>129000</v>
      </c>
      <c r="CA87" s="223">
        <v>141</v>
      </c>
      <c r="CB87" s="96" t="s">
        <v>690</v>
      </c>
      <c r="CC87" s="96" t="s">
        <v>691</v>
      </c>
      <c r="CD87" s="96">
        <v>45255</v>
      </c>
      <c r="CE87" s="96" t="s">
        <v>886</v>
      </c>
      <c r="CF87" s="96" t="s">
        <v>887</v>
      </c>
      <c r="CG87" s="96" t="s">
        <v>888</v>
      </c>
      <c r="CH87" s="96" t="s">
        <v>382</v>
      </c>
      <c r="CI87" s="96" t="s">
        <v>288</v>
      </c>
      <c r="CJ87" s="96">
        <v>110000</v>
      </c>
      <c r="CK87" s="96">
        <v>1</v>
      </c>
      <c r="CL87" s="96">
        <v>2</v>
      </c>
      <c r="CM87" s="96">
        <v>45259</v>
      </c>
      <c r="CN87" s="224" t="s">
        <v>696</v>
      </c>
    </row>
    <row r="88" spans="52:92" ht="15.75" customHeight="1">
      <c r="AZ88" s="466">
        <v>2</v>
      </c>
      <c r="BA88" s="466">
        <f t="shared" si="16"/>
        <v>21</v>
      </c>
      <c r="BB88" s="467">
        <v>45251</v>
      </c>
      <c r="BC88" s="466" t="s">
        <v>805</v>
      </c>
      <c r="BD88" s="466" t="s">
        <v>806</v>
      </c>
      <c r="BE88" s="466" t="s">
        <v>807</v>
      </c>
      <c r="BF88" s="466" t="s">
        <v>856</v>
      </c>
      <c r="BG88" s="468" t="s">
        <v>285</v>
      </c>
      <c r="BH88" s="468">
        <v>92000</v>
      </c>
      <c r="BI88" s="468">
        <v>1</v>
      </c>
      <c r="BJ88" s="468">
        <v>2</v>
      </c>
      <c r="BK88" s="468">
        <f t="shared" si="17"/>
        <v>460000</v>
      </c>
      <c r="BL88" s="468">
        <v>92000</v>
      </c>
      <c r="BM88" s="469" t="s">
        <v>743</v>
      </c>
      <c r="BN88" s="467"/>
      <c r="BO88" s="468"/>
      <c r="BP88" s="469"/>
      <c r="BQ88" s="469"/>
      <c r="BR88" s="468"/>
      <c r="BU88" s="231">
        <v>110000</v>
      </c>
      <c r="CA88" s="223">
        <v>289</v>
      </c>
      <c r="CB88" s="96" t="s">
        <v>690</v>
      </c>
      <c r="CC88" s="96" t="s">
        <v>691</v>
      </c>
      <c r="CD88" s="96">
        <v>45255</v>
      </c>
      <c r="CE88" s="96" t="s">
        <v>889</v>
      </c>
      <c r="CF88" s="96" t="s">
        <v>890</v>
      </c>
      <c r="CG88" s="96" t="s">
        <v>891</v>
      </c>
      <c r="CH88" s="96" t="s">
        <v>892</v>
      </c>
      <c r="CI88" s="96" t="s">
        <v>284</v>
      </c>
      <c r="CJ88" s="96">
        <v>129000</v>
      </c>
      <c r="CK88" s="96">
        <v>1</v>
      </c>
      <c r="CL88" s="96">
        <v>2</v>
      </c>
      <c r="CM88" s="96">
        <v>45259</v>
      </c>
      <c r="CN88" s="224" t="s">
        <v>696</v>
      </c>
    </row>
    <row r="89" spans="52:92" ht="15.75" customHeight="1">
      <c r="AZ89" s="466">
        <v>2</v>
      </c>
      <c r="BA89" s="466">
        <f t="shared" si="16"/>
        <v>21</v>
      </c>
      <c r="BB89" s="467">
        <v>45251</v>
      </c>
      <c r="BC89" s="466" t="s">
        <v>805</v>
      </c>
      <c r="BD89" s="466" t="s">
        <v>806</v>
      </c>
      <c r="BE89" s="466" t="s">
        <v>807</v>
      </c>
      <c r="BF89" s="466" t="s">
        <v>866</v>
      </c>
      <c r="BG89" s="468" t="s">
        <v>285</v>
      </c>
      <c r="BH89" s="468">
        <v>92000</v>
      </c>
      <c r="BI89" s="468">
        <v>1</v>
      </c>
      <c r="BJ89" s="468">
        <v>2</v>
      </c>
      <c r="BK89" s="468">
        <f t="shared" si="17"/>
        <v>460000</v>
      </c>
      <c r="BL89" s="468">
        <v>92000</v>
      </c>
      <c r="BM89" s="469" t="s">
        <v>743</v>
      </c>
      <c r="BN89" s="467"/>
      <c r="BO89" s="468"/>
      <c r="BP89" s="469"/>
      <c r="BQ89" s="469"/>
      <c r="BR89" s="468"/>
      <c r="BU89" s="231">
        <v>141000</v>
      </c>
      <c r="CA89" s="223">
        <v>399</v>
      </c>
      <c r="CB89" s="96" t="s">
        <v>690</v>
      </c>
      <c r="CC89" s="96" t="s">
        <v>691</v>
      </c>
      <c r="CD89" s="96">
        <v>45255</v>
      </c>
      <c r="CE89" s="96" t="s">
        <v>893</v>
      </c>
      <c r="CF89" s="96" t="s">
        <v>894</v>
      </c>
      <c r="CG89" s="96" t="s">
        <v>895</v>
      </c>
      <c r="CH89" s="96" t="s">
        <v>896</v>
      </c>
      <c r="CI89" s="96" t="s">
        <v>288</v>
      </c>
      <c r="CJ89" s="96">
        <v>110000</v>
      </c>
      <c r="CK89" s="96">
        <v>1</v>
      </c>
      <c r="CL89" s="96">
        <v>2</v>
      </c>
      <c r="CM89" s="96"/>
      <c r="CN89" s="224" t="s">
        <v>696</v>
      </c>
    </row>
    <row r="90" spans="52:92" ht="15.75" customHeight="1">
      <c r="AZ90" s="466">
        <v>2</v>
      </c>
      <c r="BA90" s="466">
        <f t="shared" si="16"/>
        <v>21</v>
      </c>
      <c r="BB90" s="467">
        <v>45251</v>
      </c>
      <c r="BC90" s="466" t="s">
        <v>805</v>
      </c>
      <c r="BD90" s="466" t="s">
        <v>806</v>
      </c>
      <c r="BE90" s="466" t="s">
        <v>807</v>
      </c>
      <c r="BF90" s="466" t="s">
        <v>882</v>
      </c>
      <c r="BG90" s="468" t="s">
        <v>278</v>
      </c>
      <c r="BH90" s="468">
        <v>101000</v>
      </c>
      <c r="BI90" s="468">
        <v>1</v>
      </c>
      <c r="BJ90" s="468">
        <v>2</v>
      </c>
      <c r="BK90" s="468">
        <f t="shared" si="17"/>
        <v>505000</v>
      </c>
      <c r="BL90" s="468">
        <v>101000</v>
      </c>
      <c r="BM90" s="469" t="s">
        <v>743</v>
      </c>
      <c r="BN90" s="467"/>
      <c r="BO90" s="468"/>
      <c r="BP90" s="469"/>
      <c r="BQ90" s="469"/>
      <c r="BR90" s="468"/>
      <c r="BU90" s="231">
        <v>94000</v>
      </c>
      <c r="CA90" s="223">
        <v>434</v>
      </c>
      <c r="CB90" s="96" t="s">
        <v>690</v>
      </c>
      <c r="CC90" s="96" t="s">
        <v>691</v>
      </c>
      <c r="CD90" s="96">
        <v>45255</v>
      </c>
      <c r="CE90" s="96" t="s">
        <v>897</v>
      </c>
      <c r="CF90" s="96" t="s">
        <v>898</v>
      </c>
      <c r="CG90" s="96" t="s">
        <v>899</v>
      </c>
      <c r="CH90" s="96" t="s">
        <v>899</v>
      </c>
      <c r="CI90" s="96" t="s">
        <v>283</v>
      </c>
      <c r="CJ90" s="96">
        <v>141000</v>
      </c>
      <c r="CK90" s="96">
        <v>1</v>
      </c>
      <c r="CL90" s="96">
        <v>2</v>
      </c>
      <c r="CM90" s="96">
        <v>45259</v>
      </c>
      <c r="CN90" s="224" t="s">
        <v>696</v>
      </c>
    </row>
    <row r="91" spans="52:92" ht="15.75" customHeight="1">
      <c r="AZ91" s="466">
        <v>2</v>
      </c>
      <c r="BA91" s="466">
        <f t="shared" si="16"/>
        <v>21</v>
      </c>
      <c r="BB91" s="467">
        <v>45251</v>
      </c>
      <c r="BC91" s="466" t="s">
        <v>805</v>
      </c>
      <c r="BD91" s="466" t="s">
        <v>806</v>
      </c>
      <c r="BE91" s="466" t="s">
        <v>807</v>
      </c>
      <c r="BF91" s="466" t="s">
        <v>808</v>
      </c>
      <c r="BG91" s="468" t="s">
        <v>280</v>
      </c>
      <c r="BH91" s="468">
        <v>94000</v>
      </c>
      <c r="BI91" s="468">
        <v>1</v>
      </c>
      <c r="BJ91" s="468">
        <v>2</v>
      </c>
      <c r="BK91" s="468">
        <f t="shared" si="17"/>
        <v>470000</v>
      </c>
      <c r="BL91" s="468">
        <v>94000</v>
      </c>
      <c r="BM91" s="469" t="s">
        <v>743</v>
      </c>
      <c r="BN91" s="467"/>
      <c r="BO91" s="468"/>
      <c r="BP91" s="469"/>
      <c r="BQ91" s="469"/>
      <c r="BR91" s="468"/>
      <c r="BU91" s="231">
        <v>94000</v>
      </c>
      <c r="CA91" s="223">
        <v>463</v>
      </c>
      <c r="CB91" s="96" t="s">
        <v>690</v>
      </c>
      <c r="CC91" s="96" t="s">
        <v>691</v>
      </c>
      <c r="CD91" s="96">
        <v>45255</v>
      </c>
      <c r="CE91" s="96" t="s">
        <v>900</v>
      </c>
      <c r="CF91" s="96" t="s">
        <v>901</v>
      </c>
      <c r="CG91" s="96" t="s">
        <v>902</v>
      </c>
      <c r="CH91" s="96" t="s">
        <v>902</v>
      </c>
      <c r="CI91" s="96" t="s">
        <v>280</v>
      </c>
      <c r="CJ91" s="96">
        <v>94000</v>
      </c>
      <c r="CK91" s="96">
        <v>1</v>
      </c>
      <c r="CL91" s="96">
        <v>2</v>
      </c>
      <c r="CM91" s="96">
        <v>45259</v>
      </c>
      <c r="CN91" s="224" t="s">
        <v>696</v>
      </c>
    </row>
    <row r="92" spans="52:92" ht="15.75" customHeight="1">
      <c r="AZ92" s="466">
        <v>2</v>
      </c>
      <c r="BA92" s="466">
        <f t="shared" si="16"/>
        <v>21</v>
      </c>
      <c r="BB92" s="467">
        <v>45251</v>
      </c>
      <c r="BC92" s="466" t="s">
        <v>805</v>
      </c>
      <c r="BD92" s="466" t="s">
        <v>806</v>
      </c>
      <c r="BE92" s="466" t="s">
        <v>807</v>
      </c>
      <c r="BF92" s="466" t="s">
        <v>884</v>
      </c>
      <c r="BG92" s="468" t="s">
        <v>285</v>
      </c>
      <c r="BH92" s="468">
        <v>92000</v>
      </c>
      <c r="BI92" s="468">
        <v>1</v>
      </c>
      <c r="BJ92" s="468">
        <v>2</v>
      </c>
      <c r="BK92" s="468">
        <f t="shared" si="17"/>
        <v>460000</v>
      </c>
      <c r="BL92" s="468">
        <v>92000</v>
      </c>
      <c r="BM92" s="469" t="s">
        <v>743</v>
      </c>
      <c r="BN92" s="467"/>
      <c r="BO92" s="468"/>
      <c r="BP92" s="469"/>
      <c r="BQ92" s="469"/>
      <c r="BR92" s="468"/>
      <c r="BU92" s="231">
        <v>94000</v>
      </c>
      <c r="CA92" s="223">
        <v>36</v>
      </c>
      <c r="CB92" s="96" t="s">
        <v>690</v>
      </c>
      <c r="CC92" s="96" t="s">
        <v>691</v>
      </c>
      <c r="CD92" s="96">
        <v>45257</v>
      </c>
      <c r="CE92" s="96" t="s">
        <v>685</v>
      </c>
      <c r="CF92" s="96" t="s">
        <v>686</v>
      </c>
      <c r="CG92" s="96" t="s">
        <v>687</v>
      </c>
      <c r="CH92" s="96" t="s">
        <v>687</v>
      </c>
      <c r="CI92" s="96" t="s">
        <v>280</v>
      </c>
      <c r="CJ92" s="96">
        <v>94000</v>
      </c>
      <c r="CK92" s="96">
        <v>1</v>
      </c>
      <c r="CL92" s="96">
        <v>5</v>
      </c>
      <c r="CM92" s="96"/>
      <c r="CN92" s="224" t="s">
        <v>696</v>
      </c>
    </row>
    <row r="93" spans="52:92" ht="15.75" customHeight="1">
      <c r="AZ93" s="466">
        <v>2</v>
      </c>
      <c r="BA93" s="466">
        <f t="shared" si="16"/>
        <v>25</v>
      </c>
      <c r="BB93" s="467">
        <v>45255</v>
      </c>
      <c r="BC93" s="466" t="s">
        <v>893</v>
      </c>
      <c r="BD93" s="466" t="s">
        <v>894</v>
      </c>
      <c r="BE93" s="466" t="s">
        <v>895</v>
      </c>
      <c r="BF93" s="466" t="s">
        <v>896</v>
      </c>
      <c r="BG93" s="468" t="s">
        <v>288</v>
      </c>
      <c r="BH93" s="468">
        <v>110000</v>
      </c>
      <c r="BI93" s="468">
        <v>1</v>
      </c>
      <c r="BJ93" s="468">
        <v>2</v>
      </c>
      <c r="BK93" s="468">
        <f t="shared" si="17"/>
        <v>550000</v>
      </c>
      <c r="BL93" s="468">
        <v>110000</v>
      </c>
      <c r="BM93" s="469" t="s">
        <v>743</v>
      </c>
      <c r="BN93" s="467"/>
      <c r="BO93" s="468"/>
      <c r="BP93" s="469"/>
      <c r="BQ93" s="469"/>
      <c r="BR93" s="468"/>
      <c r="BU93" s="231">
        <v>141000</v>
      </c>
      <c r="CA93" s="223">
        <v>244</v>
      </c>
      <c r="CB93" s="96" t="s">
        <v>690</v>
      </c>
      <c r="CC93" s="96" t="s">
        <v>691</v>
      </c>
      <c r="CD93" s="96">
        <v>45257</v>
      </c>
      <c r="CE93" s="96" t="s">
        <v>685</v>
      </c>
      <c r="CF93" s="96" t="s">
        <v>686</v>
      </c>
      <c r="CG93" s="96" t="s">
        <v>687</v>
      </c>
      <c r="CH93" s="96" t="s">
        <v>689</v>
      </c>
      <c r="CI93" s="96" t="s">
        <v>280</v>
      </c>
      <c r="CJ93" s="96">
        <v>94000</v>
      </c>
      <c r="CK93" s="96">
        <v>1</v>
      </c>
      <c r="CL93" s="96">
        <v>5</v>
      </c>
      <c r="CM93" s="96"/>
      <c r="CN93" s="224" t="s">
        <v>696</v>
      </c>
    </row>
    <row r="94" spans="52:92" ht="15.75" customHeight="1">
      <c r="AZ94" s="466">
        <v>2</v>
      </c>
      <c r="BA94" s="466">
        <f t="shared" si="16"/>
        <v>25</v>
      </c>
      <c r="BB94" s="467">
        <v>45255</v>
      </c>
      <c r="BC94" s="466" t="s">
        <v>900</v>
      </c>
      <c r="BD94" s="466" t="s">
        <v>901</v>
      </c>
      <c r="BE94" s="466" t="s">
        <v>902</v>
      </c>
      <c r="BF94" s="466" t="s">
        <v>902</v>
      </c>
      <c r="BG94" s="468" t="s">
        <v>280</v>
      </c>
      <c r="BH94" s="468">
        <v>94000</v>
      </c>
      <c r="BI94" s="468">
        <v>1</v>
      </c>
      <c r="BJ94" s="468">
        <v>2</v>
      </c>
      <c r="BK94" s="468">
        <f t="shared" si="17"/>
        <v>470000</v>
      </c>
      <c r="BL94" s="468">
        <v>94000</v>
      </c>
      <c r="BM94" s="469" t="s">
        <v>743</v>
      </c>
      <c r="BN94" s="467"/>
      <c r="BO94" s="468"/>
      <c r="BP94" s="469"/>
      <c r="BQ94" s="469"/>
      <c r="BR94" s="468"/>
      <c r="BU94" s="231">
        <v>94000</v>
      </c>
      <c r="CA94" s="223">
        <v>359</v>
      </c>
      <c r="CB94" s="96" t="s">
        <v>690</v>
      </c>
      <c r="CC94" s="96" t="s">
        <v>691</v>
      </c>
      <c r="CD94" s="96">
        <v>45257</v>
      </c>
      <c r="CE94" s="96" t="s">
        <v>685</v>
      </c>
      <c r="CF94" s="96" t="s">
        <v>686</v>
      </c>
      <c r="CG94" s="96" t="s">
        <v>687</v>
      </c>
      <c r="CH94" s="96" t="s">
        <v>687</v>
      </c>
      <c r="CI94" s="96" t="s">
        <v>283</v>
      </c>
      <c r="CJ94" s="96">
        <v>141000</v>
      </c>
      <c r="CK94" s="96">
        <v>1</v>
      </c>
      <c r="CL94" s="96">
        <v>5</v>
      </c>
      <c r="CM94" s="96"/>
      <c r="CN94" s="224" t="s">
        <v>696</v>
      </c>
    </row>
    <row r="95" spans="52:92" ht="15.75" customHeight="1">
      <c r="AZ95" s="466">
        <v>2</v>
      </c>
      <c r="BA95" s="466">
        <f t="shared" si="16"/>
        <v>25</v>
      </c>
      <c r="BB95" s="467">
        <v>45255</v>
      </c>
      <c r="BC95" s="466" t="s">
        <v>886</v>
      </c>
      <c r="BD95" s="466" t="s">
        <v>887</v>
      </c>
      <c r="BE95" s="466" t="s">
        <v>888</v>
      </c>
      <c r="BF95" s="466" t="s">
        <v>382</v>
      </c>
      <c r="BG95" s="468" t="s">
        <v>288</v>
      </c>
      <c r="BH95" s="468">
        <v>110000</v>
      </c>
      <c r="BI95" s="468">
        <v>1</v>
      </c>
      <c r="BJ95" s="468">
        <v>2</v>
      </c>
      <c r="BK95" s="468">
        <f t="shared" si="17"/>
        <v>550000</v>
      </c>
      <c r="BL95" s="468">
        <v>110000</v>
      </c>
      <c r="BM95" s="469" t="s">
        <v>743</v>
      </c>
      <c r="BN95" s="467"/>
      <c r="BO95" s="468"/>
      <c r="BP95" s="469"/>
      <c r="BQ95" s="469"/>
      <c r="BR95" s="468"/>
      <c r="BU95" s="231">
        <v>121000</v>
      </c>
      <c r="CA95" s="223">
        <v>3</v>
      </c>
      <c r="CB95" s="96" t="s">
        <v>690</v>
      </c>
      <c r="CC95" s="96" t="s">
        <v>691</v>
      </c>
      <c r="CD95" s="96">
        <v>45258</v>
      </c>
      <c r="CE95" s="96" t="s">
        <v>903</v>
      </c>
      <c r="CF95" s="96" t="s">
        <v>904</v>
      </c>
      <c r="CG95" s="96" t="s">
        <v>905</v>
      </c>
      <c r="CH95" s="96" t="s">
        <v>906</v>
      </c>
      <c r="CI95" s="96" t="s">
        <v>280</v>
      </c>
      <c r="CJ95" s="96">
        <v>94000</v>
      </c>
      <c r="CK95" s="96">
        <v>1</v>
      </c>
      <c r="CL95" s="96">
        <v>2</v>
      </c>
      <c r="CM95" s="96">
        <v>45260</v>
      </c>
      <c r="CN95" s="224" t="s">
        <v>696</v>
      </c>
    </row>
    <row r="96" spans="52:92" ht="15.75" customHeight="1">
      <c r="AZ96" s="466">
        <v>2</v>
      </c>
      <c r="BA96" s="466">
        <f t="shared" si="16"/>
        <v>25</v>
      </c>
      <c r="BB96" s="467">
        <v>45255</v>
      </c>
      <c r="BC96" s="466" t="s">
        <v>889</v>
      </c>
      <c r="BD96" s="466" t="s">
        <v>890</v>
      </c>
      <c r="BE96" s="466" t="s">
        <v>891</v>
      </c>
      <c r="BF96" s="466" t="s">
        <v>892</v>
      </c>
      <c r="BG96" s="468" t="s">
        <v>284</v>
      </c>
      <c r="BH96" s="468">
        <v>129000</v>
      </c>
      <c r="BI96" s="468">
        <v>1</v>
      </c>
      <c r="BJ96" s="468">
        <v>2</v>
      </c>
      <c r="BK96" s="468">
        <f t="shared" si="17"/>
        <v>645000</v>
      </c>
      <c r="BL96" s="468">
        <v>129000</v>
      </c>
      <c r="BM96" s="469" t="s">
        <v>743</v>
      </c>
      <c r="BN96" s="467"/>
      <c r="BO96" s="468"/>
      <c r="BP96" s="469"/>
      <c r="BQ96" s="469"/>
      <c r="BR96" s="468"/>
      <c r="BU96" s="231">
        <v>121000</v>
      </c>
      <c r="CA96" s="223">
        <v>30</v>
      </c>
      <c r="CB96" s="96" t="s">
        <v>690</v>
      </c>
      <c r="CC96" s="96" t="s">
        <v>691</v>
      </c>
      <c r="CD96" s="96">
        <v>45258</v>
      </c>
      <c r="CE96" s="96" t="s">
        <v>907</v>
      </c>
      <c r="CF96" s="96" t="s">
        <v>908</v>
      </c>
      <c r="CG96" s="96" t="s">
        <v>909</v>
      </c>
      <c r="CH96" s="96" t="s">
        <v>910</v>
      </c>
      <c r="CI96" s="96" t="s">
        <v>277</v>
      </c>
      <c r="CJ96" s="96">
        <v>121000</v>
      </c>
      <c r="CK96" s="96">
        <v>1</v>
      </c>
      <c r="CL96" s="96">
        <v>2</v>
      </c>
      <c r="CM96" s="96"/>
      <c r="CN96" s="224" t="s">
        <v>696</v>
      </c>
    </row>
    <row r="97" spans="52:92" ht="15.75" customHeight="1">
      <c r="AZ97" s="466">
        <v>2</v>
      </c>
      <c r="BA97" s="466">
        <f t="shared" si="16"/>
        <v>25</v>
      </c>
      <c r="BB97" s="467">
        <v>45255</v>
      </c>
      <c r="BC97" s="466" t="s">
        <v>897</v>
      </c>
      <c r="BD97" s="466" t="s">
        <v>898</v>
      </c>
      <c r="BE97" s="466" t="s">
        <v>899</v>
      </c>
      <c r="BF97" s="466" t="s">
        <v>899</v>
      </c>
      <c r="BG97" s="468" t="s">
        <v>283</v>
      </c>
      <c r="BH97" s="468">
        <v>141000</v>
      </c>
      <c r="BI97" s="468">
        <v>1</v>
      </c>
      <c r="BJ97" s="468">
        <v>2</v>
      </c>
      <c r="BK97" s="468">
        <f t="shared" si="17"/>
        <v>705000</v>
      </c>
      <c r="BL97" s="468">
        <v>141000</v>
      </c>
      <c r="BM97" s="469" t="s">
        <v>743</v>
      </c>
      <c r="BN97" s="467"/>
      <c r="BO97" s="468"/>
      <c r="BP97" s="469"/>
      <c r="BQ97" s="469"/>
      <c r="BR97" s="468"/>
      <c r="BU97" s="231">
        <v>121000</v>
      </c>
      <c r="CA97" s="223">
        <v>58</v>
      </c>
      <c r="CB97" s="96" t="s">
        <v>690</v>
      </c>
      <c r="CC97" s="96" t="s">
        <v>691</v>
      </c>
      <c r="CD97" s="96">
        <v>45258</v>
      </c>
      <c r="CE97" s="96" t="s">
        <v>911</v>
      </c>
      <c r="CF97" s="96" t="s">
        <v>912</v>
      </c>
      <c r="CG97" s="96" t="s">
        <v>913</v>
      </c>
      <c r="CH97" s="96" t="s">
        <v>913</v>
      </c>
      <c r="CI97" s="96" t="s">
        <v>277</v>
      </c>
      <c r="CJ97" s="96">
        <v>121000</v>
      </c>
      <c r="CK97" s="96">
        <v>1</v>
      </c>
      <c r="CL97" s="96">
        <v>2</v>
      </c>
      <c r="CM97" s="96"/>
      <c r="CN97" s="224" t="s">
        <v>696</v>
      </c>
    </row>
    <row r="98" spans="52:92" ht="15.75" customHeight="1">
      <c r="AZ98" s="466">
        <v>2</v>
      </c>
      <c r="BA98" s="466">
        <f t="shared" si="16"/>
        <v>28</v>
      </c>
      <c r="BB98" s="467">
        <v>45258</v>
      </c>
      <c r="BC98" s="466" t="s">
        <v>914</v>
      </c>
      <c r="BD98" s="466" t="s">
        <v>915</v>
      </c>
      <c r="BE98" s="466" t="s">
        <v>916</v>
      </c>
      <c r="BF98" s="466" t="s">
        <v>917</v>
      </c>
      <c r="BG98" s="468" t="s">
        <v>285</v>
      </c>
      <c r="BH98" s="468">
        <v>92000</v>
      </c>
      <c r="BI98" s="468">
        <v>1</v>
      </c>
      <c r="BJ98" s="468">
        <v>2</v>
      </c>
      <c r="BK98" s="468">
        <f t="shared" si="17"/>
        <v>460000</v>
      </c>
      <c r="BL98" s="468">
        <v>92000</v>
      </c>
      <c r="BM98" s="469" t="s">
        <v>743</v>
      </c>
      <c r="BN98" s="467"/>
      <c r="BO98" s="468"/>
      <c r="BP98" s="469"/>
      <c r="BQ98" s="469"/>
      <c r="BR98" s="468"/>
      <c r="BU98" s="231">
        <v>92000</v>
      </c>
      <c r="CA98" s="223">
        <v>88</v>
      </c>
      <c r="CB98" s="96" t="s">
        <v>690</v>
      </c>
      <c r="CC98" s="96" t="s">
        <v>691</v>
      </c>
      <c r="CD98" s="96">
        <v>45258</v>
      </c>
      <c r="CE98" s="96" t="s">
        <v>918</v>
      </c>
      <c r="CF98" s="96" t="s">
        <v>919</v>
      </c>
      <c r="CG98" s="96" t="s">
        <v>920</v>
      </c>
      <c r="CH98" s="96" t="s">
        <v>920</v>
      </c>
      <c r="CI98" s="96" t="s">
        <v>277</v>
      </c>
      <c r="CJ98" s="96">
        <v>121000</v>
      </c>
      <c r="CK98" s="96">
        <v>1</v>
      </c>
      <c r="CL98" s="96">
        <v>2</v>
      </c>
      <c r="CM98" s="96">
        <v>45261</v>
      </c>
      <c r="CN98" s="224" t="s">
        <v>696</v>
      </c>
    </row>
    <row r="99" spans="52:92" ht="15.75" customHeight="1">
      <c r="AZ99" s="466">
        <v>2</v>
      </c>
      <c r="BA99" s="466">
        <f t="shared" si="16"/>
        <v>28</v>
      </c>
      <c r="BB99" s="467">
        <v>45258</v>
      </c>
      <c r="BC99" s="466" t="s">
        <v>921</v>
      </c>
      <c r="BD99" s="466" t="s">
        <v>922</v>
      </c>
      <c r="BE99" s="466" t="s">
        <v>923</v>
      </c>
      <c r="BF99" s="466" t="s">
        <v>923</v>
      </c>
      <c r="BG99" s="468" t="s">
        <v>285</v>
      </c>
      <c r="BH99" s="468">
        <v>92000</v>
      </c>
      <c r="BI99" s="468">
        <v>1</v>
      </c>
      <c r="BJ99" s="468">
        <v>2</v>
      </c>
      <c r="BK99" s="468">
        <f t="shared" si="17"/>
        <v>460000</v>
      </c>
      <c r="BL99" s="468">
        <v>92000</v>
      </c>
      <c r="BM99" s="469" t="s">
        <v>743</v>
      </c>
      <c r="BN99" s="467"/>
      <c r="BO99" s="468"/>
      <c r="BP99" s="469"/>
      <c r="BQ99" s="469"/>
      <c r="BR99" s="468"/>
      <c r="BU99" s="231">
        <v>121000</v>
      </c>
      <c r="CA99" s="223">
        <v>121</v>
      </c>
      <c r="CB99" s="96" t="s">
        <v>690</v>
      </c>
      <c r="CC99" s="96" t="s">
        <v>691</v>
      </c>
      <c r="CD99" s="96">
        <v>45258</v>
      </c>
      <c r="CE99" s="96" t="s">
        <v>924</v>
      </c>
      <c r="CF99" s="96" t="s">
        <v>925</v>
      </c>
      <c r="CG99" s="96" t="s">
        <v>926</v>
      </c>
      <c r="CH99" s="96" t="s">
        <v>927</v>
      </c>
      <c r="CI99" s="96" t="s">
        <v>285</v>
      </c>
      <c r="CJ99" s="96">
        <v>92000</v>
      </c>
      <c r="CK99" s="96">
        <v>1</v>
      </c>
      <c r="CL99" s="96">
        <v>2</v>
      </c>
      <c r="CM99" s="96">
        <v>45259</v>
      </c>
      <c r="CN99" s="224" t="s">
        <v>696</v>
      </c>
    </row>
    <row r="100" spans="52:92" ht="15.75" customHeight="1">
      <c r="AZ100" s="466">
        <v>2</v>
      </c>
      <c r="BA100" s="466">
        <f t="shared" si="16"/>
        <v>28</v>
      </c>
      <c r="BB100" s="467">
        <v>45258</v>
      </c>
      <c r="BC100" s="466" t="s">
        <v>918</v>
      </c>
      <c r="BD100" s="466" t="s">
        <v>919</v>
      </c>
      <c r="BE100" s="466" t="s">
        <v>920</v>
      </c>
      <c r="BF100" s="466" t="s">
        <v>920</v>
      </c>
      <c r="BG100" s="468" t="s">
        <v>277</v>
      </c>
      <c r="BH100" s="468">
        <v>121000</v>
      </c>
      <c r="BI100" s="468">
        <v>1</v>
      </c>
      <c r="BJ100" s="468">
        <v>2</v>
      </c>
      <c r="BK100" s="468">
        <f t="shared" si="17"/>
        <v>605000</v>
      </c>
      <c r="BL100" s="468">
        <v>121000</v>
      </c>
      <c r="BM100" s="469" t="s">
        <v>743</v>
      </c>
      <c r="BN100" s="467"/>
      <c r="BO100" s="468"/>
      <c r="BP100" s="469"/>
      <c r="BQ100" s="469"/>
      <c r="BR100" s="468"/>
      <c r="BU100" s="231">
        <v>92000</v>
      </c>
      <c r="CA100" s="223">
        <v>177</v>
      </c>
      <c r="CB100" s="96" t="s">
        <v>690</v>
      </c>
      <c r="CC100" s="96" t="s">
        <v>691</v>
      </c>
      <c r="CD100" s="96">
        <v>45258</v>
      </c>
      <c r="CE100" s="96" t="s">
        <v>928</v>
      </c>
      <c r="CF100" s="96" t="s">
        <v>929</v>
      </c>
      <c r="CG100" s="96" t="s">
        <v>930</v>
      </c>
      <c r="CH100" s="96" t="s">
        <v>931</v>
      </c>
      <c r="CI100" s="96" t="s">
        <v>277</v>
      </c>
      <c r="CJ100" s="96">
        <v>121000</v>
      </c>
      <c r="CK100" s="96">
        <v>1</v>
      </c>
      <c r="CL100" s="96">
        <v>2</v>
      </c>
      <c r="CM100" s="96">
        <v>45259</v>
      </c>
      <c r="CN100" s="224" t="s">
        <v>696</v>
      </c>
    </row>
    <row r="101" spans="52:92" ht="15.75" customHeight="1">
      <c r="AZ101" s="466">
        <v>2</v>
      </c>
      <c r="BA101" s="466">
        <f t="shared" si="16"/>
        <v>28</v>
      </c>
      <c r="BB101" s="467">
        <v>45258</v>
      </c>
      <c r="BC101" s="466" t="s">
        <v>918</v>
      </c>
      <c r="BD101" s="466" t="s">
        <v>919</v>
      </c>
      <c r="BE101" s="466" t="s">
        <v>920</v>
      </c>
      <c r="BF101" s="466" t="s">
        <v>932</v>
      </c>
      <c r="BG101" s="468" t="s">
        <v>277</v>
      </c>
      <c r="BH101" s="468">
        <v>121000</v>
      </c>
      <c r="BI101" s="468">
        <v>1</v>
      </c>
      <c r="BJ101" s="468">
        <v>2</v>
      </c>
      <c r="BK101" s="468">
        <f t="shared" si="17"/>
        <v>605000</v>
      </c>
      <c r="BL101" s="468">
        <v>121000</v>
      </c>
      <c r="BM101" s="469" t="s">
        <v>743</v>
      </c>
      <c r="BN101" s="467"/>
      <c r="BO101" s="468"/>
      <c r="BP101" s="469"/>
      <c r="BQ101" s="469"/>
      <c r="BR101" s="468"/>
      <c r="BU101" s="231">
        <v>121000</v>
      </c>
      <c r="CA101" s="223">
        <v>205</v>
      </c>
      <c r="CB101" s="96" t="s">
        <v>690</v>
      </c>
      <c r="CC101" s="96" t="s">
        <v>691</v>
      </c>
      <c r="CD101" s="96">
        <v>45258</v>
      </c>
      <c r="CE101" s="96" t="s">
        <v>911</v>
      </c>
      <c r="CF101" s="96" t="s">
        <v>912</v>
      </c>
      <c r="CG101" s="96" t="s">
        <v>913</v>
      </c>
      <c r="CH101" s="96" t="s">
        <v>933</v>
      </c>
      <c r="CI101" s="96" t="s">
        <v>285</v>
      </c>
      <c r="CJ101" s="96">
        <v>92000</v>
      </c>
      <c r="CK101" s="96">
        <v>1</v>
      </c>
      <c r="CL101" s="96">
        <v>2</v>
      </c>
      <c r="CM101" s="96"/>
      <c r="CN101" s="224" t="s">
        <v>696</v>
      </c>
    </row>
    <row r="102" spans="52:92" ht="15.75" customHeight="1">
      <c r="AZ102" s="466">
        <v>2</v>
      </c>
      <c r="BA102" s="466">
        <f t="shared" si="16"/>
        <v>28</v>
      </c>
      <c r="BB102" s="467">
        <v>45258</v>
      </c>
      <c r="BC102" s="466" t="s">
        <v>918</v>
      </c>
      <c r="BD102" s="466" t="s">
        <v>919</v>
      </c>
      <c r="BE102" s="466" t="s">
        <v>920</v>
      </c>
      <c r="BF102" s="466" t="s">
        <v>934</v>
      </c>
      <c r="BG102" s="468" t="s">
        <v>277</v>
      </c>
      <c r="BH102" s="468">
        <v>121000</v>
      </c>
      <c r="BI102" s="468">
        <v>1</v>
      </c>
      <c r="BJ102" s="468">
        <v>2</v>
      </c>
      <c r="BK102" s="468">
        <f t="shared" si="17"/>
        <v>605000</v>
      </c>
      <c r="BL102" s="468">
        <v>121000</v>
      </c>
      <c r="BM102" s="469" t="s">
        <v>743</v>
      </c>
      <c r="BN102" s="467"/>
      <c r="BO102" s="468"/>
      <c r="BP102" s="469"/>
      <c r="BQ102" s="469"/>
      <c r="BR102" s="468"/>
      <c r="BU102" s="231">
        <v>92000</v>
      </c>
      <c r="CA102" s="223">
        <v>233</v>
      </c>
      <c r="CB102" s="96" t="s">
        <v>690</v>
      </c>
      <c r="CC102" s="96" t="s">
        <v>691</v>
      </c>
      <c r="CD102" s="96">
        <v>45258</v>
      </c>
      <c r="CE102" s="96" t="s">
        <v>918</v>
      </c>
      <c r="CF102" s="96" t="s">
        <v>919</v>
      </c>
      <c r="CG102" s="96" t="s">
        <v>920</v>
      </c>
      <c r="CH102" s="96" t="s">
        <v>932</v>
      </c>
      <c r="CI102" s="96" t="s">
        <v>277</v>
      </c>
      <c r="CJ102" s="96">
        <v>121000</v>
      </c>
      <c r="CK102" s="96">
        <v>1</v>
      </c>
      <c r="CL102" s="96">
        <v>2</v>
      </c>
      <c r="CM102" s="96">
        <v>45261</v>
      </c>
      <c r="CN102" s="224" t="s">
        <v>696</v>
      </c>
    </row>
    <row r="103" spans="52:92" ht="15.75" customHeight="1">
      <c r="AZ103" s="466">
        <v>2</v>
      </c>
      <c r="BA103" s="466">
        <f t="shared" si="16"/>
        <v>28</v>
      </c>
      <c r="BB103" s="467">
        <v>45258</v>
      </c>
      <c r="BC103" s="466" t="s">
        <v>911</v>
      </c>
      <c r="BD103" s="466" t="s">
        <v>912</v>
      </c>
      <c r="BE103" s="466" t="s">
        <v>913</v>
      </c>
      <c r="BF103" s="466" t="s">
        <v>913</v>
      </c>
      <c r="BG103" s="468" t="s">
        <v>277</v>
      </c>
      <c r="BH103" s="468">
        <v>121000</v>
      </c>
      <c r="BI103" s="468">
        <v>1</v>
      </c>
      <c r="BJ103" s="468">
        <v>2</v>
      </c>
      <c r="BK103" s="468">
        <f t="shared" si="17"/>
        <v>605000</v>
      </c>
      <c r="BL103" s="468">
        <v>121000</v>
      </c>
      <c r="BM103" s="469" t="s">
        <v>743</v>
      </c>
      <c r="BN103" s="467"/>
      <c r="BO103" s="468"/>
      <c r="BP103" s="469"/>
      <c r="BQ103" s="469"/>
      <c r="BR103" s="468"/>
      <c r="BU103" s="231">
        <v>110000</v>
      </c>
      <c r="CA103" s="223">
        <v>261</v>
      </c>
      <c r="CB103" s="96" t="s">
        <v>690</v>
      </c>
      <c r="CC103" s="96" t="s">
        <v>691</v>
      </c>
      <c r="CD103" s="96">
        <v>45258</v>
      </c>
      <c r="CE103" s="96" t="s">
        <v>914</v>
      </c>
      <c r="CF103" s="96" t="s">
        <v>915</v>
      </c>
      <c r="CG103" s="96" t="s">
        <v>916</v>
      </c>
      <c r="CH103" s="96" t="s">
        <v>917</v>
      </c>
      <c r="CI103" s="96" t="s">
        <v>285</v>
      </c>
      <c r="CJ103" s="96">
        <v>92000</v>
      </c>
      <c r="CK103" s="96">
        <v>1</v>
      </c>
      <c r="CL103" s="96">
        <v>2</v>
      </c>
      <c r="CM103" s="96"/>
      <c r="CN103" s="224" t="s">
        <v>696</v>
      </c>
    </row>
    <row r="104" spans="52:92" ht="15.75" customHeight="1">
      <c r="AZ104" s="466">
        <v>2</v>
      </c>
      <c r="BA104" s="466">
        <f t="shared" si="16"/>
        <v>28</v>
      </c>
      <c r="BB104" s="467">
        <v>45258</v>
      </c>
      <c r="BC104" s="466" t="s">
        <v>911</v>
      </c>
      <c r="BD104" s="466" t="s">
        <v>912</v>
      </c>
      <c r="BE104" s="466" t="s">
        <v>913</v>
      </c>
      <c r="BF104" s="466" t="s">
        <v>933</v>
      </c>
      <c r="BG104" s="468" t="s">
        <v>285</v>
      </c>
      <c r="BH104" s="468">
        <v>92000</v>
      </c>
      <c r="BI104" s="468">
        <v>1</v>
      </c>
      <c r="BJ104" s="468">
        <v>2</v>
      </c>
      <c r="BK104" s="468">
        <f t="shared" si="17"/>
        <v>460000</v>
      </c>
      <c r="BL104" s="468">
        <v>92000</v>
      </c>
      <c r="BM104" s="469" t="s">
        <v>743</v>
      </c>
      <c r="BN104" s="467"/>
      <c r="BO104" s="468"/>
      <c r="BP104" s="469"/>
      <c r="BQ104" s="469"/>
      <c r="BR104" s="468"/>
      <c r="BU104" s="231">
        <v>92000</v>
      </c>
      <c r="CA104" s="223">
        <v>269</v>
      </c>
      <c r="CB104" s="96" t="s">
        <v>690</v>
      </c>
      <c r="CC104" s="96" t="s">
        <v>691</v>
      </c>
      <c r="CD104" s="96">
        <v>45258</v>
      </c>
      <c r="CE104" s="96" t="s">
        <v>935</v>
      </c>
      <c r="CF104" s="96" t="s">
        <v>936</v>
      </c>
      <c r="CG104" s="96" t="s">
        <v>937</v>
      </c>
      <c r="CH104" s="96" t="s">
        <v>937</v>
      </c>
      <c r="CI104" s="96" t="s">
        <v>288</v>
      </c>
      <c r="CJ104" s="96">
        <v>110000</v>
      </c>
      <c r="CK104" s="96">
        <v>1</v>
      </c>
      <c r="CL104" s="96">
        <v>2</v>
      </c>
      <c r="CM104" s="96">
        <v>45259</v>
      </c>
      <c r="CN104" s="224" t="s">
        <v>696</v>
      </c>
    </row>
    <row r="105" spans="52:92" ht="15.75" customHeight="1">
      <c r="AZ105" s="466">
        <v>2</v>
      </c>
      <c r="BA105" s="466">
        <f t="shared" si="16"/>
        <v>28</v>
      </c>
      <c r="BB105" s="467">
        <v>45258</v>
      </c>
      <c r="BC105" s="466" t="s">
        <v>907</v>
      </c>
      <c r="BD105" s="466" t="s">
        <v>908</v>
      </c>
      <c r="BE105" s="466" t="s">
        <v>909</v>
      </c>
      <c r="BF105" s="466" t="s">
        <v>910</v>
      </c>
      <c r="BG105" s="468" t="s">
        <v>277</v>
      </c>
      <c r="BH105" s="468">
        <v>121000</v>
      </c>
      <c r="BI105" s="468">
        <v>1</v>
      </c>
      <c r="BJ105" s="468">
        <v>2</v>
      </c>
      <c r="BK105" s="468">
        <f t="shared" si="17"/>
        <v>605000</v>
      </c>
      <c r="BL105" s="468">
        <v>121000</v>
      </c>
      <c r="BM105" s="469" t="s">
        <v>743</v>
      </c>
      <c r="BN105" s="467"/>
      <c r="BO105" s="468"/>
      <c r="BP105" s="469"/>
      <c r="BQ105" s="469"/>
      <c r="BR105" s="468"/>
      <c r="BU105" s="231">
        <v>153000</v>
      </c>
      <c r="CA105" s="223">
        <v>326</v>
      </c>
      <c r="CB105" s="96" t="s">
        <v>690</v>
      </c>
      <c r="CC105" s="96" t="s">
        <v>691</v>
      </c>
      <c r="CD105" s="96">
        <v>45258</v>
      </c>
      <c r="CE105" s="96" t="s">
        <v>928</v>
      </c>
      <c r="CF105" s="96" t="s">
        <v>929</v>
      </c>
      <c r="CG105" s="96" t="s">
        <v>930</v>
      </c>
      <c r="CH105" s="96" t="s">
        <v>931</v>
      </c>
      <c r="CI105" s="96" t="s">
        <v>285</v>
      </c>
      <c r="CJ105" s="96">
        <v>92000</v>
      </c>
      <c r="CK105" s="96">
        <v>1</v>
      </c>
      <c r="CL105" s="96">
        <v>2</v>
      </c>
      <c r="CM105" s="96">
        <v>45259</v>
      </c>
      <c r="CN105" s="224" t="s">
        <v>696</v>
      </c>
    </row>
    <row r="106" spans="52:92" ht="15.75" customHeight="1">
      <c r="AZ106" s="466">
        <v>2</v>
      </c>
      <c r="BA106" s="466">
        <f t="shared" si="16"/>
        <v>28</v>
      </c>
      <c r="BB106" s="467">
        <v>45258</v>
      </c>
      <c r="BC106" s="466" t="s">
        <v>907</v>
      </c>
      <c r="BD106" s="466" t="s">
        <v>908</v>
      </c>
      <c r="BE106" s="466" t="s">
        <v>909</v>
      </c>
      <c r="BF106" s="466" t="s">
        <v>909</v>
      </c>
      <c r="BG106" s="468" t="s">
        <v>282</v>
      </c>
      <c r="BH106" s="468">
        <v>153000</v>
      </c>
      <c r="BI106" s="468">
        <v>1</v>
      </c>
      <c r="BJ106" s="468">
        <v>2</v>
      </c>
      <c r="BK106" s="468">
        <f t="shared" si="17"/>
        <v>765000</v>
      </c>
      <c r="BL106" s="468">
        <v>153000</v>
      </c>
      <c r="BM106" s="469" t="s">
        <v>743</v>
      </c>
      <c r="BN106" s="467"/>
      <c r="BO106" s="468"/>
      <c r="BP106" s="469"/>
      <c r="BQ106" s="469"/>
      <c r="BR106" s="468"/>
      <c r="BU106" s="231">
        <v>121000</v>
      </c>
      <c r="CA106" s="223">
        <v>353</v>
      </c>
      <c r="CB106" s="96" t="s">
        <v>690</v>
      </c>
      <c r="CC106" s="96" t="s">
        <v>691</v>
      </c>
      <c r="CD106" s="96">
        <v>45258</v>
      </c>
      <c r="CE106" s="96" t="s">
        <v>907</v>
      </c>
      <c r="CF106" s="96" t="s">
        <v>908</v>
      </c>
      <c r="CG106" s="96" t="s">
        <v>909</v>
      </c>
      <c r="CH106" s="96" t="s">
        <v>909</v>
      </c>
      <c r="CI106" s="96" t="s">
        <v>282</v>
      </c>
      <c r="CJ106" s="96">
        <v>153000</v>
      </c>
      <c r="CK106" s="96">
        <v>1</v>
      </c>
      <c r="CL106" s="96">
        <v>2</v>
      </c>
      <c r="CM106" s="96"/>
      <c r="CN106" s="224" t="s">
        <v>696</v>
      </c>
    </row>
    <row r="107" spans="52:92" ht="15.75" customHeight="1">
      <c r="AZ107" s="466">
        <v>2</v>
      </c>
      <c r="BA107" s="466">
        <f t="shared" si="16"/>
        <v>28</v>
      </c>
      <c r="BB107" s="467">
        <v>45258</v>
      </c>
      <c r="BC107" s="466" t="s">
        <v>928</v>
      </c>
      <c r="BD107" s="466" t="s">
        <v>929</v>
      </c>
      <c r="BE107" s="466" t="s">
        <v>930</v>
      </c>
      <c r="BF107" s="466" t="s">
        <v>931</v>
      </c>
      <c r="BG107" s="468" t="s">
        <v>277</v>
      </c>
      <c r="BH107" s="468">
        <v>121000</v>
      </c>
      <c r="BI107" s="468">
        <v>1</v>
      </c>
      <c r="BJ107" s="468">
        <v>2</v>
      </c>
      <c r="BK107" s="468">
        <f t="shared" si="17"/>
        <v>605000</v>
      </c>
      <c r="BL107" s="468">
        <v>121000</v>
      </c>
      <c r="BM107" s="469" t="s">
        <v>743</v>
      </c>
      <c r="BN107" s="467"/>
      <c r="BO107" s="468"/>
      <c r="BP107" s="469"/>
      <c r="BQ107" s="469"/>
      <c r="BR107" s="468"/>
      <c r="BU107" s="231">
        <v>92000</v>
      </c>
      <c r="CA107" s="223">
        <v>381</v>
      </c>
      <c r="CB107" s="96" t="s">
        <v>690</v>
      </c>
      <c r="CC107" s="96" t="s">
        <v>691</v>
      </c>
      <c r="CD107" s="96">
        <v>45258</v>
      </c>
      <c r="CE107" s="96" t="s">
        <v>918</v>
      </c>
      <c r="CF107" s="96" t="s">
        <v>919</v>
      </c>
      <c r="CG107" s="96" t="s">
        <v>920</v>
      </c>
      <c r="CH107" s="96" t="s">
        <v>934</v>
      </c>
      <c r="CI107" s="96" t="s">
        <v>277</v>
      </c>
      <c r="CJ107" s="96">
        <v>121000</v>
      </c>
      <c r="CK107" s="96">
        <v>1</v>
      </c>
      <c r="CL107" s="96">
        <v>2</v>
      </c>
      <c r="CM107" s="96">
        <v>45261</v>
      </c>
      <c r="CN107" s="224" t="s">
        <v>696</v>
      </c>
    </row>
    <row r="108" spans="52:92" ht="15.75" customHeight="1">
      <c r="AZ108" s="466">
        <v>2</v>
      </c>
      <c r="BA108" s="466">
        <f t="shared" si="16"/>
        <v>28</v>
      </c>
      <c r="BB108" s="467">
        <v>45258</v>
      </c>
      <c r="BC108" s="466" t="s">
        <v>928</v>
      </c>
      <c r="BD108" s="466" t="s">
        <v>929</v>
      </c>
      <c r="BE108" s="466" t="s">
        <v>930</v>
      </c>
      <c r="BF108" s="466" t="s">
        <v>931</v>
      </c>
      <c r="BG108" s="468" t="s">
        <v>285</v>
      </c>
      <c r="BH108" s="468">
        <v>92000</v>
      </c>
      <c r="BI108" s="468">
        <v>1</v>
      </c>
      <c r="BJ108" s="468">
        <v>2</v>
      </c>
      <c r="BK108" s="468">
        <f t="shared" si="17"/>
        <v>460000</v>
      </c>
      <c r="BL108" s="468">
        <v>92000</v>
      </c>
      <c r="BM108" s="469" t="s">
        <v>743</v>
      </c>
      <c r="BN108" s="467"/>
      <c r="BO108" s="468"/>
      <c r="BP108" s="469"/>
      <c r="BQ108" s="469"/>
      <c r="BR108" s="468"/>
      <c r="BU108" s="231">
        <v>94000</v>
      </c>
      <c r="CA108" s="223">
        <v>409</v>
      </c>
      <c r="CB108" s="96" t="s">
        <v>690</v>
      </c>
      <c r="CC108" s="96" t="s">
        <v>691</v>
      </c>
      <c r="CD108" s="96">
        <v>45258</v>
      </c>
      <c r="CE108" s="96" t="s">
        <v>921</v>
      </c>
      <c r="CF108" s="96" t="s">
        <v>922</v>
      </c>
      <c r="CG108" s="96" t="s">
        <v>923</v>
      </c>
      <c r="CH108" s="96" t="s">
        <v>923</v>
      </c>
      <c r="CI108" s="96" t="s">
        <v>285</v>
      </c>
      <c r="CJ108" s="96">
        <v>92000</v>
      </c>
      <c r="CK108" s="96">
        <v>1</v>
      </c>
      <c r="CL108" s="96">
        <v>2</v>
      </c>
      <c r="CM108" s="96">
        <v>45260</v>
      </c>
      <c r="CN108" s="224" t="s">
        <v>696</v>
      </c>
    </row>
    <row r="109" spans="52:92" ht="15.75" customHeight="1">
      <c r="AZ109" s="466">
        <v>2</v>
      </c>
      <c r="BA109" s="466">
        <f t="shared" si="16"/>
        <v>28</v>
      </c>
      <c r="BB109" s="467">
        <v>45258</v>
      </c>
      <c r="BC109" s="466" t="s">
        <v>924</v>
      </c>
      <c r="BD109" s="466" t="s">
        <v>925</v>
      </c>
      <c r="BE109" s="466" t="s">
        <v>926</v>
      </c>
      <c r="BF109" s="466" t="s">
        <v>927</v>
      </c>
      <c r="BG109" s="468" t="s">
        <v>285</v>
      </c>
      <c r="BH109" s="468">
        <v>92000</v>
      </c>
      <c r="BI109" s="468">
        <v>1</v>
      </c>
      <c r="BJ109" s="468">
        <v>2</v>
      </c>
      <c r="BK109" s="468">
        <f t="shared" si="17"/>
        <v>460000</v>
      </c>
      <c r="BL109" s="468">
        <v>92000</v>
      </c>
      <c r="BM109" s="469" t="s">
        <v>743</v>
      </c>
      <c r="BN109" s="467"/>
      <c r="BO109" s="468"/>
      <c r="BP109" s="469"/>
      <c r="BQ109" s="469"/>
      <c r="BR109" s="468"/>
      <c r="BU109" s="231">
        <v>121000</v>
      </c>
      <c r="CA109" s="223">
        <v>443</v>
      </c>
      <c r="CB109" s="96" t="s">
        <v>690</v>
      </c>
      <c r="CC109" s="96" t="s">
        <v>691</v>
      </c>
      <c r="CD109" s="96">
        <v>45258</v>
      </c>
      <c r="CE109" s="96" t="s">
        <v>924</v>
      </c>
      <c r="CF109" s="96" t="s">
        <v>925</v>
      </c>
      <c r="CG109" s="96" t="s">
        <v>926</v>
      </c>
      <c r="CH109" s="96" t="s">
        <v>926</v>
      </c>
      <c r="CI109" s="96" t="s">
        <v>280</v>
      </c>
      <c r="CJ109" s="96">
        <v>94000</v>
      </c>
      <c r="CK109" s="96">
        <v>1</v>
      </c>
      <c r="CL109" s="96">
        <v>2</v>
      </c>
      <c r="CM109" s="96">
        <v>45259</v>
      </c>
      <c r="CN109" s="224" t="s">
        <v>696</v>
      </c>
    </row>
    <row r="110" spans="52:92" ht="15.75" customHeight="1">
      <c r="AZ110" s="466">
        <v>2</v>
      </c>
      <c r="BA110" s="466">
        <f t="shared" si="16"/>
        <v>28</v>
      </c>
      <c r="BB110" s="467">
        <v>45258</v>
      </c>
      <c r="BC110" s="466" t="s">
        <v>924</v>
      </c>
      <c r="BD110" s="466" t="s">
        <v>925</v>
      </c>
      <c r="BE110" s="466" t="s">
        <v>926</v>
      </c>
      <c r="BF110" s="466" t="s">
        <v>926</v>
      </c>
      <c r="BG110" s="468" t="s">
        <v>280</v>
      </c>
      <c r="BH110" s="468">
        <v>94000</v>
      </c>
      <c r="BI110" s="468">
        <v>1</v>
      </c>
      <c r="BJ110" s="468">
        <v>2</v>
      </c>
      <c r="BK110" s="468">
        <f t="shared" si="17"/>
        <v>470000</v>
      </c>
      <c r="BL110" s="468">
        <v>94000</v>
      </c>
      <c r="BM110" s="469" t="s">
        <v>743</v>
      </c>
      <c r="BN110" s="467"/>
      <c r="BO110" s="468"/>
      <c r="BP110" s="469"/>
      <c r="BQ110" s="469"/>
      <c r="BR110" s="468"/>
      <c r="BU110" s="231">
        <v>153000</v>
      </c>
      <c r="CA110" s="223">
        <v>219</v>
      </c>
      <c r="CB110" s="96" t="s">
        <v>690</v>
      </c>
      <c r="CC110" s="96" t="s">
        <v>691</v>
      </c>
      <c r="CD110" s="96">
        <v>45259</v>
      </c>
      <c r="CE110" s="96" t="s">
        <v>734</v>
      </c>
      <c r="CF110" s="96" t="s">
        <v>735</v>
      </c>
      <c r="CG110" s="96" t="s">
        <v>736</v>
      </c>
      <c r="CH110" s="96" t="s">
        <v>737</v>
      </c>
      <c r="CI110" s="96" t="s">
        <v>277</v>
      </c>
      <c r="CJ110" s="96">
        <v>121000</v>
      </c>
      <c r="CK110" s="96">
        <v>1</v>
      </c>
      <c r="CL110" s="96">
        <v>3</v>
      </c>
      <c r="CM110" s="96"/>
      <c r="CN110" s="224" t="s">
        <v>696</v>
      </c>
    </row>
    <row r="111" spans="52:92" ht="15.75" customHeight="1">
      <c r="AZ111" s="466">
        <v>2</v>
      </c>
      <c r="BA111" s="466">
        <f t="shared" si="16"/>
        <v>28</v>
      </c>
      <c r="BB111" s="467">
        <v>45258</v>
      </c>
      <c r="BC111" s="466" t="s">
        <v>935</v>
      </c>
      <c r="BD111" s="466" t="s">
        <v>936</v>
      </c>
      <c r="BE111" s="466" t="s">
        <v>937</v>
      </c>
      <c r="BF111" s="466" t="s">
        <v>937</v>
      </c>
      <c r="BG111" s="468" t="s">
        <v>288</v>
      </c>
      <c r="BH111" s="468">
        <v>110000</v>
      </c>
      <c r="BI111" s="468">
        <v>1</v>
      </c>
      <c r="BJ111" s="468">
        <v>2</v>
      </c>
      <c r="BK111" s="468">
        <f t="shared" si="17"/>
        <v>550000</v>
      </c>
      <c r="BL111" s="468">
        <v>110000</v>
      </c>
      <c r="BM111" s="469" t="s">
        <v>743</v>
      </c>
      <c r="BN111" s="467"/>
      <c r="BO111" s="468"/>
      <c r="BP111" s="469"/>
      <c r="BQ111" s="469"/>
      <c r="BR111" s="468"/>
      <c r="BU111" s="231">
        <v>92000</v>
      </c>
      <c r="CA111" s="223">
        <v>358</v>
      </c>
      <c r="CB111" s="96" t="s">
        <v>690</v>
      </c>
      <c r="CC111" s="96" t="s">
        <v>691</v>
      </c>
      <c r="CD111" s="96">
        <v>45259</v>
      </c>
      <c r="CE111" s="96" t="s">
        <v>728</v>
      </c>
      <c r="CF111" s="96" t="s">
        <v>729</v>
      </c>
      <c r="CG111" s="96" t="s">
        <v>730</v>
      </c>
      <c r="CH111" s="96" t="s">
        <v>730</v>
      </c>
      <c r="CI111" s="96" t="s">
        <v>282</v>
      </c>
      <c r="CJ111" s="96">
        <v>153000</v>
      </c>
      <c r="CK111" s="96">
        <v>1</v>
      </c>
      <c r="CL111" s="96">
        <v>3</v>
      </c>
      <c r="CM111" s="96"/>
      <c r="CN111" s="224" t="s">
        <v>696</v>
      </c>
    </row>
    <row r="112" spans="52:92" ht="15.75" customHeight="1">
      <c r="AZ112" s="466">
        <v>2</v>
      </c>
      <c r="BA112" s="466">
        <f t="shared" si="16"/>
        <v>28</v>
      </c>
      <c r="BB112" s="467">
        <v>45258</v>
      </c>
      <c r="BC112" s="466" t="s">
        <v>903</v>
      </c>
      <c r="BD112" s="466" t="s">
        <v>904</v>
      </c>
      <c r="BE112" s="466" t="s">
        <v>905</v>
      </c>
      <c r="BF112" s="466" t="s">
        <v>906</v>
      </c>
      <c r="BG112" s="468" t="s">
        <v>280</v>
      </c>
      <c r="BH112" s="468">
        <v>94000</v>
      </c>
      <c r="BI112" s="468">
        <v>1</v>
      </c>
      <c r="BJ112" s="468">
        <v>2</v>
      </c>
      <c r="BK112" s="468">
        <f t="shared" si="17"/>
        <v>470000</v>
      </c>
      <c r="BL112" s="468">
        <v>94000</v>
      </c>
      <c r="BM112" s="469" t="s">
        <v>743</v>
      </c>
      <c r="BN112" s="467"/>
      <c r="BO112" s="468"/>
      <c r="BP112" s="469"/>
      <c r="BQ112" s="469"/>
      <c r="BR112" s="468"/>
      <c r="BU112" s="231">
        <v>121000</v>
      </c>
      <c r="CA112" s="223">
        <v>395</v>
      </c>
      <c r="CB112" s="96" t="s">
        <v>690</v>
      </c>
      <c r="CC112" s="96" t="s">
        <v>691</v>
      </c>
      <c r="CD112" s="96">
        <v>45259</v>
      </c>
      <c r="CE112" s="96" t="s">
        <v>734</v>
      </c>
      <c r="CF112" s="96" t="s">
        <v>735</v>
      </c>
      <c r="CG112" s="96" t="s">
        <v>736</v>
      </c>
      <c r="CH112" s="96" t="s">
        <v>736</v>
      </c>
      <c r="CI112" s="96" t="s">
        <v>285</v>
      </c>
      <c r="CJ112" s="96">
        <v>92000</v>
      </c>
      <c r="CK112" s="96">
        <v>1</v>
      </c>
      <c r="CL112" s="96">
        <v>3</v>
      </c>
      <c r="CM112" s="96"/>
      <c r="CN112" s="224" t="s">
        <v>696</v>
      </c>
    </row>
    <row r="113" spans="52:92" ht="15.75" customHeight="1">
      <c r="AZ113" s="466"/>
      <c r="BA113" s="466"/>
      <c r="BB113" s="467"/>
      <c r="BC113" s="466"/>
      <c r="BD113" s="466"/>
      <c r="BE113" s="466"/>
      <c r="BF113" s="466"/>
      <c r="BG113" s="468"/>
      <c r="BH113" s="468"/>
      <c r="BI113" s="468"/>
      <c r="BJ113" s="468"/>
      <c r="BK113" s="468"/>
      <c r="BL113" s="468"/>
      <c r="BM113" s="469"/>
      <c r="BN113" s="467"/>
      <c r="BO113" s="468"/>
      <c r="BP113" s="469"/>
      <c r="BQ113" s="469"/>
      <c r="BR113" s="468"/>
      <c r="CA113" s="225">
        <v>50</v>
      </c>
      <c r="CB113" s="226" t="s">
        <v>690</v>
      </c>
      <c r="CC113" s="226" t="s">
        <v>691</v>
      </c>
      <c r="CD113" s="226">
        <v>45260</v>
      </c>
      <c r="CE113" s="226" t="s">
        <v>712</v>
      </c>
      <c r="CF113" s="226" t="s">
        <v>713</v>
      </c>
      <c r="CG113" s="226" t="s">
        <v>714</v>
      </c>
      <c r="CH113" s="226" t="s">
        <v>714</v>
      </c>
      <c r="CI113" s="226" t="s">
        <v>277</v>
      </c>
      <c r="CJ113" s="226">
        <v>121000</v>
      </c>
      <c r="CK113" s="226">
        <v>1</v>
      </c>
      <c r="CL113" s="226">
        <v>4</v>
      </c>
      <c r="CM113" s="226"/>
      <c r="CN113" s="227" t="s">
        <v>696</v>
      </c>
    </row>
    <row r="114" spans="52:92" ht="15.75" customHeight="1">
      <c r="AZ114" s="466"/>
      <c r="BA114" s="466"/>
      <c r="BB114" s="467"/>
      <c r="BC114" s="466"/>
      <c r="BD114" s="466"/>
      <c r="BE114" s="466"/>
      <c r="BF114" s="466"/>
      <c r="BG114" s="468"/>
      <c r="BH114" s="468"/>
      <c r="BI114" s="468"/>
      <c r="BJ114" s="468"/>
      <c r="BK114" s="468"/>
      <c r="BL114" s="468"/>
      <c r="BM114" s="469"/>
      <c r="BN114" s="467"/>
      <c r="BO114" s="468"/>
      <c r="BP114" s="469"/>
      <c r="BQ114" s="469"/>
      <c r="BR114" s="468"/>
    </row>
    <row r="115" spans="52:92" ht="15.75" customHeight="1">
      <c r="AZ115" s="466"/>
      <c r="BA115" s="466"/>
      <c r="BB115" s="467"/>
      <c r="BC115" s="466"/>
      <c r="BD115" s="466"/>
      <c r="BE115" s="466"/>
      <c r="BF115" s="466"/>
      <c r="BG115" s="468"/>
      <c r="BH115" s="468"/>
      <c r="BI115" s="468"/>
      <c r="BJ115" s="468"/>
      <c r="BK115" s="468"/>
      <c r="BL115" s="468"/>
      <c r="BM115" s="469"/>
      <c r="BN115" s="467"/>
      <c r="BO115" s="468"/>
      <c r="BP115" s="469"/>
      <c r="BQ115" s="469"/>
      <c r="BR115" s="468"/>
    </row>
    <row r="116" spans="52:92" ht="15.75" customHeight="1">
      <c r="AZ116" s="466"/>
      <c r="BA116" s="466"/>
      <c r="BB116" s="467"/>
      <c r="BC116" s="466"/>
      <c r="BD116" s="466"/>
      <c r="BE116" s="466"/>
      <c r="BF116" s="466"/>
      <c r="BG116" s="468"/>
      <c r="BH116" s="468"/>
      <c r="BI116" s="468"/>
      <c r="BJ116" s="468"/>
      <c r="BK116" s="468"/>
      <c r="BL116" s="468"/>
      <c r="BM116" s="469"/>
      <c r="BN116" s="467"/>
      <c r="BO116" s="468"/>
      <c r="BP116" s="469"/>
      <c r="BQ116" s="469"/>
      <c r="BR116" s="468"/>
    </row>
    <row r="117" spans="52:92" ht="15.75" customHeight="1">
      <c r="AZ117" s="466"/>
      <c r="BA117" s="466"/>
      <c r="BB117" s="467"/>
      <c r="BC117" s="466"/>
      <c r="BD117" s="466"/>
      <c r="BE117" s="466"/>
      <c r="BF117" s="466"/>
      <c r="BG117" s="468"/>
      <c r="BH117" s="468"/>
      <c r="BI117" s="468"/>
      <c r="BJ117" s="468"/>
      <c r="BK117" s="468"/>
      <c r="BL117" s="468"/>
      <c r="BM117" s="469"/>
      <c r="BN117" s="467"/>
      <c r="BO117" s="468"/>
      <c r="BP117" s="469"/>
      <c r="BQ117" s="469"/>
      <c r="BR117" s="468"/>
    </row>
    <row r="118" spans="52:92" ht="15.75" customHeight="1">
      <c r="AZ118" s="466"/>
      <c r="BA118" s="466"/>
      <c r="BB118" s="467"/>
      <c r="BC118" s="466"/>
      <c r="BD118" s="466"/>
      <c r="BE118" s="466"/>
      <c r="BF118" s="466"/>
      <c r="BG118" s="468"/>
      <c r="BH118" s="468"/>
      <c r="BI118" s="468"/>
      <c r="BJ118" s="468"/>
      <c r="BK118" s="468"/>
      <c r="BL118" s="468"/>
      <c r="BM118" s="469"/>
      <c r="BN118" s="467"/>
      <c r="BO118" s="468"/>
      <c r="BP118" s="469"/>
      <c r="BQ118" s="469"/>
      <c r="BR118" s="468"/>
    </row>
    <row r="119" spans="52:92" ht="15.75" customHeight="1">
      <c r="AZ119" s="466"/>
      <c r="BA119" s="466"/>
      <c r="BB119" s="467"/>
      <c r="BC119" s="466"/>
      <c r="BD119" s="466"/>
      <c r="BE119" s="466"/>
      <c r="BF119" s="466"/>
      <c r="BG119" s="468"/>
      <c r="BH119" s="468"/>
      <c r="BI119" s="468"/>
      <c r="BJ119" s="468"/>
      <c r="BK119" s="468"/>
      <c r="BL119" s="468"/>
      <c r="BM119" s="469"/>
      <c r="BN119" s="467"/>
      <c r="BO119" s="468"/>
      <c r="BP119" s="469"/>
      <c r="BQ119" s="469"/>
      <c r="BR119" s="468"/>
    </row>
    <row r="120" spans="52:92" ht="15.75" customHeight="1">
      <c r="AZ120" s="466"/>
      <c r="BA120" s="466"/>
      <c r="BB120" s="467"/>
      <c r="BC120" s="466"/>
      <c r="BD120" s="466"/>
      <c r="BE120" s="466"/>
      <c r="BF120" s="466"/>
      <c r="BG120" s="468"/>
      <c r="BH120" s="468"/>
      <c r="BI120" s="468"/>
      <c r="BJ120" s="468"/>
      <c r="BK120" s="468"/>
      <c r="BL120" s="468"/>
      <c r="BM120" s="469"/>
      <c r="BN120" s="467"/>
      <c r="BO120" s="468"/>
      <c r="BP120" s="469"/>
      <c r="BQ120" s="469"/>
      <c r="BR120" s="468"/>
    </row>
    <row r="121" spans="52:92" ht="15.75" customHeight="1">
      <c r="AZ121" s="466"/>
      <c r="BA121" s="466"/>
      <c r="BB121" s="467"/>
      <c r="BC121" s="466"/>
      <c r="BD121" s="466"/>
      <c r="BE121" s="466"/>
      <c r="BF121" s="466"/>
      <c r="BG121" s="468"/>
      <c r="BH121" s="468"/>
      <c r="BI121" s="468"/>
      <c r="BJ121" s="468"/>
      <c r="BK121" s="468"/>
      <c r="BL121" s="468"/>
      <c r="BM121" s="469"/>
      <c r="BN121" s="467"/>
      <c r="BO121" s="468"/>
      <c r="BP121" s="469"/>
      <c r="BQ121" s="469"/>
      <c r="BR121" s="468"/>
    </row>
    <row r="122" spans="52:92" ht="15.75" customHeight="1">
      <c r="AZ122" s="466"/>
      <c r="BA122" s="466"/>
      <c r="BB122" s="467"/>
      <c r="BC122" s="466"/>
      <c r="BD122" s="466"/>
      <c r="BE122" s="466"/>
      <c r="BF122" s="466"/>
      <c r="BG122" s="468"/>
      <c r="BH122" s="468"/>
      <c r="BI122" s="468"/>
      <c r="BJ122" s="468"/>
      <c r="BK122" s="468"/>
      <c r="BL122" s="468"/>
      <c r="BM122" s="469"/>
      <c r="BN122" s="467"/>
      <c r="BO122" s="468"/>
      <c r="BP122" s="469"/>
      <c r="BQ122" s="469"/>
      <c r="BR122" s="468"/>
    </row>
    <row r="123" spans="52:92" ht="15.75" customHeight="1">
      <c r="AZ123" s="466"/>
      <c r="BA123" s="466"/>
      <c r="BB123" s="467"/>
      <c r="BC123" s="466"/>
      <c r="BD123" s="466"/>
      <c r="BE123" s="466"/>
      <c r="BF123" s="466"/>
      <c r="BG123" s="468"/>
      <c r="BH123" s="468"/>
      <c r="BI123" s="468"/>
      <c r="BJ123" s="468"/>
      <c r="BK123" s="468"/>
      <c r="BL123" s="468"/>
      <c r="BM123" s="469"/>
      <c r="BN123" s="467"/>
      <c r="BO123" s="468"/>
      <c r="BP123" s="469"/>
      <c r="BQ123" s="469"/>
      <c r="BR123" s="468"/>
    </row>
    <row r="124" spans="52:92" ht="15.75" customHeight="1">
      <c r="AZ124" s="466"/>
      <c r="BA124" s="466"/>
      <c r="BB124" s="467"/>
      <c r="BC124" s="466"/>
      <c r="BD124" s="466"/>
      <c r="BE124" s="466"/>
      <c r="BF124" s="466"/>
      <c r="BG124" s="468"/>
      <c r="BH124" s="468"/>
      <c r="BI124" s="468"/>
      <c r="BJ124" s="468"/>
      <c r="BK124" s="468"/>
      <c r="BL124" s="468"/>
      <c r="BM124" s="469"/>
      <c r="BN124" s="467"/>
      <c r="BO124" s="468"/>
      <c r="BP124" s="469"/>
      <c r="BQ124" s="469"/>
      <c r="BR124" s="468"/>
    </row>
    <row r="125" spans="52:92" ht="15.75" customHeight="1">
      <c r="AZ125" s="495" t="s">
        <v>36</v>
      </c>
      <c r="BA125" s="495"/>
      <c r="BB125" s="496"/>
      <c r="BC125" s="495"/>
      <c r="BD125" s="495"/>
      <c r="BE125" s="495"/>
      <c r="BF125" s="495"/>
      <c r="BG125" s="497"/>
      <c r="BH125" s="486">
        <f t="shared" ref="BH125:BI125" si="124">SUM(BH12:BH124)</f>
        <v>10705000</v>
      </c>
      <c r="BI125" s="486">
        <f t="shared" si="124"/>
        <v>101</v>
      </c>
      <c r="BJ125" s="497"/>
      <c r="BK125" s="497"/>
      <c r="BL125" s="486">
        <f>SUM(BL12:BL124)</f>
        <v>10805000</v>
      </c>
      <c r="BM125" s="498"/>
      <c r="BN125" s="496"/>
      <c r="BO125" s="497"/>
      <c r="BP125" s="498"/>
      <c r="BQ125" s="498"/>
      <c r="BR125" s="497"/>
    </row>
    <row r="126" spans="52:92" ht="15.75" customHeight="1">
      <c r="AZ126" s="499" t="s">
        <v>852</v>
      </c>
      <c r="BA126" s="500"/>
      <c r="BB126" s="467"/>
      <c r="BC126" s="467"/>
      <c r="BD126" s="467"/>
      <c r="BE126" s="467"/>
      <c r="BF126" s="467"/>
      <c r="BG126" s="468"/>
      <c r="BH126" s="500"/>
      <c r="BI126" s="468"/>
      <c r="BJ126" s="500"/>
      <c r="BK126" s="468"/>
      <c r="BL126" s="500"/>
      <c r="BM126" s="468"/>
      <c r="BN126" s="467"/>
      <c r="BO126" s="468"/>
      <c r="BP126" s="468"/>
      <c r="BQ126" s="468"/>
      <c r="BR126" s="468"/>
    </row>
    <row r="127" spans="52:92" ht="15.75" customHeight="1"/>
    <row r="128" spans="52:92" ht="15.75" customHeight="1"/>
    <row r="129" spans="52:62" ht="15.75" customHeight="1">
      <c r="AZ129" s="501" t="s">
        <v>938</v>
      </c>
      <c r="BA129" s="501"/>
      <c r="BB129" s="502"/>
      <c r="BC129" s="503" t="s">
        <v>939</v>
      </c>
      <c r="BD129" s="503" t="s">
        <v>940</v>
      </c>
      <c r="BI129" s="504"/>
      <c r="BJ129" s="504"/>
    </row>
    <row r="130" spans="52:62" ht="15.75" customHeight="1">
      <c r="AZ130" s="505">
        <v>1</v>
      </c>
      <c r="BA130" s="466"/>
      <c r="BB130" s="506" t="s">
        <v>1811</v>
      </c>
      <c r="BC130" s="468">
        <f t="shared" ref="BC130:BC133" si="125">SUMIF($AZ$12:$AZ$124,AZ130,$BH$12:$BH$124)</f>
        <v>329000</v>
      </c>
      <c r="BD130" s="468">
        <f t="shared" ref="BD130:BD133" si="126">SUMIF($AZ$12:$AZ$124,AZ130,$BL$12:$BL$124)</f>
        <v>329000</v>
      </c>
      <c r="BI130" s="507"/>
      <c r="BJ130" s="507"/>
    </row>
    <row r="131" spans="52:62" ht="15.75" customHeight="1">
      <c r="AZ131" s="466">
        <v>2</v>
      </c>
      <c r="BA131" s="466"/>
      <c r="BB131" s="506" t="s">
        <v>1811</v>
      </c>
      <c r="BC131" s="468">
        <f t="shared" si="125"/>
        <v>9238000</v>
      </c>
      <c r="BD131" s="468">
        <f t="shared" si="126"/>
        <v>9338000</v>
      </c>
      <c r="BI131" s="507"/>
      <c r="BJ131" s="507"/>
    </row>
    <row r="132" spans="52:62" ht="15.75" customHeight="1">
      <c r="AZ132" s="505">
        <v>3</v>
      </c>
      <c r="BA132" s="466"/>
      <c r="BB132" s="506" t="s">
        <v>1811</v>
      </c>
      <c r="BC132" s="468">
        <f t="shared" si="125"/>
        <v>1138000</v>
      </c>
      <c r="BD132" s="468">
        <f t="shared" si="126"/>
        <v>1138000</v>
      </c>
      <c r="BI132" s="507"/>
      <c r="BJ132" s="507"/>
    </row>
    <row r="133" spans="52:62" ht="15.75" customHeight="1">
      <c r="AZ133" s="466">
        <v>4</v>
      </c>
      <c r="BA133" s="466"/>
      <c r="BB133" s="506" t="s">
        <v>1811</v>
      </c>
      <c r="BC133" s="468">
        <f t="shared" si="125"/>
        <v>0</v>
      </c>
      <c r="BD133" s="468">
        <f t="shared" si="126"/>
        <v>0</v>
      </c>
      <c r="BI133" s="507"/>
      <c r="BJ133" s="507"/>
    </row>
    <row r="134" spans="52:62" ht="15.75" customHeight="1">
      <c r="AZ134" s="466"/>
      <c r="BA134" s="466"/>
      <c r="BB134" s="508" t="s">
        <v>138</v>
      </c>
      <c r="BC134" s="500">
        <f t="shared" ref="BC134:BD134" si="127">SUM(BC130:BC133)</f>
        <v>10705000</v>
      </c>
      <c r="BD134" s="500">
        <f t="shared" si="127"/>
        <v>10805000</v>
      </c>
      <c r="BI134" s="509"/>
      <c r="BJ134" s="509"/>
    </row>
    <row r="135" spans="52:62" ht="15.75" customHeight="1"/>
    <row r="136" spans="52:62" ht="15.75" customHeight="1"/>
    <row r="137" spans="52:62" ht="15.75" customHeight="1"/>
    <row r="138" spans="52:62" ht="15.75" customHeight="1"/>
    <row r="139" spans="52:62" ht="15.75" customHeight="1"/>
    <row r="140" spans="52:62" ht="15.75" customHeight="1"/>
    <row r="141" spans="52:62" ht="15.75" customHeight="1"/>
    <row r="142" spans="52:62" ht="15.75" customHeight="1"/>
    <row r="143" spans="52:62" ht="15.75" customHeight="1"/>
    <row r="144" spans="52:62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1">
    <mergeCell ref="BM8:BM10"/>
    <mergeCell ref="D9:G9"/>
    <mergeCell ref="H9:K9"/>
    <mergeCell ref="T9:W9"/>
    <mergeCell ref="X9:Y9"/>
    <mergeCell ref="AN9:AQ9"/>
    <mergeCell ref="AR9:AU9"/>
    <mergeCell ref="AB8:AK8"/>
    <mergeCell ref="AN8:AW8"/>
    <mergeCell ref="AZ8:AZ10"/>
    <mergeCell ref="BA8:BA10"/>
    <mergeCell ref="BB8:BB10"/>
    <mergeCell ref="BC8:BC10"/>
    <mergeCell ref="BD8:BD10"/>
    <mergeCell ref="AV9:AW9"/>
    <mergeCell ref="BG8:BG10"/>
    <mergeCell ref="BH8:BH10"/>
    <mergeCell ref="BI8:BI10"/>
    <mergeCell ref="BJ8:BJ10"/>
    <mergeCell ref="BK8:BK10"/>
    <mergeCell ref="AJ5:AO5"/>
    <mergeCell ref="AS5:AW5"/>
    <mergeCell ref="AA6:AC6"/>
    <mergeCell ref="BE8:BE10"/>
    <mergeCell ref="BF8:BF10"/>
    <mergeCell ref="AH3:AO4"/>
    <mergeCell ref="AS3:AW3"/>
    <mergeCell ref="U4:Y4"/>
    <mergeCell ref="AS4:AW4"/>
    <mergeCell ref="C4:E4"/>
    <mergeCell ref="AA3:AC3"/>
    <mergeCell ref="AA4:AC4"/>
    <mergeCell ref="AA5:AC5"/>
    <mergeCell ref="C3:E3"/>
    <mergeCell ref="J3:Q4"/>
    <mergeCell ref="U3:Y3"/>
    <mergeCell ref="C5:E5"/>
    <mergeCell ref="L5:Q5"/>
    <mergeCell ref="U5:Y5"/>
    <mergeCell ref="AN46:AQ46"/>
    <mergeCell ref="AR46:AU46"/>
    <mergeCell ref="AV46:AW46"/>
    <mergeCell ref="AB9:AE9"/>
    <mergeCell ref="AF9:AI9"/>
    <mergeCell ref="AB45:AK45"/>
    <mergeCell ref="AM45:AM47"/>
    <mergeCell ref="AN45:AW45"/>
    <mergeCell ref="AB46:AE46"/>
    <mergeCell ref="AF46:AI46"/>
    <mergeCell ref="C45:C47"/>
    <mergeCell ref="D45:M45"/>
    <mergeCell ref="O45:O47"/>
    <mergeCell ref="P45:Y45"/>
    <mergeCell ref="AA45:AA47"/>
    <mergeCell ref="AA8:AA10"/>
    <mergeCell ref="AM8:AM10"/>
    <mergeCell ref="AJ9:AK9"/>
    <mergeCell ref="D46:G46"/>
    <mergeCell ref="H46:K46"/>
    <mergeCell ref="L46:M46"/>
    <mergeCell ref="P46:S46"/>
    <mergeCell ref="T46:W46"/>
    <mergeCell ref="X46:Y46"/>
    <mergeCell ref="L9:M9"/>
    <mergeCell ref="P9:S9"/>
    <mergeCell ref="AJ46:AK46"/>
    <mergeCell ref="C6:E6"/>
    <mergeCell ref="C8:C10"/>
    <mergeCell ref="D8:M8"/>
    <mergeCell ref="O8:O10"/>
    <mergeCell ref="P8:Y8"/>
  </mergeCells>
  <pageMargins left="0.31496062992125984" right="0.31496062992125984" top="0.74803149606299213" bottom="0.74803149606299213" header="0" footer="0"/>
  <pageSetup paperSize="9" orientation="landscape"/>
  <colBreaks count="1" manualBreakCount="1">
    <brk id="2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B2:H1000"/>
  <sheetViews>
    <sheetView workbookViewId="0"/>
  </sheetViews>
  <sheetFormatPr defaultColWidth="14.42578125" defaultRowHeight="15" customHeight="1"/>
  <cols>
    <col min="1" max="1" width="8.7109375" customWidth="1"/>
    <col min="2" max="2" width="12.5703125" customWidth="1"/>
    <col min="3" max="3" width="16.28515625" customWidth="1"/>
    <col min="4" max="4" width="2.5703125" customWidth="1"/>
    <col min="5" max="5" width="64.28515625" customWidth="1"/>
    <col min="6" max="6" width="19.7109375" customWidth="1"/>
    <col min="7" max="7" width="29.85546875" customWidth="1"/>
    <col min="8" max="8" width="23.85546875" customWidth="1"/>
    <col min="9" max="26" width="8.7109375" customWidth="1"/>
  </cols>
  <sheetData>
    <row r="2" spans="2:8">
      <c r="B2" s="510" t="s">
        <v>48</v>
      </c>
      <c r="C2" s="1292" t="s">
        <v>150</v>
      </c>
      <c r="D2" s="1153"/>
      <c r="E2" s="1154"/>
      <c r="F2" s="511" t="s">
        <v>941</v>
      </c>
      <c r="G2" s="510" t="s">
        <v>942</v>
      </c>
      <c r="H2" s="510" t="s">
        <v>943</v>
      </c>
    </row>
    <row r="3" spans="2:8">
      <c r="B3" s="1293" t="s">
        <v>944</v>
      </c>
      <c r="C3" s="192" t="s">
        <v>945</v>
      </c>
      <c r="D3" s="513" t="s">
        <v>946</v>
      </c>
      <c r="E3" s="514" t="s">
        <v>947</v>
      </c>
      <c r="F3" s="515" t="s">
        <v>944</v>
      </c>
      <c r="G3" s="514" t="s">
        <v>948</v>
      </c>
      <c r="H3" s="1294" t="s">
        <v>949</v>
      </c>
    </row>
    <row r="4" spans="2:8">
      <c r="B4" s="1241"/>
      <c r="C4" s="192" t="s">
        <v>950</v>
      </c>
      <c r="D4" s="513" t="s">
        <v>946</v>
      </c>
      <c r="E4" s="514" t="s">
        <v>951</v>
      </c>
      <c r="F4" s="515" t="s">
        <v>944</v>
      </c>
      <c r="G4" s="514" t="s">
        <v>952</v>
      </c>
      <c r="H4" s="1241"/>
    </row>
    <row r="5" spans="2:8">
      <c r="B5" s="1241"/>
      <c r="C5" s="1293" t="s">
        <v>953</v>
      </c>
      <c r="D5" s="513" t="s">
        <v>946</v>
      </c>
      <c r="E5" s="514" t="s">
        <v>954</v>
      </c>
      <c r="F5" s="515" t="s">
        <v>944</v>
      </c>
      <c r="G5" s="514" t="s">
        <v>955</v>
      </c>
      <c r="H5" s="1241"/>
    </row>
    <row r="6" spans="2:8">
      <c r="B6" s="1241"/>
      <c r="C6" s="1241"/>
      <c r="D6" s="513" t="s">
        <v>956</v>
      </c>
      <c r="E6" s="514" t="s">
        <v>957</v>
      </c>
      <c r="F6" s="515" t="s">
        <v>944</v>
      </c>
      <c r="G6" s="514" t="s">
        <v>955</v>
      </c>
      <c r="H6" s="1241"/>
    </row>
    <row r="7" spans="2:8">
      <c r="B7" s="1241"/>
      <c r="C7" s="1241"/>
      <c r="D7" s="513" t="s">
        <v>958</v>
      </c>
      <c r="E7" s="514" t="s">
        <v>959</v>
      </c>
      <c r="F7" s="515" t="s">
        <v>944</v>
      </c>
      <c r="G7" s="514" t="s">
        <v>955</v>
      </c>
      <c r="H7" s="1241"/>
    </row>
    <row r="8" spans="2:8">
      <c r="B8" s="1241"/>
      <c r="C8" s="1185"/>
      <c r="D8" s="513" t="s">
        <v>960</v>
      </c>
      <c r="E8" s="514" t="s">
        <v>961</v>
      </c>
      <c r="F8" s="515" t="s">
        <v>944</v>
      </c>
      <c r="G8" s="514" t="s">
        <v>955</v>
      </c>
      <c r="H8" s="1241"/>
    </row>
    <row r="9" spans="2:8">
      <c r="B9" s="1241"/>
      <c r="C9" s="192" t="s">
        <v>962</v>
      </c>
      <c r="D9" s="513" t="s">
        <v>946</v>
      </c>
      <c r="E9" s="514" t="s">
        <v>963</v>
      </c>
      <c r="F9" s="515" t="s">
        <v>944</v>
      </c>
      <c r="G9" s="516" t="s">
        <v>964</v>
      </c>
      <c r="H9" s="1241"/>
    </row>
    <row r="10" spans="2:8">
      <c r="B10" s="1185"/>
      <c r="C10" s="192" t="s">
        <v>965</v>
      </c>
      <c r="D10" s="513" t="s">
        <v>946</v>
      </c>
      <c r="E10" s="514" t="s">
        <v>966</v>
      </c>
      <c r="F10" s="515" t="s">
        <v>944</v>
      </c>
      <c r="G10" s="516" t="s">
        <v>967</v>
      </c>
      <c r="H10" s="1185"/>
    </row>
    <row r="11" spans="2:8">
      <c r="B11" s="1295" t="s">
        <v>659</v>
      </c>
      <c r="C11" s="192" t="s">
        <v>945</v>
      </c>
      <c r="D11" s="513" t="s">
        <v>946</v>
      </c>
      <c r="E11" s="514" t="s">
        <v>947</v>
      </c>
      <c r="F11" s="515" t="s">
        <v>151</v>
      </c>
      <c r="G11" s="516" t="s">
        <v>968</v>
      </c>
      <c r="H11" s="1295" t="s">
        <v>969</v>
      </c>
    </row>
    <row r="12" spans="2:8">
      <c r="B12" s="1241"/>
      <c r="C12" s="192" t="s">
        <v>950</v>
      </c>
      <c r="D12" s="513" t="s">
        <v>946</v>
      </c>
      <c r="E12" s="514" t="s">
        <v>951</v>
      </c>
      <c r="F12" s="515" t="s">
        <v>151</v>
      </c>
      <c r="G12" s="516" t="s">
        <v>968</v>
      </c>
      <c r="H12" s="1241"/>
    </row>
    <row r="13" spans="2:8">
      <c r="B13" s="1241"/>
      <c r="C13" s="1293" t="s">
        <v>953</v>
      </c>
      <c r="D13" s="513" t="s">
        <v>946</v>
      </c>
      <c r="E13" s="514" t="s">
        <v>954</v>
      </c>
      <c r="F13" s="515" t="s">
        <v>151</v>
      </c>
      <c r="G13" s="516" t="s">
        <v>968</v>
      </c>
      <c r="H13" s="1241"/>
    </row>
    <row r="14" spans="2:8">
      <c r="B14" s="1241"/>
      <c r="C14" s="1241"/>
      <c r="D14" s="513" t="s">
        <v>956</v>
      </c>
      <c r="E14" s="514" t="s">
        <v>957</v>
      </c>
      <c r="F14" s="515" t="s">
        <v>151</v>
      </c>
      <c r="G14" s="516" t="s">
        <v>968</v>
      </c>
      <c r="H14" s="1241"/>
    </row>
    <row r="15" spans="2:8">
      <c r="B15" s="1241"/>
      <c r="C15" s="1241"/>
      <c r="D15" s="513" t="s">
        <v>958</v>
      </c>
      <c r="E15" s="514" t="s">
        <v>959</v>
      </c>
      <c r="F15" s="515" t="s">
        <v>151</v>
      </c>
      <c r="G15" s="516" t="s">
        <v>968</v>
      </c>
      <c r="H15" s="1241"/>
    </row>
    <row r="16" spans="2:8">
      <c r="B16" s="1241"/>
      <c r="C16" s="1185"/>
      <c r="D16" s="513" t="s">
        <v>960</v>
      </c>
      <c r="E16" s="514" t="s">
        <v>961</v>
      </c>
      <c r="F16" s="515" t="s">
        <v>151</v>
      </c>
      <c r="G16" s="516" t="s">
        <v>968</v>
      </c>
      <c r="H16" s="118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C2:E2"/>
    <mergeCell ref="B3:B10"/>
    <mergeCell ref="H3:H10"/>
    <mergeCell ref="C5:C8"/>
    <mergeCell ref="B11:B16"/>
    <mergeCell ref="H11:H16"/>
    <mergeCell ref="C13:C16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  <pageSetUpPr fitToPage="1"/>
  </sheetPr>
  <dimension ref="A1:DM400"/>
  <sheetViews>
    <sheetView showGridLines="0" workbookViewId="0">
      <pane xSplit="7" ySplit="12" topLeftCell="H13" activePane="bottomRight" state="frozen"/>
      <selection pane="topRight" activeCell="H1" sqref="H1"/>
      <selection pane="bottomLeft" activeCell="A13" sqref="A13"/>
      <selection pane="bottomRight" activeCell="H13" sqref="H13"/>
    </sheetView>
  </sheetViews>
  <sheetFormatPr defaultColWidth="14.42578125" defaultRowHeight="15" customHeight="1"/>
  <cols>
    <col min="1" max="1" width="3.28515625" customWidth="1"/>
    <col min="2" max="2" width="5.7109375" customWidth="1"/>
    <col min="3" max="3" width="6.7109375" customWidth="1"/>
    <col min="4" max="4" width="26" customWidth="1"/>
    <col min="5" max="5" width="16.42578125" customWidth="1"/>
    <col min="6" max="6" width="17.85546875" customWidth="1"/>
    <col min="7" max="7" width="15.85546875" customWidth="1"/>
    <col min="8" max="8" width="10" customWidth="1"/>
    <col min="9" max="9" width="17" customWidth="1"/>
    <col min="10" max="10" width="10.140625" customWidth="1"/>
    <col min="11" max="11" width="16.7109375" customWidth="1"/>
    <col min="12" max="12" width="10" customWidth="1"/>
    <col min="13" max="13" width="15.42578125" customWidth="1"/>
    <col min="14" max="14" width="9.7109375" customWidth="1"/>
    <col min="15" max="15" width="17" customWidth="1"/>
    <col min="16" max="16" width="10.28515625" customWidth="1"/>
    <col min="17" max="17" width="19.140625" customWidth="1"/>
    <col min="18" max="18" width="11.7109375" customWidth="1"/>
    <col min="19" max="19" width="18.5703125" customWidth="1"/>
    <col min="20" max="20" width="15.42578125" customWidth="1"/>
    <col min="21" max="21" width="4.85546875" customWidth="1"/>
    <col min="22" max="22" width="4.5703125" customWidth="1"/>
    <col min="23" max="23" width="16.28515625" customWidth="1"/>
    <col min="24" max="24" width="44.5703125" customWidth="1"/>
    <col min="25" max="26" width="7.140625" customWidth="1"/>
    <col min="27" max="27" width="2.7109375" customWidth="1"/>
    <col min="28" max="28" width="10.7109375" customWidth="1"/>
    <col min="29" max="29" width="24.42578125" customWidth="1"/>
    <col min="30" max="30" width="16" customWidth="1"/>
    <col min="31" max="31" width="20.7109375" customWidth="1"/>
    <col min="32" max="32" width="16.42578125" customWidth="1"/>
    <col min="33" max="33" width="20.140625" customWidth="1"/>
    <col min="34" max="34" width="28.85546875" customWidth="1"/>
    <col min="35" max="35" width="12.85546875" customWidth="1"/>
    <col min="36" max="36" width="22.42578125" customWidth="1"/>
    <col min="37" max="37" width="12.85546875" customWidth="1"/>
    <col min="38" max="38" width="8.7109375" customWidth="1"/>
    <col min="39" max="39" width="12.85546875" customWidth="1"/>
    <col min="40" max="40" width="22.28515625" customWidth="1"/>
    <col min="41" max="41" width="14.140625" customWidth="1"/>
    <col min="42" max="42" width="16.7109375" customWidth="1"/>
    <col min="43" max="43" width="21.42578125" customWidth="1"/>
    <col min="44" max="44" width="20.140625" customWidth="1"/>
    <col min="45" max="45" width="14.85546875" customWidth="1"/>
    <col min="46" max="46" width="17.140625" customWidth="1"/>
    <col min="47" max="47" width="3.42578125" customWidth="1"/>
    <col min="48" max="48" width="27.7109375" customWidth="1"/>
    <col min="49" max="49" width="7" customWidth="1"/>
    <col min="50" max="50" width="6.28515625" customWidth="1"/>
    <col min="51" max="51" width="12" customWidth="1"/>
    <col min="52" max="52" width="7" customWidth="1"/>
    <col min="53" max="53" width="5.140625" customWidth="1"/>
    <col min="54" max="54" width="5.85546875" customWidth="1"/>
    <col min="55" max="55" width="7" customWidth="1"/>
    <col min="56" max="56" width="5.5703125" customWidth="1"/>
    <col min="57" max="57" width="12" customWidth="1"/>
    <col min="58" max="58" width="7" customWidth="1"/>
    <col min="59" max="59" width="5.140625" customWidth="1"/>
    <col min="60" max="60" width="12" customWidth="1"/>
    <col min="61" max="61" width="7" customWidth="1"/>
    <col min="62" max="62" width="5.140625" customWidth="1"/>
    <col min="63" max="63" width="5.85546875" customWidth="1"/>
    <col min="64" max="64" width="7" customWidth="1"/>
    <col min="65" max="65" width="6.28515625" customWidth="1"/>
    <col min="66" max="66" width="12" customWidth="1"/>
    <col min="67" max="67" width="7" customWidth="1"/>
    <col min="68" max="68" width="5.5703125" customWidth="1"/>
    <col min="69" max="69" width="12" customWidth="1"/>
    <col min="70" max="70" width="7" customWidth="1"/>
    <col min="71" max="71" width="6.28515625" customWidth="1"/>
    <col min="72" max="72" width="12" customWidth="1"/>
    <col min="73" max="73" width="7" customWidth="1"/>
    <col min="74" max="74" width="5.140625" customWidth="1"/>
    <col min="75" max="75" width="5.85546875" customWidth="1"/>
    <col min="76" max="76" width="7" customWidth="1"/>
    <col min="77" max="77" width="5.85546875" customWidth="1"/>
    <col min="78" max="78" width="12" customWidth="1"/>
    <col min="79" max="79" width="7" customWidth="1"/>
    <col min="80" max="80" width="5.140625" customWidth="1"/>
    <col min="81" max="81" width="10.140625" customWidth="1"/>
    <col min="82" max="82" width="7" customWidth="1"/>
    <col min="83" max="83" width="5.140625" customWidth="1"/>
    <col min="84" max="84" width="10.140625" customWidth="1"/>
    <col min="85" max="85" width="7" customWidth="1"/>
    <col min="86" max="86" width="6.5703125" customWidth="1"/>
    <col min="87" max="87" width="12" customWidth="1"/>
    <col min="88" max="88" width="15" customWidth="1"/>
    <col min="89" max="89" width="20.140625" customWidth="1"/>
    <col min="90" max="90" width="25.5703125" customWidth="1"/>
    <col min="91" max="91" width="14.140625" customWidth="1"/>
    <col min="92" max="92" width="27.7109375" customWidth="1"/>
    <col min="93" max="93" width="6.7109375" customWidth="1"/>
    <col min="94" max="94" width="4.5703125" customWidth="1"/>
    <col min="95" max="95" width="3.140625" customWidth="1"/>
    <col min="96" max="97" width="3.5703125" customWidth="1"/>
    <col min="98" max="98" width="3.140625" customWidth="1"/>
    <col min="99" max="99" width="4.5703125" customWidth="1"/>
    <col min="100" max="100" width="3.5703125" customWidth="1"/>
    <col min="101" max="101" width="4.5703125" customWidth="1"/>
    <col min="102" max="102" width="3.140625" customWidth="1"/>
    <col min="103" max="103" width="4.5703125" customWidth="1"/>
    <col min="104" max="105" width="3.5703125" customWidth="1"/>
    <col min="106" max="106" width="4.5703125" customWidth="1"/>
    <col min="107" max="107" width="6.85546875" customWidth="1"/>
    <col min="108" max="109" width="3.140625" customWidth="1"/>
    <col min="110" max="110" width="3.42578125" customWidth="1"/>
    <col min="111" max="111" width="41.28515625" customWidth="1"/>
    <col min="112" max="112" width="13" customWidth="1"/>
    <col min="113" max="113" width="12" customWidth="1"/>
    <col min="114" max="114" width="11.5703125" customWidth="1"/>
    <col min="115" max="115" width="6" customWidth="1"/>
    <col min="116" max="116" width="8.7109375" customWidth="1"/>
    <col min="117" max="117" width="10" customWidth="1"/>
  </cols>
  <sheetData>
    <row r="1" spans="1:117" ht="7.5" customHeight="1"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  <c r="BZ1" s="517"/>
      <c r="CA1" s="517"/>
      <c r="CB1" s="517"/>
      <c r="CC1" s="517"/>
      <c r="CD1" s="517"/>
      <c r="CE1" s="517"/>
      <c r="CF1" s="517"/>
      <c r="CG1" s="517"/>
      <c r="CH1" s="517"/>
      <c r="CI1" s="517"/>
      <c r="CJ1" s="517"/>
      <c r="CK1" s="517"/>
      <c r="CL1" s="517"/>
      <c r="CM1" s="517"/>
      <c r="CN1" s="517"/>
    </row>
    <row r="2" spans="1:117">
      <c r="A2" s="518"/>
      <c r="B2" s="519" t="s">
        <v>187</v>
      </c>
      <c r="C2" s="520"/>
      <c r="D2" s="520"/>
      <c r="E2" s="521"/>
      <c r="F2" s="521"/>
      <c r="G2" s="522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0"/>
      <c r="S2" s="520"/>
      <c r="T2" s="520"/>
      <c r="U2" s="520"/>
      <c r="V2" s="520"/>
      <c r="W2" s="523"/>
      <c r="X2" s="520"/>
      <c r="Y2" s="520"/>
      <c r="Z2" s="520"/>
      <c r="AA2" s="524" t="s">
        <v>187</v>
      </c>
      <c r="AB2" s="518"/>
      <c r="AC2" s="518"/>
      <c r="AD2" s="518"/>
      <c r="AE2" s="518"/>
      <c r="AF2" s="518"/>
      <c r="AG2" s="518"/>
      <c r="AH2" s="518"/>
      <c r="AI2" s="518"/>
      <c r="AJ2" s="518"/>
      <c r="AK2" s="518"/>
      <c r="AL2" s="518"/>
      <c r="AM2" s="518"/>
      <c r="AN2" s="518"/>
      <c r="AO2" s="518"/>
      <c r="AP2" s="518"/>
      <c r="AQ2" s="518"/>
      <c r="AR2" s="518"/>
      <c r="AS2" s="518"/>
      <c r="AT2" s="518"/>
      <c r="AU2" s="518"/>
      <c r="AV2" s="518"/>
      <c r="AW2" s="518"/>
      <c r="AX2" s="518"/>
      <c r="AY2" s="518"/>
      <c r="AZ2" s="518"/>
      <c r="BA2" s="518"/>
      <c r="BB2" s="518"/>
      <c r="BC2" s="518"/>
      <c r="BD2" s="518"/>
      <c r="BE2" s="518"/>
      <c r="BF2" s="518"/>
      <c r="BG2" s="518"/>
      <c r="BH2" s="518"/>
      <c r="BI2" s="518"/>
      <c r="BJ2" s="518"/>
      <c r="BK2" s="518"/>
      <c r="BL2" s="518"/>
      <c r="BM2" s="518"/>
      <c r="BN2" s="518"/>
      <c r="BO2" s="518"/>
      <c r="BP2" s="518"/>
      <c r="BQ2" s="518"/>
      <c r="BR2" s="518"/>
      <c r="BS2" s="518"/>
      <c r="BT2" s="518"/>
      <c r="BU2" s="518"/>
      <c r="BV2" s="518"/>
      <c r="BW2" s="518"/>
      <c r="BX2" s="518"/>
      <c r="BY2" s="518"/>
      <c r="BZ2" s="518"/>
      <c r="CA2" s="518"/>
      <c r="CB2" s="518"/>
      <c r="CC2" s="518"/>
      <c r="CD2" s="518"/>
      <c r="CE2" s="518"/>
      <c r="CF2" s="518"/>
      <c r="CG2" s="518"/>
      <c r="CH2" s="518"/>
      <c r="CI2" s="518"/>
      <c r="CJ2" s="518"/>
      <c r="CK2" s="518"/>
      <c r="CL2" s="518"/>
      <c r="CM2" s="518"/>
      <c r="CO2" s="517"/>
      <c r="CP2" s="517"/>
      <c r="CQ2" s="517"/>
      <c r="CR2" s="517"/>
      <c r="CS2" s="517"/>
      <c r="CT2" s="517"/>
      <c r="CU2" s="517"/>
      <c r="CV2" s="517"/>
      <c r="CW2" s="517"/>
      <c r="CX2" s="517"/>
      <c r="CY2" s="517"/>
      <c r="CZ2" s="517"/>
      <c r="DA2" s="517"/>
      <c r="DB2" s="517"/>
      <c r="DC2" s="517"/>
      <c r="DD2" s="517"/>
      <c r="DE2" s="517"/>
    </row>
    <row r="3" spans="1:117" ht="23.25">
      <c r="A3" s="518"/>
      <c r="B3" s="525"/>
      <c r="C3" s="526" t="s">
        <v>970</v>
      </c>
      <c r="D3" s="527"/>
      <c r="E3" s="528"/>
      <c r="F3" s="529"/>
      <c r="G3" s="530"/>
      <c r="H3" s="518"/>
      <c r="I3" s="518"/>
      <c r="J3" s="518"/>
      <c r="K3" s="531" t="s">
        <v>971</v>
      </c>
      <c r="L3" s="532"/>
      <c r="M3" s="532"/>
      <c r="N3" s="532"/>
      <c r="O3" s="533"/>
      <c r="P3" s="518"/>
      <c r="Q3" s="531" t="s">
        <v>971</v>
      </c>
      <c r="R3" s="532"/>
      <c r="S3" s="532"/>
      <c r="T3" s="532"/>
      <c r="U3" s="533"/>
      <c r="V3" s="518"/>
      <c r="W3" s="534"/>
      <c r="X3" s="535" t="s">
        <v>972</v>
      </c>
      <c r="Y3" s="518"/>
      <c r="Z3" s="518"/>
      <c r="AA3" s="536"/>
      <c r="AB3" s="518"/>
      <c r="AC3" s="526" t="s">
        <v>973</v>
      </c>
      <c r="AD3" s="518"/>
      <c r="AE3" s="518"/>
      <c r="AF3" s="518"/>
      <c r="AG3" s="518"/>
      <c r="AH3" s="537"/>
      <c r="AI3" s="537"/>
      <c r="AJ3" s="518"/>
      <c r="AK3" s="518"/>
      <c r="AL3" s="518"/>
      <c r="AM3" s="518"/>
      <c r="AN3" s="518"/>
      <c r="AO3" s="518"/>
      <c r="AP3" s="518"/>
      <c r="AQ3" s="518"/>
      <c r="AR3" s="518"/>
      <c r="AS3" s="518"/>
      <c r="AT3" s="518"/>
      <c r="AU3" s="518"/>
      <c r="AV3" s="526" t="s">
        <v>974</v>
      </c>
      <c r="AW3" s="518"/>
      <c r="AX3" s="518"/>
      <c r="AY3" s="518"/>
      <c r="AZ3" s="518"/>
      <c r="BA3" s="518"/>
      <c r="BB3" s="518"/>
      <c r="BC3" s="518"/>
      <c r="BD3" s="518"/>
      <c r="BE3" s="518"/>
      <c r="BF3" s="518"/>
      <c r="BG3" s="518"/>
      <c r="BH3" s="518"/>
      <c r="BI3" s="518"/>
      <c r="BJ3" s="518"/>
      <c r="BK3" s="518"/>
      <c r="BL3" s="518"/>
      <c r="BM3" s="518"/>
      <c r="BN3" s="518"/>
      <c r="BO3" s="518"/>
      <c r="BP3" s="518"/>
      <c r="BQ3" s="518"/>
      <c r="BR3" s="518"/>
      <c r="BS3" s="518"/>
      <c r="BT3" s="518"/>
      <c r="BU3" s="518"/>
      <c r="BV3" s="518"/>
      <c r="BW3" s="518"/>
      <c r="BX3" s="518"/>
      <c r="BY3" s="518"/>
      <c r="BZ3" s="518"/>
      <c r="CA3" s="518"/>
      <c r="CB3" s="518"/>
      <c r="CC3" s="518"/>
      <c r="CD3" s="518"/>
      <c r="CE3" s="518"/>
      <c r="CF3" s="518"/>
      <c r="CG3" s="518"/>
      <c r="CH3" s="518"/>
      <c r="CI3" s="518"/>
      <c r="CJ3" s="518"/>
      <c r="CK3" s="518"/>
      <c r="CL3" s="518"/>
      <c r="CM3" s="518"/>
      <c r="CO3" s="517"/>
      <c r="CP3" s="517"/>
      <c r="CQ3" s="517"/>
      <c r="CR3" s="517"/>
      <c r="CS3" s="517"/>
      <c r="CT3" s="517"/>
      <c r="CU3" s="517"/>
      <c r="CV3" s="517"/>
      <c r="CW3" s="517"/>
      <c r="CX3" s="517"/>
      <c r="CY3" s="517"/>
      <c r="CZ3" s="517"/>
      <c r="DA3" s="517"/>
      <c r="DB3" s="517"/>
      <c r="DC3" s="517"/>
      <c r="DD3" s="517"/>
      <c r="DE3" s="517"/>
    </row>
    <row r="4" spans="1:117" ht="18" customHeight="1">
      <c r="A4" s="518"/>
      <c r="B4" s="525"/>
      <c r="C4" s="1309" t="s">
        <v>975</v>
      </c>
      <c r="D4" s="1266"/>
      <c r="E4" s="538" t="s">
        <v>976</v>
      </c>
      <c r="F4" s="539"/>
      <c r="G4" s="527"/>
      <c r="H4" s="540"/>
      <c r="I4" s="541"/>
      <c r="J4" s="542"/>
      <c r="K4" s="543" t="s">
        <v>938</v>
      </c>
      <c r="L4" s="544" t="s">
        <v>20</v>
      </c>
      <c r="M4" s="545">
        <v>1</v>
      </c>
      <c r="N4" s="544"/>
      <c r="O4" s="546"/>
      <c r="P4" s="534"/>
      <c r="Q4" s="543" t="s">
        <v>977</v>
      </c>
      <c r="R4" s="544" t="s">
        <v>20</v>
      </c>
      <c r="S4" s="545" t="s">
        <v>978</v>
      </c>
      <c r="T4" s="547"/>
      <c r="U4" s="546"/>
      <c r="V4" s="548"/>
      <c r="W4" s="548"/>
      <c r="X4" s="549"/>
      <c r="Y4" s="550"/>
      <c r="Z4" s="551"/>
      <c r="AA4" s="536"/>
      <c r="AB4" s="518"/>
      <c r="AC4" s="552" t="s">
        <v>979</v>
      </c>
      <c r="AD4" s="553"/>
      <c r="AE4" s="553"/>
      <c r="AF4" s="553"/>
      <c r="AG4" s="553"/>
      <c r="AH4" s="554"/>
      <c r="AI4" s="554"/>
      <c r="AJ4" s="553"/>
      <c r="AK4" s="553"/>
      <c r="AL4" s="553"/>
      <c r="AM4" s="553"/>
      <c r="AN4" s="553"/>
      <c r="AO4" s="553"/>
      <c r="AP4" s="553"/>
      <c r="AQ4" s="552"/>
      <c r="AR4" s="552"/>
      <c r="AS4" s="552"/>
      <c r="AT4" s="552"/>
      <c r="AU4" s="518"/>
      <c r="AV4" s="552"/>
      <c r="AW4" s="552"/>
      <c r="AX4" s="552"/>
      <c r="AY4" s="552"/>
      <c r="AZ4" s="552"/>
      <c r="BA4" s="552"/>
      <c r="BB4" s="552"/>
      <c r="BC4" s="552"/>
      <c r="BD4" s="552"/>
      <c r="BE4" s="552"/>
      <c r="BF4" s="552"/>
      <c r="BG4" s="552"/>
      <c r="BH4" s="552"/>
      <c r="BI4" s="552"/>
      <c r="BJ4" s="552"/>
      <c r="BK4" s="552"/>
      <c r="BL4" s="552"/>
      <c r="BM4" s="552"/>
      <c r="BN4" s="552"/>
      <c r="BO4" s="552"/>
      <c r="BP4" s="552"/>
      <c r="BQ4" s="552"/>
      <c r="BR4" s="552"/>
      <c r="BS4" s="552"/>
      <c r="BT4" s="552"/>
      <c r="BU4" s="552"/>
      <c r="BV4" s="552"/>
      <c r="BW4" s="552"/>
      <c r="BX4" s="552"/>
      <c r="BY4" s="552"/>
      <c r="BZ4" s="552"/>
      <c r="CA4" s="552"/>
      <c r="CB4" s="552"/>
      <c r="CC4" s="552"/>
      <c r="CD4" s="552"/>
      <c r="CE4" s="552"/>
      <c r="CF4" s="552"/>
      <c r="CG4" s="552"/>
      <c r="CH4" s="552"/>
      <c r="CI4" s="552"/>
      <c r="CJ4" s="552"/>
      <c r="CK4" s="552"/>
      <c r="CL4" s="552"/>
      <c r="CM4" s="552"/>
      <c r="CN4" s="552"/>
      <c r="CO4" s="552"/>
      <c r="CP4" s="552"/>
      <c r="CQ4" s="552"/>
      <c r="CR4" s="552"/>
      <c r="CS4" s="552"/>
      <c r="CT4" s="552"/>
      <c r="CU4" s="552"/>
      <c r="CV4" s="552"/>
      <c r="CW4" s="552"/>
      <c r="CX4" s="552"/>
      <c r="CY4" s="552"/>
      <c r="CZ4" s="552"/>
      <c r="DA4" s="552"/>
      <c r="DB4" s="552"/>
      <c r="DC4" s="552"/>
      <c r="DD4" s="517"/>
      <c r="DE4" s="517"/>
    </row>
    <row r="5" spans="1:117" ht="18" customHeight="1">
      <c r="A5" s="518"/>
      <c r="B5" s="525"/>
      <c r="C5" s="1309" t="s">
        <v>633</v>
      </c>
      <c r="D5" s="1266"/>
      <c r="E5" s="538" t="s">
        <v>980</v>
      </c>
      <c r="F5" s="539"/>
      <c r="G5" s="540"/>
      <c r="H5" s="540"/>
      <c r="I5" s="548"/>
      <c r="J5" s="548"/>
      <c r="K5" s="555"/>
      <c r="L5" s="556"/>
      <c r="M5" s="557"/>
      <c r="N5" s="556"/>
      <c r="O5" s="557"/>
      <c r="P5" s="548"/>
      <c r="Q5" s="555"/>
      <c r="R5" s="556"/>
      <c r="S5" s="557"/>
      <c r="T5" s="558"/>
      <c r="U5" s="557"/>
      <c r="V5" s="548"/>
      <c r="W5" s="548"/>
      <c r="X5" s="549"/>
      <c r="Y5" s="550"/>
      <c r="Z5" s="559"/>
      <c r="AA5" s="536"/>
      <c r="AB5" s="518"/>
      <c r="AC5" s="518"/>
      <c r="AD5" s="551"/>
      <c r="AE5" s="551"/>
      <c r="AF5" s="551"/>
      <c r="AG5" s="551"/>
      <c r="AH5" s="537"/>
      <c r="AI5" s="537"/>
      <c r="AJ5" s="551"/>
      <c r="AK5" s="551"/>
      <c r="AL5" s="551"/>
      <c r="AM5" s="551"/>
      <c r="AN5" s="551"/>
      <c r="AO5" s="551"/>
      <c r="AP5" s="551"/>
      <c r="AQ5" s="518"/>
      <c r="AR5" s="518"/>
      <c r="AS5" s="518"/>
      <c r="AT5" s="518"/>
      <c r="AU5" s="518"/>
      <c r="AV5" s="518"/>
      <c r="AW5" s="518"/>
      <c r="AX5" s="518"/>
      <c r="AY5" s="518"/>
      <c r="AZ5" s="518"/>
      <c r="BA5" s="518"/>
      <c r="BB5" s="518"/>
      <c r="BC5" s="518"/>
      <c r="BD5" s="518"/>
      <c r="BE5" s="518"/>
      <c r="BF5" s="518"/>
      <c r="BG5" s="518"/>
      <c r="BH5" s="518"/>
      <c r="BI5" s="518"/>
      <c r="BJ5" s="518"/>
      <c r="BK5" s="518"/>
      <c r="BL5" s="518"/>
      <c r="BM5" s="518"/>
      <c r="BN5" s="518"/>
      <c r="BO5" s="518"/>
      <c r="BP5" s="518"/>
      <c r="BQ5" s="518"/>
      <c r="BR5" s="518"/>
      <c r="BS5" s="518"/>
      <c r="BT5" s="518"/>
      <c r="BU5" s="518"/>
      <c r="BV5" s="518"/>
      <c r="BW5" s="518"/>
      <c r="BX5" s="518"/>
      <c r="BY5" s="518"/>
      <c r="BZ5" s="518"/>
      <c r="CA5" s="518"/>
      <c r="CB5" s="518"/>
      <c r="CC5" s="518"/>
      <c r="CD5" s="518"/>
      <c r="CE5" s="518"/>
      <c r="CF5" s="518"/>
      <c r="CG5" s="518"/>
      <c r="CH5" s="518"/>
      <c r="CI5" s="518"/>
      <c r="CJ5" s="518"/>
      <c r="CK5" s="518"/>
      <c r="CL5" s="518"/>
      <c r="CM5" s="518"/>
    </row>
    <row r="6" spans="1:117" ht="18" customHeight="1">
      <c r="A6" s="518"/>
      <c r="B6" s="525"/>
      <c r="C6" s="1309" t="s">
        <v>981</v>
      </c>
      <c r="D6" s="1266"/>
      <c r="E6" s="560"/>
      <c r="F6" s="561">
        <f>+T81</f>
        <v>14481000</v>
      </c>
      <c r="G6" s="562"/>
      <c r="H6" s="548"/>
      <c r="I6" s="548"/>
      <c r="J6" s="548"/>
      <c r="K6" s="543" t="s">
        <v>231</v>
      </c>
      <c r="L6" s="544" t="s">
        <v>20</v>
      </c>
      <c r="M6" s="545" t="s">
        <v>982</v>
      </c>
      <c r="N6" s="544"/>
      <c r="O6" s="546"/>
      <c r="P6" s="548"/>
      <c r="Q6" s="543" t="s">
        <v>210</v>
      </c>
      <c r="R6" s="544" t="s">
        <v>20</v>
      </c>
      <c r="S6" s="545" t="s">
        <v>983</v>
      </c>
      <c r="T6" s="547"/>
      <c r="U6" s="546"/>
      <c r="V6" s="548"/>
      <c r="W6" s="548"/>
      <c r="X6" s="563" t="s">
        <v>984</v>
      </c>
      <c r="Y6" s="550"/>
      <c r="Z6" s="518"/>
      <c r="AA6" s="536"/>
      <c r="AB6" s="518"/>
      <c r="AC6" s="518"/>
      <c r="AD6" s="518"/>
      <c r="AE6" s="518"/>
      <c r="AF6" s="518"/>
      <c r="AG6" s="518"/>
      <c r="AH6" s="537"/>
      <c r="AI6" s="537"/>
      <c r="AJ6" s="518"/>
      <c r="AK6" s="518"/>
      <c r="AL6" s="518"/>
      <c r="AM6" s="518"/>
      <c r="AN6" s="518"/>
      <c r="AO6" s="518"/>
      <c r="AP6" s="518"/>
      <c r="AQ6" s="518"/>
      <c r="AR6" s="518"/>
      <c r="AS6" s="518"/>
      <c r="AT6" s="518"/>
      <c r="AU6" s="518"/>
      <c r="AV6" s="518"/>
      <c r="AW6" s="518"/>
      <c r="AX6" s="518"/>
      <c r="AY6" s="518"/>
      <c r="AZ6" s="518"/>
      <c r="BA6" s="518"/>
      <c r="BB6" s="518"/>
      <c r="BC6" s="518"/>
      <c r="BD6" s="518"/>
      <c r="BE6" s="518"/>
      <c r="BF6" s="518"/>
      <c r="BG6" s="518"/>
      <c r="BH6" s="518"/>
      <c r="BI6" s="518"/>
      <c r="BJ6" s="518"/>
      <c r="BK6" s="518"/>
      <c r="BL6" s="518"/>
      <c r="BM6" s="518"/>
      <c r="BN6" s="518"/>
      <c r="BO6" s="518"/>
      <c r="BP6" s="518"/>
      <c r="BQ6" s="518"/>
      <c r="BR6" s="518"/>
      <c r="BS6" s="518"/>
      <c r="BT6" s="518"/>
      <c r="BU6" s="518"/>
      <c r="BV6" s="518"/>
      <c r="BW6" s="518"/>
      <c r="BX6" s="518"/>
      <c r="BY6" s="518"/>
      <c r="BZ6" s="518"/>
      <c r="CA6" s="518"/>
      <c r="CB6" s="518"/>
      <c r="CC6" s="518"/>
      <c r="CD6" s="518"/>
      <c r="CE6" s="518"/>
      <c r="CF6" s="518"/>
      <c r="CG6" s="518"/>
      <c r="CH6" s="518"/>
      <c r="CI6" s="518"/>
      <c r="CJ6" s="518"/>
      <c r="CK6" s="518"/>
      <c r="CL6" s="518"/>
      <c r="CM6" s="518"/>
    </row>
    <row r="7" spans="1:117" ht="18" customHeight="1">
      <c r="A7" s="518"/>
      <c r="B7" s="525"/>
      <c r="C7" s="1309" t="s">
        <v>985</v>
      </c>
      <c r="D7" s="1266"/>
      <c r="E7" s="560"/>
      <c r="F7" s="564">
        <v>45244</v>
      </c>
      <c r="G7" s="565">
        <f>+MONTH(F7)</f>
        <v>11</v>
      </c>
      <c r="H7" s="548"/>
      <c r="I7" s="541"/>
      <c r="J7" s="542"/>
      <c r="K7" s="555"/>
      <c r="L7" s="556"/>
      <c r="M7" s="557"/>
      <c r="N7" s="556"/>
      <c r="O7" s="557"/>
      <c r="P7" s="548"/>
      <c r="Q7" s="555"/>
      <c r="R7" s="556"/>
      <c r="S7" s="557"/>
      <c r="T7" s="558"/>
      <c r="U7" s="557"/>
      <c r="V7" s="548"/>
      <c r="W7" s="548"/>
      <c r="X7" s="566" t="s">
        <v>986</v>
      </c>
      <c r="Y7" s="550"/>
      <c r="Z7" s="567"/>
      <c r="AA7" s="536"/>
      <c r="AB7" s="518"/>
      <c r="AC7" s="1310"/>
      <c r="AD7" s="1311"/>
      <c r="AE7" s="1311"/>
      <c r="AF7" s="1311"/>
      <c r="AG7" s="1311"/>
      <c r="AH7" s="1311"/>
      <c r="AI7" s="1311"/>
      <c r="AJ7" s="1311"/>
      <c r="AK7" s="1311"/>
      <c r="AL7" s="1311"/>
      <c r="AM7" s="1311"/>
      <c r="AN7" s="1311"/>
      <c r="AO7" s="1311"/>
      <c r="AP7" s="1311"/>
      <c r="AQ7" s="518"/>
      <c r="AR7" s="518"/>
      <c r="AS7" s="518"/>
      <c r="AT7" s="518"/>
      <c r="AU7" s="518"/>
      <c r="AV7" s="518"/>
      <c r="AW7" s="518"/>
      <c r="AX7" s="518"/>
      <c r="AY7" s="518"/>
      <c r="AZ7" s="518"/>
      <c r="BA7" s="518"/>
      <c r="BB7" s="518"/>
      <c r="BC7" s="518"/>
      <c r="BD7" s="518"/>
      <c r="BE7" s="518"/>
      <c r="BF7" s="518"/>
      <c r="BG7" s="518"/>
      <c r="BH7" s="518"/>
      <c r="BI7" s="518"/>
      <c r="BJ7" s="518"/>
      <c r="BK7" s="518"/>
      <c r="BL7" s="518"/>
      <c r="BM7" s="518"/>
      <c r="BN7" s="518"/>
      <c r="BO7" s="518"/>
      <c r="BP7" s="518"/>
      <c r="BQ7" s="518"/>
      <c r="BR7" s="518"/>
      <c r="BS7" s="518"/>
      <c r="BT7" s="518"/>
      <c r="BU7" s="518"/>
      <c r="BV7" s="518"/>
      <c r="BW7" s="518"/>
      <c r="BX7" s="518"/>
      <c r="BY7" s="518"/>
      <c r="BZ7" s="518"/>
      <c r="CA7" s="518"/>
      <c r="CB7" s="518"/>
      <c r="CC7" s="518"/>
      <c r="CD7" s="518"/>
      <c r="CE7" s="518"/>
      <c r="CF7" s="518"/>
      <c r="CG7" s="518"/>
      <c r="CH7" s="518"/>
      <c r="CI7" s="518"/>
      <c r="CJ7" s="518"/>
      <c r="CK7" s="518"/>
      <c r="CL7" s="518"/>
      <c r="CM7" s="518"/>
    </row>
    <row r="8" spans="1:117" ht="18" customHeight="1">
      <c r="A8" s="518"/>
      <c r="B8" s="525"/>
      <c r="C8" s="1309" t="s">
        <v>987</v>
      </c>
      <c r="D8" s="1266"/>
      <c r="E8" s="568" t="s">
        <v>988</v>
      </c>
      <c r="F8" s="540"/>
      <c r="G8" s="540"/>
      <c r="H8" s="548"/>
      <c r="I8" s="548"/>
      <c r="J8" s="548"/>
      <c r="K8" s="541"/>
      <c r="L8" s="541"/>
      <c r="M8" s="528"/>
      <c r="N8" s="569"/>
      <c r="O8" s="548"/>
      <c r="P8" s="548"/>
      <c r="Q8" s="548"/>
      <c r="R8" s="548"/>
      <c r="S8" s="548"/>
      <c r="T8" s="548"/>
      <c r="U8" s="548"/>
      <c r="V8" s="548"/>
      <c r="W8" s="548"/>
      <c r="X8" s="570"/>
      <c r="Y8" s="570"/>
      <c r="Z8" s="551"/>
      <c r="AA8" s="536"/>
      <c r="AB8" s="518"/>
      <c r="AC8" s="1266"/>
      <c r="AD8" s="1266"/>
      <c r="AE8" s="1266"/>
      <c r="AF8" s="1266"/>
      <c r="AG8" s="1266"/>
      <c r="AH8" s="1266"/>
      <c r="AI8" s="1266"/>
      <c r="AJ8" s="1266"/>
      <c r="AK8" s="1266"/>
      <c r="AL8" s="1266"/>
      <c r="AM8" s="1266"/>
      <c r="AN8" s="1266"/>
      <c r="AO8" s="1266"/>
      <c r="AP8" s="1266"/>
      <c r="AQ8" s="518"/>
      <c r="AR8" s="518"/>
      <c r="AS8" s="518"/>
      <c r="AT8" s="518"/>
      <c r="AU8" s="518"/>
      <c r="AV8" s="518"/>
      <c r="AW8" s="518"/>
      <c r="AX8" s="518"/>
      <c r="AY8" s="518"/>
      <c r="AZ8" s="518"/>
      <c r="BA8" s="518"/>
      <c r="BB8" s="518"/>
      <c r="BC8" s="518"/>
      <c r="BD8" s="518"/>
      <c r="BE8" s="518"/>
      <c r="BF8" s="518"/>
      <c r="BG8" s="518"/>
      <c r="BH8" s="518"/>
      <c r="BI8" s="518"/>
      <c r="BJ8" s="518"/>
      <c r="BK8" s="518"/>
      <c r="BL8" s="518"/>
      <c r="BM8" s="518"/>
      <c r="BN8" s="518"/>
      <c r="BO8" s="518"/>
      <c r="BP8" s="518"/>
      <c r="BQ8" s="518"/>
      <c r="BR8" s="518"/>
      <c r="BS8" s="518"/>
      <c r="BT8" s="518"/>
      <c r="BU8" s="518"/>
      <c r="BV8" s="518"/>
      <c r="BW8" s="518"/>
      <c r="BX8" s="518"/>
      <c r="BY8" s="518"/>
      <c r="BZ8" s="518"/>
      <c r="CA8" s="518"/>
      <c r="CB8" s="518"/>
      <c r="CC8" s="518"/>
      <c r="CD8" s="518"/>
      <c r="CE8" s="518"/>
      <c r="CF8" s="518"/>
      <c r="CG8" s="518"/>
      <c r="CH8" s="518"/>
      <c r="CI8" s="518"/>
      <c r="CJ8" s="518"/>
      <c r="CK8" s="518"/>
      <c r="CL8" s="518"/>
      <c r="CM8" s="518"/>
    </row>
    <row r="9" spans="1:117" ht="15.75">
      <c r="A9" s="518"/>
      <c r="B9" s="525"/>
      <c r="C9" s="571"/>
      <c r="D9" s="572"/>
      <c r="E9" s="573"/>
      <c r="F9" s="573"/>
      <c r="G9" s="574"/>
      <c r="H9" s="575">
        <f>+(MONTH(H11))</f>
        <v>6</v>
      </c>
      <c r="I9" s="576"/>
      <c r="J9" s="575">
        <f>+(MONTH(J11))</f>
        <v>7</v>
      </c>
      <c r="K9" s="577"/>
      <c r="L9" s="575">
        <f>+(MONTH(L11))</f>
        <v>8</v>
      </c>
      <c r="M9" s="577"/>
      <c r="N9" s="575">
        <f>+(MONTH(N11))</f>
        <v>9</v>
      </c>
      <c r="O9" s="577"/>
      <c r="P9" s="575">
        <f>+(MONTH(P11))</f>
        <v>10</v>
      </c>
      <c r="Q9" s="577"/>
      <c r="R9" s="575">
        <f>+(MONTH(R11))</f>
        <v>11</v>
      </c>
      <c r="S9" s="578"/>
      <c r="T9" s="578"/>
      <c r="U9" s="571"/>
      <c r="V9" s="578"/>
      <c r="W9" s="578"/>
      <c r="X9" s="571"/>
      <c r="Y9" s="571"/>
      <c r="Z9" s="571"/>
      <c r="AA9" s="536"/>
      <c r="AB9" s="518"/>
      <c r="AC9" s="534">
        <v>1</v>
      </c>
      <c r="AD9" s="579">
        <f t="shared" ref="AD9:AP9" si="0">+AC9+1</f>
        <v>2</v>
      </c>
      <c r="AE9" s="579">
        <f t="shared" si="0"/>
        <v>3</v>
      </c>
      <c r="AF9" s="579">
        <f t="shared" si="0"/>
        <v>4</v>
      </c>
      <c r="AG9" s="579">
        <f t="shared" si="0"/>
        <v>5</v>
      </c>
      <c r="AH9" s="579">
        <f t="shared" si="0"/>
        <v>6</v>
      </c>
      <c r="AI9" s="579">
        <f t="shared" si="0"/>
        <v>7</v>
      </c>
      <c r="AJ9" s="579">
        <f t="shared" si="0"/>
        <v>8</v>
      </c>
      <c r="AK9" s="579">
        <f t="shared" si="0"/>
        <v>9</v>
      </c>
      <c r="AL9" s="579">
        <f t="shared" si="0"/>
        <v>10</v>
      </c>
      <c r="AM9" s="579">
        <f t="shared" si="0"/>
        <v>11</v>
      </c>
      <c r="AN9" s="579">
        <f t="shared" si="0"/>
        <v>12</v>
      </c>
      <c r="AO9" s="579">
        <f t="shared" si="0"/>
        <v>13</v>
      </c>
      <c r="AP9" s="579">
        <f t="shared" si="0"/>
        <v>14</v>
      </c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18"/>
      <c r="BD9" s="518"/>
      <c r="BE9" s="518"/>
      <c r="BF9" s="518"/>
      <c r="BG9" s="518"/>
      <c r="BH9" s="518"/>
      <c r="BI9" s="518"/>
      <c r="BJ9" s="518"/>
      <c r="BK9" s="518"/>
      <c r="BL9" s="518"/>
      <c r="BM9" s="518"/>
      <c r="BN9" s="518"/>
      <c r="BO9" s="518"/>
      <c r="BP9" s="518"/>
      <c r="BQ9" s="518"/>
      <c r="BR9" s="518"/>
      <c r="BS9" s="518"/>
      <c r="BT9" s="518"/>
      <c r="BU9" s="518"/>
      <c r="BV9" s="518"/>
      <c r="BW9" s="518"/>
      <c r="BX9" s="518"/>
      <c r="BY9" s="518"/>
      <c r="BZ9" s="518"/>
      <c r="CA9" s="518"/>
      <c r="CB9" s="518"/>
      <c r="CC9" s="518"/>
      <c r="CD9" s="518"/>
      <c r="CE9" s="518"/>
      <c r="CF9" s="518"/>
      <c r="CG9" s="518"/>
      <c r="CH9" s="518"/>
      <c r="CI9" s="518"/>
      <c r="CJ9" s="518"/>
      <c r="CK9" s="518"/>
      <c r="CL9" s="518"/>
      <c r="CM9" s="518"/>
    </row>
    <row r="10" spans="1:117" ht="15.75">
      <c r="A10" s="518"/>
      <c r="B10" s="525"/>
      <c r="C10" s="580" t="s">
        <v>989</v>
      </c>
      <c r="H10" s="581" t="str">
        <f>+IF($G$7=H9,"Current","Lalu")</f>
        <v>Lalu</v>
      </c>
      <c r="I10" s="517"/>
      <c r="J10" s="581" t="str">
        <f>+IF($G$7=J9,"Current","Lalu")</f>
        <v>Lalu</v>
      </c>
      <c r="K10" s="517"/>
      <c r="L10" s="581" t="str">
        <f>+IF($G$7=L9,"Current","Lalu")</f>
        <v>Lalu</v>
      </c>
      <c r="M10" s="517"/>
      <c r="N10" s="581" t="str">
        <f>+IF($G$7=N9,"Current","Lalu")</f>
        <v>Lalu</v>
      </c>
      <c r="O10" s="517"/>
      <c r="P10" s="581" t="str">
        <f>+IF($G$7=P9,"Current","Lalu")</f>
        <v>Lalu</v>
      </c>
      <c r="Q10" s="96"/>
      <c r="R10" s="582" t="str">
        <f>+IF($G$7=R9,"Current","Lalu")</f>
        <v>Current</v>
      </c>
      <c r="S10" s="96"/>
      <c r="AA10" s="536"/>
      <c r="AB10" s="518"/>
      <c r="AC10" s="1299" t="s">
        <v>990</v>
      </c>
      <c r="AD10" s="1301" t="s">
        <v>145</v>
      </c>
      <c r="AE10" s="1302"/>
      <c r="AF10" s="1302"/>
      <c r="AG10" s="1302"/>
      <c r="AH10" s="1302"/>
      <c r="AI10" s="1303"/>
      <c r="AJ10" s="583" t="s">
        <v>991</v>
      </c>
      <c r="AK10" s="1301" t="s">
        <v>144</v>
      </c>
      <c r="AL10" s="1302"/>
      <c r="AM10" s="1302"/>
      <c r="AN10" s="1303"/>
      <c r="AO10" s="583" t="s">
        <v>992</v>
      </c>
      <c r="AP10" s="584" t="s">
        <v>993</v>
      </c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18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18"/>
      <c r="BV10" s="518"/>
      <c r="BW10" s="518"/>
      <c r="BX10" s="518"/>
      <c r="BY10" s="518"/>
      <c r="BZ10" s="518"/>
      <c r="CA10" s="518"/>
      <c r="CB10" s="518"/>
      <c r="CC10" s="518"/>
      <c r="CD10" s="518"/>
      <c r="CE10" s="518"/>
      <c r="CF10" s="518"/>
      <c r="CG10" s="518"/>
      <c r="CH10" s="518"/>
      <c r="CI10" s="518"/>
      <c r="CJ10" s="518"/>
      <c r="CK10" s="518"/>
      <c r="CL10" s="518"/>
      <c r="CM10" s="518"/>
    </row>
    <row r="11" spans="1:117">
      <c r="A11" s="518"/>
      <c r="B11" s="525"/>
      <c r="C11" s="1298" t="s">
        <v>54</v>
      </c>
      <c r="D11" s="1298" t="s">
        <v>994</v>
      </c>
      <c r="E11" s="1298"/>
      <c r="F11" s="1298" t="s">
        <v>995</v>
      </c>
      <c r="G11" s="1296" t="s">
        <v>996</v>
      </c>
      <c r="H11" s="585">
        <f>+J11-30</f>
        <v>45094</v>
      </c>
      <c r="I11" s="1296" t="s">
        <v>997</v>
      </c>
      <c r="J11" s="585">
        <f>+L11-30</f>
        <v>45124</v>
      </c>
      <c r="K11" s="1296" t="s">
        <v>997</v>
      </c>
      <c r="L11" s="585">
        <f>+N11-30</f>
        <v>45154</v>
      </c>
      <c r="M11" s="1296" t="s">
        <v>997</v>
      </c>
      <c r="N11" s="585">
        <f>+P11-30</f>
        <v>45184</v>
      </c>
      <c r="O11" s="1296" t="s">
        <v>997</v>
      </c>
      <c r="P11" s="585">
        <f>+R11-30</f>
        <v>45214</v>
      </c>
      <c r="Q11" s="1296" t="s">
        <v>997</v>
      </c>
      <c r="R11" s="585">
        <v>45244</v>
      </c>
      <c r="S11" s="1296" t="s">
        <v>997</v>
      </c>
      <c r="T11" s="1298" t="s">
        <v>36</v>
      </c>
      <c r="U11" s="1298" t="s">
        <v>319</v>
      </c>
      <c r="V11" s="1298" t="s">
        <v>248</v>
      </c>
      <c r="W11" s="1298" t="s">
        <v>998</v>
      </c>
      <c r="X11" s="1298" t="s">
        <v>57</v>
      </c>
      <c r="Y11" s="1307" t="s">
        <v>999</v>
      </c>
      <c r="Z11" s="1308"/>
      <c r="AA11" s="536"/>
      <c r="AB11" s="518"/>
      <c r="AC11" s="1300"/>
      <c r="AD11" s="586" t="s">
        <v>1000</v>
      </c>
      <c r="AE11" s="586" t="s">
        <v>1001</v>
      </c>
      <c r="AF11" s="586" t="s">
        <v>1002</v>
      </c>
      <c r="AG11" s="586" t="s">
        <v>1003</v>
      </c>
      <c r="AH11" s="586" t="s">
        <v>1004</v>
      </c>
      <c r="AI11" s="586" t="s">
        <v>1005</v>
      </c>
      <c r="AJ11" s="586" t="s">
        <v>1006</v>
      </c>
      <c r="AK11" s="586" t="s">
        <v>1007</v>
      </c>
      <c r="AL11" s="586" t="s">
        <v>1008</v>
      </c>
      <c r="AM11" s="586" t="s">
        <v>1009</v>
      </c>
      <c r="AN11" s="586" t="s">
        <v>1010</v>
      </c>
      <c r="AO11" s="586" t="s">
        <v>1011</v>
      </c>
      <c r="AP11" s="586" t="s">
        <v>1012</v>
      </c>
      <c r="AQ11" s="518"/>
      <c r="AR11" s="518"/>
      <c r="AS11" s="518"/>
      <c r="AT11" s="518"/>
      <c r="AU11" s="518"/>
      <c r="AV11" s="518"/>
      <c r="AW11" s="1304" t="s">
        <v>1000</v>
      </c>
      <c r="AX11" s="1305"/>
      <c r="AY11" s="1306"/>
      <c r="AZ11" s="1304" t="s">
        <v>1001</v>
      </c>
      <c r="BA11" s="1305"/>
      <c r="BB11" s="1306"/>
      <c r="BC11" s="1304" t="s">
        <v>1002</v>
      </c>
      <c r="BD11" s="1305"/>
      <c r="BE11" s="1306"/>
      <c r="BF11" s="1304" t="s">
        <v>1003</v>
      </c>
      <c r="BG11" s="1305"/>
      <c r="BH11" s="1306"/>
      <c r="BI11" s="1304" t="s">
        <v>1004</v>
      </c>
      <c r="BJ11" s="1305"/>
      <c r="BK11" s="1306"/>
      <c r="BL11" s="1304" t="s">
        <v>1005</v>
      </c>
      <c r="BM11" s="1305"/>
      <c r="BN11" s="1306"/>
      <c r="BO11" s="1304" t="s">
        <v>1006</v>
      </c>
      <c r="BP11" s="1305"/>
      <c r="BQ11" s="1306"/>
      <c r="BR11" s="1304" t="s">
        <v>1007</v>
      </c>
      <c r="BS11" s="1305"/>
      <c r="BT11" s="1306"/>
      <c r="BU11" s="1304" t="s">
        <v>1008</v>
      </c>
      <c r="BV11" s="1305"/>
      <c r="BW11" s="1306"/>
      <c r="BX11" s="1304" t="s">
        <v>1009</v>
      </c>
      <c r="BY11" s="1305"/>
      <c r="BZ11" s="1306"/>
      <c r="CA11" s="1304" t="s">
        <v>1010</v>
      </c>
      <c r="CB11" s="1305"/>
      <c r="CC11" s="1306"/>
      <c r="CD11" s="1304" t="s">
        <v>1011</v>
      </c>
      <c r="CE11" s="1305"/>
      <c r="CF11" s="1306"/>
      <c r="CG11" s="1304" t="s">
        <v>1012</v>
      </c>
      <c r="CH11" s="1305"/>
      <c r="CI11" s="1306"/>
      <c r="CJ11" s="587"/>
      <c r="CK11" s="587"/>
      <c r="CL11" s="518"/>
      <c r="CM11" s="518"/>
    </row>
    <row r="12" spans="1:117" ht="30">
      <c r="A12" s="518"/>
      <c r="B12" s="525"/>
      <c r="C12" s="1297"/>
      <c r="D12" s="1297"/>
      <c r="E12" s="1297"/>
      <c r="F12" s="1297"/>
      <c r="G12" s="1297"/>
      <c r="H12" s="588" t="s">
        <v>1013</v>
      </c>
      <c r="I12" s="1297"/>
      <c r="J12" s="588" t="s">
        <v>1013</v>
      </c>
      <c r="K12" s="1297"/>
      <c r="L12" s="588" t="s">
        <v>1013</v>
      </c>
      <c r="M12" s="1297"/>
      <c r="N12" s="588" t="s">
        <v>1013</v>
      </c>
      <c r="O12" s="1297"/>
      <c r="P12" s="588" t="s">
        <v>1013</v>
      </c>
      <c r="Q12" s="1297"/>
      <c r="R12" s="588" t="s">
        <v>1013</v>
      </c>
      <c r="S12" s="1297"/>
      <c r="T12" s="1297"/>
      <c r="U12" s="1297"/>
      <c r="V12" s="1297"/>
      <c r="W12" s="1297"/>
      <c r="X12" s="1297"/>
      <c r="Y12" s="589" t="s">
        <v>1014</v>
      </c>
      <c r="Z12" s="589" t="s">
        <v>1015</v>
      </c>
      <c r="AA12" s="536"/>
      <c r="AB12" s="518"/>
      <c r="AC12" s="590" t="s">
        <v>128</v>
      </c>
      <c r="AD12" s="591" t="s">
        <v>1016</v>
      </c>
      <c r="AE12" s="591" t="s">
        <v>1017</v>
      </c>
      <c r="AF12" s="591" t="s">
        <v>1018</v>
      </c>
      <c r="AG12" s="591" t="s">
        <v>1019</v>
      </c>
      <c r="AH12" s="591" t="s">
        <v>1020</v>
      </c>
      <c r="AI12" s="591" t="s">
        <v>1021</v>
      </c>
      <c r="AJ12" s="591" t="s">
        <v>1022</v>
      </c>
      <c r="AK12" s="591" t="s">
        <v>1023</v>
      </c>
      <c r="AL12" s="591" t="s">
        <v>1024</v>
      </c>
      <c r="AM12" s="591" t="s">
        <v>1025</v>
      </c>
      <c r="AN12" s="591" t="s">
        <v>1026</v>
      </c>
      <c r="AO12" s="591" t="s">
        <v>1027</v>
      </c>
      <c r="AP12" s="591" t="s">
        <v>1028</v>
      </c>
      <c r="AQ12" s="592" t="s">
        <v>1029</v>
      </c>
      <c r="AR12" s="592" t="s">
        <v>1030</v>
      </c>
      <c r="AS12" s="592"/>
      <c r="AT12" s="592" t="s">
        <v>1031</v>
      </c>
      <c r="AU12" s="518"/>
      <c r="AV12" s="593" t="s">
        <v>128</v>
      </c>
      <c r="AW12" s="594" t="s">
        <v>1032</v>
      </c>
      <c r="AX12" s="595" t="s">
        <v>1033</v>
      </c>
      <c r="AY12" s="596" t="s">
        <v>1034</v>
      </c>
      <c r="AZ12" s="594" t="s">
        <v>1032</v>
      </c>
      <c r="BA12" s="595" t="s">
        <v>1033</v>
      </c>
      <c r="BB12" s="596" t="s">
        <v>1034</v>
      </c>
      <c r="BC12" s="594" t="s">
        <v>1032</v>
      </c>
      <c r="BD12" s="595" t="s">
        <v>1033</v>
      </c>
      <c r="BE12" s="596" t="s">
        <v>1034</v>
      </c>
      <c r="BF12" s="594" t="s">
        <v>1032</v>
      </c>
      <c r="BG12" s="595" t="s">
        <v>1033</v>
      </c>
      <c r="BH12" s="596" t="s">
        <v>1034</v>
      </c>
      <c r="BI12" s="594" t="s">
        <v>1032</v>
      </c>
      <c r="BJ12" s="595" t="s">
        <v>1033</v>
      </c>
      <c r="BK12" s="596" t="s">
        <v>1034</v>
      </c>
      <c r="BL12" s="594" t="s">
        <v>1032</v>
      </c>
      <c r="BM12" s="595" t="s">
        <v>1033</v>
      </c>
      <c r="BN12" s="596" t="s">
        <v>1034</v>
      </c>
      <c r="BO12" s="594" t="s">
        <v>1032</v>
      </c>
      <c r="BP12" s="595" t="s">
        <v>1033</v>
      </c>
      <c r="BQ12" s="596" t="s">
        <v>1034</v>
      </c>
      <c r="BR12" s="594" t="s">
        <v>1032</v>
      </c>
      <c r="BS12" s="595" t="s">
        <v>1033</v>
      </c>
      <c r="BT12" s="596" t="s">
        <v>1034</v>
      </c>
      <c r="BU12" s="594" t="s">
        <v>1032</v>
      </c>
      <c r="BV12" s="595" t="s">
        <v>1033</v>
      </c>
      <c r="BW12" s="596" t="s">
        <v>1034</v>
      </c>
      <c r="BX12" s="594" t="s">
        <v>1032</v>
      </c>
      <c r="BY12" s="595" t="s">
        <v>1033</v>
      </c>
      <c r="BZ12" s="596" t="s">
        <v>1034</v>
      </c>
      <c r="CA12" s="594" t="s">
        <v>1032</v>
      </c>
      <c r="CB12" s="595" t="s">
        <v>1033</v>
      </c>
      <c r="CC12" s="596" t="s">
        <v>1034</v>
      </c>
      <c r="CD12" s="594" t="s">
        <v>1032</v>
      </c>
      <c r="CE12" s="595" t="s">
        <v>1033</v>
      </c>
      <c r="CF12" s="596" t="s">
        <v>1034</v>
      </c>
      <c r="CG12" s="594" t="s">
        <v>1032</v>
      </c>
      <c r="CH12" s="595" t="s">
        <v>1033</v>
      </c>
      <c r="CI12" s="596" t="s">
        <v>1034</v>
      </c>
      <c r="CJ12" s="594" t="s">
        <v>1035</v>
      </c>
      <c r="CK12" s="595" t="s">
        <v>1036</v>
      </c>
      <c r="CL12" s="595" t="s">
        <v>1037</v>
      </c>
      <c r="CM12" s="596" t="s">
        <v>1038</v>
      </c>
      <c r="CN12" s="597" t="s">
        <v>1039</v>
      </c>
      <c r="CO12" s="598" t="s">
        <v>1032</v>
      </c>
      <c r="CP12" s="599" t="s">
        <v>1000</v>
      </c>
      <c r="CQ12" s="599" t="s">
        <v>1001</v>
      </c>
      <c r="CR12" s="599" t="s">
        <v>1002</v>
      </c>
      <c r="CS12" s="599" t="s">
        <v>1003</v>
      </c>
      <c r="CT12" s="599" t="s">
        <v>1004</v>
      </c>
      <c r="CU12" s="599" t="s">
        <v>1005</v>
      </c>
      <c r="CV12" s="599" t="s">
        <v>1006</v>
      </c>
      <c r="CW12" s="599" t="s">
        <v>1007</v>
      </c>
      <c r="CX12" s="599" t="s">
        <v>1008</v>
      </c>
      <c r="CY12" s="599" t="s">
        <v>1009</v>
      </c>
      <c r="CZ12" s="599" t="s">
        <v>1010</v>
      </c>
      <c r="DA12" s="599" t="s">
        <v>1011</v>
      </c>
      <c r="DB12" s="599" t="s">
        <v>1012</v>
      </c>
      <c r="DC12" s="600" t="s">
        <v>1040</v>
      </c>
    </row>
    <row r="13" spans="1:117">
      <c r="A13" s="518"/>
      <c r="B13" s="601"/>
      <c r="C13" s="602">
        <v>1</v>
      </c>
      <c r="D13" s="603" t="s">
        <v>1041</v>
      </c>
      <c r="E13" s="604"/>
      <c r="F13" s="605">
        <v>44932</v>
      </c>
      <c r="G13" s="606" t="s">
        <v>1042</v>
      </c>
      <c r="H13" s="607"/>
      <c r="I13" s="608"/>
      <c r="J13" s="607"/>
      <c r="K13" s="608"/>
      <c r="L13" s="607">
        <v>3</v>
      </c>
      <c r="M13" s="609">
        <v>160000</v>
      </c>
      <c r="N13" s="607">
        <v>4</v>
      </c>
      <c r="O13" s="610">
        <v>160000</v>
      </c>
      <c r="P13" s="607"/>
      <c r="Q13" s="611"/>
      <c r="R13" s="607"/>
      <c r="S13" s="612"/>
      <c r="T13" s="613">
        <f t="shared" ref="T13:T80" si="1">SUM(I13+K13+M13+O13+Q13+S13)</f>
        <v>320000</v>
      </c>
      <c r="U13" s="602"/>
      <c r="V13" s="602"/>
      <c r="W13" s="602"/>
      <c r="X13" s="602" t="s">
        <v>1043</v>
      </c>
      <c r="Y13" s="614" t="s">
        <v>650</v>
      </c>
      <c r="Z13" s="614"/>
      <c r="AA13" s="536"/>
      <c r="AB13" s="518"/>
      <c r="AC13" s="602" t="str">
        <f t="shared" ref="AC13:AC80" si="2">+D13</f>
        <v>B DARMAWATI</v>
      </c>
      <c r="AD13" s="615"/>
      <c r="AE13" s="615"/>
      <c r="AF13" s="615"/>
      <c r="AG13" s="615"/>
      <c r="AH13" s="615"/>
      <c r="AI13" s="615">
        <v>320000</v>
      </c>
      <c r="AJ13" s="615"/>
      <c r="AK13" s="616"/>
      <c r="AL13" s="615"/>
      <c r="AM13" s="615"/>
      <c r="AN13" s="615"/>
      <c r="AO13" s="615"/>
      <c r="AP13" s="615"/>
      <c r="AQ13" s="602">
        <f t="shared" ref="AQ13:AQ80" si="3">SUM(AD13:AP13)</f>
        <v>320000</v>
      </c>
      <c r="AR13" s="602">
        <f t="shared" ref="AR13:AR80" si="4">SUM(T13-AQ13)</f>
        <v>0</v>
      </c>
      <c r="AS13" s="602"/>
      <c r="AT13" s="602">
        <f t="shared" ref="AT13:AT80" si="5">+T13</f>
        <v>320000</v>
      </c>
      <c r="AU13" s="518"/>
      <c r="AV13" s="617" t="str">
        <f t="shared" ref="AV13:AV81" si="6">+D13</f>
        <v>B DARMAWATI</v>
      </c>
      <c r="AW13" s="618">
        <f t="shared" ref="AW13:AW80" si="7">+IF(AD13&gt;0,$AD$11,0)</f>
        <v>0</v>
      </c>
      <c r="AX13" s="619" t="str">
        <f t="shared" ref="AX13:AX80" si="8">CONCATENATE(AW13,CP13)</f>
        <v>00</v>
      </c>
      <c r="AY13" s="620">
        <f t="shared" ref="AY13:AY80" si="9">+IF(AD13&gt;0,AD13,0)</f>
        <v>0</v>
      </c>
      <c r="AZ13" s="618">
        <f t="shared" ref="AZ13:AZ80" si="10">+IF(AE13&gt;0,$AE$11,0)</f>
        <v>0</v>
      </c>
      <c r="BA13" s="619" t="str">
        <f t="shared" ref="BA13:BA80" si="11">CONCATENATE(AZ13,CQ13)</f>
        <v>00</v>
      </c>
      <c r="BB13" s="620">
        <f t="shared" ref="BB13:BB80" si="12">+IF(AE13&gt;0,AE13,0)</f>
        <v>0</v>
      </c>
      <c r="BC13" s="618">
        <f t="shared" ref="BC13:BC80" si="13">+IF(AF13&gt;0,$AF$11,0)</f>
        <v>0</v>
      </c>
      <c r="BD13" s="619" t="str">
        <f t="shared" ref="BD13:BD80" si="14">CONCATENATE(BC13,CR13)</f>
        <v>00</v>
      </c>
      <c r="BE13" s="620">
        <f t="shared" ref="BE13:BE80" si="15">+IF(AF13&gt;0,AF13,0)</f>
        <v>0</v>
      </c>
      <c r="BF13" s="618">
        <f t="shared" ref="BF13:BF80" si="16">+IF(AG13&gt;0,$AG$11,0)</f>
        <v>0</v>
      </c>
      <c r="BG13" s="619" t="str">
        <f t="shared" ref="BG13:BG80" si="17">CONCATENATE(BF13,CS13)</f>
        <v>00</v>
      </c>
      <c r="BH13" s="620">
        <f t="shared" ref="BH13:BH80" si="18">+IF(AG13&gt;0,AG13,0)</f>
        <v>0</v>
      </c>
      <c r="BI13" s="618">
        <f t="shared" ref="BI13:BI80" si="19">+IF(AH13&gt;0,$AH$11,0)</f>
        <v>0</v>
      </c>
      <c r="BJ13" s="619" t="str">
        <f t="shared" ref="BJ13:BJ80" si="20">CONCATENATE(BI13,CT13)</f>
        <v>00</v>
      </c>
      <c r="BK13" s="620">
        <f t="shared" ref="BK13:BK80" si="21">+IF(AH13&gt;0,AH13,0)</f>
        <v>0</v>
      </c>
      <c r="BL13" s="618" t="str">
        <f t="shared" ref="BL13:BL80" si="22">+IF(AI13&gt;0,$AI$11,0)</f>
        <v>F</v>
      </c>
      <c r="BM13" s="619" t="str">
        <f t="shared" ref="BM13:BM80" si="23">CONCATENATE(BL13,CU13)</f>
        <v>F1</v>
      </c>
      <c r="BN13" s="620">
        <f t="shared" ref="BN13:BN80" si="24">+IF(AI13&gt;0,AI13,0)</f>
        <v>320000</v>
      </c>
      <c r="BO13" s="618">
        <f t="shared" ref="BO13:BO80" si="25">+IF(AJ13&gt;0,$AJ$11,0)</f>
        <v>0</v>
      </c>
      <c r="BP13" s="619" t="str">
        <f t="shared" ref="BP13:BP80" si="26">CONCATENATE(BO13,CV13)</f>
        <v>00</v>
      </c>
      <c r="BQ13" s="620">
        <f t="shared" ref="BQ13:BQ80" si="27">+IF(AJ13&gt;0,AJ13,0)</f>
        <v>0</v>
      </c>
      <c r="BR13" s="618">
        <f t="shared" ref="BR13:BR80" si="28">+IF(AK13&gt;0,$AK$11,0)</f>
        <v>0</v>
      </c>
      <c r="BS13" s="619" t="str">
        <f t="shared" ref="BS13:BS80" si="29">CONCATENATE(BR13,CW13)</f>
        <v>00</v>
      </c>
      <c r="BT13" s="620">
        <f t="shared" ref="BT13:BT80" si="30">+IF(AK13&gt;0,AK13,0)</f>
        <v>0</v>
      </c>
      <c r="BU13" s="618">
        <f t="shared" ref="BU13:BU80" si="31">+IF(AL13&gt;0,$AL$11,0)</f>
        <v>0</v>
      </c>
      <c r="BV13" s="619" t="str">
        <f t="shared" ref="BV13:BV80" si="32">CONCATENATE(BU13,CX13)</f>
        <v>00</v>
      </c>
      <c r="BW13" s="620">
        <f t="shared" ref="BW13:BW80" si="33">+IF(AL13&gt;0,AL13,0)</f>
        <v>0</v>
      </c>
      <c r="BX13" s="618">
        <f t="shared" ref="BX13:BX80" si="34">+IF(AM13&gt;0,$AM$11,0)</f>
        <v>0</v>
      </c>
      <c r="BY13" s="619" t="str">
        <f t="shared" ref="BY13:BY80" si="35">CONCATENATE(BX13,CY13)</f>
        <v>00</v>
      </c>
      <c r="BZ13" s="620">
        <f t="shared" ref="BZ13:BZ80" si="36">+IF(AM13&gt;0,AM13,0)</f>
        <v>0</v>
      </c>
      <c r="CA13" s="618">
        <f t="shared" ref="CA13:CA80" si="37">+IF(AN13&gt;0,$AN$11,0)</f>
        <v>0</v>
      </c>
      <c r="CB13" s="619" t="str">
        <f t="shared" ref="CB13:CB80" si="38">CONCATENATE(CA13,CZ13)</f>
        <v>00</v>
      </c>
      <c r="CC13" s="620">
        <f t="shared" ref="CC13:CC80" si="39">+IF(AN13&gt;0,AN13,0)</f>
        <v>0</v>
      </c>
      <c r="CD13" s="618">
        <f t="shared" ref="CD13:CD80" si="40">+IF(AO13&gt;0,$AO$11,0)</f>
        <v>0</v>
      </c>
      <c r="CE13" s="619" t="str">
        <f t="shared" ref="CE13:CE80" si="41">CONCATENATE(CD13,DA13)</f>
        <v>00</v>
      </c>
      <c r="CF13" s="620">
        <f t="shared" ref="CF13:CF80" si="42">+IF(AO13&gt;0,AO13,0)</f>
        <v>0</v>
      </c>
      <c r="CG13" s="618">
        <f t="shared" ref="CG13:CG80" si="43">+IF(AP13&gt;0,$AP$11,0)</f>
        <v>0</v>
      </c>
      <c r="CH13" s="619" t="str">
        <f t="shared" ref="CH13:CH80" si="44">CONCATENATE(CG13,DB13)</f>
        <v>00</v>
      </c>
      <c r="CI13" s="620">
        <f t="shared" ref="CI13:CI80" si="45">+IF(AP13&gt;0,AP13,0)</f>
        <v>0</v>
      </c>
      <c r="CJ13" s="621">
        <f t="shared" ref="CJ13:CJ80" si="46">+CI13+CF13+CC13+BZ13+BW13+BT13+BQ13+BN13+BK13+BH13+BE13+BB13+AY13</f>
        <v>320000</v>
      </c>
      <c r="CK13" s="622">
        <f t="shared" ref="CK13:CK80" si="47">+T13-CJ13</f>
        <v>0</v>
      </c>
      <c r="CL13" s="622"/>
      <c r="CM13" s="620">
        <f t="shared" ref="CM13:CM80" si="48">+T13-AP13</f>
        <v>320000</v>
      </c>
      <c r="CN13" s="623" t="str">
        <f t="shared" ref="CN13:CN81" si="49">+D13</f>
        <v>B DARMAWATI</v>
      </c>
      <c r="CO13" s="624">
        <f t="shared" ref="CO13:CO81" si="50">IF(AW13=0,0,CONCATENATE(AW13,DC13))</f>
        <v>0</v>
      </c>
      <c r="CP13" s="625">
        <f t="shared" ref="CP13:CP80" si="51">+IF($AW13="A",COUNTIF($AW$13:$AW13,CP$12),0)</f>
        <v>0</v>
      </c>
      <c r="CQ13" s="625">
        <f t="shared" ref="CQ13:CQ80" si="52">+IF($AZ13="B",COUNTIF($AZ$13:$AZ13,CQ$12),0)</f>
        <v>0</v>
      </c>
      <c r="CR13" s="625">
        <f t="shared" ref="CR13:CR80" si="53">+IF($BC13="C",COUNTIF($BC$13:$BC13,CR$12),0)</f>
        <v>0</v>
      </c>
      <c r="CS13" s="625">
        <f t="shared" ref="CS13:CS80" si="54">+IF($BF13="D",COUNTIF($BF$13:$BF13,CS$12),0)</f>
        <v>0</v>
      </c>
      <c r="CT13" s="625">
        <f t="shared" ref="CT13:CT80" si="55">+IF($BI13="E",COUNTIF($BI$13:$BI13,CT$12),0)</f>
        <v>0</v>
      </c>
      <c r="CU13" s="625">
        <f t="shared" ref="CU13:CU80" si="56">+IF($BL13="F",COUNTIF($BL$13:$BL13,CU$12),0)</f>
        <v>1</v>
      </c>
      <c r="CV13" s="625">
        <f t="shared" ref="CV13:CV80" si="57">+IF($BO13="G",COUNTIF($BO$13:$BO13,CV$12),0)</f>
        <v>0</v>
      </c>
      <c r="CW13" s="625">
        <f t="shared" ref="CW13:CW80" si="58">+IF($BR13="H",COUNTIF($BR$13:$BR13,CW$12),0)</f>
        <v>0</v>
      </c>
      <c r="CX13" s="625">
        <f t="shared" ref="CX13:CX80" si="59">+IF($BU13="I",COUNTIF($BU$13:$BU13,CX$12),0)</f>
        <v>0</v>
      </c>
      <c r="CY13" s="625">
        <f t="shared" ref="CY13:CY80" si="60">+IF($BX13="J",COUNTIF($BX$13:$BX13,CY$12),0)</f>
        <v>0</v>
      </c>
      <c r="CZ13" s="625">
        <f t="shared" ref="CZ13:CZ80" si="61">+IF($CA13="K",COUNTIF($CA$13:$CA13,CZ$12),0)</f>
        <v>0</v>
      </c>
      <c r="DA13" s="625">
        <f t="shared" ref="DA13:DA80" si="62">+IF($CD13="L",COUNTIF($CD$13:$CD13,DA$12),0)</f>
        <v>0</v>
      </c>
      <c r="DB13" s="625">
        <f t="shared" ref="DB13:DB80" si="63">+IF($CG13="M",COUNTIF($CG$13:$CG13,DB$12),0)</f>
        <v>0</v>
      </c>
      <c r="DC13" s="626">
        <f t="shared" ref="DC13:DC80" si="64">SUM(CP13:DB13)</f>
        <v>1</v>
      </c>
      <c r="DF13" s="627" t="s">
        <v>1000</v>
      </c>
      <c r="DG13" s="231" t="s">
        <v>1044</v>
      </c>
      <c r="DH13" s="283">
        <f>+SUMIF(AW13:AW80,DF13,$AY$13:$AY$80)</f>
        <v>390000</v>
      </c>
      <c r="DI13" s="283"/>
      <c r="DJ13" s="283"/>
      <c r="DM13" s="283"/>
    </row>
    <row r="14" spans="1:117">
      <c r="A14" s="518"/>
      <c r="B14" s="601"/>
      <c r="C14" s="602">
        <v>2</v>
      </c>
      <c r="D14" s="603" t="s">
        <v>1045</v>
      </c>
      <c r="E14" s="604"/>
      <c r="F14" s="605">
        <v>44932</v>
      </c>
      <c r="G14" s="606" t="s">
        <v>1046</v>
      </c>
      <c r="H14" s="607"/>
      <c r="I14" s="608"/>
      <c r="J14" s="607"/>
      <c r="K14" s="608"/>
      <c r="L14" s="607">
        <v>3</v>
      </c>
      <c r="M14" s="609"/>
      <c r="N14" s="607">
        <v>4</v>
      </c>
      <c r="O14" s="610">
        <v>170000</v>
      </c>
      <c r="P14" s="607"/>
      <c r="Q14" s="611"/>
      <c r="R14" s="607"/>
      <c r="S14" s="612"/>
      <c r="T14" s="613">
        <f t="shared" si="1"/>
        <v>170000</v>
      </c>
      <c r="U14" s="602"/>
      <c r="V14" s="602"/>
      <c r="W14" s="602"/>
      <c r="X14" s="602" t="s">
        <v>1043</v>
      </c>
      <c r="Y14" s="614" t="s">
        <v>650</v>
      </c>
      <c r="Z14" s="614"/>
      <c r="AA14" s="536"/>
      <c r="AB14" s="518"/>
      <c r="AC14" s="602" t="str">
        <f t="shared" si="2"/>
        <v>IRAWATI</v>
      </c>
      <c r="AD14" s="615"/>
      <c r="AE14" s="615"/>
      <c r="AF14" s="615"/>
      <c r="AG14" s="615"/>
      <c r="AH14" s="615"/>
      <c r="AI14" s="615">
        <v>170000</v>
      </c>
      <c r="AJ14" s="615"/>
      <c r="AK14" s="616"/>
      <c r="AL14" s="615"/>
      <c r="AM14" s="615"/>
      <c r="AN14" s="615"/>
      <c r="AO14" s="615"/>
      <c r="AP14" s="615"/>
      <c r="AQ14" s="602">
        <f t="shared" si="3"/>
        <v>170000</v>
      </c>
      <c r="AR14" s="602">
        <f t="shared" si="4"/>
        <v>0</v>
      </c>
      <c r="AS14" s="602"/>
      <c r="AT14" s="602">
        <f t="shared" si="5"/>
        <v>170000</v>
      </c>
      <c r="AU14" s="518"/>
      <c r="AV14" s="617" t="str">
        <f t="shared" si="6"/>
        <v>IRAWATI</v>
      </c>
      <c r="AW14" s="628">
        <f t="shared" si="7"/>
        <v>0</v>
      </c>
      <c r="AX14" s="629" t="str">
        <f t="shared" si="8"/>
        <v>00</v>
      </c>
      <c r="AY14" s="630">
        <f t="shared" si="9"/>
        <v>0</v>
      </c>
      <c r="AZ14" s="628">
        <f t="shared" si="10"/>
        <v>0</v>
      </c>
      <c r="BA14" s="629" t="str">
        <f t="shared" si="11"/>
        <v>00</v>
      </c>
      <c r="BB14" s="630">
        <f t="shared" si="12"/>
        <v>0</v>
      </c>
      <c r="BC14" s="628">
        <f t="shared" si="13"/>
        <v>0</v>
      </c>
      <c r="BD14" s="629" t="str">
        <f t="shared" si="14"/>
        <v>00</v>
      </c>
      <c r="BE14" s="630">
        <f t="shared" si="15"/>
        <v>0</v>
      </c>
      <c r="BF14" s="628">
        <f t="shared" si="16"/>
        <v>0</v>
      </c>
      <c r="BG14" s="629" t="str">
        <f t="shared" si="17"/>
        <v>00</v>
      </c>
      <c r="BH14" s="630">
        <f t="shared" si="18"/>
        <v>0</v>
      </c>
      <c r="BI14" s="628">
        <f t="shared" si="19"/>
        <v>0</v>
      </c>
      <c r="BJ14" s="629" t="str">
        <f t="shared" si="20"/>
        <v>00</v>
      </c>
      <c r="BK14" s="630">
        <f t="shared" si="21"/>
        <v>0</v>
      </c>
      <c r="BL14" s="628" t="str">
        <f t="shared" si="22"/>
        <v>F</v>
      </c>
      <c r="BM14" s="629" t="str">
        <f t="shared" si="23"/>
        <v>F2</v>
      </c>
      <c r="BN14" s="630">
        <f t="shared" si="24"/>
        <v>170000</v>
      </c>
      <c r="BO14" s="628">
        <f t="shared" si="25"/>
        <v>0</v>
      </c>
      <c r="BP14" s="629" t="str">
        <f t="shared" si="26"/>
        <v>00</v>
      </c>
      <c r="BQ14" s="630">
        <f t="shared" si="27"/>
        <v>0</v>
      </c>
      <c r="BR14" s="628">
        <f t="shared" si="28"/>
        <v>0</v>
      </c>
      <c r="BS14" s="629" t="str">
        <f t="shared" si="29"/>
        <v>00</v>
      </c>
      <c r="BT14" s="630">
        <f t="shared" si="30"/>
        <v>0</v>
      </c>
      <c r="BU14" s="628">
        <f t="shared" si="31"/>
        <v>0</v>
      </c>
      <c r="BV14" s="629" t="str">
        <f t="shared" si="32"/>
        <v>00</v>
      </c>
      <c r="BW14" s="630">
        <f t="shared" si="33"/>
        <v>0</v>
      </c>
      <c r="BX14" s="628">
        <f t="shared" si="34"/>
        <v>0</v>
      </c>
      <c r="BY14" s="629" t="str">
        <f t="shared" si="35"/>
        <v>00</v>
      </c>
      <c r="BZ14" s="630">
        <f t="shared" si="36"/>
        <v>0</v>
      </c>
      <c r="CA14" s="628">
        <f t="shared" si="37"/>
        <v>0</v>
      </c>
      <c r="CB14" s="629" t="str">
        <f t="shared" si="38"/>
        <v>00</v>
      </c>
      <c r="CC14" s="630">
        <f t="shared" si="39"/>
        <v>0</v>
      </c>
      <c r="CD14" s="628">
        <f t="shared" si="40"/>
        <v>0</v>
      </c>
      <c r="CE14" s="629" t="str">
        <f t="shared" si="41"/>
        <v>00</v>
      </c>
      <c r="CF14" s="630">
        <f t="shared" si="42"/>
        <v>0</v>
      </c>
      <c r="CG14" s="628">
        <f t="shared" si="43"/>
        <v>0</v>
      </c>
      <c r="CH14" s="629" t="str">
        <f t="shared" si="44"/>
        <v>00</v>
      </c>
      <c r="CI14" s="630">
        <f t="shared" si="45"/>
        <v>0</v>
      </c>
      <c r="CJ14" s="631">
        <f t="shared" si="46"/>
        <v>170000</v>
      </c>
      <c r="CK14" s="632">
        <f t="shared" si="47"/>
        <v>0</v>
      </c>
      <c r="CL14" s="632"/>
      <c r="CM14" s="630">
        <f t="shared" si="48"/>
        <v>170000</v>
      </c>
      <c r="CN14" s="633" t="str">
        <f t="shared" si="49"/>
        <v>IRAWATI</v>
      </c>
      <c r="CO14" s="624">
        <f t="shared" si="50"/>
        <v>0</v>
      </c>
      <c r="CP14" s="625">
        <f t="shared" si="51"/>
        <v>0</v>
      </c>
      <c r="CQ14" s="625">
        <f t="shared" si="52"/>
        <v>0</v>
      </c>
      <c r="CR14" s="625">
        <f t="shared" si="53"/>
        <v>0</v>
      </c>
      <c r="CS14" s="625">
        <f t="shared" si="54"/>
        <v>0</v>
      </c>
      <c r="CT14" s="625">
        <f t="shared" si="55"/>
        <v>0</v>
      </c>
      <c r="CU14" s="625">
        <f t="shared" si="56"/>
        <v>2</v>
      </c>
      <c r="CV14" s="625">
        <f t="shared" si="57"/>
        <v>0</v>
      </c>
      <c r="CW14" s="625">
        <f t="shared" si="58"/>
        <v>0</v>
      </c>
      <c r="CX14" s="625">
        <f t="shared" si="59"/>
        <v>0</v>
      </c>
      <c r="CY14" s="625">
        <f t="shared" si="60"/>
        <v>0</v>
      </c>
      <c r="CZ14" s="625">
        <f t="shared" si="61"/>
        <v>0</v>
      </c>
      <c r="DA14" s="625">
        <f t="shared" si="62"/>
        <v>0</v>
      </c>
      <c r="DB14" s="625">
        <f t="shared" si="63"/>
        <v>0</v>
      </c>
      <c r="DC14" s="626">
        <f t="shared" si="64"/>
        <v>2</v>
      </c>
      <c r="DF14" s="627" t="s">
        <v>1001</v>
      </c>
      <c r="DG14" s="231" t="s">
        <v>1047</v>
      </c>
      <c r="DH14" s="283">
        <f>+SUMIF(AZ13:AZ80,DF14,$BB$13:$BB$80)</f>
        <v>0</v>
      </c>
      <c r="DI14" s="283"/>
      <c r="DJ14" s="283"/>
      <c r="DM14" s="283"/>
    </row>
    <row r="15" spans="1:117">
      <c r="A15" s="518"/>
      <c r="B15" s="601"/>
      <c r="C15" s="602">
        <v>3</v>
      </c>
      <c r="D15" s="603" t="s">
        <v>1048</v>
      </c>
      <c r="E15" s="604"/>
      <c r="F15" s="605">
        <v>44932</v>
      </c>
      <c r="G15" s="606" t="s">
        <v>1049</v>
      </c>
      <c r="H15" s="607"/>
      <c r="I15" s="608"/>
      <c r="J15" s="607"/>
      <c r="K15" s="608"/>
      <c r="L15" s="607">
        <v>3</v>
      </c>
      <c r="M15" s="609"/>
      <c r="N15" s="607">
        <v>4</v>
      </c>
      <c r="O15" s="610">
        <v>266000</v>
      </c>
      <c r="P15" s="607"/>
      <c r="Q15" s="611"/>
      <c r="R15" s="607"/>
      <c r="S15" s="612"/>
      <c r="T15" s="613">
        <f t="shared" si="1"/>
        <v>266000</v>
      </c>
      <c r="U15" s="602"/>
      <c r="V15" s="602"/>
      <c r="W15" s="602"/>
      <c r="X15" s="602" t="s">
        <v>1043</v>
      </c>
      <c r="Y15" s="614" t="s">
        <v>650</v>
      </c>
      <c r="Z15" s="614"/>
      <c r="AA15" s="536"/>
      <c r="AB15" s="518"/>
      <c r="AC15" s="602" t="str">
        <f t="shared" si="2"/>
        <v>B IRMA</v>
      </c>
      <c r="AD15" s="615"/>
      <c r="AE15" s="615"/>
      <c r="AF15" s="615"/>
      <c r="AG15" s="615"/>
      <c r="AH15" s="615"/>
      <c r="AI15" s="615">
        <v>266000</v>
      </c>
      <c r="AJ15" s="615"/>
      <c r="AK15" s="616"/>
      <c r="AL15" s="615"/>
      <c r="AM15" s="615"/>
      <c r="AN15" s="615"/>
      <c r="AO15" s="615"/>
      <c r="AP15" s="615"/>
      <c r="AQ15" s="602">
        <f t="shared" si="3"/>
        <v>266000</v>
      </c>
      <c r="AR15" s="602">
        <f t="shared" si="4"/>
        <v>0</v>
      </c>
      <c r="AS15" s="602"/>
      <c r="AT15" s="602">
        <f t="shared" si="5"/>
        <v>266000</v>
      </c>
      <c r="AU15" s="518"/>
      <c r="AV15" s="617" t="str">
        <f t="shared" si="6"/>
        <v>B IRMA</v>
      </c>
      <c r="AW15" s="628">
        <f t="shared" si="7"/>
        <v>0</v>
      </c>
      <c r="AX15" s="629" t="str">
        <f t="shared" si="8"/>
        <v>00</v>
      </c>
      <c r="AY15" s="630">
        <f t="shared" si="9"/>
        <v>0</v>
      </c>
      <c r="AZ15" s="628">
        <f t="shared" si="10"/>
        <v>0</v>
      </c>
      <c r="BA15" s="629" t="str">
        <f t="shared" si="11"/>
        <v>00</v>
      </c>
      <c r="BB15" s="630">
        <f t="shared" si="12"/>
        <v>0</v>
      </c>
      <c r="BC15" s="628">
        <f t="shared" si="13"/>
        <v>0</v>
      </c>
      <c r="BD15" s="629" t="str">
        <f t="shared" si="14"/>
        <v>00</v>
      </c>
      <c r="BE15" s="630">
        <f t="shared" si="15"/>
        <v>0</v>
      </c>
      <c r="BF15" s="628">
        <f t="shared" si="16"/>
        <v>0</v>
      </c>
      <c r="BG15" s="629" t="str">
        <f t="shared" si="17"/>
        <v>00</v>
      </c>
      <c r="BH15" s="630">
        <f t="shared" si="18"/>
        <v>0</v>
      </c>
      <c r="BI15" s="628">
        <f t="shared" si="19"/>
        <v>0</v>
      </c>
      <c r="BJ15" s="629" t="str">
        <f t="shared" si="20"/>
        <v>00</v>
      </c>
      <c r="BK15" s="630">
        <f t="shared" si="21"/>
        <v>0</v>
      </c>
      <c r="BL15" s="628" t="str">
        <f t="shared" si="22"/>
        <v>F</v>
      </c>
      <c r="BM15" s="629" t="str">
        <f t="shared" si="23"/>
        <v>F3</v>
      </c>
      <c r="BN15" s="630">
        <f t="shared" si="24"/>
        <v>266000</v>
      </c>
      <c r="BO15" s="628">
        <f t="shared" si="25"/>
        <v>0</v>
      </c>
      <c r="BP15" s="629" t="str">
        <f t="shared" si="26"/>
        <v>00</v>
      </c>
      <c r="BQ15" s="630">
        <f t="shared" si="27"/>
        <v>0</v>
      </c>
      <c r="BR15" s="628">
        <f t="shared" si="28"/>
        <v>0</v>
      </c>
      <c r="BS15" s="629" t="str">
        <f t="shared" si="29"/>
        <v>00</v>
      </c>
      <c r="BT15" s="630">
        <f t="shared" si="30"/>
        <v>0</v>
      </c>
      <c r="BU15" s="628">
        <f t="shared" si="31"/>
        <v>0</v>
      </c>
      <c r="BV15" s="629" t="str">
        <f t="shared" si="32"/>
        <v>00</v>
      </c>
      <c r="BW15" s="630">
        <f t="shared" si="33"/>
        <v>0</v>
      </c>
      <c r="BX15" s="628">
        <f t="shared" si="34"/>
        <v>0</v>
      </c>
      <c r="BY15" s="629" t="str">
        <f t="shared" si="35"/>
        <v>00</v>
      </c>
      <c r="BZ15" s="630">
        <f t="shared" si="36"/>
        <v>0</v>
      </c>
      <c r="CA15" s="628">
        <f t="shared" si="37"/>
        <v>0</v>
      </c>
      <c r="CB15" s="629" t="str">
        <f t="shared" si="38"/>
        <v>00</v>
      </c>
      <c r="CC15" s="630">
        <f t="shared" si="39"/>
        <v>0</v>
      </c>
      <c r="CD15" s="628">
        <f t="shared" si="40"/>
        <v>0</v>
      </c>
      <c r="CE15" s="629" t="str">
        <f t="shared" si="41"/>
        <v>00</v>
      </c>
      <c r="CF15" s="630">
        <f t="shared" si="42"/>
        <v>0</v>
      </c>
      <c r="CG15" s="628">
        <f t="shared" si="43"/>
        <v>0</v>
      </c>
      <c r="CH15" s="629" t="str">
        <f t="shared" si="44"/>
        <v>00</v>
      </c>
      <c r="CI15" s="630">
        <f t="shared" si="45"/>
        <v>0</v>
      </c>
      <c r="CJ15" s="631">
        <f t="shared" si="46"/>
        <v>266000</v>
      </c>
      <c r="CK15" s="632">
        <f t="shared" si="47"/>
        <v>0</v>
      </c>
      <c r="CL15" s="632"/>
      <c r="CM15" s="630">
        <f t="shared" si="48"/>
        <v>266000</v>
      </c>
      <c r="CN15" s="633" t="str">
        <f t="shared" si="49"/>
        <v>B IRMA</v>
      </c>
      <c r="CO15" s="624">
        <f t="shared" si="50"/>
        <v>0</v>
      </c>
      <c r="CP15" s="625">
        <f t="shared" si="51"/>
        <v>0</v>
      </c>
      <c r="CQ15" s="625">
        <f t="shared" si="52"/>
        <v>0</v>
      </c>
      <c r="CR15" s="625">
        <f t="shared" si="53"/>
        <v>0</v>
      </c>
      <c r="CS15" s="625">
        <f t="shared" si="54"/>
        <v>0</v>
      </c>
      <c r="CT15" s="625">
        <f t="shared" si="55"/>
        <v>0</v>
      </c>
      <c r="CU15" s="625">
        <f t="shared" si="56"/>
        <v>3</v>
      </c>
      <c r="CV15" s="625">
        <f t="shared" si="57"/>
        <v>0</v>
      </c>
      <c r="CW15" s="625">
        <f t="shared" si="58"/>
        <v>0</v>
      </c>
      <c r="CX15" s="625">
        <f t="shared" si="59"/>
        <v>0</v>
      </c>
      <c r="CY15" s="625">
        <f t="shared" si="60"/>
        <v>0</v>
      </c>
      <c r="CZ15" s="625">
        <f t="shared" si="61"/>
        <v>0</v>
      </c>
      <c r="DA15" s="625">
        <f t="shared" si="62"/>
        <v>0</v>
      </c>
      <c r="DB15" s="625">
        <f t="shared" si="63"/>
        <v>0</v>
      </c>
      <c r="DC15" s="626">
        <f t="shared" si="64"/>
        <v>3</v>
      </c>
      <c r="DF15" s="627" t="s">
        <v>1002</v>
      </c>
      <c r="DG15" s="231" t="s">
        <v>1050</v>
      </c>
      <c r="DH15" s="283">
        <f>+SUMIF(BC13:BC80,DF15,$BE$13:$BE$80)</f>
        <v>819000</v>
      </c>
      <c r="DI15" s="283"/>
      <c r="DJ15" s="283"/>
      <c r="DM15" s="283"/>
    </row>
    <row r="16" spans="1:117">
      <c r="A16" s="518"/>
      <c r="B16" s="601"/>
      <c r="C16" s="602">
        <v>4</v>
      </c>
      <c r="D16" s="603" t="s">
        <v>1051</v>
      </c>
      <c r="E16" s="604"/>
      <c r="F16" s="605">
        <v>44932</v>
      </c>
      <c r="G16" s="606" t="s">
        <v>1052</v>
      </c>
      <c r="H16" s="607"/>
      <c r="I16" s="608"/>
      <c r="J16" s="607"/>
      <c r="K16" s="608"/>
      <c r="L16" s="607">
        <v>3</v>
      </c>
      <c r="M16" s="609"/>
      <c r="N16" s="607">
        <v>4</v>
      </c>
      <c r="O16" s="610">
        <v>460000</v>
      </c>
      <c r="P16" s="607"/>
      <c r="Q16" s="611"/>
      <c r="R16" s="607"/>
      <c r="S16" s="612"/>
      <c r="T16" s="613">
        <f t="shared" si="1"/>
        <v>460000</v>
      </c>
      <c r="U16" s="602"/>
      <c r="V16" s="602"/>
      <c r="W16" s="602"/>
      <c r="X16" s="602" t="s">
        <v>1043</v>
      </c>
      <c r="Y16" s="614" t="s">
        <v>650</v>
      </c>
      <c r="Z16" s="614"/>
      <c r="AA16" s="536"/>
      <c r="AB16" s="518"/>
      <c r="AC16" s="602" t="str">
        <f t="shared" si="2"/>
        <v>NURHALIMA</v>
      </c>
      <c r="AD16" s="615"/>
      <c r="AE16" s="615"/>
      <c r="AF16" s="615"/>
      <c r="AG16" s="615"/>
      <c r="AH16" s="615"/>
      <c r="AI16" s="615">
        <v>460000</v>
      </c>
      <c r="AJ16" s="615"/>
      <c r="AK16" s="616"/>
      <c r="AL16" s="615"/>
      <c r="AM16" s="615"/>
      <c r="AN16" s="615"/>
      <c r="AO16" s="615"/>
      <c r="AP16" s="615"/>
      <c r="AQ16" s="602">
        <f t="shared" si="3"/>
        <v>460000</v>
      </c>
      <c r="AR16" s="602">
        <f t="shared" si="4"/>
        <v>0</v>
      </c>
      <c r="AS16" s="602"/>
      <c r="AT16" s="602">
        <f t="shared" si="5"/>
        <v>460000</v>
      </c>
      <c r="AU16" s="518"/>
      <c r="AV16" s="617" t="str">
        <f t="shared" si="6"/>
        <v>NURHALIMA</v>
      </c>
      <c r="AW16" s="628">
        <f t="shared" si="7"/>
        <v>0</v>
      </c>
      <c r="AX16" s="629" t="str">
        <f t="shared" si="8"/>
        <v>00</v>
      </c>
      <c r="AY16" s="630">
        <f t="shared" si="9"/>
        <v>0</v>
      </c>
      <c r="AZ16" s="628">
        <f t="shared" si="10"/>
        <v>0</v>
      </c>
      <c r="BA16" s="629" t="str">
        <f t="shared" si="11"/>
        <v>00</v>
      </c>
      <c r="BB16" s="630">
        <f t="shared" si="12"/>
        <v>0</v>
      </c>
      <c r="BC16" s="628">
        <f t="shared" si="13"/>
        <v>0</v>
      </c>
      <c r="BD16" s="629" t="str">
        <f t="shared" si="14"/>
        <v>00</v>
      </c>
      <c r="BE16" s="630">
        <f t="shared" si="15"/>
        <v>0</v>
      </c>
      <c r="BF16" s="628">
        <f t="shared" si="16"/>
        <v>0</v>
      </c>
      <c r="BG16" s="629" t="str">
        <f t="shared" si="17"/>
        <v>00</v>
      </c>
      <c r="BH16" s="630">
        <f t="shared" si="18"/>
        <v>0</v>
      </c>
      <c r="BI16" s="628">
        <f t="shared" si="19"/>
        <v>0</v>
      </c>
      <c r="BJ16" s="629" t="str">
        <f t="shared" si="20"/>
        <v>00</v>
      </c>
      <c r="BK16" s="630">
        <f t="shared" si="21"/>
        <v>0</v>
      </c>
      <c r="BL16" s="628" t="str">
        <f t="shared" si="22"/>
        <v>F</v>
      </c>
      <c r="BM16" s="629" t="str">
        <f t="shared" si="23"/>
        <v>F4</v>
      </c>
      <c r="BN16" s="630">
        <f t="shared" si="24"/>
        <v>460000</v>
      </c>
      <c r="BO16" s="628">
        <f t="shared" si="25"/>
        <v>0</v>
      </c>
      <c r="BP16" s="629" t="str">
        <f t="shared" si="26"/>
        <v>00</v>
      </c>
      <c r="BQ16" s="630">
        <f t="shared" si="27"/>
        <v>0</v>
      </c>
      <c r="BR16" s="628">
        <f t="shared" si="28"/>
        <v>0</v>
      </c>
      <c r="BS16" s="629" t="str">
        <f t="shared" si="29"/>
        <v>00</v>
      </c>
      <c r="BT16" s="630">
        <f t="shared" si="30"/>
        <v>0</v>
      </c>
      <c r="BU16" s="628">
        <f t="shared" si="31"/>
        <v>0</v>
      </c>
      <c r="BV16" s="629" t="str">
        <f t="shared" si="32"/>
        <v>00</v>
      </c>
      <c r="BW16" s="630">
        <f t="shared" si="33"/>
        <v>0</v>
      </c>
      <c r="BX16" s="628">
        <f t="shared" si="34"/>
        <v>0</v>
      </c>
      <c r="BY16" s="629" t="str">
        <f t="shared" si="35"/>
        <v>00</v>
      </c>
      <c r="BZ16" s="630">
        <f t="shared" si="36"/>
        <v>0</v>
      </c>
      <c r="CA16" s="628">
        <f t="shared" si="37"/>
        <v>0</v>
      </c>
      <c r="CB16" s="629" t="str">
        <f t="shared" si="38"/>
        <v>00</v>
      </c>
      <c r="CC16" s="630">
        <f t="shared" si="39"/>
        <v>0</v>
      </c>
      <c r="CD16" s="628">
        <f t="shared" si="40"/>
        <v>0</v>
      </c>
      <c r="CE16" s="629" t="str">
        <f t="shared" si="41"/>
        <v>00</v>
      </c>
      <c r="CF16" s="630">
        <f t="shared" si="42"/>
        <v>0</v>
      </c>
      <c r="CG16" s="628">
        <f t="shared" si="43"/>
        <v>0</v>
      </c>
      <c r="CH16" s="629" t="str">
        <f t="shared" si="44"/>
        <v>00</v>
      </c>
      <c r="CI16" s="630">
        <f t="shared" si="45"/>
        <v>0</v>
      </c>
      <c r="CJ16" s="631">
        <f t="shared" si="46"/>
        <v>460000</v>
      </c>
      <c r="CK16" s="632">
        <f t="shared" si="47"/>
        <v>0</v>
      </c>
      <c r="CL16" s="632"/>
      <c r="CM16" s="630">
        <f t="shared" si="48"/>
        <v>460000</v>
      </c>
      <c r="CN16" s="633" t="str">
        <f t="shared" si="49"/>
        <v>NURHALIMA</v>
      </c>
      <c r="CO16" s="624">
        <f t="shared" si="50"/>
        <v>0</v>
      </c>
      <c r="CP16" s="625">
        <f t="shared" si="51"/>
        <v>0</v>
      </c>
      <c r="CQ16" s="625">
        <f t="shared" si="52"/>
        <v>0</v>
      </c>
      <c r="CR16" s="625">
        <f t="shared" si="53"/>
        <v>0</v>
      </c>
      <c r="CS16" s="625">
        <f t="shared" si="54"/>
        <v>0</v>
      </c>
      <c r="CT16" s="625">
        <f t="shared" si="55"/>
        <v>0</v>
      </c>
      <c r="CU16" s="625">
        <f t="shared" si="56"/>
        <v>4</v>
      </c>
      <c r="CV16" s="625">
        <f t="shared" si="57"/>
        <v>0</v>
      </c>
      <c r="CW16" s="625">
        <f t="shared" si="58"/>
        <v>0</v>
      </c>
      <c r="CX16" s="625">
        <f t="shared" si="59"/>
        <v>0</v>
      </c>
      <c r="CY16" s="625">
        <f t="shared" si="60"/>
        <v>0</v>
      </c>
      <c r="CZ16" s="625">
        <f t="shared" si="61"/>
        <v>0</v>
      </c>
      <c r="DA16" s="625">
        <f t="shared" si="62"/>
        <v>0</v>
      </c>
      <c r="DB16" s="625">
        <f t="shared" si="63"/>
        <v>0</v>
      </c>
      <c r="DC16" s="626">
        <f t="shared" si="64"/>
        <v>4</v>
      </c>
      <c r="DF16" s="627" t="s">
        <v>1003</v>
      </c>
      <c r="DG16" s="231" t="s">
        <v>1053</v>
      </c>
      <c r="DH16" s="283">
        <f>+SUMIF(BF13:BF80,DF16,$BH$13:$BH$80)</f>
        <v>640000</v>
      </c>
      <c r="DI16" s="283"/>
      <c r="DJ16" s="283"/>
      <c r="DM16" s="283"/>
    </row>
    <row r="17" spans="1:117">
      <c r="A17" s="518"/>
      <c r="B17" s="601"/>
      <c r="C17" s="602">
        <v>5</v>
      </c>
      <c r="D17" s="603" t="s">
        <v>1054</v>
      </c>
      <c r="E17" s="604"/>
      <c r="F17" s="605">
        <v>44936</v>
      </c>
      <c r="G17" s="606" t="s">
        <v>1055</v>
      </c>
      <c r="H17" s="607"/>
      <c r="I17" s="608"/>
      <c r="J17" s="607"/>
      <c r="K17" s="608"/>
      <c r="L17" s="607">
        <v>3</v>
      </c>
      <c r="M17" s="609"/>
      <c r="N17" s="607">
        <v>4</v>
      </c>
      <c r="O17" s="610">
        <v>133000</v>
      </c>
      <c r="P17" s="607"/>
      <c r="Q17" s="611"/>
      <c r="R17" s="607"/>
      <c r="S17" s="612"/>
      <c r="T17" s="613">
        <f t="shared" si="1"/>
        <v>133000</v>
      </c>
      <c r="U17" s="602"/>
      <c r="V17" s="602"/>
      <c r="W17" s="602"/>
      <c r="X17" s="602" t="s">
        <v>1043</v>
      </c>
      <c r="Y17" s="614" t="s">
        <v>650</v>
      </c>
      <c r="Z17" s="614"/>
      <c r="AA17" s="536"/>
      <c r="AB17" s="518"/>
      <c r="AC17" s="602" t="str">
        <f t="shared" si="2"/>
        <v>NORMA</v>
      </c>
      <c r="AD17" s="615"/>
      <c r="AE17" s="615"/>
      <c r="AF17" s="615"/>
      <c r="AG17" s="615"/>
      <c r="AH17" s="615"/>
      <c r="AI17" s="615">
        <v>133000</v>
      </c>
      <c r="AJ17" s="615"/>
      <c r="AK17" s="616"/>
      <c r="AL17" s="615"/>
      <c r="AM17" s="615"/>
      <c r="AN17" s="615"/>
      <c r="AO17" s="615"/>
      <c r="AP17" s="615"/>
      <c r="AQ17" s="602">
        <f t="shared" si="3"/>
        <v>133000</v>
      </c>
      <c r="AR17" s="602">
        <f t="shared" si="4"/>
        <v>0</v>
      </c>
      <c r="AS17" s="602"/>
      <c r="AT17" s="602">
        <f t="shared" si="5"/>
        <v>133000</v>
      </c>
      <c r="AU17" s="518"/>
      <c r="AV17" s="617" t="str">
        <f t="shared" si="6"/>
        <v>NORMA</v>
      </c>
      <c r="AW17" s="628">
        <f t="shared" si="7"/>
        <v>0</v>
      </c>
      <c r="AX17" s="629" t="str">
        <f t="shared" si="8"/>
        <v>00</v>
      </c>
      <c r="AY17" s="630">
        <f t="shared" si="9"/>
        <v>0</v>
      </c>
      <c r="AZ17" s="628">
        <f t="shared" si="10"/>
        <v>0</v>
      </c>
      <c r="BA17" s="629" t="str">
        <f t="shared" si="11"/>
        <v>00</v>
      </c>
      <c r="BB17" s="630">
        <f t="shared" si="12"/>
        <v>0</v>
      </c>
      <c r="BC17" s="628">
        <f t="shared" si="13"/>
        <v>0</v>
      </c>
      <c r="BD17" s="629" t="str">
        <f t="shared" si="14"/>
        <v>00</v>
      </c>
      <c r="BE17" s="630">
        <f t="shared" si="15"/>
        <v>0</v>
      </c>
      <c r="BF17" s="628">
        <f t="shared" si="16"/>
        <v>0</v>
      </c>
      <c r="BG17" s="629" t="str">
        <f t="shared" si="17"/>
        <v>00</v>
      </c>
      <c r="BH17" s="630">
        <f t="shared" si="18"/>
        <v>0</v>
      </c>
      <c r="BI17" s="628">
        <f t="shared" si="19"/>
        <v>0</v>
      </c>
      <c r="BJ17" s="629" t="str">
        <f t="shared" si="20"/>
        <v>00</v>
      </c>
      <c r="BK17" s="630">
        <f t="shared" si="21"/>
        <v>0</v>
      </c>
      <c r="BL17" s="628" t="str">
        <f t="shared" si="22"/>
        <v>F</v>
      </c>
      <c r="BM17" s="629" t="str">
        <f t="shared" si="23"/>
        <v>F5</v>
      </c>
      <c r="BN17" s="630">
        <f t="shared" si="24"/>
        <v>133000</v>
      </c>
      <c r="BO17" s="628">
        <f t="shared" si="25"/>
        <v>0</v>
      </c>
      <c r="BP17" s="629" t="str">
        <f t="shared" si="26"/>
        <v>00</v>
      </c>
      <c r="BQ17" s="630">
        <f t="shared" si="27"/>
        <v>0</v>
      </c>
      <c r="BR17" s="628">
        <f t="shared" si="28"/>
        <v>0</v>
      </c>
      <c r="BS17" s="629" t="str">
        <f t="shared" si="29"/>
        <v>00</v>
      </c>
      <c r="BT17" s="630">
        <f t="shared" si="30"/>
        <v>0</v>
      </c>
      <c r="BU17" s="628">
        <f t="shared" si="31"/>
        <v>0</v>
      </c>
      <c r="BV17" s="629" t="str">
        <f t="shared" si="32"/>
        <v>00</v>
      </c>
      <c r="BW17" s="630">
        <f t="shared" si="33"/>
        <v>0</v>
      </c>
      <c r="BX17" s="628">
        <f t="shared" si="34"/>
        <v>0</v>
      </c>
      <c r="BY17" s="629" t="str">
        <f t="shared" si="35"/>
        <v>00</v>
      </c>
      <c r="BZ17" s="630">
        <f t="shared" si="36"/>
        <v>0</v>
      </c>
      <c r="CA17" s="628">
        <f t="shared" si="37"/>
        <v>0</v>
      </c>
      <c r="CB17" s="629" t="str">
        <f t="shared" si="38"/>
        <v>00</v>
      </c>
      <c r="CC17" s="630">
        <f t="shared" si="39"/>
        <v>0</v>
      </c>
      <c r="CD17" s="628">
        <f t="shared" si="40"/>
        <v>0</v>
      </c>
      <c r="CE17" s="629" t="str">
        <f t="shared" si="41"/>
        <v>00</v>
      </c>
      <c r="CF17" s="630">
        <f t="shared" si="42"/>
        <v>0</v>
      </c>
      <c r="CG17" s="628">
        <f t="shared" si="43"/>
        <v>0</v>
      </c>
      <c r="CH17" s="629" t="str">
        <f t="shared" si="44"/>
        <v>00</v>
      </c>
      <c r="CI17" s="630">
        <f t="shared" si="45"/>
        <v>0</v>
      </c>
      <c r="CJ17" s="631">
        <f t="shared" si="46"/>
        <v>133000</v>
      </c>
      <c r="CK17" s="632">
        <f t="shared" si="47"/>
        <v>0</v>
      </c>
      <c r="CL17" s="632"/>
      <c r="CM17" s="630">
        <f t="shared" si="48"/>
        <v>133000</v>
      </c>
      <c r="CN17" s="633" t="str">
        <f t="shared" si="49"/>
        <v>NORMA</v>
      </c>
      <c r="CO17" s="624">
        <f t="shared" si="50"/>
        <v>0</v>
      </c>
      <c r="CP17" s="625">
        <f t="shared" si="51"/>
        <v>0</v>
      </c>
      <c r="CQ17" s="625">
        <f t="shared" si="52"/>
        <v>0</v>
      </c>
      <c r="CR17" s="625">
        <f t="shared" si="53"/>
        <v>0</v>
      </c>
      <c r="CS17" s="625">
        <f t="shared" si="54"/>
        <v>0</v>
      </c>
      <c r="CT17" s="625">
        <f t="shared" si="55"/>
        <v>0</v>
      </c>
      <c r="CU17" s="625">
        <f t="shared" si="56"/>
        <v>5</v>
      </c>
      <c r="CV17" s="625">
        <f t="shared" si="57"/>
        <v>0</v>
      </c>
      <c r="CW17" s="625">
        <f t="shared" si="58"/>
        <v>0</v>
      </c>
      <c r="CX17" s="625">
        <f t="shared" si="59"/>
        <v>0</v>
      </c>
      <c r="CY17" s="625">
        <f t="shared" si="60"/>
        <v>0</v>
      </c>
      <c r="CZ17" s="625">
        <f t="shared" si="61"/>
        <v>0</v>
      </c>
      <c r="DA17" s="625">
        <f t="shared" si="62"/>
        <v>0</v>
      </c>
      <c r="DB17" s="625">
        <f t="shared" si="63"/>
        <v>0</v>
      </c>
      <c r="DC17" s="626">
        <f t="shared" si="64"/>
        <v>5</v>
      </c>
      <c r="DF17" s="627" t="s">
        <v>1004</v>
      </c>
      <c r="DG17" s="231" t="s">
        <v>1056</v>
      </c>
      <c r="DH17" s="283">
        <f>+SUMIF(BI13:BI80,DF17,$BK$13:$BK$80)</f>
        <v>0</v>
      </c>
      <c r="DI17" s="283"/>
      <c r="DJ17" s="283"/>
      <c r="DM17" s="283"/>
    </row>
    <row r="18" spans="1:117">
      <c r="A18" s="518"/>
      <c r="B18" s="601"/>
      <c r="C18" s="602">
        <v>6</v>
      </c>
      <c r="D18" s="603" t="s">
        <v>1057</v>
      </c>
      <c r="E18" s="604"/>
      <c r="F18" s="605">
        <v>44936</v>
      </c>
      <c r="G18" s="606" t="s">
        <v>1058</v>
      </c>
      <c r="H18" s="607"/>
      <c r="I18" s="608"/>
      <c r="J18" s="607"/>
      <c r="K18" s="608"/>
      <c r="L18" s="607">
        <v>3</v>
      </c>
      <c r="M18" s="609"/>
      <c r="N18" s="607">
        <v>4</v>
      </c>
      <c r="O18" s="610">
        <v>100000</v>
      </c>
      <c r="P18" s="607"/>
      <c r="Q18" s="611"/>
      <c r="R18" s="607"/>
      <c r="S18" s="612"/>
      <c r="T18" s="613">
        <f t="shared" si="1"/>
        <v>100000</v>
      </c>
      <c r="U18" s="602"/>
      <c r="V18" s="602"/>
      <c r="W18" s="602"/>
      <c r="X18" s="602" t="s">
        <v>1043</v>
      </c>
      <c r="Y18" s="614" t="s">
        <v>650</v>
      </c>
      <c r="Z18" s="614"/>
      <c r="AA18" s="536"/>
      <c r="AB18" s="518"/>
      <c r="AC18" s="602" t="str">
        <f t="shared" si="2"/>
        <v>RIA</v>
      </c>
      <c r="AD18" s="615"/>
      <c r="AE18" s="615"/>
      <c r="AF18" s="615">
        <v>100000</v>
      </c>
      <c r="AG18" s="615"/>
      <c r="AH18" s="615"/>
      <c r="AI18" s="615"/>
      <c r="AJ18" s="615"/>
      <c r="AK18" s="616"/>
      <c r="AL18" s="615"/>
      <c r="AM18" s="615"/>
      <c r="AN18" s="615"/>
      <c r="AO18" s="615"/>
      <c r="AP18" s="615"/>
      <c r="AQ18" s="602">
        <f t="shared" si="3"/>
        <v>100000</v>
      </c>
      <c r="AR18" s="602">
        <f t="shared" si="4"/>
        <v>0</v>
      </c>
      <c r="AS18" s="602"/>
      <c r="AT18" s="602">
        <f t="shared" si="5"/>
        <v>100000</v>
      </c>
      <c r="AU18" s="518"/>
      <c r="AV18" s="617" t="str">
        <f t="shared" si="6"/>
        <v>RIA</v>
      </c>
      <c r="AW18" s="628">
        <f t="shared" si="7"/>
        <v>0</v>
      </c>
      <c r="AX18" s="629" t="str">
        <f t="shared" si="8"/>
        <v>00</v>
      </c>
      <c r="AY18" s="630">
        <f t="shared" si="9"/>
        <v>0</v>
      </c>
      <c r="AZ18" s="628">
        <f t="shared" si="10"/>
        <v>0</v>
      </c>
      <c r="BA18" s="629" t="str">
        <f t="shared" si="11"/>
        <v>00</v>
      </c>
      <c r="BB18" s="630">
        <f t="shared" si="12"/>
        <v>0</v>
      </c>
      <c r="BC18" s="628" t="str">
        <f t="shared" si="13"/>
        <v>C</v>
      </c>
      <c r="BD18" s="629" t="str">
        <f t="shared" si="14"/>
        <v>C1</v>
      </c>
      <c r="BE18" s="630">
        <f t="shared" si="15"/>
        <v>100000</v>
      </c>
      <c r="BF18" s="628">
        <f t="shared" si="16"/>
        <v>0</v>
      </c>
      <c r="BG18" s="629" t="str">
        <f t="shared" si="17"/>
        <v>00</v>
      </c>
      <c r="BH18" s="630">
        <f t="shared" si="18"/>
        <v>0</v>
      </c>
      <c r="BI18" s="628">
        <f t="shared" si="19"/>
        <v>0</v>
      </c>
      <c r="BJ18" s="629" t="str">
        <f t="shared" si="20"/>
        <v>00</v>
      </c>
      <c r="BK18" s="630">
        <f t="shared" si="21"/>
        <v>0</v>
      </c>
      <c r="BL18" s="628">
        <f t="shared" si="22"/>
        <v>0</v>
      </c>
      <c r="BM18" s="629" t="str">
        <f t="shared" si="23"/>
        <v>00</v>
      </c>
      <c r="BN18" s="630">
        <f t="shared" si="24"/>
        <v>0</v>
      </c>
      <c r="BO18" s="628">
        <f t="shared" si="25"/>
        <v>0</v>
      </c>
      <c r="BP18" s="629" t="str">
        <f t="shared" si="26"/>
        <v>00</v>
      </c>
      <c r="BQ18" s="630">
        <f t="shared" si="27"/>
        <v>0</v>
      </c>
      <c r="BR18" s="628">
        <f t="shared" si="28"/>
        <v>0</v>
      </c>
      <c r="BS18" s="629" t="str">
        <f t="shared" si="29"/>
        <v>00</v>
      </c>
      <c r="BT18" s="630">
        <f t="shared" si="30"/>
        <v>0</v>
      </c>
      <c r="BU18" s="628">
        <f t="shared" si="31"/>
        <v>0</v>
      </c>
      <c r="BV18" s="629" t="str">
        <f t="shared" si="32"/>
        <v>00</v>
      </c>
      <c r="BW18" s="630">
        <f t="shared" si="33"/>
        <v>0</v>
      </c>
      <c r="BX18" s="628">
        <f t="shared" si="34"/>
        <v>0</v>
      </c>
      <c r="BY18" s="629" t="str">
        <f t="shared" si="35"/>
        <v>00</v>
      </c>
      <c r="BZ18" s="630">
        <f t="shared" si="36"/>
        <v>0</v>
      </c>
      <c r="CA18" s="628">
        <f t="shared" si="37"/>
        <v>0</v>
      </c>
      <c r="CB18" s="629" t="str">
        <f t="shared" si="38"/>
        <v>00</v>
      </c>
      <c r="CC18" s="630">
        <f t="shared" si="39"/>
        <v>0</v>
      </c>
      <c r="CD18" s="628">
        <f t="shared" si="40"/>
        <v>0</v>
      </c>
      <c r="CE18" s="629" t="str">
        <f t="shared" si="41"/>
        <v>00</v>
      </c>
      <c r="CF18" s="630">
        <f t="shared" si="42"/>
        <v>0</v>
      </c>
      <c r="CG18" s="628">
        <f t="shared" si="43"/>
        <v>0</v>
      </c>
      <c r="CH18" s="629" t="str">
        <f t="shared" si="44"/>
        <v>00</v>
      </c>
      <c r="CI18" s="630">
        <f t="shared" si="45"/>
        <v>0</v>
      </c>
      <c r="CJ18" s="631">
        <f t="shared" si="46"/>
        <v>100000</v>
      </c>
      <c r="CK18" s="632">
        <f t="shared" si="47"/>
        <v>0</v>
      </c>
      <c r="CL18" s="632"/>
      <c r="CM18" s="630">
        <f t="shared" si="48"/>
        <v>100000</v>
      </c>
      <c r="CN18" s="633" t="str">
        <f t="shared" si="49"/>
        <v>RIA</v>
      </c>
      <c r="CO18" s="624">
        <f t="shared" si="50"/>
        <v>0</v>
      </c>
      <c r="CP18" s="625">
        <f t="shared" si="51"/>
        <v>0</v>
      </c>
      <c r="CQ18" s="625">
        <f t="shared" si="52"/>
        <v>0</v>
      </c>
      <c r="CR18" s="625">
        <f t="shared" si="53"/>
        <v>1</v>
      </c>
      <c r="CS18" s="625">
        <f t="shared" si="54"/>
        <v>0</v>
      </c>
      <c r="CT18" s="625">
        <f t="shared" si="55"/>
        <v>0</v>
      </c>
      <c r="CU18" s="625">
        <f t="shared" si="56"/>
        <v>0</v>
      </c>
      <c r="CV18" s="625">
        <f t="shared" si="57"/>
        <v>0</v>
      </c>
      <c r="CW18" s="625">
        <f t="shared" si="58"/>
        <v>0</v>
      </c>
      <c r="CX18" s="625">
        <f t="shared" si="59"/>
        <v>0</v>
      </c>
      <c r="CY18" s="625">
        <f t="shared" si="60"/>
        <v>0</v>
      </c>
      <c r="CZ18" s="625">
        <f t="shared" si="61"/>
        <v>0</v>
      </c>
      <c r="DA18" s="625">
        <f t="shared" si="62"/>
        <v>0</v>
      </c>
      <c r="DB18" s="625">
        <f t="shared" si="63"/>
        <v>0</v>
      </c>
      <c r="DC18" s="626">
        <f t="shared" si="64"/>
        <v>1</v>
      </c>
      <c r="DF18" s="627" t="s">
        <v>1005</v>
      </c>
      <c r="DG18" s="231" t="s">
        <v>337</v>
      </c>
      <c r="DH18" s="283">
        <f>+SUMIF(BL13:BL80,DF18,$BN$13:$BN$80)</f>
        <v>7310000</v>
      </c>
      <c r="DI18" s="283"/>
      <c r="DJ18" s="283"/>
      <c r="DM18" s="283"/>
    </row>
    <row r="19" spans="1:117">
      <c r="A19" s="518"/>
      <c r="B19" s="601"/>
      <c r="C19" s="602">
        <v>7</v>
      </c>
      <c r="D19" s="603" t="s">
        <v>1059</v>
      </c>
      <c r="E19" s="604"/>
      <c r="F19" s="605">
        <v>44939</v>
      </c>
      <c r="G19" s="606" t="s">
        <v>1060</v>
      </c>
      <c r="H19" s="607"/>
      <c r="I19" s="608"/>
      <c r="J19" s="607"/>
      <c r="K19" s="608"/>
      <c r="L19" s="607">
        <v>3</v>
      </c>
      <c r="M19" s="609">
        <v>133000</v>
      </c>
      <c r="N19" s="607">
        <v>4</v>
      </c>
      <c r="O19" s="610">
        <v>133000</v>
      </c>
      <c r="P19" s="607"/>
      <c r="Q19" s="611"/>
      <c r="R19" s="607"/>
      <c r="S19" s="612"/>
      <c r="T19" s="613">
        <f t="shared" si="1"/>
        <v>266000</v>
      </c>
      <c r="U19" s="602"/>
      <c r="V19" s="602"/>
      <c r="W19" s="602"/>
      <c r="X19" s="602" t="s">
        <v>1061</v>
      </c>
      <c r="Y19" s="614" t="s">
        <v>650</v>
      </c>
      <c r="Z19" s="614"/>
      <c r="AA19" s="536"/>
      <c r="AB19" s="518"/>
      <c r="AC19" s="602" t="str">
        <f t="shared" si="2"/>
        <v>KARMIA</v>
      </c>
      <c r="AD19" s="615"/>
      <c r="AE19" s="615"/>
      <c r="AF19" s="615"/>
      <c r="AG19" s="615"/>
      <c r="AH19" s="615"/>
      <c r="AI19" s="615">
        <v>133000</v>
      </c>
      <c r="AJ19" s="615"/>
      <c r="AK19" s="616"/>
      <c r="AL19" s="615"/>
      <c r="AM19" s="615"/>
      <c r="AN19" s="615"/>
      <c r="AO19" s="615"/>
      <c r="AP19" s="615"/>
      <c r="AQ19" s="602">
        <f t="shared" si="3"/>
        <v>133000</v>
      </c>
      <c r="AR19" s="602">
        <f t="shared" si="4"/>
        <v>133000</v>
      </c>
      <c r="AS19" s="602"/>
      <c r="AT19" s="602">
        <f t="shared" si="5"/>
        <v>266000</v>
      </c>
      <c r="AU19" s="518"/>
      <c r="AV19" s="617" t="str">
        <f t="shared" si="6"/>
        <v>KARMIA</v>
      </c>
      <c r="AW19" s="628">
        <f t="shared" si="7"/>
        <v>0</v>
      </c>
      <c r="AX19" s="629" t="str">
        <f t="shared" si="8"/>
        <v>00</v>
      </c>
      <c r="AY19" s="630">
        <f t="shared" si="9"/>
        <v>0</v>
      </c>
      <c r="AZ19" s="628">
        <f t="shared" si="10"/>
        <v>0</v>
      </c>
      <c r="BA19" s="629" t="str">
        <f t="shared" si="11"/>
        <v>00</v>
      </c>
      <c r="BB19" s="630">
        <f t="shared" si="12"/>
        <v>0</v>
      </c>
      <c r="BC19" s="628">
        <f t="shared" si="13"/>
        <v>0</v>
      </c>
      <c r="BD19" s="629" t="str">
        <f t="shared" si="14"/>
        <v>00</v>
      </c>
      <c r="BE19" s="630">
        <f t="shared" si="15"/>
        <v>0</v>
      </c>
      <c r="BF19" s="628">
        <f t="shared" si="16"/>
        <v>0</v>
      </c>
      <c r="BG19" s="629" t="str">
        <f t="shared" si="17"/>
        <v>00</v>
      </c>
      <c r="BH19" s="630">
        <f t="shared" si="18"/>
        <v>0</v>
      </c>
      <c r="BI19" s="628">
        <f t="shared" si="19"/>
        <v>0</v>
      </c>
      <c r="BJ19" s="629" t="str">
        <f t="shared" si="20"/>
        <v>00</v>
      </c>
      <c r="BK19" s="630">
        <f t="shared" si="21"/>
        <v>0</v>
      </c>
      <c r="BL19" s="628" t="str">
        <f t="shared" si="22"/>
        <v>F</v>
      </c>
      <c r="BM19" s="629" t="str">
        <f t="shared" si="23"/>
        <v>F6</v>
      </c>
      <c r="BN19" s="630">
        <f t="shared" si="24"/>
        <v>133000</v>
      </c>
      <c r="BO19" s="628">
        <f t="shared" si="25"/>
        <v>0</v>
      </c>
      <c r="BP19" s="629" t="str">
        <f t="shared" si="26"/>
        <v>00</v>
      </c>
      <c r="BQ19" s="630">
        <f t="shared" si="27"/>
        <v>0</v>
      </c>
      <c r="BR19" s="628">
        <f t="shared" si="28"/>
        <v>0</v>
      </c>
      <c r="BS19" s="629" t="str">
        <f t="shared" si="29"/>
        <v>00</v>
      </c>
      <c r="BT19" s="630">
        <f t="shared" si="30"/>
        <v>0</v>
      </c>
      <c r="BU19" s="628">
        <f t="shared" si="31"/>
        <v>0</v>
      </c>
      <c r="BV19" s="629" t="str">
        <f t="shared" si="32"/>
        <v>00</v>
      </c>
      <c r="BW19" s="630">
        <f t="shared" si="33"/>
        <v>0</v>
      </c>
      <c r="BX19" s="628">
        <f t="shared" si="34"/>
        <v>0</v>
      </c>
      <c r="BY19" s="629" t="str">
        <f t="shared" si="35"/>
        <v>00</v>
      </c>
      <c r="BZ19" s="630">
        <f t="shared" si="36"/>
        <v>0</v>
      </c>
      <c r="CA19" s="628">
        <f t="shared" si="37"/>
        <v>0</v>
      </c>
      <c r="CB19" s="629" t="str">
        <f t="shared" si="38"/>
        <v>00</v>
      </c>
      <c r="CC19" s="630">
        <f t="shared" si="39"/>
        <v>0</v>
      </c>
      <c r="CD19" s="628">
        <f t="shared" si="40"/>
        <v>0</v>
      </c>
      <c r="CE19" s="629" t="str">
        <f t="shared" si="41"/>
        <v>00</v>
      </c>
      <c r="CF19" s="630">
        <f t="shared" si="42"/>
        <v>0</v>
      </c>
      <c r="CG19" s="628">
        <f t="shared" si="43"/>
        <v>0</v>
      </c>
      <c r="CH19" s="629" t="str">
        <f t="shared" si="44"/>
        <v>00</v>
      </c>
      <c r="CI19" s="630">
        <f t="shared" si="45"/>
        <v>0</v>
      </c>
      <c r="CJ19" s="631">
        <f t="shared" si="46"/>
        <v>133000</v>
      </c>
      <c r="CK19" s="632">
        <f t="shared" si="47"/>
        <v>133000</v>
      </c>
      <c r="CL19" s="632"/>
      <c r="CM19" s="630">
        <f t="shared" si="48"/>
        <v>266000</v>
      </c>
      <c r="CN19" s="633" t="str">
        <f t="shared" si="49"/>
        <v>KARMIA</v>
      </c>
      <c r="CO19" s="624">
        <f t="shared" si="50"/>
        <v>0</v>
      </c>
      <c r="CP19" s="625">
        <f t="shared" si="51"/>
        <v>0</v>
      </c>
      <c r="CQ19" s="625">
        <f t="shared" si="52"/>
        <v>0</v>
      </c>
      <c r="CR19" s="625">
        <f t="shared" si="53"/>
        <v>0</v>
      </c>
      <c r="CS19" s="625">
        <f t="shared" si="54"/>
        <v>0</v>
      </c>
      <c r="CT19" s="625">
        <f t="shared" si="55"/>
        <v>0</v>
      </c>
      <c r="CU19" s="625">
        <f t="shared" si="56"/>
        <v>6</v>
      </c>
      <c r="CV19" s="625">
        <f t="shared" si="57"/>
        <v>0</v>
      </c>
      <c r="CW19" s="625">
        <f t="shared" si="58"/>
        <v>0</v>
      </c>
      <c r="CX19" s="625">
        <f t="shared" si="59"/>
        <v>0</v>
      </c>
      <c r="CY19" s="625">
        <f t="shared" si="60"/>
        <v>0</v>
      </c>
      <c r="CZ19" s="625">
        <f t="shared" si="61"/>
        <v>0</v>
      </c>
      <c r="DA19" s="625">
        <f t="shared" si="62"/>
        <v>0</v>
      </c>
      <c r="DB19" s="625">
        <f t="shared" si="63"/>
        <v>0</v>
      </c>
      <c r="DC19" s="626">
        <f t="shared" si="64"/>
        <v>6</v>
      </c>
      <c r="DF19" s="627" t="s">
        <v>1006</v>
      </c>
      <c r="DG19" s="231" t="s">
        <v>1062</v>
      </c>
      <c r="DH19" s="283">
        <f>+SUMIF(BO13:BO80,DF19,$BQ$13:$BQ$80)</f>
        <v>1085000</v>
      </c>
      <c r="DI19" s="283"/>
      <c r="DJ19" s="283"/>
      <c r="DM19" s="283"/>
    </row>
    <row r="20" spans="1:117">
      <c r="A20" s="518"/>
      <c r="B20" s="601"/>
      <c r="C20" s="602">
        <v>8</v>
      </c>
      <c r="D20" s="603" t="s">
        <v>1063</v>
      </c>
      <c r="E20" s="604"/>
      <c r="F20" s="605">
        <v>44939</v>
      </c>
      <c r="G20" s="606" t="s">
        <v>1064</v>
      </c>
      <c r="H20" s="607"/>
      <c r="I20" s="608"/>
      <c r="J20" s="607"/>
      <c r="K20" s="608"/>
      <c r="L20" s="607">
        <v>3</v>
      </c>
      <c r="M20" s="609">
        <v>133000</v>
      </c>
      <c r="N20" s="607">
        <v>4</v>
      </c>
      <c r="O20" s="610">
        <v>133000</v>
      </c>
      <c r="P20" s="607"/>
      <c r="Q20" s="611"/>
      <c r="R20" s="607"/>
      <c r="S20" s="612"/>
      <c r="T20" s="613">
        <f t="shared" si="1"/>
        <v>266000</v>
      </c>
      <c r="U20" s="602"/>
      <c r="V20" s="602"/>
      <c r="W20" s="602"/>
      <c r="X20" s="602" t="s">
        <v>1061</v>
      </c>
      <c r="Y20" s="614" t="s">
        <v>650</v>
      </c>
      <c r="Z20" s="614"/>
      <c r="AA20" s="536"/>
      <c r="AB20" s="518"/>
      <c r="AC20" s="602" t="str">
        <f t="shared" si="2"/>
        <v>HAYATI</v>
      </c>
      <c r="AD20" s="615"/>
      <c r="AE20" s="615"/>
      <c r="AF20" s="615">
        <v>133000</v>
      </c>
      <c r="AG20" s="615"/>
      <c r="AH20" s="615"/>
      <c r="AI20" s="615"/>
      <c r="AJ20" s="615"/>
      <c r="AK20" s="616"/>
      <c r="AL20" s="615"/>
      <c r="AM20" s="615"/>
      <c r="AN20" s="615"/>
      <c r="AO20" s="615"/>
      <c r="AP20" s="615"/>
      <c r="AQ20" s="602">
        <f t="shared" si="3"/>
        <v>133000</v>
      </c>
      <c r="AR20" s="602">
        <f t="shared" si="4"/>
        <v>133000</v>
      </c>
      <c r="AS20" s="602"/>
      <c r="AT20" s="602">
        <f t="shared" si="5"/>
        <v>266000</v>
      </c>
      <c r="AU20" s="518"/>
      <c r="AV20" s="617" t="str">
        <f t="shared" si="6"/>
        <v>HAYATI</v>
      </c>
      <c r="AW20" s="628">
        <f t="shared" si="7"/>
        <v>0</v>
      </c>
      <c r="AX20" s="629" t="str">
        <f t="shared" si="8"/>
        <v>00</v>
      </c>
      <c r="AY20" s="630">
        <f t="shared" si="9"/>
        <v>0</v>
      </c>
      <c r="AZ20" s="628">
        <f t="shared" si="10"/>
        <v>0</v>
      </c>
      <c r="BA20" s="629" t="str">
        <f t="shared" si="11"/>
        <v>00</v>
      </c>
      <c r="BB20" s="630">
        <f t="shared" si="12"/>
        <v>0</v>
      </c>
      <c r="BC20" s="628" t="str">
        <f t="shared" si="13"/>
        <v>C</v>
      </c>
      <c r="BD20" s="629" t="str">
        <f t="shared" si="14"/>
        <v>C2</v>
      </c>
      <c r="BE20" s="630">
        <f t="shared" si="15"/>
        <v>133000</v>
      </c>
      <c r="BF20" s="628">
        <f t="shared" si="16"/>
        <v>0</v>
      </c>
      <c r="BG20" s="629" t="str">
        <f t="shared" si="17"/>
        <v>00</v>
      </c>
      <c r="BH20" s="630">
        <f t="shared" si="18"/>
        <v>0</v>
      </c>
      <c r="BI20" s="628">
        <f t="shared" si="19"/>
        <v>0</v>
      </c>
      <c r="BJ20" s="629" t="str">
        <f t="shared" si="20"/>
        <v>00</v>
      </c>
      <c r="BK20" s="630">
        <f t="shared" si="21"/>
        <v>0</v>
      </c>
      <c r="BL20" s="628">
        <f t="shared" si="22"/>
        <v>0</v>
      </c>
      <c r="BM20" s="629" t="str">
        <f t="shared" si="23"/>
        <v>00</v>
      </c>
      <c r="BN20" s="630">
        <f t="shared" si="24"/>
        <v>0</v>
      </c>
      <c r="BO20" s="628">
        <f t="shared" si="25"/>
        <v>0</v>
      </c>
      <c r="BP20" s="629" t="str">
        <f t="shared" si="26"/>
        <v>00</v>
      </c>
      <c r="BQ20" s="630">
        <f t="shared" si="27"/>
        <v>0</v>
      </c>
      <c r="BR20" s="628">
        <f t="shared" si="28"/>
        <v>0</v>
      </c>
      <c r="BS20" s="629" t="str">
        <f t="shared" si="29"/>
        <v>00</v>
      </c>
      <c r="BT20" s="630">
        <f t="shared" si="30"/>
        <v>0</v>
      </c>
      <c r="BU20" s="628">
        <f t="shared" si="31"/>
        <v>0</v>
      </c>
      <c r="BV20" s="629" t="str">
        <f t="shared" si="32"/>
        <v>00</v>
      </c>
      <c r="BW20" s="630">
        <f t="shared" si="33"/>
        <v>0</v>
      </c>
      <c r="BX20" s="628">
        <f t="shared" si="34"/>
        <v>0</v>
      </c>
      <c r="BY20" s="629" t="str">
        <f t="shared" si="35"/>
        <v>00</v>
      </c>
      <c r="BZ20" s="630">
        <f t="shared" si="36"/>
        <v>0</v>
      </c>
      <c r="CA20" s="628">
        <f t="shared" si="37"/>
        <v>0</v>
      </c>
      <c r="CB20" s="629" t="str">
        <f t="shared" si="38"/>
        <v>00</v>
      </c>
      <c r="CC20" s="630">
        <f t="shared" si="39"/>
        <v>0</v>
      </c>
      <c r="CD20" s="628">
        <f t="shared" si="40"/>
        <v>0</v>
      </c>
      <c r="CE20" s="629" t="str">
        <f t="shared" si="41"/>
        <v>00</v>
      </c>
      <c r="CF20" s="630">
        <f t="shared" si="42"/>
        <v>0</v>
      </c>
      <c r="CG20" s="628">
        <f t="shared" si="43"/>
        <v>0</v>
      </c>
      <c r="CH20" s="629" t="str">
        <f t="shared" si="44"/>
        <v>00</v>
      </c>
      <c r="CI20" s="630">
        <f t="shared" si="45"/>
        <v>0</v>
      </c>
      <c r="CJ20" s="631">
        <f t="shared" si="46"/>
        <v>133000</v>
      </c>
      <c r="CK20" s="632">
        <f t="shared" si="47"/>
        <v>133000</v>
      </c>
      <c r="CL20" s="632"/>
      <c r="CM20" s="630">
        <f t="shared" si="48"/>
        <v>266000</v>
      </c>
      <c r="CN20" s="633" t="str">
        <f t="shared" si="49"/>
        <v>HAYATI</v>
      </c>
      <c r="CO20" s="624">
        <f t="shared" si="50"/>
        <v>0</v>
      </c>
      <c r="CP20" s="625">
        <f t="shared" si="51"/>
        <v>0</v>
      </c>
      <c r="CQ20" s="625">
        <f t="shared" si="52"/>
        <v>0</v>
      </c>
      <c r="CR20" s="625">
        <f t="shared" si="53"/>
        <v>2</v>
      </c>
      <c r="CS20" s="625">
        <f t="shared" si="54"/>
        <v>0</v>
      </c>
      <c r="CT20" s="625">
        <f t="shared" si="55"/>
        <v>0</v>
      </c>
      <c r="CU20" s="625">
        <f t="shared" si="56"/>
        <v>0</v>
      </c>
      <c r="CV20" s="625">
        <f t="shared" si="57"/>
        <v>0</v>
      </c>
      <c r="CW20" s="625">
        <f t="shared" si="58"/>
        <v>0</v>
      </c>
      <c r="CX20" s="625">
        <f t="shared" si="59"/>
        <v>0</v>
      </c>
      <c r="CY20" s="625">
        <f t="shared" si="60"/>
        <v>0</v>
      </c>
      <c r="CZ20" s="625">
        <f t="shared" si="61"/>
        <v>0</v>
      </c>
      <c r="DA20" s="625">
        <f t="shared" si="62"/>
        <v>0</v>
      </c>
      <c r="DB20" s="625">
        <f t="shared" si="63"/>
        <v>0</v>
      </c>
      <c r="DC20" s="626">
        <f t="shared" si="64"/>
        <v>2</v>
      </c>
      <c r="DF20" s="634" t="s">
        <v>1007</v>
      </c>
      <c r="DG20" s="231" t="s">
        <v>1065</v>
      </c>
      <c r="DH20" s="283">
        <f>+SUMIF(BR13:BR80,DF20,$BT$13:$BT$80)</f>
        <v>665000</v>
      </c>
      <c r="DI20" s="283"/>
      <c r="DJ20" s="283"/>
      <c r="DM20" s="283"/>
    </row>
    <row r="21" spans="1:117" ht="15.75" customHeight="1">
      <c r="A21" s="518"/>
      <c r="B21" s="601"/>
      <c r="C21" s="602">
        <v>9</v>
      </c>
      <c r="D21" s="603" t="s">
        <v>1066</v>
      </c>
      <c r="E21" s="604"/>
      <c r="F21" s="605">
        <v>44939</v>
      </c>
      <c r="G21" s="606" t="s">
        <v>1067</v>
      </c>
      <c r="H21" s="607"/>
      <c r="I21" s="608"/>
      <c r="J21" s="607"/>
      <c r="K21" s="608"/>
      <c r="L21" s="607">
        <v>3</v>
      </c>
      <c r="M21" s="609"/>
      <c r="N21" s="607">
        <v>4</v>
      </c>
      <c r="O21" s="610">
        <v>180000</v>
      </c>
      <c r="P21" s="607"/>
      <c r="Q21" s="611"/>
      <c r="R21" s="607"/>
      <c r="S21" s="612"/>
      <c r="T21" s="613">
        <f t="shared" si="1"/>
        <v>180000</v>
      </c>
      <c r="U21" s="602"/>
      <c r="V21" s="602"/>
      <c r="W21" s="602"/>
      <c r="X21" s="602" t="s">
        <v>1043</v>
      </c>
      <c r="Y21" s="614" t="s">
        <v>650</v>
      </c>
      <c r="Z21" s="614"/>
      <c r="AA21" s="536"/>
      <c r="AB21" s="518"/>
      <c r="AC21" s="602" t="str">
        <f t="shared" si="2"/>
        <v>JUSNI</v>
      </c>
      <c r="AD21" s="615"/>
      <c r="AE21" s="615"/>
      <c r="AF21" s="615"/>
      <c r="AG21" s="615"/>
      <c r="AH21" s="615"/>
      <c r="AI21" s="615">
        <v>180000</v>
      </c>
      <c r="AJ21" s="615"/>
      <c r="AK21" s="616"/>
      <c r="AL21" s="615"/>
      <c r="AM21" s="615"/>
      <c r="AN21" s="615"/>
      <c r="AO21" s="615"/>
      <c r="AP21" s="615"/>
      <c r="AQ21" s="602">
        <f t="shared" si="3"/>
        <v>180000</v>
      </c>
      <c r="AR21" s="602">
        <f t="shared" si="4"/>
        <v>0</v>
      </c>
      <c r="AS21" s="602"/>
      <c r="AT21" s="602">
        <f t="shared" si="5"/>
        <v>180000</v>
      </c>
      <c r="AU21" s="518"/>
      <c r="AV21" s="617" t="str">
        <f t="shared" si="6"/>
        <v>JUSNI</v>
      </c>
      <c r="AW21" s="628">
        <f t="shared" si="7"/>
        <v>0</v>
      </c>
      <c r="AX21" s="629" t="str">
        <f t="shared" si="8"/>
        <v>00</v>
      </c>
      <c r="AY21" s="630">
        <f t="shared" si="9"/>
        <v>0</v>
      </c>
      <c r="AZ21" s="628">
        <f t="shared" si="10"/>
        <v>0</v>
      </c>
      <c r="BA21" s="629" t="str">
        <f t="shared" si="11"/>
        <v>00</v>
      </c>
      <c r="BB21" s="630">
        <f t="shared" si="12"/>
        <v>0</v>
      </c>
      <c r="BC21" s="628">
        <f t="shared" si="13"/>
        <v>0</v>
      </c>
      <c r="BD21" s="629" t="str">
        <f t="shared" si="14"/>
        <v>00</v>
      </c>
      <c r="BE21" s="630">
        <f t="shared" si="15"/>
        <v>0</v>
      </c>
      <c r="BF21" s="628">
        <f t="shared" si="16"/>
        <v>0</v>
      </c>
      <c r="BG21" s="629" t="str">
        <f t="shared" si="17"/>
        <v>00</v>
      </c>
      <c r="BH21" s="630">
        <f t="shared" si="18"/>
        <v>0</v>
      </c>
      <c r="BI21" s="628">
        <f t="shared" si="19"/>
        <v>0</v>
      </c>
      <c r="BJ21" s="629" t="str">
        <f t="shared" si="20"/>
        <v>00</v>
      </c>
      <c r="BK21" s="630">
        <f t="shared" si="21"/>
        <v>0</v>
      </c>
      <c r="BL21" s="628" t="str">
        <f t="shared" si="22"/>
        <v>F</v>
      </c>
      <c r="BM21" s="629" t="str">
        <f t="shared" si="23"/>
        <v>F7</v>
      </c>
      <c r="BN21" s="630">
        <f t="shared" si="24"/>
        <v>180000</v>
      </c>
      <c r="BO21" s="628">
        <f t="shared" si="25"/>
        <v>0</v>
      </c>
      <c r="BP21" s="629" t="str">
        <f t="shared" si="26"/>
        <v>00</v>
      </c>
      <c r="BQ21" s="630">
        <f t="shared" si="27"/>
        <v>0</v>
      </c>
      <c r="BR21" s="628">
        <f t="shared" si="28"/>
        <v>0</v>
      </c>
      <c r="BS21" s="629" t="str">
        <f t="shared" si="29"/>
        <v>00</v>
      </c>
      <c r="BT21" s="630">
        <f t="shared" si="30"/>
        <v>0</v>
      </c>
      <c r="BU21" s="628">
        <f t="shared" si="31"/>
        <v>0</v>
      </c>
      <c r="BV21" s="629" t="str">
        <f t="shared" si="32"/>
        <v>00</v>
      </c>
      <c r="BW21" s="630">
        <f t="shared" si="33"/>
        <v>0</v>
      </c>
      <c r="BX21" s="628">
        <f t="shared" si="34"/>
        <v>0</v>
      </c>
      <c r="BY21" s="629" t="str">
        <f t="shared" si="35"/>
        <v>00</v>
      </c>
      <c r="BZ21" s="630">
        <f t="shared" si="36"/>
        <v>0</v>
      </c>
      <c r="CA21" s="628">
        <f t="shared" si="37"/>
        <v>0</v>
      </c>
      <c r="CB21" s="629" t="str">
        <f t="shared" si="38"/>
        <v>00</v>
      </c>
      <c r="CC21" s="630">
        <f t="shared" si="39"/>
        <v>0</v>
      </c>
      <c r="CD21" s="628">
        <f t="shared" si="40"/>
        <v>0</v>
      </c>
      <c r="CE21" s="629" t="str">
        <f t="shared" si="41"/>
        <v>00</v>
      </c>
      <c r="CF21" s="630">
        <f t="shared" si="42"/>
        <v>0</v>
      </c>
      <c r="CG21" s="628">
        <f t="shared" si="43"/>
        <v>0</v>
      </c>
      <c r="CH21" s="629" t="str">
        <f t="shared" si="44"/>
        <v>00</v>
      </c>
      <c r="CI21" s="630">
        <f t="shared" si="45"/>
        <v>0</v>
      </c>
      <c r="CJ21" s="631">
        <f t="shared" si="46"/>
        <v>180000</v>
      </c>
      <c r="CK21" s="632">
        <f t="shared" si="47"/>
        <v>0</v>
      </c>
      <c r="CL21" s="632"/>
      <c r="CM21" s="630">
        <f t="shared" si="48"/>
        <v>180000</v>
      </c>
      <c r="CN21" s="633" t="str">
        <f t="shared" si="49"/>
        <v>JUSNI</v>
      </c>
      <c r="CO21" s="624">
        <f t="shared" si="50"/>
        <v>0</v>
      </c>
      <c r="CP21" s="625">
        <f t="shared" si="51"/>
        <v>0</v>
      </c>
      <c r="CQ21" s="625">
        <f t="shared" si="52"/>
        <v>0</v>
      </c>
      <c r="CR21" s="625">
        <f t="shared" si="53"/>
        <v>0</v>
      </c>
      <c r="CS21" s="625">
        <f t="shared" si="54"/>
        <v>0</v>
      </c>
      <c r="CT21" s="625">
        <f t="shared" si="55"/>
        <v>0</v>
      </c>
      <c r="CU21" s="625">
        <f t="shared" si="56"/>
        <v>7</v>
      </c>
      <c r="CV21" s="625">
        <f t="shared" si="57"/>
        <v>0</v>
      </c>
      <c r="CW21" s="625">
        <f t="shared" si="58"/>
        <v>0</v>
      </c>
      <c r="CX21" s="625">
        <f t="shared" si="59"/>
        <v>0</v>
      </c>
      <c r="CY21" s="625">
        <f t="shared" si="60"/>
        <v>0</v>
      </c>
      <c r="CZ21" s="625">
        <f t="shared" si="61"/>
        <v>0</v>
      </c>
      <c r="DA21" s="625">
        <f t="shared" si="62"/>
        <v>0</v>
      </c>
      <c r="DB21" s="625">
        <f t="shared" si="63"/>
        <v>0</v>
      </c>
      <c r="DC21" s="626">
        <f t="shared" si="64"/>
        <v>7</v>
      </c>
      <c r="DF21" s="634" t="s">
        <v>1008</v>
      </c>
      <c r="DG21" s="231" t="s">
        <v>1068</v>
      </c>
      <c r="DH21" s="283">
        <f>+SUMIF(BU13:BU80,DF21,$BW$13:$BW$80)</f>
        <v>0</v>
      </c>
      <c r="DI21" s="283"/>
      <c r="DJ21" s="283"/>
      <c r="DM21" s="283"/>
    </row>
    <row r="22" spans="1:117" ht="15.75" customHeight="1">
      <c r="A22" s="518"/>
      <c r="B22" s="601"/>
      <c r="C22" s="602">
        <v>10</v>
      </c>
      <c r="D22" s="603" t="s">
        <v>1069</v>
      </c>
      <c r="E22" s="604"/>
      <c r="F22" s="605">
        <v>44943</v>
      </c>
      <c r="G22" s="606" t="s">
        <v>1070</v>
      </c>
      <c r="H22" s="607"/>
      <c r="I22" s="608"/>
      <c r="J22" s="607"/>
      <c r="K22" s="608"/>
      <c r="L22" s="607">
        <v>3</v>
      </c>
      <c r="M22" s="609"/>
      <c r="N22" s="607">
        <v>4</v>
      </c>
      <c r="O22" s="610">
        <f>606000-313000</f>
        <v>293000</v>
      </c>
      <c r="P22" s="607"/>
      <c r="Q22" s="611"/>
      <c r="R22" s="607"/>
      <c r="S22" s="612"/>
      <c r="T22" s="613">
        <f t="shared" si="1"/>
        <v>293000</v>
      </c>
      <c r="U22" s="602"/>
      <c r="V22" s="602"/>
      <c r="W22" s="602"/>
      <c r="X22" s="602" t="s">
        <v>1043</v>
      </c>
      <c r="Y22" s="614" t="s">
        <v>650</v>
      </c>
      <c r="Z22" s="614"/>
      <c r="AA22" s="536"/>
      <c r="AB22" s="518"/>
      <c r="AC22" s="602" t="str">
        <f t="shared" si="2"/>
        <v>NOVITA SARI</v>
      </c>
      <c r="AD22" s="615"/>
      <c r="AE22" s="615"/>
      <c r="AF22" s="615">
        <v>293000</v>
      </c>
      <c r="AG22" s="615"/>
      <c r="AH22" s="615"/>
      <c r="AI22" s="615"/>
      <c r="AJ22" s="615"/>
      <c r="AK22" s="616"/>
      <c r="AL22" s="615"/>
      <c r="AM22" s="615"/>
      <c r="AN22" s="615"/>
      <c r="AO22" s="615"/>
      <c r="AP22" s="615"/>
      <c r="AQ22" s="602">
        <f t="shared" si="3"/>
        <v>293000</v>
      </c>
      <c r="AR22" s="602">
        <f t="shared" si="4"/>
        <v>0</v>
      </c>
      <c r="AS22" s="602"/>
      <c r="AT22" s="602">
        <f t="shared" si="5"/>
        <v>293000</v>
      </c>
      <c r="AU22" s="518"/>
      <c r="AV22" s="617" t="str">
        <f t="shared" si="6"/>
        <v>NOVITA SARI</v>
      </c>
      <c r="AW22" s="628">
        <f t="shared" si="7"/>
        <v>0</v>
      </c>
      <c r="AX22" s="629" t="str">
        <f t="shared" si="8"/>
        <v>00</v>
      </c>
      <c r="AY22" s="630">
        <f t="shared" si="9"/>
        <v>0</v>
      </c>
      <c r="AZ22" s="628">
        <f t="shared" si="10"/>
        <v>0</v>
      </c>
      <c r="BA22" s="629" t="str">
        <f t="shared" si="11"/>
        <v>00</v>
      </c>
      <c r="BB22" s="630">
        <f t="shared" si="12"/>
        <v>0</v>
      </c>
      <c r="BC22" s="628" t="str">
        <f t="shared" si="13"/>
        <v>C</v>
      </c>
      <c r="BD22" s="629" t="str">
        <f t="shared" si="14"/>
        <v>C3</v>
      </c>
      <c r="BE22" s="630">
        <f t="shared" si="15"/>
        <v>293000</v>
      </c>
      <c r="BF22" s="628">
        <f t="shared" si="16"/>
        <v>0</v>
      </c>
      <c r="BG22" s="629" t="str">
        <f t="shared" si="17"/>
        <v>00</v>
      </c>
      <c r="BH22" s="630">
        <f t="shared" si="18"/>
        <v>0</v>
      </c>
      <c r="BI22" s="628">
        <f t="shared" si="19"/>
        <v>0</v>
      </c>
      <c r="BJ22" s="629" t="str">
        <f t="shared" si="20"/>
        <v>00</v>
      </c>
      <c r="BK22" s="630">
        <f t="shared" si="21"/>
        <v>0</v>
      </c>
      <c r="BL22" s="628">
        <f t="shared" si="22"/>
        <v>0</v>
      </c>
      <c r="BM22" s="629" t="str">
        <f t="shared" si="23"/>
        <v>00</v>
      </c>
      <c r="BN22" s="630">
        <f t="shared" si="24"/>
        <v>0</v>
      </c>
      <c r="BO22" s="628">
        <f t="shared" si="25"/>
        <v>0</v>
      </c>
      <c r="BP22" s="629" t="str">
        <f t="shared" si="26"/>
        <v>00</v>
      </c>
      <c r="BQ22" s="630">
        <f t="shared" si="27"/>
        <v>0</v>
      </c>
      <c r="BR22" s="628">
        <f t="shared" si="28"/>
        <v>0</v>
      </c>
      <c r="BS22" s="629" t="str">
        <f t="shared" si="29"/>
        <v>00</v>
      </c>
      <c r="BT22" s="630">
        <f t="shared" si="30"/>
        <v>0</v>
      </c>
      <c r="BU22" s="628">
        <f t="shared" si="31"/>
        <v>0</v>
      </c>
      <c r="BV22" s="629" t="str">
        <f t="shared" si="32"/>
        <v>00</v>
      </c>
      <c r="BW22" s="630">
        <f t="shared" si="33"/>
        <v>0</v>
      </c>
      <c r="BX22" s="628">
        <f t="shared" si="34"/>
        <v>0</v>
      </c>
      <c r="BY22" s="629" t="str">
        <f t="shared" si="35"/>
        <v>00</v>
      </c>
      <c r="BZ22" s="630">
        <f t="shared" si="36"/>
        <v>0</v>
      </c>
      <c r="CA22" s="628">
        <f t="shared" si="37"/>
        <v>0</v>
      </c>
      <c r="CB22" s="629" t="str">
        <f t="shared" si="38"/>
        <v>00</v>
      </c>
      <c r="CC22" s="630">
        <f t="shared" si="39"/>
        <v>0</v>
      </c>
      <c r="CD22" s="628">
        <f t="shared" si="40"/>
        <v>0</v>
      </c>
      <c r="CE22" s="629" t="str">
        <f t="shared" si="41"/>
        <v>00</v>
      </c>
      <c r="CF22" s="630">
        <f t="shared" si="42"/>
        <v>0</v>
      </c>
      <c r="CG22" s="628">
        <f t="shared" si="43"/>
        <v>0</v>
      </c>
      <c r="CH22" s="629" t="str">
        <f t="shared" si="44"/>
        <v>00</v>
      </c>
      <c r="CI22" s="630">
        <f t="shared" si="45"/>
        <v>0</v>
      </c>
      <c r="CJ22" s="631">
        <f t="shared" si="46"/>
        <v>293000</v>
      </c>
      <c r="CK22" s="632">
        <f t="shared" si="47"/>
        <v>0</v>
      </c>
      <c r="CL22" s="632"/>
      <c r="CM22" s="630">
        <f t="shared" si="48"/>
        <v>293000</v>
      </c>
      <c r="CN22" s="633" t="str">
        <f t="shared" si="49"/>
        <v>NOVITA SARI</v>
      </c>
      <c r="CO22" s="624">
        <f t="shared" si="50"/>
        <v>0</v>
      </c>
      <c r="CP22" s="625">
        <f t="shared" si="51"/>
        <v>0</v>
      </c>
      <c r="CQ22" s="625">
        <f t="shared" si="52"/>
        <v>0</v>
      </c>
      <c r="CR22" s="625">
        <f t="shared" si="53"/>
        <v>3</v>
      </c>
      <c r="CS22" s="625">
        <f t="shared" si="54"/>
        <v>0</v>
      </c>
      <c r="CT22" s="625">
        <f t="shared" si="55"/>
        <v>0</v>
      </c>
      <c r="CU22" s="625">
        <f t="shared" si="56"/>
        <v>0</v>
      </c>
      <c r="CV22" s="625">
        <f t="shared" si="57"/>
        <v>0</v>
      </c>
      <c r="CW22" s="625">
        <f t="shared" si="58"/>
        <v>0</v>
      </c>
      <c r="CX22" s="625">
        <f t="shared" si="59"/>
        <v>0</v>
      </c>
      <c r="CY22" s="625">
        <f t="shared" si="60"/>
        <v>0</v>
      </c>
      <c r="CZ22" s="625">
        <f t="shared" si="61"/>
        <v>0</v>
      </c>
      <c r="DA22" s="625">
        <f t="shared" si="62"/>
        <v>0</v>
      </c>
      <c r="DB22" s="625">
        <f t="shared" si="63"/>
        <v>0</v>
      </c>
      <c r="DC22" s="626">
        <f t="shared" si="64"/>
        <v>3</v>
      </c>
      <c r="DF22" s="634" t="s">
        <v>1009</v>
      </c>
      <c r="DG22" s="231" t="s">
        <v>1071</v>
      </c>
      <c r="DH22" s="283">
        <f>+SUMIF(BX13:BX80,DF22,$BZ$13:$BZ$80)</f>
        <v>1213000</v>
      </c>
      <c r="DI22" s="283"/>
      <c r="DJ22" s="283"/>
      <c r="DM22" s="283"/>
    </row>
    <row r="23" spans="1:117" ht="15.75" customHeight="1">
      <c r="A23" s="518"/>
      <c r="B23" s="601"/>
      <c r="C23" s="602">
        <v>11</v>
      </c>
      <c r="D23" s="603" t="s">
        <v>1072</v>
      </c>
      <c r="E23" s="604"/>
      <c r="F23" s="605">
        <v>44943</v>
      </c>
      <c r="G23" s="606" t="s">
        <v>1073</v>
      </c>
      <c r="H23" s="607"/>
      <c r="I23" s="608"/>
      <c r="J23" s="607"/>
      <c r="K23" s="608"/>
      <c r="L23" s="607">
        <v>3</v>
      </c>
      <c r="M23" s="609"/>
      <c r="N23" s="607">
        <v>4</v>
      </c>
      <c r="O23" s="610">
        <v>150000</v>
      </c>
      <c r="P23" s="607"/>
      <c r="Q23" s="611"/>
      <c r="R23" s="607"/>
      <c r="S23" s="612"/>
      <c r="T23" s="613">
        <f t="shared" si="1"/>
        <v>150000</v>
      </c>
      <c r="U23" s="602"/>
      <c r="V23" s="602"/>
      <c r="W23" s="602"/>
      <c r="X23" s="602" t="s">
        <v>1061</v>
      </c>
      <c r="Y23" s="614" t="s">
        <v>650</v>
      </c>
      <c r="Z23" s="614"/>
      <c r="AA23" s="536"/>
      <c r="AB23" s="518"/>
      <c r="AC23" s="602" t="str">
        <f t="shared" si="2"/>
        <v>SALMIA</v>
      </c>
      <c r="AD23" s="615"/>
      <c r="AE23" s="615"/>
      <c r="AF23" s="615"/>
      <c r="AG23" s="615"/>
      <c r="AH23" s="615"/>
      <c r="AI23" s="615">
        <v>50000</v>
      </c>
      <c r="AJ23" s="615"/>
      <c r="AK23" s="616"/>
      <c r="AL23" s="615"/>
      <c r="AM23" s="615"/>
      <c r="AN23" s="615"/>
      <c r="AO23" s="615"/>
      <c r="AP23" s="615"/>
      <c r="AQ23" s="602">
        <f t="shared" si="3"/>
        <v>50000</v>
      </c>
      <c r="AR23" s="602">
        <f t="shared" si="4"/>
        <v>100000</v>
      </c>
      <c r="AS23" s="602"/>
      <c r="AT23" s="602">
        <f t="shared" si="5"/>
        <v>150000</v>
      </c>
      <c r="AU23" s="518"/>
      <c r="AV23" s="617" t="str">
        <f t="shared" si="6"/>
        <v>SALMIA</v>
      </c>
      <c r="AW23" s="628">
        <f t="shared" si="7"/>
        <v>0</v>
      </c>
      <c r="AX23" s="629" t="str">
        <f t="shared" si="8"/>
        <v>00</v>
      </c>
      <c r="AY23" s="630">
        <f t="shared" si="9"/>
        <v>0</v>
      </c>
      <c r="AZ23" s="628">
        <f t="shared" si="10"/>
        <v>0</v>
      </c>
      <c r="BA23" s="629" t="str">
        <f t="shared" si="11"/>
        <v>00</v>
      </c>
      <c r="BB23" s="630">
        <f t="shared" si="12"/>
        <v>0</v>
      </c>
      <c r="BC23" s="628">
        <f t="shared" si="13"/>
        <v>0</v>
      </c>
      <c r="BD23" s="629" t="str">
        <f t="shared" si="14"/>
        <v>00</v>
      </c>
      <c r="BE23" s="630">
        <f t="shared" si="15"/>
        <v>0</v>
      </c>
      <c r="BF23" s="628">
        <f t="shared" si="16"/>
        <v>0</v>
      </c>
      <c r="BG23" s="629" t="str">
        <f t="shared" si="17"/>
        <v>00</v>
      </c>
      <c r="BH23" s="630">
        <f t="shared" si="18"/>
        <v>0</v>
      </c>
      <c r="BI23" s="628">
        <f t="shared" si="19"/>
        <v>0</v>
      </c>
      <c r="BJ23" s="629" t="str">
        <f t="shared" si="20"/>
        <v>00</v>
      </c>
      <c r="BK23" s="630">
        <f t="shared" si="21"/>
        <v>0</v>
      </c>
      <c r="BL23" s="628" t="str">
        <f t="shared" si="22"/>
        <v>F</v>
      </c>
      <c r="BM23" s="629" t="str">
        <f t="shared" si="23"/>
        <v>F8</v>
      </c>
      <c r="BN23" s="630">
        <f t="shared" si="24"/>
        <v>50000</v>
      </c>
      <c r="BO23" s="628">
        <f t="shared" si="25"/>
        <v>0</v>
      </c>
      <c r="BP23" s="629" t="str">
        <f t="shared" si="26"/>
        <v>00</v>
      </c>
      <c r="BQ23" s="630">
        <f t="shared" si="27"/>
        <v>0</v>
      </c>
      <c r="BR23" s="628">
        <f t="shared" si="28"/>
        <v>0</v>
      </c>
      <c r="BS23" s="629" t="str">
        <f t="shared" si="29"/>
        <v>00</v>
      </c>
      <c r="BT23" s="630">
        <f t="shared" si="30"/>
        <v>0</v>
      </c>
      <c r="BU23" s="628">
        <f t="shared" si="31"/>
        <v>0</v>
      </c>
      <c r="BV23" s="629" t="str">
        <f t="shared" si="32"/>
        <v>00</v>
      </c>
      <c r="BW23" s="630">
        <f t="shared" si="33"/>
        <v>0</v>
      </c>
      <c r="BX23" s="628">
        <f t="shared" si="34"/>
        <v>0</v>
      </c>
      <c r="BY23" s="629" t="str">
        <f t="shared" si="35"/>
        <v>00</v>
      </c>
      <c r="BZ23" s="630">
        <f t="shared" si="36"/>
        <v>0</v>
      </c>
      <c r="CA23" s="628">
        <f t="shared" si="37"/>
        <v>0</v>
      </c>
      <c r="CB23" s="629" t="str">
        <f t="shared" si="38"/>
        <v>00</v>
      </c>
      <c r="CC23" s="630">
        <f t="shared" si="39"/>
        <v>0</v>
      </c>
      <c r="CD23" s="628">
        <f t="shared" si="40"/>
        <v>0</v>
      </c>
      <c r="CE23" s="629" t="str">
        <f t="shared" si="41"/>
        <v>00</v>
      </c>
      <c r="CF23" s="630">
        <f t="shared" si="42"/>
        <v>0</v>
      </c>
      <c r="CG23" s="628">
        <f t="shared" si="43"/>
        <v>0</v>
      </c>
      <c r="CH23" s="629" t="str">
        <f t="shared" si="44"/>
        <v>00</v>
      </c>
      <c r="CI23" s="630">
        <f t="shared" si="45"/>
        <v>0</v>
      </c>
      <c r="CJ23" s="631">
        <f t="shared" si="46"/>
        <v>50000</v>
      </c>
      <c r="CK23" s="632">
        <f t="shared" si="47"/>
        <v>100000</v>
      </c>
      <c r="CL23" s="632"/>
      <c r="CM23" s="630">
        <f t="shared" si="48"/>
        <v>150000</v>
      </c>
      <c r="CN23" s="633" t="str">
        <f t="shared" si="49"/>
        <v>SALMIA</v>
      </c>
      <c r="CO23" s="624">
        <f t="shared" si="50"/>
        <v>0</v>
      </c>
      <c r="CP23" s="625">
        <f t="shared" si="51"/>
        <v>0</v>
      </c>
      <c r="CQ23" s="625">
        <f t="shared" si="52"/>
        <v>0</v>
      </c>
      <c r="CR23" s="625">
        <f t="shared" si="53"/>
        <v>0</v>
      </c>
      <c r="CS23" s="625">
        <f t="shared" si="54"/>
        <v>0</v>
      </c>
      <c r="CT23" s="625">
        <f t="shared" si="55"/>
        <v>0</v>
      </c>
      <c r="CU23" s="625">
        <f t="shared" si="56"/>
        <v>8</v>
      </c>
      <c r="CV23" s="625">
        <f t="shared" si="57"/>
        <v>0</v>
      </c>
      <c r="CW23" s="625">
        <f t="shared" si="58"/>
        <v>0</v>
      </c>
      <c r="CX23" s="625">
        <f t="shared" si="59"/>
        <v>0</v>
      </c>
      <c r="CY23" s="625">
        <f t="shared" si="60"/>
        <v>0</v>
      </c>
      <c r="CZ23" s="625">
        <f t="shared" si="61"/>
        <v>0</v>
      </c>
      <c r="DA23" s="625">
        <f t="shared" si="62"/>
        <v>0</v>
      </c>
      <c r="DB23" s="625">
        <f t="shared" si="63"/>
        <v>0</v>
      </c>
      <c r="DC23" s="626">
        <f t="shared" si="64"/>
        <v>8</v>
      </c>
      <c r="DF23" s="634" t="s">
        <v>1010</v>
      </c>
      <c r="DG23" s="231" t="s">
        <v>1074</v>
      </c>
      <c r="DH23" s="283">
        <f>+SUMIF(CA13:CA80,DF23,$CC$13:$CC$80)</f>
        <v>200000</v>
      </c>
      <c r="DI23" s="283"/>
      <c r="DJ23" s="283"/>
      <c r="DM23" s="283"/>
    </row>
    <row r="24" spans="1:117" ht="15.75" customHeight="1">
      <c r="A24" s="518"/>
      <c r="B24" s="601"/>
      <c r="C24" s="602">
        <v>12</v>
      </c>
      <c r="D24" s="603" t="s">
        <v>1075</v>
      </c>
      <c r="E24" s="604"/>
      <c r="F24" s="605">
        <v>44943</v>
      </c>
      <c r="G24" s="606" t="s">
        <v>1076</v>
      </c>
      <c r="H24" s="607"/>
      <c r="I24" s="608"/>
      <c r="J24" s="607"/>
      <c r="K24" s="608"/>
      <c r="L24" s="607">
        <v>3</v>
      </c>
      <c r="M24" s="609"/>
      <c r="N24" s="607">
        <v>4</v>
      </c>
      <c r="O24" s="610">
        <f>423000-145000</f>
        <v>278000</v>
      </c>
      <c r="P24" s="607"/>
      <c r="Q24" s="611"/>
      <c r="R24" s="607"/>
      <c r="S24" s="612"/>
      <c r="T24" s="613">
        <f t="shared" si="1"/>
        <v>278000</v>
      </c>
      <c r="U24" s="602"/>
      <c r="V24" s="602"/>
      <c r="W24" s="602"/>
      <c r="X24" s="602" t="s">
        <v>1043</v>
      </c>
      <c r="Y24" s="614" t="s">
        <v>650</v>
      </c>
      <c r="Z24" s="614"/>
      <c r="AA24" s="536"/>
      <c r="AB24" s="518"/>
      <c r="AC24" s="602" t="str">
        <f t="shared" si="2"/>
        <v>RENITA</v>
      </c>
      <c r="AD24" s="615"/>
      <c r="AE24" s="615"/>
      <c r="AF24" s="615"/>
      <c r="AG24" s="615"/>
      <c r="AH24" s="615"/>
      <c r="AI24" s="615">
        <v>278000</v>
      </c>
      <c r="AJ24" s="615"/>
      <c r="AK24" s="616"/>
      <c r="AL24" s="615"/>
      <c r="AM24" s="615"/>
      <c r="AN24" s="615"/>
      <c r="AO24" s="615"/>
      <c r="AP24" s="615"/>
      <c r="AQ24" s="602">
        <f t="shared" si="3"/>
        <v>278000</v>
      </c>
      <c r="AR24" s="602">
        <f t="shared" si="4"/>
        <v>0</v>
      </c>
      <c r="AS24" s="602"/>
      <c r="AT24" s="602">
        <f t="shared" si="5"/>
        <v>278000</v>
      </c>
      <c r="AU24" s="518"/>
      <c r="AV24" s="617" t="str">
        <f t="shared" si="6"/>
        <v>RENITA</v>
      </c>
      <c r="AW24" s="628">
        <f t="shared" si="7"/>
        <v>0</v>
      </c>
      <c r="AX24" s="629" t="str">
        <f t="shared" si="8"/>
        <v>00</v>
      </c>
      <c r="AY24" s="630">
        <f t="shared" si="9"/>
        <v>0</v>
      </c>
      <c r="AZ24" s="628">
        <f t="shared" si="10"/>
        <v>0</v>
      </c>
      <c r="BA24" s="629" t="str">
        <f t="shared" si="11"/>
        <v>00</v>
      </c>
      <c r="BB24" s="630">
        <f t="shared" si="12"/>
        <v>0</v>
      </c>
      <c r="BC24" s="628">
        <f t="shared" si="13"/>
        <v>0</v>
      </c>
      <c r="BD24" s="629" t="str">
        <f t="shared" si="14"/>
        <v>00</v>
      </c>
      <c r="BE24" s="630">
        <f t="shared" si="15"/>
        <v>0</v>
      </c>
      <c r="BF24" s="628">
        <f t="shared" si="16"/>
        <v>0</v>
      </c>
      <c r="BG24" s="629" t="str">
        <f t="shared" si="17"/>
        <v>00</v>
      </c>
      <c r="BH24" s="630">
        <f t="shared" si="18"/>
        <v>0</v>
      </c>
      <c r="BI24" s="628">
        <f t="shared" si="19"/>
        <v>0</v>
      </c>
      <c r="BJ24" s="629" t="str">
        <f t="shared" si="20"/>
        <v>00</v>
      </c>
      <c r="BK24" s="630">
        <f t="shared" si="21"/>
        <v>0</v>
      </c>
      <c r="BL24" s="628" t="str">
        <f t="shared" si="22"/>
        <v>F</v>
      </c>
      <c r="BM24" s="629" t="str">
        <f t="shared" si="23"/>
        <v>F9</v>
      </c>
      <c r="BN24" s="630">
        <f t="shared" si="24"/>
        <v>278000</v>
      </c>
      <c r="BO24" s="628">
        <f t="shared" si="25"/>
        <v>0</v>
      </c>
      <c r="BP24" s="629" t="str">
        <f t="shared" si="26"/>
        <v>00</v>
      </c>
      <c r="BQ24" s="630">
        <f t="shared" si="27"/>
        <v>0</v>
      </c>
      <c r="BR24" s="628">
        <f t="shared" si="28"/>
        <v>0</v>
      </c>
      <c r="BS24" s="629" t="str">
        <f t="shared" si="29"/>
        <v>00</v>
      </c>
      <c r="BT24" s="630">
        <f t="shared" si="30"/>
        <v>0</v>
      </c>
      <c r="BU24" s="628">
        <f t="shared" si="31"/>
        <v>0</v>
      </c>
      <c r="BV24" s="629" t="str">
        <f t="shared" si="32"/>
        <v>00</v>
      </c>
      <c r="BW24" s="630">
        <f t="shared" si="33"/>
        <v>0</v>
      </c>
      <c r="BX24" s="628">
        <f t="shared" si="34"/>
        <v>0</v>
      </c>
      <c r="BY24" s="629" t="str">
        <f t="shared" si="35"/>
        <v>00</v>
      </c>
      <c r="BZ24" s="630">
        <f t="shared" si="36"/>
        <v>0</v>
      </c>
      <c r="CA24" s="628">
        <f t="shared" si="37"/>
        <v>0</v>
      </c>
      <c r="CB24" s="629" t="str">
        <f t="shared" si="38"/>
        <v>00</v>
      </c>
      <c r="CC24" s="630">
        <f t="shared" si="39"/>
        <v>0</v>
      </c>
      <c r="CD24" s="628">
        <f t="shared" si="40"/>
        <v>0</v>
      </c>
      <c r="CE24" s="629" t="str">
        <f t="shared" si="41"/>
        <v>00</v>
      </c>
      <c r="CF24" s="630">
        <f t="shared" si="42"/>
        <v>0</v>
      </c>
      <c r="CG24" s="628">
        <f t="shared" si="43"/>
        <v>0</v>
      </c>
      <c r="CH24" s="629" t="str">
        <f t="shared" si="44"/>
        <v>00</v>
      </c>
      <c r="CI24" s="630">
        <f t="shared" si="45"/>
        <v>0</v>
      </c>
      <c r="CJ24" s="631">
        <f t="shared" si="46"/>
        <v>278000</v>
      </c>
      <c r="CK24" s="632">
        <f t="shared" si="47"/>
        <v>0</v>
      </c>
      <c r="CL24" s="632"/>
      <c r="CM24" s="630">
        <f t="shared" si="48"/>
        <v>278000</v>
      </c>
      <c r="CN24" s="633" t="str">
        <f t="shared" si="49"/>
        <v>RENITA</v>
      </c>
      <c r="CO24" s="624">
        <f t="shared" si="50"/>
        <v>0</v>
      </c>
      <c r="CP24" s="625">
        <f t="shared" si="51"/>
        <v>0</v>
      </c>
      <c r="CQ24" s="625">
        <f t="shared" si="52"/>
        <v>0</v>
      </c>
      <c r="CR24" s="625">
        <f t="shared" si="53"/>
        <v>0</v>
      </c>
      <c r="CS24" s="625">
        <f t="shared" si="54"/>
        <v>0</v>
      </c>
      <c r="CT24" s="625">
        <f t="shared" si="55"/>
        <v>0</v>
      </c>
      <c r="CU24" s="625">
        <f t="shared" si="56"/>
        <v>9</v>
      </c>
      <c r="CV24" s="625">
        <f t="shared" si="57"/>
        <v>0</v>
      </c>
      <c r="CW24" s="625">
        <f t="shared" si="58"/>
        <v>0</v>
      </c>
      <c r="CX24" s="625">
        <f t="shared" si="59"/>
        <v>0</v>
      </c>
      <c r="CY24" s="625">
        <f t="shared" si="60"/>
        <v>0</v>
      </c>
      <c r="CZ24" s="625">
        <f t="shared" si="61"/>
        <v>0</v>
      </c>
      <c r="DA24" s="625">
        <f t="shared" si="62"/>
        <v>0</v>
      </c>
      <c r="DB24" s="625">
        <f t="shared" si="63"/>
        <v>0</v>
      </c>
      <c r="DC24" s="626">
        <f t="shared" si="64"/>
        <v>9</v>
      </c>
      <c r="DF24" s="635" t="s">
        <v>1011</v>
      </c>
      <c r="DG24" s="231" t="s">
        <v>691</v>
      </c>
      <c r="DH24" s="283">
        <f>+SUMIF(CD13:CD80,DF24,$CF$13:$CF$80)</f>
        <v>320000</v>
      </c>
      <c r="DI24" s="283"/>
      <c r="DJ24" s="283"/>
      <c r="DM24" s="283"/>
    </row>
    <row r="25" spans="1:117" ht="15.75" customHeight="1">
      <c r="A25" s="518"/>
      <c r="B25" s="601"/>
      <c r="C25" s="602">
        <v>13</v>
      </c>
      <c r="D25" s="603" t="s">
        <v>1077</v>
      </c>
      <c r="E25" s="604"/>
      <c r="F25" s="605">
        <v>44943</v>
      </c>
      <c r="G25" s="606" t="s">
        <v>1078</v>
      </c>
      <c r="H25" s="607"/>
      <c r="I25" s="608"/>
      <c r="J25" s="607"/>
      <c r="K25" s="608"/>
      <c r="L25" s="607">
        <v>3</v>
      </c>
      <c r="M25" s="609"/>
      <c r="N25" s="607">
        <v>4</v>
      </c>
      <c r="O25" s="610">
        <f>290000-145000</f>
        <v>145000</v>
      </c>
      <c r="P25" s="607"/>
      <c r="Q25" s="611"/>
      <c r="R25" s="607"/>
      <c r="S25" s="612"/>
      <c r="T25" s="613">
        <f t="shared" si="1"/>
        <v>145000</v>
      </c>
      <c r="U25" s="602"/>
      <c r="V25" s="602"/>
      <c r="W25" s="602"/>
      <c r="X25" s="602" t="s">
        <v>1043</v>
      </c>
      <c r="Y25" s="614" t="s">
        <v>650</v>
      </c>
      <c r="Z25" s="614"/>
      <c r="AA25" s="536"/>
      <c r="AB25" s="518"/>
      <c r="AC25" s="602" t="str">
        <f t="shared" si="2"/>
        <v>B SATRIA</v>
      </c>
      <c r="AD25" s="615">
        <v>145000</v>
      </c>
      <c r="AE25" s="615"/>
      <c r="AF25" s="615"/>
      <c r="AG25" s="615"/>
      <c r="AH25" s="615"/>
      <c r="AI25" s="615"/>
      <c r="AJ25" s="615"/>
      <c r="AK25" s="616"/>
      <c r="AL25" s="615"/>
      <c r="AM25" s="615"/>
      <c r="AN25" s="615"/>
      <c r="AO25" s="615"/>
      <c r="AP25" s="615"/>
      <c r="AQ25" s="602">
        <f t="shared" si="3"/>
        <v>145000</v>
      </c>
      <c r="AR25" s="602">
        <f t="shared" si="4"/>
        <v>0</v>
      </c>
      <c r="AS25" s="602"/>
      <c r="AT25" s="602">
        <f t="shared" si="5"/>
        <v>145000</v>
      </c>
      <c r="AU25" s="518"/>
      <c r="AV25" s="617" t="str">
        <f t="shared" si="6"/>
        <v>B SATRIA</v>
      </c>
      <c r="AW25" s="628" t="str">
        <f t="shared" si="7"/>
        <v>A</v>
      </c>
      <c r="AX25" s="629" t="str">
        <f t="shared" si="8"/>
        <v>A1</v>
      </c>
      <c r="AY25" s="630">
        <f t="shared" si="9"/>
        <v>145000</v>
      </c>
      <c r="AZ25" s="628">
        <f t="shared" si="10"/>
        <v>0</v>
      </c>
      <c r="BA25" s="629" t="str">
        <f t="shared" si="11"/>
        <v>00</v>
      </c>
      <c r="BB25" s="630">
        <f t="shared" si="12"/>
        <v>0</v>
      </c>
      <c r="BC25" s="628">
        <f t="shared" si="13"/>
        <v>0</v>
      </c>
      <c r="BD25" s="629" t="str">
        <f t="shared" si="14"/>
        <v>00</v>
      </c>
      <c r="BE25" s="630">
        <f t="shared" si="15"/>
        <v>0</v>
      </c>
      <c r="BF25" s="628">
        <f t="shared" si="16"/>
        <v>0</v>
      </c>
      <c r="BG25" s="629" t="str">
        <f t="shared" si="17"/>
        <v>00</v>
      </c>
      <c r="BH25" s="630">
        <f t="shared" si="18"/>
        <v>0</v>
      </c>
      <c r="BI25" s="628">
        <f t="shared" si="19"/>
        <v>0</v>
      </c>
      <c r="BJ25" s="629" t="str">
        <f t="shared" si="20"/>
        <v>00</v>
      </c>
      <c r="BK25" s="630">
        <f t="shared" si="21"/>
        <v>0</v>
      </c>
      <c r="BL25" s="628">
        <f t="shared" si="22"/>
        <v>0</v>
      </c>
      <c r="BM25" s="629" t="str">
        <f t="shared" si="23"/>
        <v>00</v>
      </c>
      <c r="BN25" s="630">
        <f t="shared" si="24"/>
        <v>0</v>
      </c>
      <c r="BO25" s="628">
        <f t="shared" si="25"/>
        <v>0</v>
      </c>
      <c r="BP25" s="629" t="str">
        <f t="shared" si="26"/>
        <v>00</v>
      </c>
      <c r="BQ25" s="630">
        <f t="shared" si="27"/>
        <v>0</v>
      </c>
      <c r="BR25" s="628">
        <f t="shared" si="28"/>
        <v>0</v>
      </c>
      <c r="BS25" s="629" t="str">
        <f t="shared" si="29"/>
        <v>00</v>
      </c>
      <c r="BT25" s="630">
        <f t="shared" si="30"/>
        <v>0</v>
      </c>
      <c r="BU25" s="628">
        <f t="shared" si="31"/>
        <v>0</v>
      </c>
      <c r="BV25" s="629" t="str">
        <f t="shared" si="32"/>
        <v>00</v>
      </c>
      <c r="BW25" s="630">
        <f t="shared" si="33"/>
        <v>0</v>
      </c>
      <c r="BX25" s="628">
        <f t="shared" si="34"/>
        <v>0</v>
      </c>
      <c r="BY25" s="629" t="str">
        <f t="shared" si="35"/>
        <v>00</v>
      </c>
      <c r="BZ25" s="630">
        <f t="shared" si="36"/>
        <v>0</v>
      </c>
      <c r="CA25" s="628">
        <f t="shared" si="37"/>
        <v>0</v>
      </c>
      <c r="CB25" s="629" t="str">
        <f t="shared" si="38"/>
        <v>00</v>
      </c>
      <c r="CC25" s="630">
        <f t="shared" si="39"/>
        <v>0</v>
      </c>
      <c r="CD25" s="628">
        <f t="shared" si="40"/>
        <v>0</v>
      </c>
      <c r="CE25" s="629" t="str">
        <f t="shared" si="41"/>
        <v>00</v>
      </c>
      <c r="CF25" s="630">
        <f t="shared" si="42"/>
        <v>0</v>
      </c>
      <c r="CG25" s="628">
        <f t="shared" si="43"/>
        <v>0</v>
      </c>
      <c r="CH25" s="629" t="str">
        <f t="shared" si="44"/>
        <v>00</v>
      </c>
      <c r="CI25" s="630">
        <f t="shared" si="45"/>
        <v>0</v>
      </c>
      <c r="CJ25" s="631">
        <f t="shared" si="46"/>
        <v>145000</v>
      </c>
      <c r="CK25" s="632">
        <f t="shared" si="47"/>
        <v>0</v>
      </c>
      <c r="CL25" s="632"/>
      <c r="CM25" s="630">
        <f t="shared" si="48"/>
        <v>145000</v>
      </c>
      <c r="CN25" s="633" t="str">
        <f t="shared" si="49"/>
        <v>B SATRIA</v>
      </c>
      <c r="CO25" s="624" t="str">
        <f t="shared" si="50"/>
        <v>A1</v>
      </c>
      <c r="CP25" s="625">
        <f t="shared" si="51"/>
        <v>1</v>
      </c>
      <c r="CQ25" s="625">
        <f t="shared" si="52"/>
        <v>0</v>
      </c>
      <c r="CR25" s="625">
        <f t="shared" si="53"/>
        <v>0</v>
      </c>
      <c r="CS25" s="625">
        <f t="shared" si="54"/>
        <v>0</v>
      </c>
      <c r="CT25" s="625">
        <f t="shared" si="55"/>
        <v>0</v>
      </c>
      <c r="CU25" s="625">
        <f t="shared" si="56"/>
        <v>0</v>
      </c>
      <c r="CV25" s="625">
        <f t="shared" si="57"/>
        <v>0</v>
      </c>
      <c r="CW25" s="625">
        <f t="shared" si="58"/>
        <v>0</v>
      </c>
      <c r="CX25" s="625">
        <f t="shared" si="59"/>
        <v>0</v>
      </c>
      <c r="CY25" s="625">
        <f t="shared" si="60"/>
        <v>0</v>
      </c>
      <c r="CZ25" s="625">
        <f t="shared" si="61"/>
        <v>0</v>
      </c>
      <c r="DA25" s="625">
        <f t="shared" si="62"/>
        <v>0</v>
      </c>
      <c r="DB25" s="625">
        <f t="shared" si="63"/>
        <v>0</v>
      </c>
      <c r="DC25" s="626">
        <f t="shared" si="64"/>
        <v>1</v>
      </c>
      <c r="DF25" s="635" t="s">
        <v>1012</v>
      </c>
      <c r="DG25" s="231" t="s">
        <v>1079</v>
      </c>
      <c r="DH25" s="283">
        <f>+SUMIF(CG13:CG80,DF25,$CI$13:$CI$80)</f>
        <v>0</v>
      </c>
      <c r="DI25" s="283"/>
      <c r="DJ25" s="283"/>
      <c r="DM25" s="283"/>
    </row>
    <row r="26" spans="1:117" ht="15.75" customHeight="1">
      <c r="A26" s="518"/>
      <c r="B26" s="601"/>
      <c r="C26" s="602">
        <v>14</v>
      </c>
      <c r="D26" s="603" t="s">
        <v>1080</v>
      </c>
      <c r="E26" s="604"/>
      <c r="F26" s="605">
        <v>44946</v>
      </c>
      <c r="G26" s="606" t="s">
        <v>1081</v>
      </c>
      <c r="H26" s="607"/>
      <c r="I26" s="608"/>
      <c r="J26" s="607"/>
      <c r="K26" s="608"/>
      <c r="L26" s="607">
        <v>3</v>
      </c>
      <c r="M26" s="609">
        <v>150000</v>
      </c>
      <c r="N26" s="607">
        <v>4</v>
      </c>
      <c r="O26" s="610">
        <v>95000</v>
      </c>
      <c r="P26" s="607"/>
      <c r="Q26" s="611"/>
      <c r="R26" s="607"/>
      <c r="S26" s="612"/>
      <c r="T26" s="613">
        <f t="shared" si="1"/>
        <v>245000</v>
      </c>
      <c r="U26" s="602"/>
      <c r="V26" s="602"/>
      <c r="W26" s="602"/>
      <c r="X26" s="602" t="s">
        <v>1061</v>
      </c>
      <c r="Y26" s="614" t="s">
        <v>650</v>
      </c>
      <c r="Z26" s="614"/>
      <c r="AA26" s="536"/>
      <c r="AB26" s="518"/>
      <c r="AC26" s="602" t="str">
        <f t="shared" si="2"/>
        <v>SURIYATI</v>
      </c>
      <c r="AD26" s="615"/>
      <c r="AE26" s="615"/>
      <c r="AF26" s="615"/>
      <c r="AG26" s="615"/>
      <c r="AH26" s="615"/>
      <c r="AI26" s="615"/>
      <c r="AJ26" s="615"/>
      <c r="AK26" s="616"/>
      <c r="AL26" s="615"/>
      <c r="AM26" s="615">
        <v>190000</v>
      </c>
      <c r="AN26" s="615"/>
      <c r="AO26" s="615"/>
      <c r="AP26" s="615"/>
      <c r="AQ26" s="602">
        <f t="shared" si="3"/>
        <v>190000</v>
      </c>
      <c r="AR26" s="602">
        <f t="shared" si="4"/>
        <v>55000</v>
      </c>
      <c r="AS26" s="602"/>
      <c r="AT26" s="602">
        <f t="shared" si="5"/>
        <v>245000</v>
      </c>
      <c r="AU26" s="518"/>
      <c r="AV26" s="617" t="str">
        <f t="shared" si="6"/>
        <v>SURIYATI</v>
      </c>
      <c r="AW26" s="628">
        <f t="shared" si="7"/>
        <v>0</v>
      </c>
      <c r="AX26" s="629" t="str">
        <f t="shared" si="8"/>
        <v>00</v>
      </c>
      <c r="AY26" s="630">
        <f t="shared" si="9"/>
        <v>0</v>
      </c>
      <c r="AZ26" s="628">
        <f t="shared" si="10"/>
        <v>0</v>
      </c>
      <c r="BA26" s="629" t="str">
        <f t="shared" si="11"/>
        <v>00</v>
      </c>
      <c r="BB26" s="630">
        <f t="shared" si="12"/>
        <v>0</v>
      </c>
      <c r="BC26" s="628">
        <f t="shared" si="13"/>
        <v>0</v>
      </c>
      <c r="BD26" s="629" t="str">
        <f t="shared" si="14"/>
        <v>00</v>
      </c>
      <c r="BE26" s="630">
        <f t="shared" si="15"/>
        <v>0</v>
      </c>
      <c r="BF26" s="628">
        <f t="shared" si="16"/>
        <v>0</v>
      </c>
      <c r="BG26" s="629" t="str">
        <f t="shared" si="17"/>
        <v>00</v>
      </c>
      <c r="BH26" s="630">
        <f t="shared" si="18"/>
        <v>0</v>
      </c>
      <c r="BI26" s="628">
        <f t="shared" si="19"/>
        <v>0</v>
      </c>
      <c r="BJ26" s="629" t="str">
        <f t="shared" si="20"/>
        <v>00</v>
      </c>
      <c r="BK26" s="630">
        <f t="shared" si="21"/>
        <v>0</v>
      </c>
      <c r="BL26" s="628">
        <f t="shared" si="22"/>
        <v>0</v>
      </c>
      <c r="BM26" s="629" t="str">
        <f t="shared" si="23"/>
        <v>00</v>
      </c>
      <c r="BN26" s="630">
        <f t="shared" si="24"/>
        <v>0</v>
      </c>
      <c r="BO26" s="628">
        <f t="shared" si="25"/>
        <v>0</v>
      </c>
      <c r="BP26" s="629" t="str">
        <f t="shared" si="26"/>
        <v>00</v>
      </c>
      <c r="BQ26" s="630">
        <f t="shared" si="27"/>
        <v>0</v>
      </c>
      <c r="BR26" s="628">
        <f t="shared" si="28"/>
        <v>0</v>
      </c>
      <c r="BS26" s="629" t="str">
        <f t="shared" si="29"/>
        <v>00</v>
      </c>
      <c r="BT26" s="630">
        <f t="shared" si="30"/>
        <v>0</v>
      </c>
      <c r="BU26" s="628">
        <f t="shared" si="31"/>
        <v>0</v>
      </c>
      <c r="BV26" s="629" t="str">
        <f t="shared" si="32"/>
        <v>00</v>
      </c>
      <c r="BW26" s="630">
        <f t="shared" si="33"/>
        <v>0</v>
      </c>
      <c r="BX26" s="628" t="str">
        <f t="shared" si="34"/>
        <v>J</v>
      </c>
      <c r="BY26" s="629" t="str">
        <f t="shared" si="35"/>
        <v>J1</v>
      </c>
      <c r="BZ26" s="630">
        <f t="shared" si="36"/>
        <v>190000</v>
      </c>
      <c r="CA26" s="628">
        <f t="shared" si="37"/>
        <v>0</v>
      </c>
      <c r="CB26" s="629" t="str">
        <f t="shared" si="38"/>
        <v>00</v>
      </c>
      <c r="CC26" s="630">
        <f t="shared" si="39"/>
        <v>0</v>
      </c>
      <c r="CD26" s="628">
        <f t="shared" si="40"/>
        <v>0</v>
      </c>
      <c r="CE26" s="629" t="str">
        <f t="shared" si="41"/>
        <v>00</v>
      </c>
      <c r="CF26" s="630">
        <f t="shared" si="42"/>
        <v>0</v>
      </c>
      <c r="CG26" s="628">
        <f t="shared" si="43"/>
        <v>0</v>
      </c>
      <c r="CH26" s="629" t="str">
        <f t="shared" si="44"/>
        <v>00</v>
      </c>
      <c r="CI26" s="630">
        <f t="shared" si="45"/>
        <v>0</v>
      </c>
      <c r="CJ26" s="631">
        <f t="shared" si="46"/>
        <v>190000</v>
      </c>
      <c r="CK26" s="632">
        <f t="shared" si="47"/>
        <v>55000</v>
      </c>
      <c r="CL26" s="632"/>
      <c r="CM26" s="630">
        <f t="shared" si="48"/>
        <v>245000</v>
      </c>
      <c r="CN26" s="633" t="str">
        <f t="shared" si="49"/>
        <v>SURIYATI</v>
      </c>
      <c r="CO26" s="624">
        <f t="shared" si="50"/>
        <v>0</v>
      </c>
      <c r="CP26" s="625">
        <f t="shared" si="51"/>
        <v>0</v>
      </c>
      <c r="CQ26" s="625">
        <f t="shared" si="52"/>
        <v>0</v>
      </c>
      <c r="CR26" s="625">
        <f t="shared" si="53"/>
        <v>0</v>
      </c>
      <c r="CS26" s="625">
        <f t="shared" si="54"/>
        <v>0</v>
      </c>
      <c r="CT26" s="625">
        <f t="shared" si="55"/>
        <v>0</v>
      </c>
      <c r="CU26" s="625">
        <f t="shared" si="56"/>
        <v>0</v>
      </c>
      <c r="CV26" s="625">
        <f t="shared" si="57"/>
        <v>0</v>
      </c>
      <c r="CW26" s="625">
        <f t="shared" si="58"/>
        <v>0</v>
      </c>
      <c r="CX26" s="625">
        <f t="shared" si="59"/>
        <v>0</v>
      </c>
      <c r="CY26" s="625">
        <f t="shared" si="60"/>
        <v>1</v>
      </c>
      <c r="CZ26" s="625">
        <f t="shared" si="61"/>
        <v>0</v>
      </c>
      <c r="DA26" s="625">
        <f t="shared" si="62"/>
        <v>0</v>
      </c>
      <c r="DB26" s="625">
        <f t="shared" si="63"/>
        <v>0</v>
      </c>
      <c r="DC26" s="626">
        <f t="shared" si="64"/>
        <v>1</v>
      </c>
      <c r="DH26" s="298">
        <f>SUM(DH13:DH25)</f>
        <v>12642000</v>
      </c>
      <c r="DI26" s="283"/>
      <c r="DJ26" s="283"/>
      <c r="DM26" s="283"/>
    </row>
    <row r="27" spans="1:117" ht="15.75" customHeight="1">
      <c r="A27" s="518"/>
      <c r="B27" s="601"/>
      <c r="C27" s="602">
        <v>15</v>
      </c>
      <c r="D27" s="603" t="s">
        <v>1082</v>
      </c>
      <c r="E27" s="604"/>
      <c r="F27" s="605">
        <v>44946</v>
      </c>
      <c r="G27" s="606" t="s">
        <v>1083</v>
      </c>
      <c r="H27" s="607"/>
      <c r="I27" s="608"/>
      <c r="J27" s="607"/>
      <c r="K27" s="608"/>
      <c r="L27" s="607">
        <v>3</v>
      </c>
      <c r="M27" s="609">
        <v>295000</v>
      </c>
      <c r="N27" s="607">
        <v>4</v>
      </c>
      <c r="O27" s="610">
        <v>475000</v>
      </c>
      <c r="P27" s="607"/>
      <c r="Q27" s="611"/>
      <c r="R27" s="607"/>
      <c r="S27" s="612"/>
      <c r="T27" s="613">
        <f t="shared" si="1"/>
        <v>770000</v>
      </c>
      <c r="U27" s="602"/>
      <c r="V27" s="602"/>
      <c r="W27" s="602"/>
      <c r="X27" s="602" t="s">
        <v>1043</v>
      </c>
      <c r="Y27" s="614" t="s">
        <v>650</v>
      </c>
      <c r="Z27" s="614"/>
      <c r="AA27" s="536"/>
      <c r="AB27" s="518"/>
      <c r="AC27" s="602" t="str">
        <f t="shared" si="2"/>
        <v>MINA</v>
      </c>
      <c r="AD27" s="615"/>
      <c r="AE27" s="615"/>
      <c r="AF27" s="615"/>
      <c r="AG27" s="615">
        <v>300000</v>
      </c>
      <c r="AH27" s="615"/>
      <c r="AI27" s="615">
        <v>470000</v>
      </c>
      <c r="AJ27" s="615"/>
      <c r="AK27" s="616"/>
      <c r="AL27" s="615"/>
      <c r="AM27" s="615"/>
      <c r="AN27" s="615"/>
      <c r="AO27" s="615"/>
      <c r="AP27" s="615"/>
      <c r="AQ27" s="602">
        <f t="shared" si="3"/>
        <v>770000</v>
      </c>
      <c r="AR27" s="602">
        <f t="shared" si="4"/>
        <v>0</v>
      </c>
      <c r="AS27" s="602"/>
      <c r="AT27" s="602">
        <f t="shared" si="5"/>
        <v>770000</v>
      </c>
      <c r="AU27" s="518"/>
      <c r="AV27" s="617" t="str">
        <f t="shared" si="6"/>
        <v>MINA</v>
      </c>
      <c r="AW27" s="628">
        <f t="shared" si="7"/>
        <v>0</v>
      </c>
      <c r="AX27" s="629" t="str">
        <f t="shared" si="8"/>
        <v>00</v>
      </c>
      <c r="AY27" s="630">
        <f t="shared" si="9"/>
        <v>0</v>
      </c>
      <c r="AZ27" s="628">
        <f t="shared" si="10"/>
        <v>0</v>
      </c>
      <c r="BA27" s="629" t="str">
        <f t="shared" si="11"/>
        <v>00</v>
      </c>
      <c r="BB27" s="630">
        <f t="shared" si="12"/>
        <v>0</v>
      </c>
      <c r="BC27" s="628">
        <f t="shared" si="13"/>
        <v>0</v>
      </c>
      <c r="BD27" s="629" t="str">
        <f t="shared" si="14"/>
        <v>00</v>
      </c>
      <c r="BE27" s="630">
        <f t="shared" si="15"/>
        <v>0</v>
      </c>
      <c r="BF27" s="628" t="str">
        <f t="shared" si="16"/>
        <v>D</v>
      </c>
      <c r="BG27" s="629" t="str">
        <f t="shared" si="17"/>
        <v>D1</v>
      </c>
      <c r="BH27" s="630">
        <f t="shared" si="18"/>
        <v>300000</v>
      </c>
      <c r="BI27" s="628">
        <f t="shared" si="19"/>
        <v>0</v>
      </c>
      <c r="BJ27" s="629" t="str">
        <f t="shared" si="20"/>
        <v>00</v>
      </c>
      <c r="BK27" s="630">
        <f t="shared" si="21"/>
        <v>0</v>
      </c>
      <c r="BL27" s="628" t="str">
        <f t="shared" si="22"/>
        <v>F</v>
      </c>
      <c r="BM27" s="629" t="str">
        <f t="shared" si="23"/>
        <v>F10</v>
      </c>
      <c r="BN27" s="630">
        <f t="shared" si="24"/>
        <v>470000</v>
      </c>
      <c r="BO27" s="628">
        <f t="shared" si="25"/>
        <v>0</v>
      </c>
      <c r="BP27" s="629" t="str">
        <f t="shared" si="26"/>
        <v>00</v>
      </c>
      <c r="BQ27" s="630">
        <f t="shared" si="27"/>
        <v>0</v>
      </c>
      <c r="BR27" s="628">
        <f t="shared" si="28"/>
        <v>0</v>
      </c>
      <c r="BS27" s="629" t="str">
        <f t="shared" si="29"/>
        <v>00</v>
      </c>
      <c r="BT27" s="630">
        <f t="shared" si="30"/>
        <v>0</v>
      </c>
      <c r="BU27" s="628">
        <f t="shared" si="31"/>
        <v>0</v>
      </c>
      <c r="BV27" s="629" t="str">
        <f t="shared" si="32"/>
        <v>00</v>
      </c>
      <c r="BW27" s="630">
        <f t="shared" si="33"/>
        <v>0</v>
      </c>
      <c r="BX27" s="628">
        <f t="shared" si="34"/>
        <v>0</v>
      </c>
      <c r="BY27" s="629" t="str">
        <f t="shared" si="35"/>
        <v>00</v>
      </c>
      <c r="BZ27" s="630">
        <f t="shared" si="36"/>
        <v>0</v>
      </c>
      <c r="CA27" s="628">
        <f t="shared" si="37"/>
        <v>0</v>
      </c>
      <c r="CB27" s="629" t="str">
        <f t="shared" si="38"/>
        <v>00</v>
      </c>
      <c r="CC27" s="630">
        <f t="shared" si="39"/>
        <v>0</v>
      </c>
      <c r="CD27" s="628">
        <f t="shared" si="40"/>
        <v>0</v>
      </c>
      <c r="CE27" s="629" t="str">
        <f t="shared" si="41"/>
        <v>00</v>
      </c>
      <c r="CF27" s="630">
        <f t="shared" si="42"/>
        <v>0</v>
      </c>
      <c r="CG27" s="628">
        <f t="shared" si="43"/>
        <v>0</v>
      </c>
      <c r="CH27" s="629" t="str">
        <f t="shared" si="44"/>
        <v>00</v>
      </c>
      <c r="CI27" s="630">
        <f t="shared" si="45"/>
        <v>0</v>
      </c>
      <c r="CJ27" s="631">
        <f t="shared" si="46"/>
        <v>770000</v>
      </c>
      <c r="CK27" s="632">
        <f t="shared" si="47"/>
        <v>0</v>
      </c>
      <c r="CL27" s="632"/>
      <c r="CM27" s="630">
        <f t="shared" si="48"/>
        <v>770000</v>
      </c>
      <c r="CN27" s="633" t="str">
        <f t="shared" si="49"/>
        <v>MINA</v>
      </c>
      <c r="CO27" s="624">
        <f t="shared" si="50"/>
        <v>0</v>
      </c>
      <c r="CP27" s="625">
        <f t="shared" si="51"/>
        <v>0</v>
      </c>
      <c r="CQ27" s="625">
        <f t="shared" si="52"/>
        <v>0</v>
      </c>
      <c r="CR27" s="625">
        <f t="shared" si="53"/>
        <v>0</v>
      </c>
      <c r="CS27" s="625">
        <f t="shared" si="54"/>
        <v>1</v>
      </c>
      <c r="CT27" s="625">
        <f t="shared" si="55"/>
        <v>0</v>
      </c>
      <c r="CU27" s="625">
        <f t="shared" si="56"/>
        <v>10</v>
      </c>
      <c r="CV27" s="625">
        <f t="shared" si="57"/>
        <v>0</v>
      </c>
      <c r="CW27" s="625">
        <f t="shared" si="58"/>
        <v>0</v>
      </c>
      <c r="CX27" s="625">
        <f t="shared" si="59"/>
        <v>0</v>
      </c>
      <c r="CY27" s="625">
        <f t="shared" si="60"/>
        <v>0</v>
      </c>
      <c r="CZ27" s="625">
        <f t="shared" si="61"/>
        <v>0</v>
      </c>
      <c r="DA27" s="625">
        <f t="shared" si="62"/>
        <v>0</v>
      </c>
      <c r="DB27" s="625">
        <f t="shared" si="63"/>
        <v>0</v>
      </c>
      <c r="DC27" s="626">
        <f t="shared" si="64"/>
        <v>11</v>
      </c>
      <c r="DM27" s="283"/>
    </row>
    <row r="28" spans="1:117" ht="15.75" customHeight="1">
      <c r="A28" s="518"/>
      <c r="B28" s="601"/>
      <c r="C28" s="602">
        <v>16</v>
      </c>
      <c r="D28" s="603" t="s">
        <v>1084</v>
      </c>
      <c r="E28" s="604"/>
      <c r="F28" s="605">
        <v>44946</v>
      </c>
      <c r="G28" s="606" t="s">
        <v>1085</v>
      </c>
      <c r="H28" s="607"/>
      <c r="I28" s="608"/>
      <c r="J28" s="607"/>
      <c r="K28" s="608"/>
      <c r="L28" s="607">
        <v>3</v>
      </c>
      <c r="M28" s="609"/>
      <c r="N28" s="607">
        <v>4</v>
      </c>
      <c r="O28" s="610">
        <v>280000</v>
      </c>
      <c r="P28" s="607"/>
      <c r="Q28" s="611"/>
      <c r="R28" s="607"/>
      <c r="S28" s="612"/>
      <c r="T28" s="613">
        <f t="shared" si="1"/>
        <v>280000</v>
      </c>
      <c r="U28" s="602"/>
      <c r="V28" s="602"/>
      <c r="W28" s="602"/>
      <c r="X28" s="602" t="s">
        <v>1043</v>
      </c>
      <c r="Y28" s="614" t="s">
        <v>650</v>
      </c>
      <c r="Z28" s="614"/>
      <c r="AA28" s="536"/>
      <c r="AB28" s="518"/>
      <c r="AC28" s="602" t="str">
        <f t="shared" si="2"/>
        <v>JAHARA</v>
      </c>
      <c r="AD28" s="615"/>
      <c r="AE28" s="615"/>
      <c r="AF28" s="615"/>
      <c r="AG28" s="615"/>
      <c r="AH28" s="615"/>
      <c r="AI28" s="615">
        <v>100000</v>
      </c>
      <c r="AJ28" s="615"/>
      <c r="AK28" s="616"/>
      <c r="AL28" s="615"/>
      <c r="AM28" s="615">
        <v>180000</v>
      </c>
      <c r="AN28" s="615"/>
      <c r="AO28" s="615"/>
      <c r="AP28" s="615"/>
      <c r="AQ28" s="602">
        <f t="shared" si="3"/>
        <v>280000</v>
      </c>
      <c r="AR28" s="602">
        <f t="shared" si="4"/>
        <v>0</v>
      </c>
      <c r="AS28" s="602"/>
      <c r="AT28" s="602">
        <f t="shared" si="5"/>
        <v>280000</v>
      </c>
      <c r="AU28" s="518"/>
      <c r="AV28" s="617" t="str">
        <f t="shared" si="6"/>
        <v>JAHARA</v>
      </c>
      <c r="AW28" s="628">
        <f t="shared" si="7"/>
        <v>0</v>
      </c>
      <c r="AX28" s="629" t="str">
        <f t="shared" si="8"/>
        <v>00</v>
      </c>
      <c r="AY28" s="630">
        <f t="shared" si="9"/>
        <v>0</v>
      </c>
      <c r="AZ28" s="628">
        <f t="shared" si="10"/>
        <v>0</v>
      </c>
      <c r="BA28" s="629" t="str">
        <f t="shared" si="11"/>
        <v>00</v>
      </c>
      <c r="BB28" s="630">
        <f t="shared" si="12"/>
        <v>0</v>
      </c>
      <c r="BC28" s="628">
        <f t="shared" si="13"/>
        <v>0</v>
      </c>
      <c r="BD28" s="629" t="str">
        <f t="shared" si="14"/>
        <v>00</v>
      </c>
      <c r="BE28" s="630">
        <f t="shared" si="15"/>
        <v>0</v>
      </c>
      <c r="BF28" s="628">
        <f t="shared" si="16"/>
        <v>0</v>
      </c>
      <c r="BG28" s="629" t="str">
        <f t="shared" si="17"/>
        <v>00</v>
      </c>
      <c r="BH28" s="630">
        <f t="shared" si="18"/>
        <v>0</v>
      </c>
      <c r="BI28" s="628">
        <f t="shared" si="19"/>
        <v>0</v>
      </c>
      <c r="BJ28" s="629" t="str">
        <f t="shared" si="20"/>
        <v>00</v>
      </c>
      <c r="BK28" s="630">
        <f t="shared" si="21"/>
        <v>0</v>
      </c>
      <c r="BL28" s="628" t="str">
        <f t="shared" si="22"/>
        <v>F</v>
      </c>
      <c r="BM28" s="629" t="str">
        <f t="shared" si="23"/>
        <v>F11</v>
      </c>
      <c r="BN28" s="630">
        <f t="shared" si="24"/>
        <v>100000</v>
      </c>
      <c r="BO28" s="628">
        <f t="shared" si="25"/>
        <v>0</v>
      </c>
      <c r="BP28" s="629" t="str">
        <f t="shared" si="26"/>
        <v>00</v>
      </c>
      <c r="BQ28" s="630">
        <f t="shared" si="27"/>
        <v>0</v>
      </c>
      <c r="BR28" s="628">
        <f t="shared" si="28"/>
        <v>0</v>
      </c>
      <c r="BS28" s="629" t="str">
        <f t="shared" si="29"/>
        <v>00</v>
      </c>
      <c r="BT28" s="630">
        <f t="shared" si="30"/>
        <v>0</v>
      </c>
      <c r="BU28" s="628">
        <f t="shared" si="31"/>
        <v>0</v>
      </c>
      <c r="BV28" s="629" t="str">
        <f t="shared" si="32"/>
        <v>00</v>
      </c>
      <c r="BW28" s="630">
        <f t="shared" si="33"/>
        <v>0</v>
      </c>
      <c r="BX28" s="628" t="str">
        <f t="shared" si="34"/>
        <v>J</v>
      </c>
      <c r="BY28" s="629" t="str">
        <f t="shared" si="35"/>
        <v>J2</v>
      </c>
      <c r="BZ28" s="630">
        <f t="shared" si="36"/>
        <v>180000</v>
      </c>
      <c r="CA28" s="628">
        <f t="shared" si="37"/>
        <v>0</v>
      </c>
      <c r="CB28" s="629" t="str">
        <f t="shared" si="38"/>
        <v>00</v>
      </c>
      <c r="CC28" s="630">
        <f t="shared" si="39"/>
        <v>0</v>
      </c>
      <c r="CD28" s="628">
        <f t="shared" si="40"/>
        <v>0</v>
      </c>
      <c r="CE28" s="629" t="str">
        <f t="shared" si="41"/>
        <v>00</v>
      </c>
      <c r="CF28" s="630">
        <f t="shared" si="42"/>
        <v>0</v>
      </c>
      <c r="CG28" s="628">
        <f t="shared" si="43"/>
        <v>0</v>
      </c>
      <c r="CH28" s="629" t="str">
        <f t="shared" si="44"/>
        <v>00</v>
      </c>
      <c r="CI28" s="630">
        <f t="shared" si="45"/>
        <v>0</v>
      </c>
      <c r="CJ28" s="631">
        <f t="shared" si="46"/>
        <v>280000</v>
      </c>
      <c r="CK28" s="632">
        <f t="shared" si="47"/>
        <v>0</v>
      </c>
      <c r="CL28" s="632"/>
      <c r="CM28" s="630">
        <f t="shared" si="48"/>
        <v>280000</v>
      </c>
      <c r="CN28" s="633" t="str">
        <f t="shared" si="49"/>
        <v>JAHARA</v>
      </c>
      <c r="CO28" s="624">
        <f t="shared" si="50"/>
        <v>0</v>
      </c>
      <c r="CP28" s="625">
        <f t="shared" si="51"/>
        <v>0</v>
      </c>
      <c r="CQ28" s="625">
        <f t="shared" si="52"/>
        <v>0</v>
      </c>
      <c r="CR28" s="625">
        <f t="shared" si="53"/>
        <v>0</v>
      </c>
      <c r="CS28" s="625">
        <f t="shared" si="54"/>
        <v>0</v>
      </c>
      <c r="CT28" s="625">
        <f t="shared" si="55"/>
        <v>0</v>
      </c>
      <c r="CU28" s="625">
        <f t="shared" si="56"/>
        <v>11</v>
      </c>
      <c r="CV28" s="625">
        <f t="shared" si="57"/>
        <v>0</v>
      </c>
      <c r="CW28" s="625">
        <f t="shared" si="58"/>
        <v>0</v>
      </c>
      <c r="CX28" s="625">
        <f t="shared" si="59"/>
        <v>0</v>
      </c>
      <c r="CY28" s="625">
        <f t="shared" si="60"/>
        <v>2</v>
      </c>
      <c r="CZ28" s="625">
        <f t="shared" si="61"/>
        <v>0</v>
      </c>
      <c r="DA28" s="625">
        <f t="shared" si="62"/>
        <v>0</v>
      </c>
      <c r="DB28" s="625">
        <f t="shared" si="63"/>
        <v>0</v>
      </c>
      <c r="DC28" s="626">
        <f t="shared" si="64"/>
        <v>13</v>
      </c>
      <c r="DM28" s="283"/>
    </row>
    <row r="29" spans="1:117" ht="15.75" customHeight="1">
      <c r="A29" s="518"/>
      <c r="B29" s="601"/>
      <c r="C29" s="602">
        <v>17</v>
      </c>
      <c r="D29" s="603" t="s">
        <v>1086</v>
      </c>
      <c r="E29" s="604"/>
      <c r="F29" s="605">
        <v>44950</v>
      </c>
      <c r="G29" s="606" t="s">
        <v>1087</v>
      </c>
      <c r="H29" s="607"/>
      <c r="I29" s="608"/>
      <c r="J29" s="607"/>
      <c r="K29" s="608"/>
      <c r="L29" s="607">
        <v>3</v>
      </c>
      <c r="M29" s="609">
        <v>145000</v>
      </c>
      <c r="N29" s="607">
        <v>4</v>
      </c>
      <c r="O29" s="610">
        <v>145000</v>
      </c>
      <c r="P29" s="607"/>
      <c r="Q29" s="611"/>
      <c r="R29" s="607"/>
      <c r="S29" s="612"/>
      <c r="T29" s="613">
        <f t="shared" si="1"/>
        <v>290000</v>
      </c>
      <c r="U29" s="602"/>
      <c r="V29" s="602"/>
      <c r="W29" s="602"/>
      <c r="X29" s="602" t="s">
        <v>1043</v>
      </c>
      <c r="Y29" s="614" t="s">
        <v>650</v>
      </c>
      <c r="Z29" s="614"/>
      <c r="AA29" s="536"/>
      <c r="AB29" s="518"/>
      <c r="AC29" s="602" t="str">
        <f t="shared" si="2"/>
        <v>SAHARIA</v>
      </c>
      <c r="AD29" s="615"/>
      <c r="AE29" s="615"/>
      <c r="AF29" s="615"/>
      <c r="AG29" s="615"/>
      <c r="AH29" s="615"/>
      <c r="AI29" s="615"/>
      <c r="AJ29" s="615"/>
      <c r="AK29" s="616"/>
      <c r="AL29" s="615"/>
      <c r="AM29" s="615">
        <v>290000</v>
      </c>
      <c r="AN29" s="615"/>
      <c r="AO29" s="615"/>
      <c r="AP29" s="615"/>
      <c r="AQ29" s="602">
        <f t="shared" si="3"/>
        <v>290000</v>
      </c>
      <c r="AR29" s="602">
        <f t="shared" si="4"/>
        <v>0</v>
      </c>
      <c r="AS29" s="602"/>
      <c r="AT29" s="602">
        <f t="shared" si="5"/>
        <v>290000</v>
      </c>
      <c r="AU29" s="518"/>
      <c r="AV29" s="617" t="str">
        <f t="shared" si="6"/>
        <v>SAHARIA</v>
      </c>
      <c r="AW29" s="628">
        <f t="shared" si="7"/>
        <v>0</v>
      </c>
      <c r="AX29" s="629" t="str">
        <f t="shared" si="8"/>
        <v>00</v>
      </c>
      <c r="AY29" s="630">
        <f t="shared" si="9"/>
        <v>0</v>
      </c>
      <c r="AZ29" s="628">
        <f t="shared" si="10"/>
        <v>0</v>
      </c>
      <c r="BA29" s="629" t="str">
        <f t="shared" si="11"/>
        <v>00</v>
      </c>
      <c r="BB29" s="630">
        <f t="shared" si="12"/>
        <v>0</v>
      </c>
      <c r="BC29" s="628">
        <f t="shared" si="13"/>
        <v>0</v>
      </c>
      <c r="BD29" s="629" t="str">
        <f t="shared" si="14"/>
        <v>00</v>
      </c>
      <c r="BE29" s="630">
        <f t="shared" si="15"/>
        <v>0</v>
      </c>
      <c r="BF29" s="628">
        <f t="shared" si="16"/>
        <v>0</v>
      </c>
      <c r="BG29" s="629" t="str">
        <f t="shared" si="17"/>
        <v>00</v>
      </c>
      <c r="BH29" s="630">
        <f t="shared" si="18"/>
        <v>0</v>
      </c>
      <c r="BI29" s="628">
        <f t="shared" si="19"/>
        <v>0</v>
      </c>
      <c r="BJ29" s="629" t="str">
        <f t="shared" si="20"/>
        <v>00</v>
      </c>
      <c r="BK29" s="630">
        <f t="shared" si="21"/>
        <v>0</v>
      </c>
      <c r="BL29" s="628">
        <f t="shared" si="22"/>
        <v>0</v>
      </c>
      <c r="BM29" s="629" t="str">
        <f t="shared" si="23"/>
        <v>00</v>
      </c>
      <c r="BN29" s="630">
        <f t="shared" si="24"/>
        <v>0</v>
      </c>
      <c r="BO29" s="628">
        <f t="shared" si="25"/>
        <v>0</v>
      </c>
      <c r="BP29" s="629" t="str">
        <f t="shared" si="26"/>
        <v>00</v>
      </c>
      <c r="BQ29" s="630">
        <f t="shared" si="27"/>
        <v>0</v>
      </c>
      <c r="BR29" s="628">
        <f t="shared" si="28"/>
        <v>0</v>
      </c>
      <c r="BS29" s="629" t="str">
        <f t="shared" si="29"/>
        <v>00</v>
      </c>
      <c r="BT29" s="630">
        <f t="shared" si="30"/>
        <v>0</v>
      </c>
      <c r="BU29" s="628">
        <f t="shared" si="31"/>
        <v>0</v>
      </c>
      <c r="BV29" s="629" t="str">
        <f t="shared" si="32"/>
        <v>00</v>
      </c>
      <c r="BW29" s="630">
        <f t="shared" si="33"/>
        <v>0</v>
      </c>
      <c r="BX29" s="628" t="str">
        <f t="shared" si="34"/>
        <v>J</v>
      </c>
      <c r="BY29" s="629" t="str">
        <f t="shared" si="35"/>
        <v>J3</v>
      </c>
      <c r="BZ29" s="630">
        <f t="shared" si="36"/>
        <v>290000</v>
      </c>
      <c r="CA29" s="628">
        <f t="shared" si="37"/>
        <v>0</v>
      </c>
      <c r="CB29" s="629" t="str">
        <f t="shared" si="38"/>
        <v>00</v>
      </c>
      <c r="CC29" s="630">
        <f t="shared" si="39"/>
        <v>0</v>
      </c>
      <c r="CD29" s="628">
        <f t="shared" si="40"/>
        <v>0</v>
      </c>
      <c r="CE29" s="629" t="str">
        <f t="shared" si="41"/>
        <v>00</v>
      </c>
      <c r="CF29" s="630">
        <f t="shared" si="42"/>
        <v>0</v>
      </c>
      <c r="CG29" s="628">
        <f t="shared" si="43"/>
        <v>0</v>
      </c>
      <c r="CH29" s="629" t="str">
        <f t="shared" si="44"/>
        <v>00</v>
      </c>
      <c r="CI29" s="630">
        <f t="shared" si="45"/>
        <v>0</v>
      </c>
      <c r="CJ29" s="631">
        <f t="shared" si="46"/>
        <v>290000</v>
      </c>
      <c r="CK29" s="632">
        <f t="shared" si="47"/>
        <v>0</v>
      </c>
      <c r="CL29" s="632"/>
      <c r="CM29" s="630">
        <f t="shared" si="48"/>
        <v>290000</v>
      </c>
      <c r="CN29" s="633" t="str">
        <f t="shared" si="49"/>
        <v>SAHARIA</v>
      </c>
      <c r="CO29" s="624">
        <f t="shared" si="50"/>
        <v>0</v>
      </c>
      <c r="CP29" s="625">
        <f t="shared" si="51"/>
        <v>0</v>
      </c>
      <c r="CQ29" s="625">
        <f t="shared" si="52"/>
        <v>0</v>
      </c>
      <c r="CR29" s="625">
        <f t="shared" si="53"/>
        <v>0</v>
      </c>
      <c r="CS29" s="625">
        <f t="shared" si="54"/>
        <v>0</v>
      </c>
      <c r="CT29" s="625">
        <f t="shared" si="55"/>
        <v>0</v>
      </c>
      <c r="CU29" s="625">
        <f t="shared" si="56"/>
        <v>0</v>
      </c>
      <c r="CV29" s="625">
        <f t="shared" si="57"/>
        <v>0</v>
      </c>
      <c r="CW29" s="625">
        <f t="shared" si="58"/>
        <v>0</v>
      </c>
      <c r="CX29" s="625">
        <f t="shared" si="59"/>
        <v>0</v>
      </c>
      <c r="CY29" s="625">
        <f t="shared" si="60"/>
        <v>3</v>
      </c>
      <c r="CZ29" s="625">
        <f t="shared" si="61"/>
        <v>0</v>
      </c>
      <c r="DA29" s="625">
        <f t="shared" si="62"/>
        <v>0</v>
      </c>
      <c r="DB29" s="625">
        <f t="shared" si="63"/>
        <v>0</v>
      </c>
      <c r="DC29" s="626">
        <f t="shared" si="64"/>
        <v>3</v>
      </c>
      <c r="DM29" s="283"/>
    </row>
    <row r="30" spans="1:117" ht="15.75" customHeight="1">
      <c r="A30" s="518"/>
      <c r="B30" s="601"/>
      <c r="C30" s="602">
        <v>18</v>
      </c>
      <c r="D30" s="603" t="s">
        <v>1088</v>
      </c>
      <c r="E30" s="604"/>
      <c r="F30" s="605">
        <v>44950</v>
      </c>
      <c r="G30" s="606" t="s">
        <v>1089</v>
      </c>
      <c r="H30" s="607"/>
      <c r="I30" s="608"/>
      <c r="J30" s="607"/>
      <c r="K30" s="608"/>
      <c r="L30" s="607">
        <v>3</v>
      </c>
      <c r="M30" s="609">
        <v>145000</v>
      </c>
      <c r="N30" s="607">
        <v>4</v>
      </c>
      <c r="O30" s="610">
        <v>295000</v>
      </c>
      <c r="P30" s="607"/>
      <c r="Q30" s="611"/>
      <c r="R30" s="607"/>
      <c r="S30" s="612"/>
      <c r="T30" s="613">
        <f t="shared" si="1"/>
        <v>440000</v>
      </c>
      <c r="U30" s="602"/>
      <c r="V30" s="602"/>
      <c r="W30" s="602"/>
      <c r="X30" s="602" t="s">
        <v>1043</v>
      </c>
      <c r="Y30" s="614" t="s">
        <v>650</v>
      </c>
      <c r="Z30" s="614"/>
      <c r="AA30" s="536"/>
      <c r="AB30" s="518"/>
      <c r="AC30" s="602" t="str">
        <f t="shared" si="2"/>
        <v>JAMALIA</v>
      </c>
      <c r="AD30" s="615">
        <v>150000</v>
      </c>
      <c r="AE30" s="615"/>
      <c r="AF30" s="615"/>
      <c r="AG30" s="615"/>
      <c r="AH30" s="615"/>
      <c r="AI30" s="615"/>
      <c r="AJ30" s="615"/>
      <c r="AK30" s="616"/>
      <c r="AL30" s="615"/>
      <c r="AM30" s="615">
        <v>290000</v>
      </c>
      <c r="AN30" s="615"/>
      <c r="AO30" s="615"/>
      <c r="AP30" s="615"/>
      <c r="AQ30" s="602">
        <f t="shared" si="3"/>
        <v>440000</v>
      </c>
      <c r="AR30" s="602">
        <f t="shared" si="4"/>
        <v>0</v>
      </c>
      <c r="AS30" s="602"/>
      <c r="AT30" s="602">
        <f t="shared" si="5"/>
        <v>440000</v>
      </c>
      <c r="AU30" s="518"/>
      <c r="AV30" s="617" t="str">
        <f t="shared" si="6"/>
        <v>JAMALIA</v>
      </c>
      <c r="AW30" s="628" t="str">
        <f t="shared" si="7"/>
        <v>A</v>
      </c>
      <c r="AX30" s="629" t="str">
        <f t="shared" si="8"/>
        <v>A2</v>
      </c>
      <c r="AY30" s="630">
        <f t="shared" si="9"/>
        <v>150000</v>
      </c>
      <c r="AZ30" s="628">
        <f t="shared" si="10"/>
        <v>0</v>
      </c>
      <c r="BA30" s="629" t="str">
        <f t="shared" si="11"/>
        <v>00</v>
      </c>
      <c r="BB30" s="630">
        <f t="shared" si="12"/>
        <v>0</v>
      </c>
      <c r="BC30" s="628">
        <f t="shared" si="13"/>
        <v>0</v>
      </c>
      <c r="BD30" s="629" t="str">
        <f t="shared" si="14"/>
        <v>00</v>
      </c>
      <c r="BE30" s="630">
        <f t="shared" si="15"/>
        <v>0</v>
      </c>
      <c r="BF30" s="628">
        <f t="shared" si="16"/>
        <v>0</v>
      </c>
      <c r="BG30" s="629" t="str">
        <f t="shared" si="17"/>
        <v>00</v>
      </c>
      <c r="BH30" s="630">
        <f t="shared" si="18"/>
        <v>0</v>
      </c>
      <c r="BI30" s="628">
        <f t="shared" si="19"/>
        <v>0</v>
      </c>
      <c r="BJ30" s="629" t="str">
        <f t="shared" si="20"/>
        <v>00</v>
      </c>
      <c r="BK30" s="630">
        <f t="shared" si="21"/>
        <v>0</v>
      </c>
      <c r="BL30" s="628">
        <f t="shared" si="22"/>
        <v>0</v>
      </c>
      <c r="BM30" s="629" t="str">
        <f t="shared" si="23"/>
        <v>00</v>
      </c>
      <c r="BN30" s="630">
        <f t="shared" si="24"/>
        <v>0</v>
      </c>
      <c r="BO30" s="628">
        <f t="shared" si="25"/>
        <v>0</v>
      </c>
      <c r="BP30" s="629" t="str">
        <f t="shared" si="26"/>
        <v>00</v>
      </c>
      <c r="BQ30" s="630">
        <f t="shared" si="27"/>
        <v>0</v>
      </c>
      <c r="BR30" s="628">
        <f t="shared" si="28"/>
        <v>0</v>
      </c>
      <c r="BS30" s="629" t="str">
        <f t="shared" si="29"/>
        <v>00</v>
      </c>
      <c r="BT30" s="630">
        <f t="shared" si="30"/>
        <v>0</v>
      </c>
      <c r="BU30" s="628">
        <f t="shared" si="31"/>
        <v>0</v>
      </c>
      <c r="BV30" s="629" t="str">
        <f t="shared" si="32"/>
        <v>00</v>
      </c>
      <c r="BW30" s="630">
        <f t="shared" si="33"/>
        <v>0</v>
      </c>
      <c r="BX30" s="628" t="str">
        <f t="shared" si="34"/>
        <v>J</v>
      </c>
      <c r="BY30" s="629" t="str">
        <f t="shared" si="35"/>
        <v>J4</v>
      </c>
      <c r="BZ30" s="630">
        <f t="shared" si="36"/>
        <v>290000</v>
      </c>
      <c r="CA30" s="628">
        <f t="shared" si="37"/>
        <v>0</v>
      </c>
      <c r="CB30" s="629" t="str">
        <f t="shared" si="38"/>
        <v>00</v>
      </c>
      <c r="CC30" s="630">
        <f t="shared" si="39"/>
        <v>0</v>
      </c>
      <c r="CD30" s="628">
        <f t="shared" si="40"/>
        <v>0</v>
      </c>
      <c r="CE30" s="629" t="str">
        <f t="shared" si="41"/>
        <v>00</v>
      </c>
      <c r="CF30" s="630">
        <f t="shared" si="42"/>
        <v>0</v>
      </c>
      <c r="CG30" s="628">
        <f t="shared" si="43"/>
        <v>0</v>
      </c>
      <c r="CH30" s="629" t="str">
        <f t="shared" si="44"/>
        <v>00</v>
      </c>
      <c r="CI30" s="630">
        <f t="shared" si="45"/>
        <v>0</v>
      </c>
      <c r="CJ30" s="631">
        <f t="shared" si="46"/>
        <v>440000</v>
      </c>
      <c r="CK30" s="632">
        <f t="shared" si="47"/>
        <v>0</v>
      </c>
      <c r="CL30" s="632"/>
      <c r="CM30" s="630">
        <f t="shared" si="48"/>
        <v>440000</v>
      </c>
      <c r="CN30" s="633" t="str">
        <f t="shared" si="49"/>
        <v>JAMALIA</v>
      </c>
      <c r="CO30" s="624" t="str">
        <f t="shared" si="50"/>
        <v>A6</v>
      </c>
      <c r="CP30" s="625">
        <f t="shared" si="51"/>
        <v>2</v>
      </c>
      <c r="CQ30" s="625">
        <f t="shared" si="52"/>
        <v>0</v>
      </c>
      <c r="CR30" s="625">
        <f t="shared" si="53"/>
        <v>0</v>
      </c>
      <c r="CS30" s="625">
        <f t="shared" si="54"/>
        <v>0</v>
      </c>
      <c r="CT30" s="625">
        <f t="shared" si="55"/>
        <v>0</v>
      </c>
      <c r="CU30" s="625">
        <f t="shared" si="56"/>
        <v>0</v>
      </c>
      <c r="CV30" s="625">
        <f t="shared" si="57"/>
        <v>0</v>
      </c>
      <c r="CW30" s="625">
        <f t="shared" si="58"/>
        <v>0</v>
      </c>
      <c r="CX30" s="625">
        <f t="shared" si="59"/>
        <v>0</v>
      </c>
      <c r="CY30" s="625">
        <f t="shared" si="60"/>
        <v>4</v>
      </c>
      <c r="CZ30" s="625">
        <f t="shared" si="61"/>
        <v>0</v>
      </c>
      <c r="DA30" s="625">
        <f t="shared" si="62"/>
        <v>0</v>
      </c>
      <c r="DB30" s="625">
        <f t="shared" si="63"/>
        <v>0</v>
      </c>
      <c r="DC30" s="626">
        <f t="shared" si="64"/>
        <v>6</v>
      </c>
      <c r="DM30" s="283"/>
    </row>
    <row r="31" spans="1:117" ht="15.75" customHeight="1">
      <c r="A31" s="518"/>
      <c r="B31" s="601"/>
      <c r="C31" s="602">
        <v>19</v>
      </c>
      <c r="D31" s="603" t="s">
        <v>1090</v>
      </c>
      <c r="E31" s="604"/>
      <c r="F31" s="605">
        <v>44950</v>
      </c>
      <c r="G31" s="606" t="s">
        <v>1091</v>
      </c>
      <c r="H31" s="607"/>
      <c r="I31" s="608"/>
      <c r="J31" s="607"/>
      <c r="K31" s="608"/>
      <c r="L31" s="607">
        <v>3</v>
      </c>
      <c r="M31" s="609"/>
      <c r="N31" s="607">
        <v>4</v>
      </c>
      <c r="O31" s="610">
        <v>160000</v>
      </c>
      <c r="P31" s="607"/>
      <c r="Q31" s="611"/>
      <c r="R31" s="607"/>
      <c r="S31" s="612"/>
      <c r="T31" s="613">
        <f t="shared" si="1"/>
        <v>160000</v>
      </c>
      <c r="U31" s="602"/>
      <c r="V31" s="602"/>
      <c r="W31" s="602"/>
      <c r="X31" s="602" t="s">
        <v>1043</v>
      </c>
      <c r="Y31" s="614" t="s">
        <v>650</v>
      </c>
      <c r="Z31" s="614"/>
      <c r="AA31" s="536"/>
      <c r="AB31" s="518"/>
      <c r="AC31" s="602" t="str">
        <f t="shared" si="2"/>
        <v>HAMISA</v>
      </c>
      <c r="AD31" s="615"/>
      <c r="AE31" s="615"/>
      <c r="AF31" s="615">
        <v>160000</v>
      </c>
      <c r="AG31" s="615"/>
      <c r="AH31" s="615"/>
      <c r="AI31" s="615"/>
      <c r="AJ31" s="615"/>
      <c r="AK31" s="616"/>
      <c r="AL31" s="615"/>
      <c r="AM31" s="615"/>
      <c r="AN31" s="615"/>
      <c r="AO31" s="615"/>
      <c r="AP31" s="615"/>
      <c r="AQ31" s="602">
        <f t="shared" si="3"/>
        <v>160000</v>
      </c>
      <c r="AR31" s="602">
        <f t="shared" si="4"/>
        <v>0</v>
      </c>
      <c r="AS31" s="602"/>
      <c r="AT31" s="602">
        <f t="shared" si="5"/>
        <v>160000</v>
      </c>
      <c r="AU31" s="518"/>
      <c r="AV31" s="617" t="str">
        <f t="shared" si="6"/>
        <v>HAMISA</v>
      </c>
      <c r="AW31" s="628">
        <f t="shared" si="7"/>
        <v>0</v>
      </c>
      <c r="AX31" s="629" t="str">
        <f t="shared" si="8"/>
        <v>00</v>
      </c>
      <c r="AY31" s="630">
        <f t="shared" si="9"/>
        <v>0</v>
      </c>
      <c r="AZ31" s="628">
        <f t="shared" si="10"/>
        <v>0</v>
      </c>
      <c r="BA31" s="629" t="str">
        <f t="shared" si="11"/>
        <v>00</v>
      </c>
      <c r="BB31" s="630">
        <f t="shared" si="12"/>
        <v>0</v>
      </c>
      <c r="BC31" s="628" t="str">
        <f t="shared" si="13"/>
        <v>C</v>
      </c>
      <c r="BD31" s="629" t="str">
        <f t="shared" si="14"/>
        <v>C4</v>
      </c>
      <c r="BE31" s="630">
        <f t="shared" si="15"/>
        <v>160000</v>
      </c>
      <c r="BF31" s="628">
        <f t="shared" si="16"/>
        <v>0</v>
      </c>
      <c r="BG31" s="629" t="str">
        <f t="shared" si="17"/>
        <v>00</v>
      </c>
      <c r="BH31" s="630">
        <f t="shared" si="18"/>
        <v>0</v>
      </c>
      <c r="BI31" s="628">
        <f t="shared" si="19"/>
        <v>0</v>
      </c>
      <c r="BJ31" s="629" t="str">
        <f t="shared" si="20"/>
        <v>00</v>
      </c>
      <c r="BK31" s="630">
        <f t="shared" si="21"/>
        <v>0</v>
      </c>
      <c r="BL31" s="628">
        <f t="shared" si="22"/>
        <v>0</v>
      </c>
      <c r="BM31" s="629" t="str">
        <f t="shared" si="23"/>
        <v>00</v>
      </c>
      <c r="BN31" s="630">
        <f t="shared" si="24"/>
        <v>0</v>
      </c>
      <c r="BO31" s="628">
        <f t="shared" si="25"/>
        <v>0</v>
      </c>
      <c r="BP31" s="629" t="str">
        <f t="shared" si="26"/>
        <v>00</v>
      </c>
      <c r="BQ31" s="630">
        <f t="shared" si="27"/>
        <v>0</v>
      </c>
      <c r="BR31" s="628">
        <f t="shared" si="28"/>
        <v>0</v>
      </c>
      <c r="BS31" s="629" t="str">
        <f t="shared" si="29"/>
        <v>00</v>
      </c>
      <c r="BT31" s="630">
        <f t="shared" si="30"/>
        <v>0</v>
      </c>
      <c r="BU31" s="628">
        <f t="shared" si="31"/>
        <v>0</v>
      </c>
      <c r="BV31" s="629" t="str">
        <f t="shared" si="32"/>
        <v>00</v>
      </c>
      <c r="BW31" s="630">
        <f t="shared" si="33"/>
        <v>0</v>
      </c>
      <c r="BX31" s="628">
        <f t="shared" si="34"/>
        <v>0</v>
      </c>
      <c r="BY31" s="629" t="str">
        <f t="shared" si="35"/>
        <v>00</v>
      </c>
      <c r="BZ31" s="630">
        <f t="shared" si="36"/>
        <v>0</v>
      </c>
      <c r="CA31" s="628">
        <f t="shared" si="37"/>
        <v>0</v>
      </c>
      <c r="CB31" s="629" t="str">
        <f t="shared" si="38"/>
        <v>00</v>
      </c>
      <c r="CC31" s="630">
        <f t="shared" si="39"/>
        <v>0</v>
      </c>
      <c r="CD31" s="628">
        <f t="shared" si="40"/>
        <v>0</v>
      </c>
      <c r="CE31" s="629" t="str">
        <f t="shared" si="41"/>
        <v>00</v>
      </c>
      <c r="CF31" s="630">
        <f t="shared" si="42"/>
        <v>0</v>
      </c>
      <c r="CG31" s="628">
        <f t="shared" si="43"/>
        <v>0</v>
      </c>
      <c r="CH31" s="629" t="str">
        <f t="shared" si="44"/>
        <v>00</v>
      </c>
      <c r="CI31" s="630">
        <f t="shared" si="45"/>
        <v>0</v>
      </c>
      <c r="CJ31" s="631">
        <f t="shared" si="46"/>
        <v>160000</v>
      </c>
      <c r="CK31" s="632">
        <f t="shared" si="47"/>
        <v>0</v>
      </c>
      <c r="CL31" s="632"/>
      <c r="CM31" s="630">
        <f t="shared" si="48"/>
        <v>160000</v>
      </c>
      <c r="CN31" s="633" t="str">
        <f t="shared" si="49"/>
        <v>HAMISA</v>
      </c>
      <c r="CO31" s="624">
        <f t="shared" si="50"/>
        <v>0</v>
      </c>
      <c r="CP31" s="625">
        <f t="shared" si="51"/>
        <v>0</v>
      </c>
      <c r="CQ31" s="625">
        <f t="shared" si="52"/>
        <v>0</v>
      </c>
      <c r="CR31" s="625">
        <f t="shared" si="53"/>
        <v>4</v>
      </c>
      <c r="CS31" s="625">
        <f t="shared" si="54"/>
        <v>0</v>
      </c>
      <c r="CT31" s="625">
        <f t="shared" si="55"/>
        <v>0</v>
      </c>
      <c r="CU31" s="625">
        <f t="shared" si="56"/>
        <v>0</v>
      </c>
      <c r="CV31" s="625">
        <f t="shared" si="57"/>
        <v>0</v>
      </c>
      <c r="CW31" s="625">
        <f t="shared" si="58"/>
        <v>0</v>
      </c>
      <c r="CX31" s="625">
        <f t="shared" si="59"/>
        <v>0</v>
      </c>
      <c r="CY31" s="625">
        <f t="shared" si="60"/>
        <v>0</v>
      </c>
      <c r="CZ31" s="625">
        <f t="shared" si="61"/>
        <v>0</v>
      </c>
      <c r="DA31" s="625">
        <f t="shared" si="62"/>
        <v>0</v>
      </c>
      <c r="DB31" s="625">
        <f t="shared" si="63"/>
        <v>0</v>
      </c>
      <c r="DC31" s="626">
        <f t="shared" si="64"/>
        <v>4</v>
      </c>
      <c r="DM31" s="283"/>
    </row>
    <row r="32" spans="1:117" ht="15.75" customHeight="1">
      <c r="A32" s="518"/>
      <c r="B32" s="601"/>
      <c r="C32" s="602">
        <v>20</v>
      </c>
      <c r="D32" s="603" t="s">
        <v>1092</v>
      </c>
      <c r="E32" s="604"/>
      <c r="F32" s="605">
        <v>44953</v>
      </c>
      <c r="G32" s="606" t="s">
        <v>1093</v>
      </c>
      <c r="H32" s="607"/>
      <c r="I32" s="608"/>
      <c r="J32" s="607"/>
      <c r="K32" s="608"/>
      <c r="L32" s="607">
        <v>3</v>
      </c>
      <c r="M32" s="609">
        <v>100000</v>
      </c>
      <c r="N32" s="607">
        <v>4</v>
      </c>
      <c r="O32" s="610">
        <v>100000</v>
      </c>
      <c r="P32" s="607"/>
      <c r="Q32" s="611"/>
      <c r="R32" s="607"/>
      <c r="S32" s="612"/>
      <c r="T32" s="613">
        <f t="shared" si="1"/>
        <v>200000</v>
      </c>
      <c r="U32" s="602"/>
      <c r="V32" s="602"/>
      <c r="W32" s="602"/>
      <c r="X32" s="602" t="s">
        <v>1043</v>
      </c>
      <c r="Y32" s="614" t="s">
        <v>650</v>
      </c>
      <c r="Z32" s="614"/>
      <c r="AA32" s="536"/>
      <c r="AB32" s="518"/>
      <c r="AC32" s="602" t="str">
        <f t="shared" si="2"/>
        <v>RINA</v>
      </c>
      <c r="AD32" s="615"/>
      <c r="AE32" s="615"/>
      <c r="AF32" s="615"/>
      <c r="AG32" s="615"/>
      <c r="AH32" s="615"/>
      <c r="AI32" s="615"/>
      <c r="AJ32" s="615"/>
      <c r="AK32" s="616"/>
      <c r="AL32" s="615"/>
      <c r="AM32" s="615"/>
      <c r="AN32" s="615">
        <v>200000</v>
      </c>
      <c r="AO32" s="615"/>
      <c r="AP32" s="615"/>
      <c r="AQ32" s="602">
        <f t="shared" si="3"/>
        <v>200000</v>
      </c>
      <c r="AR32" s="602">
        <f t="shared" si="4"/>
        <v>0</v>
      </c>
      <c r="AS32" s="602"/>
      <c r="AT32" s="602">
        <f t="shared" si="5"/>
        <v>200000</v>
      </c>
      <c r="AU32" s="518"/>
      <c r="AV32" s="617" t="str">
        <f t="shared" si="6"/>
        <v>RINA</v>
      </c>
      <c r="AW32" s="628">
        <f t="shared" si="7"/>
        <v>0</v>
      </c>
      <c r="AX32" s="629" t="str">
        <f t="shared" si="8"/>
        <v>00</v>
      </c>
      <c r="AY32" s="630">
        <f t="shared" si="9"/>
        <v>0</v>
      </c>
      <c r="AZ32" s="628">
        <f t="shared" si="10"/>
        <v>0</v>
      </c>
      <c r="BA32" s="629" t="str">
        <f t="shared" si="11"/>
        <v>00</v>
      </c>
      <c r="BB32" s="630">
        <f t="shared" si="12"/>
        <v>0</v>
      </c>
      <c r="BC32" s="628">
        <f t="shared" si="13"/>
        <v>0</v>
      </c>
      <c r="BD32" s="629" t="str">
        <f t="shared" si="14"/>
        <v>00</v>
      </c>
      <c r="BE32" s="630">
        <f t="shared" si="15"/>
        <v>0</v>
      </c>
      <c r="BF32" s="628">
        <f t="shared" si="16"/>
        <v>0</v>
      </c>
      <c r="BG32" s="629" t="str">
        <f t="shared" si="17"/>
        <v>00</v>
      </c>
      <c r="BH32" s="630">
        <f t="shared" si="18"/>
        <v>0</v>
      </c>
      <c r="BI32" s="628">
        <f t="shared" si="19"/>
        <v>0</v>
      </c>
      <c r="BJ32" s="629" t="str">
        <f t="shared" si="20"/>
        <v>00</v>
      </c>
      <c r="BK32" s="630">
        <f t="shared" si="21"/>
        <v>0</v>
      </c>
      <c r="BL32" s="628">
        <f t="shared" si="22"/>
        <v>0</v>
      </c>
      <c r="BM32" s="629" t="str">
        <f t="shared" si="23"/>
        <v>00</v>
      </c>
      <c r="BN32" s="630">
        <f t="shared" si="24"/>
        <v>0</v>
      </c>
      <c r="BO32" s="628">
        <f t="shared" si="25"/>
        <v>0</v>
      </c>
      <c r="BP32" s="629" t="str">
        <f t="shared" si="26"/>
        <v>00</v>
      </c>
      <c r="BQ32" s="630">
        <f t="shared" si="27"/>
        <v>0</v>
      </c>
      <c r="BR32" s="628">
        <f t="shared" si="28"/>
        <v>0</v>
      </c>
      <c r="BS32" s="629" t="str">
        <f t="shared" si="29"/>
        <v>00</v>
      </c>
      <c r="BT32" s="630">
        <f t="shared" si="30"/>
        <v>0</v>
      </c>
      <c r="BU32" s="628">
        <f t="shared" si="31"/>
        <v>0</v>
      </c>
      <c r="BV32" s="629" t="str">
        <f t="shared" si="32"/>
        <v>00</v>
      </c>
      <c r="BW32" s="630">
        <f t="shared" si="33"/>
        <v>0</v>
      </c>
      <c r="BX32" s="628">
        <f t="shared" si="34"/>
        <v>0</v>
      </c>
      <c r="BY32" s="629" t="str">
        <f t="shared" si="35"/>
        <v>00</v>
      </c>
      <c r="BZ32" s="630">
        <f t="shared" si="36"/>
        <v>0</v>
      </c>
      <c r="CA32" s="628" t="str">
        <f t="shared" si="37"/>
        <v>K</v>
      </c>
      <c r="CB32" s="629" t="str">
        <f t="shared" si="38"/>
        <v>K1</v>
      </c>
      <c r="CC32" s="630">
        <f t="shared" si="39"/>
        <v>200000</v>
      </c>
      <c r="CD32" s="628">
        <f t="shared" si="40"/>
        <v>0</v>
      </c>
      <c r="CE32" s="629" t="str">
        <f t="shared" si="41"/>
        <v>00</v>
      </c>
      <c r="CF32" s="630">
        <f t="shared" si="42"/>
        <v>0</v>
      </c>
      <c r="CG32" s="628">
        <f t="shared" si="43"/>
        <v>0</v>
      </c>
      <c r="CH32" s="629" t="str">
        <f t="shared" si="44"/>
        <v>00</v>
      </c>
      <c r="CI32" s="630">
        <f t="shared" si="45"/>
        <v>0</v>
      </c>
      <c r="CJ32" s="631">
        <f t="shared" si="46"/>
        <v>200000</v>
      </c>
      <c r="CK32" s="632">
        <f t="shared" si="47"/>
        <v>0</v>
      </c>
      <c r="CL32" s="632"/>
      <c r="CM32" s="630">
        <f t="shared" si="48"/>
        <v>200000</v>
      </c>
      <c r="CN32" s="633" t="str">
        <f t="shared" si="49"/>
        <v>RINA</v>
      </c>
      <c r="CO32" s="624">
        <f t="shared" si="50"/>
        <v>0</v>
      </c>
      <c r="CP32" s="625">
        <f t="shared" si="51"/>
        <v>0</v>
      </c>
      <c r="CQ32" s="625">
        <f t="shared" si="52"/>
        <v>0</v>
      </c>
      <c r="CR32" s="625">
        <f t="shared" si="53"/>
        <v>0</v>
      </c>
      <c r="CS32" s="625">
        <f t="shared" si="54"/>
        <v>0</v>
      </c>
      <c r="CT32" s="625">
        <f t="shared" si="55"/>
        <v>0</v>
      </c>
      <c r="CU32" s="625">
        <f t="shared" si="56"/>
        <v>0</v>
      </c>
      <c r="CV32" s="625">
        <f t="shared" si="57"/>
        <v>0</v>
      </c>
      <c r="CW32" s="625">
        <f t="shared" si="58"/>
        <v>0</v>
      </c>
      <c r="CX32" s="625">
        <f t="shared" si="59"/>
        <v>0</v>
      </c>
      <c r="CY32" s="625">
        <f t="shared" si="60"/>
        <v>0</v>
      </c>
      <c r="CZ32" s="625">
        <f t="shared" si="61"/>
        <v>1</v>
      </c>
      <c r="DA32" s="625">
        <f t="shared" si="62"/>
        <v>0</v>
      </c>
      <c r="DB32" s="625">
        <f t="shared" si="63"/>
        <v>0</v>
      </c>
      <c r="DC32" s="626">
        <f t="shared" si="64"/>
        <v>1</v>
      </c>
      <c r="DM32" s="283"/>
    </row>
    <row r="33" spans="1:117" ht="15.75" customHeight="1">
      <c r="A33" s="518"/>
      <c r="B33" s="601"/>
      <c r="C33" s="602">
        <v>21</v>
      </c>
      <c r="D33" s="603" t="s">
        <v>1094</v>
      </c>
      <c r="E33" s="604"/>
      <c r="F33" s="605">
        <v>44953</v>
      </c>
      <c r="G33" s="606" t="s">
        <v>1095</v>
      </c>
      <c r="H33" s="607"/>
      <c r="I33" s="608"/>
      <c r="J33" s="607"/>
      <c r="K33" s="608"/>
      <c r="L33" s="607">
        <v>3</v>
      </c>
      <c r="M33" s="609"/>
      <c r="N33" s="607">
        <v>4</v>
      </c>
      <c r="O33" s="610">
        <v>245000</v>
      </c>
      <c r="P33" s="607"/>
      <c r="Q33" s="611"/>
      <c r="R33" s="607"/>
      <c r="S33" s="612"/>
      <c r="T33" s="613">
        <f t="shared" si="1"/>
        <v>245000</v>
      </c>
      <c r="U33" s="602"/>
      <c r="V33" s="602"/>
      <c r="W33" s="602"/>
      <c r="X33" s="602" t="s">
        <v>1043</v>
      </c>
      <c r="Y33" s="614" t="s">
        <v>650</v>
      </c>
      <c r="Z33" s="614"/>
      <c r="AA33" s="536"/>
      <c r="AB33" s="518"/>
      <c r="AC33" s="602" t="str">
        <f t="shared" si="2"/>
        <v>NURHAYAYI</v>
      </c>
      <c r="AD33" s="615"/>
      <c r="AE33" s="615"/>
      <c r="AF33" s="615"/>
      <c r="AG33" s="615"/>
      <c r="AH33" s="615"/>
      <c r="AI33" s="615">
        <v>245000</v>
      </c>
      <c r="AJ33" s="615"/>
      <c r="AK33" s="616"/>
      <c r="AL33" s="615"/>
      <c r="AM33" s="615"/>
      <c r="AN33" s="615"/>
      <c r="AO33" s="615"/>
      <c r="AP33" s="615"/>
      <c r="AQ33" s="602">
        <f t="shared" si="3"/>
        <v>245000</v>
      </c>
      <c r="AR33" s="602">
        <f t="shared" si="4"/>
        <v>0</v>
      </c>
      <c r="AS33" s="602"/>
      <c r="AT33" s="602">
        <f t="shared" si="5"/>
        <v>245000</v>
      </c>
      <c r="AU33" s="518"/>
      <c r="AV33" s="617" t="str">
        <f t="shared" si="6"/>
        <v>NURHAYAYI</v>
      </c>
      <c r="AW33" s="628">
        <f t="shared" si="7"/>
        <v>0</v>
      </c>
      <c r="AX33" s="629" t="str">
        <f t="shared" si="8"/>
        <v>00</v>
      </c>
      <c r="AY33" s="630">
        <f t="shared" si="9"/>
        <v>0</v>
      </c>
      <c r="AZ33" s="628">
        <f t="shared" si="10"/>
        <v>0</v>
      </c>
      <c r="BA33" s="629" t="str">
        <f t="shared" si="11"/>
        <v>00</v>
      </c>
      <c r="BB33" s="630">
        <f t="shared" si="12"/>
        <v>0</v>
      </c>
      <c r="BC33" s="628">
        <f t="shared" si="13"/>
        <v>0</v>
      </c>
      <c r="BD33" s="629" t="str">
        <f t="shared" si="14"/>
        <v>00</v>
      </c>
      <c r="BE33" s="630">
        <f t="shared" si="15"/>
        <v>0</v>
      </c>
      <c r="BF33" s="628">
        <f t="shared" si="16"/>
        <v>0</v>
      </c>
      <c r="BG33" s="629" t="str">
        <f t="shared" si="17"/>
        <v>00</v>
      </c>
      <c r="BH33" s="630">
        <f t="shared" si="18"/>
        <v>0</v>
      </c>
      <c r="BI33" s="628">
        <f t="shared" si="19"/>
        <v>0</v>
      </c>
      <c r="BJ33" s="629" t="str">
        <f t="shared" si="20"/>
        <v>00</v>
      </c>
      <c r="BK33" s="630">
        <f t="shared" si="21"/>
        <v>0</v>
      </c>
      <c r="BL33" s="628" t="str">
        <f t="shared" si="22"/>
        <v>F</v>
      </c>
      <c r="BM33" s="629" t="str">
        <f t="shared" si="23"/>
        <v>F12</v>
      </c>
      <c r="BN33" s="630">
        <f t="shared" si="24"/>
        <v>245000</v>
      </c>
      <c r="BO33" s="628">
        <f t="shared" si="25"/>
        <v>0</v>
      </c>
      <c r="BP33" s="629" t="str">
        <f t="shared" si="26"/>
        <v>00</v>
      </c>
      <c r="BQ33" s="630">
        <f t="shared" si="27"/>
        <v>0</v>
      </c>
      <c r="BR33" s="628">
        <f t="shared" si="28"/>
        <v>0</v>
      </c>
      <c r="BS33" s="629" t="str">
        <f t="shared" si="29"/>
        <v>00</v>
      </c>
      <c r="BT33" s="630">
        <f t="shared" si="30"/>
        <v>0</v>
      </c>
      <c r="BU33" s="628">
        <f t="shared" si="31"/>
        <v>0</v>
      </c>
      <c r="BV33" s="629" t="str">
        <f t="shared" si="32"/>
        <v>00</v>
      </c>
      <c r="BW33" s="630">
        <f t="shared" si="33"/>
        <v>0</v>
      </c>
      <c r="BX33" s="628">
        <f t="shared" si="34"/>
        <v>0</v>
      </c>
      <c r="BY33" s="629" t="str">
        <f t="shared" si="35"/>
        <v>00</v>
      </c>
      <c r="BZ33" s="630">
        <f t="shared" si="36"/>
        <v>0</v>
      </c>
      <c r="CA33" s="628">
        <f t="shared" si="37"/>
        <v>0</v>
      </c>
      <c r="CB33" s="629" t="str">
        <f t="shared" si="38"/>
        <v>00</v>
      </c>
      <c r="CC33" s="630">
        <f t="shared" si="39"/>
        <v>0</v>
      </c>
      <c r="CD33" s="628">
        <f t="shared" si="40"/>
        <v>0</v>
      </c>
      <c r="CE33" s="629" t="str">
        <f t="shared" si="41"/>
        <v>00</v>
      </c>
      <c r="CF33" s="630">
        <f t="shared" si="42"/>
        <v>0</v>
      </c>
      <c r="CG33" s="628">
        <f t="shared" si="43"/>
        <v>0</v>
      </c>
      <c r="CH33" s="629" t="str">
        <f t="shared" si="44"/>
        <v>00</v>
      </c>
      <c r="CI33" s="630">
        <f t="shared" si="45"/>
        <v>0</v>
      </c>
      <c r="CJ33" s="631">
        <f t="shared" si="46"/>
        <v>245000</v>
      </c>
      <c r="CK33" s="632">
        <f t="shared" si="47"/>
        <v>0</v>
      </c>
      <c r="CL33" s="632"/>
      <c r="CM33" s="630">
        <f t="shared" si="48"/>
        <v>245000</v>
      </c>
      <c r="CN33" s="633" t="str">
        <f t="shared" si="49"/>
        <v>NURHAYAYI</v>
      </c>
      <c r="CO33" s="624">
        <f t="shared" si="50"/>
        <v>0</v>
      </c>
      <c r="CP33" s="625">
        <f t="shared" si="51"/>
        <v>0</v>
      </c>
      <c r="CQ33" s="625">
        <f t="shared" si="52"/>
        <v>0</v>
      </c>
      <c r="CR33" s="625">
        <f t="shared" si="53"/>
        <v>0</v>
      </c>
      <c r="CS33" s="625">
        <f t="shared" si="54"/>
        <v>0</v>
      </c>
      <c r="CT33" s="625">
        <f t="shared" si="55"/>
        <v>0</v>
      </c>
      <c r="CU33" s="625">
        <f t="shared" si="56"/>
        <v>12</v>
      </c>
      <c r="CV33" s="625">
        <f t="shared" si="57"/>
        <v>0</v>
      </c>
      <c r="CW33" s="625">
        <f t="shared" si="58"/>
        <v>0</v>
      </c>
      <c r="CX33" s="625">
        <f t="shared" si="59"/>
        <v>0</v>
      </c>
      <c r="CY33" s="625">
        <f t="shared" si="60"/>
        <v>0</v>
      </c>
      <c r="CZ33" s="625">
        <f t="shared" si="61"/>
        <v>0</v>
      </c>
      <c r="DA33" s="625">
        <f t="shared" si="62"/>
        <v>0</v>
      </c>
      <c r="DB33" s="625">
        <f t="shared" si="63"/>
        <v>0</v>
      </c>
      <c r="DC33" s="626">
        <f t="shared" si="64"/>
        <v>12</v>
      </c>
      <c r="DM33" s="283"/>
    </row>
    <row r="34" spans="1:117" ht="15.75" customHeight="1">
      <c r="A34" s="518"/>
      <c r="B34" s="601"/>
      <c r="C34" s="602">
        <v>22</v>
      </c>
      <c r="D34" s="603" t="s">
        <v>1096</v>
      </c>
      <c r="E34" s="604"/>
      <c r="F34" s="605">
        <v>44953</v>
      </c>
      <c r="G34" s="606" t="s">
        <v>1097</v>
      </c>
      <c r="H34" s="607"/>
      <c r="I34" s="608"/>
      <c r="J34" s="607"/>
      <c r="K34" s="608"/>
      <c r="L34" s="607">
        <v>3</v>
      </c>
      <c r="M34" s="609"/>
      <c r="N34" s="607">
        <v>4</v>
      </c>
      <c r="O34" s="610">
        <v>150000</v>
      </c>
      <c r="P34" s="607"/>
      <c r="Q34" s="611"/>
      <c r="R34" s="607"/>
      <c r="S34" s="612"/>
      <c r="T34" s="613">
        <f t="shared" si="1"/>
        <v>150000</v>
      </c>
      <c r="U34" s="602"/>
      <c r="V34" s="602"/>
      <c r="W34" s="602"/>
      <c r="X34" s="602" t="s">
        <v>1043</v>
      </c>
      <c r="Y34" s="614" t="s">
        <v>650</v>
      </c>
      <c r="Z34" s="614"/>
      <c r="AA34" s="536"/>
      <c r="AB34" s="518"/>
      <c r="AC34" s="602" t="str">
        <f t="shared" si="2"/>
        <v>ANANGSI</v>
      </c>
      <c r="AD34" s="615"/>
      <c r="AE34" s="615"/>
      <c r="AF34" s="615"/>
      <c r="AG34" s="615"/>
      <c r="AH34" s="615"/>
      <c r="AI34" s="615">
        <v>150000</v>
      </c>
      <c r="AJ34" s="615"/>
      <c r="AK34" s="616"/>
      <c r="AL34" s="615"/>
      <c r="AM34" s="615"/>
      <c r="AN34" s="615"/>
      <c r="AO34" s="615"/>
      <c r="AP34" s="615"/>
      <c r="AQ34" s="602">
        <f t="shared" si="3"/>
        <v>150000</v>
      </c>
      <c r="AR34" s="602">
        <f t="shared" si="4"/>
        <v>0</v>
      </c>
      <c r="AS34" s="602"/>
      <c r="AT34" s="602">
        <f t="shared" si="5"/>
        <v>150000</v>
      </c>
      <c r="AU34" s="518"/>
      <c r="AV34" s="617" t="str">
        <f t="shared" si="6"/>
        <v>ANANGSI</v>
      </c>
      <c r="AW34" s="628">
        <f t="shared" si="7"/>
        <v>0</v>
      </c>
      <c r="AX34" s="629" t="str">
        <f t="shared" si="8"/>
        <v>00</v>
      </c>
      <c r="AY34" s="630">
        <f t="shared" si="9"/>
        <v>0</v>
      </c>
      <c r="AZ34" s="628">
        <f t="shared" si="10"/>
        <v>0</v>
      </c>
      <c r="BA34" s="629" t="str">
        <f t="shared" si="11"/>
        <v>00</v>
      </c>
      <c r="BB34" s="630">
        <f t="shared" si="12"/>
        <v>0</v>
      </c>
      <c r="BC34" s="628">
        <f t="shared" si="13"/>
        <v>0</v>
      </c>
      <c r="BD34" s="629" t="str">
        <f t="shared" si="14"/>
        <v>00</v>
      </c>
      <c r="BE34" s="630">
        <f t="shared" si="15"/>
        <v>0</v>
      </c>
      <c r="BF34" s="628">
        <f t="shared" si="16"/>
        <v>0</v>
      </c>
      <c r="BG34" s="629" t="str">
        <f t="shared" si="17"/>
        <v>00</v>
      </c>
      <c r="BH34" s="630">
        <f t="shared" si="18"/>
        <v>0</v>
      </c>
      <c r="BI34" s="628">
        <f t="shared" si="19"/>
        <v>0</v>
      </c>
      <c r="BJ34" s="629" t="str">
        <f t="shared" si="20"/>
        <v>00</v>
      </c>
      <c r="BK34" s="630">
        <f t="shared" si="21"/>
        <v>0</v>
      </c>
      <c r="BL34" s="628" t="str">
        <f t="shared" si="22"/>
        <v>F</v>
      </c>
      <c r="BM34" s="629" t="str">
        <f t="shared" si="23"/>
        <v>F13</v>
      </c>
      <c r="BN34" s="630">
        <f t="shared" si="24"/>
        <v>150000</v>
      </c>
      <c r="BO34" s="628">
        <f t="shared" si="25"/>
        <v>0</v>
      </c>
      <c r="BP34" s="629" t="str">
        <f t="shared" si="26"/>
        <v>00</v>
      </c>
      <c r="BQ34" s="630">
        <f t="shared" si="27"/>
        <v>0</v>
      </c>
      <c r="BR34" s="628">
        <f t="shared" si="28"/>
        <v>0</v>
      </c>
      <c r="BS34" s="629" t="str">
        <f t="shared" si="29"/>
        <v>00</v>
      </c>
      <c r="BT34" s="630">
        <f t="shared" si="30"/>
        <v>0</v>
      </c>
      <c r="BU34" s="628">
        <f t="shared" si="31"/>
        <v>0</v>
      </c>
      <c r="BV34" s="629" t="str">
        <f t="shared" si="32"/>
        <v>00</v>
      </c>
      <c r="BW34" s="630">
        <f t="shared" si="33"/>
        <v>0</v>
      </c>
      <c r="BX34" s="628">
        <f t="shared" si="34"/>
        <v>0</v>
      </c>
      <c r="BY34" s="629" t="str">
        <f t="shared" si="35"/>
        <v>00</v>
      </c>
      <c r="BZ34" s="630">
        <f t="shared" si="36"/>
        <v>0</v>
      </c>
      <c r="CA34" s="628">
        <f t="shared" si="37"/>
        <v>0</v>
      </c>
      <c r="CB34" s="629" t="str">
        <f t="shared" si="38"/>
        <v>00</v>
      </c>
      <c r="CC34" s="630">
        <f t="shared" si="39"/>
        <v>0</v>
      </c>
      <c r="CD34" s="628">
        <f t="shared" si="40"/>
        <v>0</v>
      </c>
      <c r="CE34" s="629" t="str">
        <f t="shared" si="41"/>
        <v>00</v>
      </c>
      <c r="CF34" s="630">
        <f t="shared" si="42"/>
        <v>0</v>
      </c>
      <c r="CG34" s="628">
        <f t="shared" si="43"/>
        <v>0</v>
      </c>
      <c r="CH34" s="629" t="str">
        <f t="shared" si="44"/>
        <v>00</v>
      </c>
      <c r="CI34" s="630">
        <f t="shared" si="45"/>
        <v>0</v>
      </c>
      <c r="CJ34" s="631">
        <f t="shared" si="46"/>
        <v>150000</v>
      </c>
      <c r="CK34" s="632">
        <f t="shared" si="47"/>
        <v>0</v>
      </c>
      <c r="CL34" s="632"/>
      <c r="CM34" s="630">
        <f t="shared" si="48"/>
        <v>150000</v>
      </c>
      <c r="CN34" s="633" t="str">
        <f t="shared" si="49"/>
        <v>ANANGSI</v>
      </c>
      <c r="CO34" s="624">
        <f t="shared" si="50"/>
        <v>0</v>
      </c>
      <c r="CP34" s="625">
        <f t="shared" si="51"/>
        <v>0</v>
      </c>
      <c r="CQ34" s="625">
        <f t="shared" si="52"/>
        <v>0</v>
      </c>
      <c r="CR34" s="625">
        <f t="shared" si="53"/>
        <v>0</v>
      </c>
      <c r="CS34" s="625">
        <f t="shared" si="54"/>
        <v>0</v>
      </c>
      <c r="CT34" s="625">
        <f t="shared" si="55"/>
        <v>0</v>
      </c>
      <c r="CU34" s="625">
        <f t="shared" si="56"/>
        <v>13</v>
      </c>
      <c r="CV34" s="625">
        <f t="shared" si="57"/>
        <v>0</v>
      </c>
      <c r="CW34" s="625">
        <f t="shared" si="58"/>
        <v>0</v>
      </c>
      <c r="CX34" s="625">
        <f t="shared" si="59"/>
        <v>0</v>
      </c>
      <c r="CY34" s="625">
        <f t="shared" si="60"/>
        <v>0</v>
      </c>
      <c r="CZ34" s="625">
        <f t="shared" si="61"/>
        <v>0</v>
      </c>
      <c r="DA34" s="625">
        <f t="shared" si="62"/>
        <v>0</v>
      </c>
      <c r="DB34" s="625">
        <f t="shared" si="63"/>
        <v>0</v>
      </c>
      <c r="DC34" s="626">
        <f t="shared" si="64"/>
        <v>13</v>
      </c>
      <c r="DM34" s="283"/>
    </row>
    <row r="35" spans="1:117" ht="15.75" customHeight="1">
      <c r="A35" s="518"/>
      <c r="B35" s="601"/>
      <c r="C35" s="602">
        <v>23</v>
      </c>
      <c r="D35" s="603" t="s">
        <v>1098</v>
      </c>
      <c r="E35" s="604"/>
      <c r="F35" s="605">
        <v>44953</v>
      </c>
      <c r="G35" s="606" t="s">
        <v>1099</v>
      </c>
      <c r="H35" s="607"/>
      <c r="I35" s="608"/>
      <c r="J35" s="607"/>
      <c r="K35" s="608"/>
      <c r="L35" s="607">
        <v>3</v>
      </c>
      <c r="M35" s="609"/>
      <c r="N35" s="607">
        <v>4</v>
      </c>
      <c r="O35" s="610">
        <v>130000</v>
      </c>
      <c r="P35" s="607"/>
      <c r="Q35" s="611"/>
      <c r="R35" s="607"/>
      <c r="S35" s="612"/>
      <c r="T35" s="613">
        <f t="shared" si="1"/>
        <v>130000</v>
      </c>
      <c r="U35" s="602"/>
      <c r="V35" s="602"/>
      <c r="W35" s="602"/>
      <c r="X35" s="602" t="s">
        <v>1043</v>
      </c>
      <c r="Y35" s="614" t="s">
        <v>650</v>
      </c>
      <c r="Z35" s="614"/>
      <c r="AA35" s="536"/>
      <c r="AB35" s="518"/>
      <c r="AC35" s="602" t="str">
        <f t="shared" si="2"/>
        <v>HALIJA</v>
      </c>
      <c r="AD35" s="615"/>
      <c r="AE35" s="615"/>
      <c r="AF35" s="615"/>
      <c r="AG35" s="615"/>
      <c r="AH35" s="615"/>
      <c r="AI35" s="615"/>
      <c r="AJ35" s="615"/>
      <c r="AK35" s="616"/>
      <c r="AL35" s="615"/>
      <c r="AM35" s="615">
        <v>130000</v>
      </c>
      <c r="AN35" s="615"/>
      <c r="AO35" s="615"/>
      <c r="AP35" s="615"/>
      <c r="AQ35" s="602">
        <f t="shared" si="3"/>
        <v>130000</v>
      </c>
      <c r="AR35" s="602">
        <f t="shared" si="4"/>
        <v>0</v>
      </c>
      <c r="AS35" s="602"/>
      <c r="AT35" s="602">
        <f t="shared" si="5"/>
        <v>130000</v>
      </c>
      <c r="AU35" s="518"/>
      <c r="AV35" s="617" t="str">
        <f t="shared" si="6"/>
        <v>HALIJA</v>
      </c>
      <c r="AW35" s="628">
        <f t="shared" si="7"/>
        <v>0</v>
      </c>
      <c r="AX35" s="629" t="str">
        <f t="shared" si="8"/>
        <v>00</v>
      </c>
      <c r="AY35" s="630">
        <f t="shared" si="9"/>
        <v>0</v>
      </c>
      <c r="AZ35" s="628">
        <f t="shared" si="10"/>
        <v>0</v>
      </c>
      <c r="BA35" s="629" t="str">
        <f t="shared" si="11"/>
        <v>00</v>
      </c>
      <c r="BB35" s="630">
        <f t="shared" si="12"/>
        <v>0</v>
      </c>
      <c r="BC35" s="628">
        <f t="shared" si="13"/>
        <v>0</v>
      </c>
      <c r="BD35" s="629" t="str">
        <f t="shared" si="14"/>
        <v>00</v>
      </c>
      <c r="BE35" s="630">
        <f t="shared" si="15"/>
        <v>0</v>
      </c>
      <c r="BF35" s="628">
        <f t="shared" si="16"/>
        <v>0</v>
      </c>
      <c r="BG35" s="629" t="str">
        <f t="shared" si="17"/>
        <v>00</v>
      </c>
      <c r="BH35" s="630">
        <f t="shared" si="18"/>
        <v>0</v>
      </c>
      <c r="BI35" s="628">
        <f t="shared" si="19"/>
        <v>0</v>
      </c>
      <c r="BJ35" s="629" t="str">
        <f t="shared" si="20"/>
        <v>00</v>
      </c>
      <c r="BK35" s="630">
        <f t="shared" si="21"/>
        <v>0</v>
      </c>
      <c r="BL35" s="628">
        <f t="shared" si="22"/>
        <v>0</v>
      </c>
      <c r="BM35" s="629" t="str">
        <f t="shared" si="23"/>
        <v>00</v>
      </c>
      <c r="BN35" s="630">
        <f t="shared" si="24"/>
        <v>0</v>
      </c>
      <c r="BO35" s="628">
        <f t="shared" si="25"/>
        <v>0</v>
      </c>
      <c r="BP35" s="629" t="str">
        <f t="shared" si="26"/>
        <v>00</v>
      </c>
      <c r="BQ35" s="630">
        <f t="shared" si="27"/>
        <v>0</v>
      </c>
      <c r="BR35" s="628">
        <f t="shared" si="28"/>
        <v>0</v>
      </c>
      <c r="BS35" s="629" t="str">
        <f t="shared" si="29"/>
        <v>00</v>
      </c>
      <c r="BT35" s="630">
        <f t="shared" si="30"/>
        <v>0</v>
      </c>
      <c r="BU35" s="628">
        <f t="shared" si="31"/>
        <v>0</v>
      </c>
      <c r="BV35" s="629" t="str">
        <f t="shared" si="32"/>
        <v>00</v>
      </c>
      <c r="BW35" s="630">
        <f t="shared" si="33"/>
        <v>0</v>
      </c>
      <c r="BX35" s="628" t="str">
        <f t="shared" si="34"/>
        <v>J</v>
      </c>
      <c r="BY35" s="629" t="str">
        <f t="shared" si="35"/>
        <v>J5</v>
      </c>
      <c r="BZ35" s="630">
        <f t="shared" si="36"/>
        <v>130000</v>
      </c>
      <c r="CA35" s="628">
        <f t="shared" si="37"/>
        <v>0</v>
      </c>
      <c r="CB35" s="629" t="str">
        <f t="shared" si="38"/>
        <v>00</v>
      </c>
      <c r="CC35" s="630">
        <f t="shared" si="39"/>
        <v>0</v>
      </c>
      <c r="CD35" s="628">
        <f t="shared" si="40"/>
        <v>0</v>
      </c>
      <c r="CE35" s="629" t="str">
        <f t="shared" si="41"/>
        <v>00</v>
      </c>
      <c r="CF35" s="630">
        <f t="shared" si="42"/>
        <v>0</v>
      </c>
      <c r="CG35" s="628">
        <f t="shared" si="43"/>
        <v>0</v>
      </c>
      <c r="CH35" s="629" t="str">
        <f t="shared" si="44"/>
        <v>00</v>
      </c>
      <c r="CI35" s="630">
        <f t="shared" si="45"/>
        <v>0</v>
      </c>
      <c r="CJ35" s="631">
        <f t="shared" si="46"/>
        <v>130000</v>
      </c>
      <c r="CK35" s="632">
        <f t="shared" si="47"/>
        <v>0</v>
      </c>
      <c r="CL35" s="632"/>
      <c r="CM35" s="630">
        <f t="shared" si="48"/>
        <v>130000</v>
      </c>
      <c r="CN35" s="633" t="str">
        <f t="shared" si="49"/>
        <v>HALIJA</v>
      </c>
      <c r="CO35" s="624">
        <f t="shared" si="50"/>
        <v>0</v>
      </c>
      <c r="CP35" s="625">
        <f t="shared" si="51"/>
        <v>0</v>
      </c>
      <c r="CQ35" s="625">
        <f t="shared" si="52"/>
        <v>0</v>
      </c>
      <c r="CR35" s="625">
        <f t="shared" si="53"/>
        <v>0</v>
      </c>
      <c r="CS35" s="625">
        <f t="shared" si="54"/>
        <v>0</v>
      </c>
      <c r="CT35" s="625">
        <f t="shared" si="55"/>
        <v>0</v>
      </c>
      <c r="CU35" s="625">
        <f t="shared" si="56"/>
        <v>0</v>
      </c>
      <c r="CV35" s="625">
        <f t="shared" si="57"/>
        <v>0</v>
      </c>
      <c r="CW35" s="625">
        <f t="shared" si="58"/>
        <v>0</v>
      </c>
      <c r="CX35" s="625">
        <f t="shared" si="59"/>
        <v>0</v>
      </c>
      <c r="CY35" s="625">
        <f t="shared" si="60"/>
        <v>5</v>
      </c>
      <c r="CZ35" s="625">
        <f t="shared" si="61"/>
        <v>0</v>
      </c>
      <c r="DA35" s="625">
        <f t="shared" si="62"/>
        <v>0</v>
      </c>
      <c r="DB35" s="625">
        <f t="shared" si="63"/>
        <v>0</v>
      </c>
      <c r="DC35" s="626">
        <f t="shared" si="64"/>
        <v>5</v>
      </c>
      <c r="DM35" s="283"/>
    </row>
    <row r="36" spans="1:117" ht="15.75" customHeight="1">
      <c r="A36" s="518"/>
      <c r="B36" s="601"/>
      <c r="C36" s="602">
        <v>24</v>
      </c>
      <c r="D36" s="603" t="s">
        <v>1100</v>
      </c>
      <c r="E36" s="604"/>
      <c r="F36" s="605">
        <v>44953</v>
      </c>
      <c r="G36" s="606" t="s">
        <v>1101</v>
      </c>
      <c r="H36" s="607"/>
      <c r="I36" s="608"/>
      <c r="J36" s="607"/>
      <c r="K36" s="608"/>
      <c r="L36" s="607">
        <v>3</v>
      </c>
      <c r="M36" s="609"/>
      <c r="N36" s="607">
        <v>4</v>
      </c>
      <c r="O36" s="610">
        <v>145000</v>
      </c>
      <c r="P36" s="607"/>
      <c r="Q36" s="611"/>
      <c r="R36" s="607"/>
      <c r="S36" s="612"/>
      <c r="T36" s="613">
        <f t="shared" si="1"/>
        <v>145000</v>
      </c>
      <c r="U36" s="602"/>
      <c r="V36" s="602"/>
      <c r="W36" s="602"/>
      <c r="X36" s="602" t="s">
        <v>1043</v>
      </c>
      <c r="Y36" s="614" t="s">
        <v>650</v>
      </c>
      <c r="Z36" s="614"/>
      <c r="AA36" s="536"/>
      <c r="AB36" s="518"/>
      <c r="AC36" s="602" t="str">
        <f t="shared" si="2"/>
        <v>B ROHANI</v>
      </c>
      <c r="AD36" s="615"/>
      <c r="AE36" s="615"/>
      <c r="AF36" s="615"/>
      <c r="AG36" s="615"/>
      <c r="AH36" s="615"/>
      <c r="AI36" s="615">
        <v>145000</v>
      </c>
      <c r="AJ36" s="615"/>
      <c r="AK36" s="616"/>
      <c r="AL36" s="615"/>
      <c r="AM36" s="615"/>
      <c r="AN36" s="615"/>
      <c r="AO36" s="615"/>
      <c r="AP36" s="615"/>
      <c r="AQ36" s="602">
        <f t="shared" si="3"/>
        <v>145000</v>
      </c>
      <c r="AR36" s="602">
        <f t="shared" si="4"/>
        <v>0</v>
      </c>
      <c r="AS36" s="602"/>
      <c r="AT36" s="602">
        <f t="shared" si="5"/>
        <v>145000</v>
      </c>
      <c r="AU36" s="518"/>
      <c r="AV36" s="617" t="str">
        <f t="shared" si="6"/>
        <v>B ROHANI</v>
      </c>
      <c r="AW36" s="628">
        <f t="shared" si="7"/>
        <v>0</v>
      </c>
      <c r="AX36" s="629" t="str">
        <f t="shared" si="8"/>
        <v>00</v>
      </c>
      <c r="AY36" s="630">
        <f t="shared" si="9"/>
        <v>0</v>
      </c>
      <c r="AZ36" s="628">
        <f t="shared" si="10"/>
        <v>0</v>
      </c>
      <c r="BA36" s="629" t="str">
        <f t="shared" si="11"/>
        <v>00</v>
      </c>
      <c r="BB36" s="630">
        <f t="shared" si="12"/>
        <v>0</v>
      </c>
      <c r="BC36" s="628">
        <f t="shared" si="13"/>
        <v>0</v>
      </c>
      <c r="BD36" s="629" t="str">
        <f t="shared" si="14"/>
        <v>00</v>
      </c>
      <c r="BE36" s="630">
        <f t="shared" si="15"/>
        <v>0</v>
      </c>
      <c r="BF36" s="628">
        <f t="shared" si="16"/>
        <v>0</v>
      </c>
      <c r="BG36" s="629" t="str">
        <f t="shared" si="17"/>
        <v>00</v>
      </c>
      <c r="BH36" s="630">
        <f t="shared" si="18"/>
        <v>0</v>
      </c>
      <c r="BI36" s="628">
        <f t="shared" si="19"/>
        <v>0</v>
      </c>
      <c r="BJ36" s="629" t="str">
        <f t="shared" si="20"/>
        <v>00</v>
      </c>
      <c r="BK36" s="630">
        <f t="shared" si="21"/>
        <v>0</v>
      </c>
      <c r="BL36" s="628" t="str">
        <f t="shared" si="22"/>
        <v>F</v>
      </c>
      <c r="BM36" s="629" t="str">
        <f t="shared" si="23"/>
        <v>F14</v>
      </c>
      <c r="BN36" s="630">
        <f t="shared" si="24"/>
        <v>145000</v>
      </c>
      <c r="BO36" s="628">
        <f t="shared" si="25"/>
        <v>0</v>
      </c>
      <c r="BP36" s="629" t="str">
        <f t="shared" si="26"/>
        <v>00</v>
      </c>
      <c r="BQ36" s="630">
        <f t="shared" si="27"/>
        <v>0</v>
      </c>
      <c r="BR36" s="628">
        <f t="shared" si="28"/>
        <v>0</v>
      </c>
      <c r="BS36" s="629" t="str">
        <f t="shared" si="29"/>
        <v>00</v>
      </c>
      <c r="BT36" s="630">
        <f t="shared" si="30"/>
        <v>0</v>
      </c>
      <c r="BU36" s="628">
        <f t="shared" si="31"/>
        <v>0</v>
      </c>
      <c r="BV36" s="629" t="str">
        <f t="shared" si="32"/>
        <v>00</v>
      </c>
      <c r="BW36" s="630">
        <f t="shared" si="33"/>
        <v>0</v>
      </c>
      <c r="BX36" s="628">
        <f t="shared" si="34"/>
        <v>0</v>
      </c>
      <c r="BY36" s="629" t="str">
        <f t="shared" si="35"/>
        <v>00</v>
      </c>
      <c r="BZ36" s="630">
        <f t="shared" si="36"/>
        <v>0</v>
      </c>
      <c r="CA36" s="628">
        <f t="shared" si="37"/>
        <v>0</v>
      </c>
      <c r="CB36" s="629" t="str">
        <f t="shared" si="38"/>
        <v>00</v>
      </c>
      <c r="CC36" s="630">
        <f t="shared" si="39"/>
        <v>0</v>
      </c>
      <c r="CD36" s="628">
        <f t="shared" si="40"/>
        <v>0</v>
      </c>
      <c r="CE36" s="629" t="str">
        <f t="shared" si="41"/>
        <v>00</v>
      </c>
      <c r="CF36" s="630">
        <f t="shared" si="42"/>
        <v>0</v>
      </c>
      <c r="CG36" s="628">
        <f t="shared" si="43"/>
        <v>0</v>
      </c>
      <c r="CH36" s="629" t="str">
        <f t="shared" si="44"/>
        <v>00</v>
      </c>
      <c r="CI36" s="630">
        <f t="shared" si="45"/>
        <v>0</v>
      </c>
      <c r="CJ36" s="631">
        <f t="shared" si="46"/>
        <v>145000</v>
      </c>
      <c r="CK36" s="632">
        <f t="shared" si="47"/>
        <v>0</v>
      </c>
      <c r="CL36" s="632"/>
      <c r="CM36" s="630">
        <f t="shared" si="48"/>
        <v>145000</v>
      </c>
      <c r="CN36" s="633" t="str">
        <f t="shared" si="49"/>
        <v>B ROHANI</v>
      </c>
      <c r="CO36" s="624">
        <f t="shared" si="50"/>
        <v>0</v>
      </c>
      <c r="CP36" s="625">
        <f t="shared" si="51"/>
        <v>0</v>
      </c>
      <c r="CQ36" s="625">
        <f t="shared" si="52"/>
        <v>0</v>
      </c>
      <c r="CR36" s="625">
        <f t="shared" si="53"/>
        <v>0</v>
      </c>
      <c r="CS36" s="625">
        <f t="shared" si="54"/>
        <v>0</v>
      </c>
      <c r="CT36" s="625">
        <f t="shared" si="55"/>
        <v>0</v>
      </c>
      <c r="CU36" s="625">
        <f t="shared" si="56"/>
        <v>14</v>
      </c>
      <c r="CV36" s="625">
        <f t="shared" si="57"/>
        <v>0</v>
      </c>
      <c r="CW36" s="625">
        <f t="shared" si="58"/>
        <v>0</v>
      </c>
      <c r="CX36" s="625">
        <f t="shared" si="59"/>
        <v>0</v>
      </c>
      <c r="CY36" s="625">
        <f t="shared" si="60"/>
        <v>0</v>
      </c>
      <c r="CZ36" s="625">
        <f t="shared" si="61"/>
        <v>0</v>
      </c>
      <c r="DA36" s="625">
        <f t="shared" si="62"/>
        <v>0</v>
      </c>
      <c r="DB36" s="625">
        <f t="shared" si="63"/>
        <v>0</v>
      </c>
      <c r="DC36" s="626">
        <f t="shared" si="64"/>
        <v>14</v>
      </c>
      <c r="DM36" s="283"/>
    </row>
    <row r="37" spans="1:117" ht="15.75" customHeight="1">
      <c r="A37" s="518"/>
      <c r="B37" s="601"/>
      <c r="C37" s="602">
        <v>25</v>
      </c>
      <c r="D37" s="603" t="s">
        <v>1102</v>
      </c>
      <c r="E37" s="604"/>
      <c r="F37" s="605">
        <v>44953</v>
      </c>
      <c r="G37" s="606" t="s">
        <v>1103</v>
      </c>
      <c r="H37" s="607"/>
      <c r="I37" s="608"/>
      <c r="J37" s="607"/>
      <c r="K37" s="608"/>
      <c r="L37" s="607">
        <v>3</v>
      </c>
      <c r="M37" s="609"/>
      <c r="N37" s="607">
        <v>4</v>
      </c>
      <c r="O37" s="610">
        <f>455000-160000-135000</f>
        <v>160000</v>
      </c>
      <c r="P37" s="607"/>
      <c r="Q37" s="611"/>
      <c r="R37" s="607"/>
      <c r="S37" s="612"/>
      <c r="T37" s="613">
        <f t="shared" si="1"/>
        <v>160000</v>
      </c>
      <c r="U37" s="602"/>
      <c r="V37" s="602"/>
      <c r="W37" s="602"/>
      <c r="X37" s="602" t="s">
        <v>1043</v>
      </c>
      <c r="Y37" s="614" t="s">
        <v>650</v>
      </c>
      <c r="Z37" s="614"/>
      <c r="AA37" s="536"/>
      <c r="AB37" s="518"/>
      <c r="AC37" s="602" t="str">
        <f t="shared" si="2"/>
        <v>M TINA</v>
      </c>
      <c r="AD37" s="615"/>
      <c r="AE37" s="615"/>
      <c r="AF37" s="615"/>
      <c r="AG37" s="615">
        <v>160000</v>
      </c>
      <c r="AH37" s="615"/>
      <c r="AI37" s="615"/>
      <c r="AJ37" s="615"/>
      <c r="AK37" s="616"/>
      <c r="AL37" s="615"/>
      <c r="AM37" s="615"/>
      <c r="AN37" s="615"/>
      <c r="AO37" s="615"/>
      <c r="AP37" s="615"/>
      <c r="AQ37" s="602">
        <f t="shared" si="3"/>
        <v>160000</v>
      </c>
      <c r="AR37" s="602">
        <f t="shared" si="4"/>
        <v>0</v>
      </c>
      <c r="AS37" s="602"/>
      <c r="AT37" s="602">
        <f t="shared" si="5"/>
        <v>160000</v>
      </c>
      <c r="AU37" s="518"/>
      <c r="AV37" s="617" t="str">
        <f t="shared" si="6"/>
        <v>M TINA</v>
      </c>
      <c r="AW37" s="628">
        <f t="shared" si="7"/>
        <v>0</v>
      </c>
      <c r="AX37" s="629" t="str">
        <f t="shared" si="8"/>
        <v>00</v>
      </c>
      <c r="AY37" s="630">
        <f t="shared" si="9"/>
        <v>0</v>
      </c>
      <c r="AZ37" s="628">
        <f t="shared" si="10"/>
        <v>0</v>
      </c>
      <c r="BA37" s="629" t="str">
        <f t="shared" si="11"/>
        <v>00</v>
      </c>
      <c r="BB37" s="630">
        <f t="shared" si="12"/>
        <v>0</v>
      </c>
      <c r="BC37" s="628">
        <f t="shared" si="13"/>
        <v>0</v>
      </c>
      <c r="BD37" s="629" t="str">
        <f t="shared" si="14"/>
        <v>00</v>
      </c>
      <c r="BE37" s="630">
        <f t="shared" si="15"/>
        <v>0</v>
      </c>
      <c r="BF37" s="628" t="str">
        <f t="shared" si="16"/>
        <v>D</v>
      </c>
      <c r="BG37" s="629" t="str">
        <f t="shared" si="17"/>
        <v>D2</v>
      </c>
      <c r="BH37" s="630">
        <f t="shared" si="18"/>
        <v>160000</v>
      </c>
      <c r="BI37" s="628">
        <f t="shared" si="19"/>
        <v>0</v>
      </c>
      <c r="BJ37" s="629" t="str">
        <f t="shared" si="20"/>
        <v>00</v>
      </c>
      <c r="BK37" s="630">
        <f t="shared" si="21"/>
        <v>0</v>
      </c>
      <c r="BL37" s="628">
        <f t="shared" si="22"/>
        <v>0</v>
      </c>
      <c r="BM37" s="629" t="str">
        <f t="shared" si="23"/>
        <v>00</v>
      </c>
      <c r="BN37" s="630">
        <f t="shared" si="24"/>
        <v>0</v>
      </c>
      <c r="BO37" s="628">
        <f t="shared" si="25"/>
        <v>0</v>
      </c>
      <c r="BP37" s="629" t="str">
        <f t="shared" si="26"/>
        <v>00</v>
      </c>
      <c r="BQ37" s="630">
        <f t="shared" si="27"/>
        <v>0</v>
      </c>
      <c r="BR37" s="628">
        <f t="shared" si="28"/>
        <v>0</v>
      </c>
      <c r="BS37" s="629" t="str">
        <f t="shared" si="29"/>
        <v>00</v>
      </c>
      <c r="BT37" s="630">
        <f t="shared" si="30"/>
        <v>0</v>
      </c>
      <c r="BU37" s="628">
        <f t="shared" si="31"/>
        <v>0</v>
      </c>
      <c r="BV37" s="629" t="str">
        <f t="shared" si="32"/>
        <v>00</v>
      </c>
      <c r="BW37" s="630">
        <f t="shared" si="33"/>
        <v>0</v>
      </c>
      <c r="BX37" s="628">
        <f t="shared" si="34"/>
        <v>0</v>
      </c>
      <c r="BY37" s="629" t="str">
        <f t="shared" si="35"/>
        <v>00</v>
      </c>
      <c r="BZ37" s="630">
        <f t="shared" si="36"/>
        <v>0</v>
      </c>
      <c r="CA37" s="628">
        <f t="shared" si="37"/>
        <v>0</v>
      </c>
      <c r="CB37" s="629" t="str">
        <f t="shared" si="38"/>
        <v>00</v>
      </c>
      <c r="CC37" s="630">
        <f t="shared" si="39"/>
        <v>0</v>
      </c>
      <c r="CD37" s="628">
        <f t="shared" si="40"/>
        <v>0</v>
      </c>
      <c r="CE37" s="629" t="str">
        <f t="shared" si="41"/>
        <v>00</v>
      </c>
      <c r="CF37" s="630">
        <f t="shared" si="42"/>
        <v>0</v>
      </c>
      <c r="CG37" s="628">
        <f t="shared" si="43"/>
        <v>0</v>
      </c>
      <c r="CH37" s="629" t="str">
        <f t="shared" si="44"/>
        <v>00</v>
      </c>
      <c r="CI37" s="630">
        <f t="shared" si="45"/>
        <v>0</v>
      </c>
      <c r="CJ37" s="631">
        <f t="shared" si="46"/>
        <v>160000</v>
      </c>
      <c r="CK37" s="632">
        <f t="shared" si="47"/>
        <v>0</v>
      </c>
      <c r="CL37" s="632"/>
      <c r="CM37" s="630">
        <f t="shared" si="48"/>
        <v>160000</v>
      </c>
      <c r="CN37" s="633" t="str">
        <f t="shared" si="49"/>
        <v>M TINA</v>
      </c>
      <c r="CO37" s="624">
        <f t="shared" si="50"/>
        <v>0</v>
      </c>
      <c r="CP37" s="625">
        <f t="shared" si="51"/>
        <v>0</v>
      </c>
      <c r="CQ37" s="625">
        <f t="shared" si="52"/>
        <v>0</v>
      </c>
      <c r="CR37" s="625">
        <f t="shared" si="53"/>
        <v>0</v>
      </c>
      <c r="CS37" s="625">
        <f t="shared" si="54"/>
        <v>2</v>
      </c>
      <c r="CT37" s="625">
        <f t="shared" si="55"/>
        <v>0</v>
      </c>
      <c r="CU37" s="625">
        <f t="shared" si="56"/>
        <v>0</v>
      </c>
      <c r="CV37" s="625">
        <f t="shared" si="57"/>
        <v>0</v>
      </c>
      <c r="CW37" s="625">
        <f t="shared" si="58"/>
        <v>0</v>
      </c>
      <c r="CX37" s="625">
        <f t="shared" si="59"/>
        <v>0</v>
      </c>
      <c r="CY37" s="625">
        <f t="shared" si="60"/>
        <v>0</v>
      </c>
      <c r="CZ37" s="625">
        <f t="shared" si="61"/>
        <v>0</v>
      </c>
      <c r="DA37" s="625">
        <f t="shared" si="62"/>
        <v>0</v>
      </c>
      <c r="DB37" s="625">
        <f t="shared" si="63"/>
        <v>0</v>
      </c>
      <c r="DC37" s="626">
        <f t="shared" si="64"/>
        <v>2</v>
      </c>
      <c r="DM37" s="283"/>
    </row>
    <row r="38" spans="1:117" ht="15.75" customHeight="1">
      <c r="A38" s="518"/>
      <c r="B38" s="601"/>
      <c r="C38" s="602">
        <v>26</v>
      </c>
      <c r="D38" s="603" t="s">
        <v>1104</v>
      </c>
      <c r="E38" s="604"/>
      <c r="F38" s="605">
        <v>44953</v>
      </c>
      <c r="G38" s="606" t="s">
        <v>1105</v>
      </c>
      <c r="H38" s="607"/>
      <c r="I38" s="608"/>
      <c r="J38" s="607"/>
      <c r="K38" s="608"/>
      <c r="L38" s="607">
        <v>3</v>
      </c>
      <c r="M38" s="609"/>
      <c r="N38" s="607">
        <v>4</v>
      </c>
      <c r="O38" s="610">
        <f>330000-180000</f>
        <v>150000</v>
      </c>
      <c r="P38" s="607"/>
      <c r="Q38" s="611"/>
      <c r="R38" s="607"/>
      <c r="S38" s="612"/>
      <c r="T38" s="613">
        <f t="shared" si="1"/>
        <v>150000</v>
      </c>
      <c r="U38" s="602"/>
      <c r="V38" s="602"/>
      <c r="W38" s="602"/>
      <c r="X38" s="602" t="s">
        <v>1043</v>
      </c>
      <c r="Y38" s="614" t="s">
        <v>650</v>
      </c>
      <c r="Z38" s="614"/>
      <c r="AA38" s="536"/>
      <c r="AB38" s="518"/>
      <c r="AC38" s="602" t="str">
        <f t="shared" si="2"/>
        <v>FATMA</v>
      </c>
      <c r="AD38" s="615"/>
      <c r="AE38" s="615"/>
      <c r="AF38" s="615"/>
      <c r="AG38" s="615"/>
      <c r="AH38" s="615"/>
      <c r="AI38" s="615">
        <v>150000</v>
      </c>
      <c r="AJ38" s="615"/>
      <c r="AK38" s="616"/>
      <c r="AL38" s="615"/>
      <c r="AM38" s="615"/>
      <c r="AN38" s="615"/>
      <c r="AO38" s="615"/>
      <c r="AP38" s="615"/>
      <c r="AQ38" s="602">
        <f t="shared" si="3"/>
        <v>150000</v>
      </c>
      <c r="AR38" s="602">
        <f t="shared" si="4"/>
        <v>0</v>
      </c>
      <c r="AS38" s="602"/>
      <c r="AT38" s="602">
        <f t="shared" si="5"/>
        <v>150000</v>
      </c>
      <c r="AU38" s="518"/>
      <c r="AV38" s="617" t="str">
        <f t="shared" si="6"/>
        <v>FATMA</v>
      </c>
      <c r="AW38" s="628">
        <f t="shared" si="7"/>
        <v>0</v>
      </c>
      <c r="AX38" s="629" t="str">
        <f t="shared" si="8"/>
        <v>00</v>
      </c>
      <c r="AY38" s="630">
        <f t="shared" si="9"/>
        <v>0</v>
      </c>
      <c r="AZ38" s="628">
        <f t="shared" si="10"/>
        <v>0</v>
      </c>
      <c r="BA38" s="629" t="str">
        <f t="shared" si="11"/>
        <v>00</v>
      </c>
      <c r="BB38" s="630">
        <f t="shared" si="12"/>
        <v>0</v>
      </c>
      <c r="BC38" s="628">
        <f t="shared" si="13"/>
        <v>0</v>
      </c>
      <c r="BD38" s="629" t="str">
        <f t="shared" si="14"/>
        <v>00</v>
      </c>
      <c r="BE38" s="630">
        <f t="shared" si="15"/>
        <v>0</v>
      </c>
      <c r="BF38" s="628">
        <f t="shared" si="16"/>
        <v>0</v>
      </c>
      <c r="BG38" s="629" t="str">
        <f t="shared" si="17"/>
        <v>00</v>
      </c>
      <c r="BH38" s="630">
        <f t="shared" si="18"/>
        <v>0</v>
      </c>
      <c r="BI38" s="628">
        <f t="shared" si="19"/>
        <v>0</v>
      </c>
      <c r="BJ38" s="629" t="str">
        <f t="shared" si="20"/>
        <v>00</v>
      </c>
      <c r="BK38" s="630">
        <f t="shared" si="21"/>
        <v>0</v>
      </c>
      <c r="BL38" s="628" t="str">
        <f t="shared" si="22"/>
        <v>F</v>
      </c>
      <c r="BM38" s="629" t="str">
        <f t="shared" si="23"/>
        <v>F15</v>
      </c>
      <c r="BN38" s="630">
        <f t="shared" si="24"/>
        <v>150000</v>
      </c>
      <c r="BO38" s="628">
        <f t="shared" si="25"/>
        <v>0</v>
      </c>
      <c r="BP38" s="629" t="str">
        <f t="shared" si="26"/>
        <v>00</v>
      </c>
      <c r="BQ38" s="630">
        <f t="shared" si="27"/>
        <v>0</v>
      </c>
      <c r="BR38" s="628">
        <f t="shared" si="28"/>
        <v>0</v>
      </c>
      <c r="BS38" s="629" t="str">
        <f t="shared" si="29"/>
        <v>00</v>
      </c>
      <c r="BT38" s="630">
        <f t="shared" si="30"/>
        <v>0</v>
      </c>
      <c r="BU38" s="628">
        <f t="shared" si="31"/>
        <v>0</v>
      </c>
      <c r="BV38" s="629" t="str">
        <f t="shared" si="32"/>
        <v>00</v>
      </c>
      <c r="BW38" s="630">
        <f t="shared" si="33"/>
        <v>0</v>
      </c>
      <c r="BX38" s="628">
        <f t="shared" si="34"/>
        <v>0</v>
      </c>
      <c r="BY38" s="629" t="str">
        <f t="shared" si="35"/>
        <v>00</v>
      </c>
      <c r="BZ38" s="630">
        <f t="shared" si="36"/>
        <v>0</v>
      </c>
      <c r="CA38" s="628">
        <f t="shared" si="37"/>
        <v>0</v>
      </c>
      <c r="CB38" s="629" t="str">
        <f t="shared" si="38"/>
        <v>00</v>
      </c>
      <c r="CC38" s="630">
        <f t="shared" si="39"/>
        <v>0</v>
      </c>
      <c r="CD38" s="628">
        <f t="shared" si="40"/>
        <v>0</v>
      </c>
      <c r="CE38" s="629" t="str">
        <f t="shared" si="41"/>
        <v>00</v>
      </c>
      <c r="CF38" s="630">
        <f t="shared" si="42"/>
        <v>0</v>
      </c>
      <c r="CG38" s="628">
        <f t="shared" si="43"/>
        <v>0</v>
      </c>
      <c r="CH38" s="629" t="str">
        <f t="shared" si="44"/>
        <v>00</v>
      </c>
      <c r="CI38" s="630">
        <f t="shared" si="45"/>
        <v>0</v>
      </c>
      <c r="CJ38" s="631">
        <f t="shared" si="46"/>
        <v>150000</v>
      </c>
      <c r="CK38" s="632">
        <f t="shared" si="47"/>
        <v>0</v>
      </c>
      <c r="CL38" s="632"/>
      <c r="CM38" s="630">
        <f t="shared" si="48"/>
        <v>150000</v>
      </c>
      <c r="CN38" s="633" t="str">
        <f t="shared" si="49"/>
        <v>FATMA</v>
      </c>
      <c r="CO38" s="624">
        <f t="shared" si="50"/>
        <v>0</v>
      </c>
      <c r="CP38" s="625">
        <f t="shared" si="51"/>
        <v>0</v>
      </c>
      <c r="CQ38" s="625">
        <f t="shared" si="52"/>
        <v>0</v>
      </c>
      <c r="CR38" s="625">
        <f t="shared" si="53"/>
        <v>0</v>
      </c>
      <c r="CS38" s="625">
        <f t="shared" si="54"/>
        <v>0</v>
      </c>
      <c r="CT38" s="625">
        <f t="shared" si="55"/>
        <v>0</v>
      </c>
      <c r="CU38" s="625">
        <f t="shared" si="56"/>
        <v>15</v>
      </c>
      <c r="CV38" s="625">
        <f t="shared" si="57"/>
        <v>0</v>
      </c>
      <c r="CW38" s="625">
        <f t="shared" si="58"/>
        <v>0</v>
      </c>
      <c r="CX38" s="625">
        <f t="shared" si="59"/>
        <v>0</v>
      </c>
      <c r="CY38" s="625">
        <f t="shared" si="60"/>
        <v>0</v>
      </c>
      <c r="CZ38" s="625">
        <f t="shared" si="61"/>
        <v>0</v>
      </c>
      <c r="DA38" s="625">
        <f t="shared" si="62"/>
        <v>0</v>
      </c>
      <c r="DB38" s="625">
        <f t="shared" si="63"/>
        <v>0</v>
      </c>
      <c r="DC38" s="626">
        <f t="shared" si="64"/>
        <v>15</v>
      </c>
      <c r="DM38" s="283"/>
    </row>
    <row r="39" spans="1:117" ht="15.75" customHeight="1">
      <c r="A39" s="518"/>
      <c r="B39" s="601"/>
      <c r="C39" s="602">
        <v>27</v>
      </c>
      <c r="D39" s="603" t="s">
        <v>1106</v>
      </c>
      <c r="E39" s="604"/>
      <c r="F39" s="605">
        <v>44956</v>
      </c>
      <c r="G39" s="606" t="s">
        <v>1107</v>
      </c>
      <c r="H39" s="607"/>
      <c r="I39" s="608"/>
      <c r="J39" s="607"/>
      <c r="K39" s="608"/>
      <c r="L39" s="607">
        <v>3</v>
      </c>
      <c r="M39" s="609"/>
      <c r="N39" s="607">
        <v>4</v>
      </c>
      <c r="O39" s="610">
        <v>95000</v>
      </c>
      <c r="P39" s="607"/>
      <c r="Q39" s="611"/>
      <c r="R39" s="607"/>
      <c r="S39" s="612"/>
      <c r="T39" s="613">
        <f t="shared" si="1"/>
        <v>95000</v>
      </c>
      <c r="U39" s="602"/>
      <c r="V39" s="602"/>
      <c r="W39" s="602"/>
      <c r="X39" s="602" t="s">
        <v>1043</v>
      </c>
      <c r="Y39" s="614" t="s">
        <v>650</v>
      </c>
      <c r="Z39" s="614"/>
      <c r="AA39" s="536"/>
      <c r="AB39" s="518"/>
      <c r="AC39" s="602" t="str">
        <f t="shared" si="2"/>
        <v>LISNAWATI</v>
      </c>
      <c r="AD39" s="602">
        <v>95000</v>
      </c>
      <c r="AE39" s="602"/>
      <c r="AF39" s="602"/>
      <c r="AG39" s="602"/>
      <c r="AH39" s="602"/>
      <c r="AI39" s="602"/>
      <c r="AJ39" s="602"/>
      <c r="AK39" s="602"/>
      <c r="AL39" s="602"/>
      <c r="AM39" s="602"/>
      <c r="AN39" s="602"/>
      <c r="AO39" s="602"/>
      <c r="AP39" s="602"/>
      <c r="AQ39" s="602">
        <f t="shared" si="3"/>
        <v>95000</v>
      </c>
      <c r="AR39" s="602">
        <f t="shared" si="4"/>
        <v>0</v>
      </c>
      <c r="AS39" s="602"/>
      <c r="AT39" s="602">
        <f t="shared" si="5"/>
        <v>95000</v>
      </c>
      <c r="AU39" s="518"/>
      <c r="AV39" s="617" t="str">
        <f t="shared" si="6"/>
        <v>LISNAWATI</v>
      </c>
      <c r="AW39" s="628" t="str">
        <f t="shared" si="7"/>
        <v>A</v>
      </c>
      <c r="AX39" s="629" t="str">
        <f t="shared" si="8"/>
        <v>A3</v>
      </c>
      <c r="AY39" s="630">
        <f t="shared" si="9"/>
        <v>95000</v>
      </c>
      <c r="AZ39" s="628">
        <f t="shared" si="10"/>
        <v>0</v>
      </c>
      <c r="BA39" s="629" t="str">
        <f t="shared" si="11"/>
        <v>00</v>
      </c>
      <c r="BB39" s="630">
        <f t="shared" si="12"/>
        <v>0</v>
      </c>
      <c r="BC39" s="628">
        <f t="shared" si="13"/>
        <v>0</v>
      </c>
      <c r="BD39" s="629" t="str">
        <f t="shared" si="14"/>
        <v>00</v>
      </c>
      <c r="BE39" s="630">
        <f t="shared" si="15"/>
        <v>0</v>
      </c>
      <c r="BF39" s="628">
        <f t="shared" si="16"/>
        <v>0</v>
      </c>
      <c r="BG39" s="629" t="str">
        <f t="shared" si="17"/>
        <v>00</v>
      </c>
      <c r="BH39" s="630">
        <f t="shared" si="18"/>
        <v>0</v>
      </c>
      <c r="BI39" s="628">
        <f t="shared" si="19"/>
        <v>0</v>
      </c>
      <c r="BJ39" s="629" t="str">
        <f t="shared" si="20"/>
        <v>00</v>
      </c>
      <c r="BK39" s="630">
        <f t="shared" si="21"/>
        <v>0</v>
      </c>
      <c r="BL39" s="628">
        <f t="shared" si="22"/>
        <v>0</v>
      </c>
      <c r="BM39" s="629" t="str">
        <f t="shared" si="23"/>
        <v>00</v>
      </c>
      <c r="BN39" s="630">
        <f t="shared" si="24"/>
        <v>0</v>
      </c>
      <c r="BO39" s="628">
        <f t="shared" si="25"/>
        <v>0</v>
      </c>
      <c r="BP39" s="629" t="str">
        <f t="shared" si="26"/>
        <v>00</v>
      </c>
      <c r="BQ39" s="630">
        <f t="shared" si="27"/>
        <v>0</v>
      </c>
      <c r="BR39" s="628">
        <f t="shared" si="28"/>
        <v>0</v>
      </c>
      <c r="BS39" s="629" t="str">
        <f t="shared" si="29"/>
        <v>00</v>
      </c>
      <c r="BT39" s="630">
        <f t="shared" si="30"/>
        <v>0</v>
      </c>
      <c r="BU39" s="628">
        <f t="shared" si="31"/>
        <v>0</v>
      </c>
      <c r="BV39" s="629" t="str">
        <f t="shared" si="32"/>
        <v>00</v>
      </c>
      <c r="BW39" s="630">
        <f t="shared" si="33"/>
        <v>0</v>
      </c>
      <c r="BX39" s="628">
        <f t="shared" si="34"/>
        <v>0</v>
      </c>
      <c r="BY39" s="629" t="str">
        <f t="shared" si="35"/>
        <v>00</v>
      </c>
      <c r="BZ39" s="630">
        <f t="shared" si="36"/>
        <v>0</v>
      </c>
      <c r="CA39" s="628">
        <f t="shared" si="37"/>
        <v>0</v>
      </c>
      <c r="CB39" s="629" t="str">
        <f t="shared" si="38"/>
        <v>00</v>
      </c>
      <c r="CC39" s="630">
        <f t="shared" si="39"/>
        <v>0</v>
      </c>
      <c r="CD39" s="628">
        <f t="shared" si="40"/>
        <v>0</v>
      </c>
      <c r="CE39" s="629" t="str">
        <f t="shared" si="41"/>
        <v>00</v>
      </c>
      <c r="CF39" s="630">
        <f t="shared" si="42"/>
        <v>0</v>
      </c>
      <c r="CG39" s="628">
        <f t="shared" si="43"/>
        <v>0</v>
      </c>
      <c r="CH39" s="629" t="str">
        <f t="shared" si="44"/>
        <v>00</v>
      </c>
      <c r="CI39" s="630">
        <f t="shared" si="45"/>
        <v>0</v>
      </c>
      <c r="CJ39" s="631">
        <f t="shared" si="46"/>
        <v>95000</v>
      </c>
      <c r="CK39" s="632">
        <f t="shared" si="47"/>
        <v>0</v>
      </c>
      <c r="CL39" s="632"/>
      <c r="CM39" s="630">
        <f t="shared" si="48"/>
        <v>95000</v>
      </c>
      <c r="CN39" s="633" t="str">
        <f t="shared" si="49"/>
        <v>LISNAWATI</v>
      </c>
      <c r="CO39" s="624" t="str">
        <f t="shared" si="50"/>
        <v>A3</v>
      </c>
      <c r="CP39" s="625">
        <f t="shared" si="51"/>
        <v>3</v>
      </c>
      <c r="CQ39" s="625">
        <f t="shared" si="52"/>
        <v>0</v>
      </c>
      <c r="CR39" s="625">
        <f t="shared" si="53"/>
        <v>0</v>
      </c>
      <c r="CS39" s="625">
        <f t="shared" si="54"/>
        <v>0</v>
      </c>
      <c r="CT39" s="625">
        <f t="shared" si="55"/>
        <v>0</v>
      </c>
      <c r="CU39" s="625">
        <f t="shared" si="56"/>
        <v>0</v>
      </c>
      <c r="CV39" s="625">
        <f t="shared" si="57"/>
        <v>0</v>
      </c>
      <c r="CW39" s="625">
        <f t="shared" si="58"/>
        <v>0</v>
      </c>
      <c r="CX39" s="625">
        <f t="shared" si="59"/>
        <v>0</v>
      </c>
      <c r="CY39" s="625">
        <f t="shared" si="60"/>
        <v>0</v>
      </c>
      <c r="CZ39" s="625">
        <f t="shared" si="61"/>
        <v>0</v>
      </c>
      <c r="DA39" s="625">
        <f t="shared" si="62"/>
        <v>0</v>
      </c>
      <c r="DB39" s="625">
        <f t="shared" si="63"/>
        <v>0</v>
      </c>
      <c r="DC39" s="626">
        <f t="shared" si="64"/>
        <v>3</v>
      </c>
      <c r="DM39" s="283"/>
    </row>
    <row r="40" spans="1:117" ht="15.75" customHeight="1">
      <c r="A40" s="518"/>
      <c r="B40" s="601"/>
      <c r="C40" s="602">
        <v>28</v>
      </c>
      <c r="D40" s="603" t="s">
        <v>1108</v>
      </c>
      <c r="E40" s="604"/>
      <c r="F40" s="605">
        <v>44956</v>
      </c>
      <c r="G40" s="606" t="s">
        <v>1109</v>
      </c>
      <c r="H40" s="607"/>
      <c r="I40" s="608"/>
      <c r="J40" s="607"/>
      <c r="K40" s="608"/>
      <c r="L40" s="607">
        <v>3</v>
      </c>
      <c r="M40" s="609"/>
      <c r="N40" s="607">
        <v>4</v>
      </c>
      <c r="O40" s="610">
        <v>133000</v>
      </c>
      <c r="P40" s="607"/>
      <c r="Q40" s="611"/>
      <c r="R40" s="607"/>
      <c r="S40" s="612"/>
      <c r="T40" s="613">
        <f t="shared" si="1"/>
        <v>133000</v>
      </c>
      <c r="U40" s="602"/>
      <c r="V40" s="602"/>
      <c r="W40" s="602"/>
      <c r="X40" s="602" t="s">
        <v>1043</v>
      </c>
      <c r="Y40" s="614" t="s">
        <v>650</v>
      </c>
      <c r="Z40" s="614"/>
      <c r="AA40" s="536"/>
      <c r="AB40" s="518"/>
      <c r="AC40" s="602" t="str">
        <f t="shared" si="2"/>
        <v>MINI</v>
      </c>
      <c r="AD40" s="602"/>
      <c r="AE40" s="602"/>
      <c r="AF40" s="602">
        <v>133000</v>
      </c>
      <c r="AG40" s="602"/>
      <c r="AH40" s="602"/>
      <c r="AI40" s="602"/>
      <c r="AJ40" s="602"/>
      <c r="AK40" s="602"/>
      <c r="AL40" s="602"/>
      <c r="AM40" s="602"/>
      <c r="AN40" s="602"/>
      <c r="AO40" s="602"/>
      <c r="AP40" s="602"/>
      <c r="AQ40" s="602">
        <f t="shared" si="3"/>
        <v>133000</v>
      </c>
      <c r="AR40" s="602">
        <f t="shared" si="4"/>
        <v>0</v>
      </c>
      <c r="AS40" s="602"/>
      <c r="AT40" s="602">
        <f t="shared" si="5"/>
        <v>133000</v>
      </c>
      <c r="AU40" s="518"/>
      <c r="AV40" s="617" t="str">
        <f t="shared" si="6"/>
        <v>MINI</v>
      </c>
      <c r="AW40" s="628">
        <f t="shared" si="7"/>
        <v>0</v>
      </c>
      <c r="AX40" s="629" t="str">
        <f t="shared" si="8"/>
        <v>00</v>
      </c>
      <c r="AY40" s="630">
        <f t="shared" si="9"/>
        <v>0</v>
      </c>
      <c r="AZ40" s="628">
        <f t="shared" si="10"/>
        <v>0</v>
      </c>
      <c r="BA40" s="629" t="str">
        <f t="shared" si="11"/>
        <v>00</v>
      </c>
      <c r="BB40" s="630">
        <f t="shared" si="12"/>
        <v>0</v>
      </c>
      <c r="BC40" s="628" t="str">
        <f t="shared" si="13"/>
        <v>C</v>
      </c>
      <c r="BD40" s="629" t="str">
        <f t="shared" si="14"/>
        <v>C5</v>
      </c>
      <c r="BE40" s="630">
        <f t="shared" si="15"/>
        <v>133000</v>
      </c>
      <c r="BF40" s="628">
        <f t="shared" si="16"/>
        <v>0</v>
      </c>
      <c r="BG40" s="629" t="str">
        <f t="shared" si="17"/>
        <v>00</v>
      </c>
      <c r="BH40" s="630">
        <f t="shared" si="18"/>
        <v>0</v>
      </c>
      <c r="BI40" s="628">
        <f t="shared" si="19"/>
        <v>0</v>
      </c>
      <c r="BJ40" s="629" t="str">
        <f t="shared" si="20"/>
        <v>00</v>
      </c>
      <c r="BK40" s="630">
        <f t="shared" si="21"/>
        <v>0</v>
      </c>
      <c r="BL40" s="628">
        <f t="shared" si="22"/>
        <v>0</v>
      </c>
      <c r="BM40" s="629" t="str">
        <f t="shared" si="23"/>
        <v>00</v>
      </c>
      <c r="BN40" s="630">
        <f t="shared" si="24"/>
        <v>0</v>
      </c>
      <c r="BO40" s="628">
        <f t="shared" si="25"/>
        <v>0</v>
      </c>
      <c r="BP40" s="629" t="str">
        <f t="shared" si="26"/>
        <v>00</v>
      </c>
      <c r="BQ40" s="630">
        <f t="shared" si="27"/>
        <v>0</v>
      </c>
      <c r="BR40" s="628">
        <f t="shared" si="28"/>
        <v>0</v>
      </c>
      <c r="BS40" s="629" t="str">
        <f t="shared" si="29"/>
        <v>00</v>
      </c>
      <c r="BT40" s="630">
        <f t="shared" si="30"/>
        <v>0</v>
      </c>
      <c r="BU40" s="628">
        <f t="shared" si="31"/>
        <v>0</v>
      </c>
      <c r="BV40" s="629" t="str">
        <f t="shared" si="32"/>
        <v>00</v>
      </c>
      <c r="BW40" s="630">
        <f t="shared" si="33"/>
        <v>0</v>
      </c>
      <c r="BX40" s="628">
        <f t="shared" si="34"/>
        <v>0</v>
      </c>
      <c r="BY40" s="629" t="str">
        <f t="shared" si="35"/>
        <v>00</v>
      </c>
      <c r="BZ40" s="630">
        <f t="shared" si="36"/>
        <v>0</v>
      </c>
      <c r="CA40" s="628">
        <f t="shared" si="37"/>
        <v>0</v>
      </c>
      <c r="CB40" s="629" t="str">
        <f t="shared" si="38"/>
        <v>00</v>
      </c>
      <c r="CC40" s="630">
        <f t="shared" si="39"/>
        <v>0</v>
      </c>
      <c r="CD40" s="628">
        <f t="shared" si="40"/>
        <v>0</v>
      </c>
      <c r="CE40" s="629" t="str">
        <f t="shared" si="41"/>
        <v>00</v>
      </c>
      <c r="CF40" s="630">
        <f t="shared" si="42"/>
        <v>0</v>
      </c>
      <c r="CG40" s="628">
        <f t="shared" si="43"/>
        <v>0</v>
      </c>
      <c r="CH40" s="629" t="str">
        <f t="shared" si="44"/>
        <v>00</v>
      </c>
      <c r="CI40" s="630">
        <f t="shared" si="45"/>
        <v>0</v>
      </c>
      <c r="CJ40" s="631">
        <f t="shared" si="46"/>
        <v>133000</v>
      </c>
      <c r="CK40" s="632">
        <f t="shared" si="47"/>
        <v>0</v>
      </c>
      <c r="CL40" s="632"/>
      <c r="CM40" s="630">
        <f t="shared" si="48"/>
        <v>133000</v>
      </c>
      <c r="CN40" s="633" t="str">
        <f t="shared" si="49"/>
        <v>MINI</v>
      </c>
      <c r="CO40" s="624">
        <f t="shared" si="50"/>
        <v>0</v>
      </c>
      <c r="CP40" s="625">
        <f t="shared" si="51"/>
        <v>0</v>
      </c>
      <c r="CQ40" s="625">
        <f t="shared" si="52"/>
        <v>0</v>
      </c>
      <c r="CR40" s="625">
        <f t="shared" si="53"/>
        <v>5</v>
      </c>
      <c r="CS40" s="625">
        <f t="shared" si="54"/>
        <v>0</v>
      </c>
      <c r="CT40" s="625">
        <f t="shared" si="55"/>
        <v>0</v>
      </c>
      <c r="CU40" s="625">
        <f t="shared" si="56"/>
        <v>0</v>
      </c>
      <c r="CV40" s="625">
        <f t="shared" si="57"/>
        <v>0</v>
      </c>
      <c r="CW40" s="625">
        <f t="shared" si="58"/>
        <v>0</v>
      </c>
      <c r="CX40" s="625">
        <f t="shared" si="59"/>
        <v>0</v>
      </c>
      <c r="CY40" s="625">
        <f t="shared" si="60"/>
        <v>0</v>
      </c>
      <c r="CZ40" s="625">
        <f t="shared" si="61"/>
        <v>0</v>
      </c>
      <c r="DA40" s="625">
        <f t="shared" si="62"/>
        <v>0</v>
      </c>
      <c r="DB40" s="625">
        <f t="shared" si="63"/>
        <v>0</v>
      </c>
      <c r="DC40" s="626">
        <f t="shared" si="64"/>
        <v>5</v>
      </c>
      <c r="DM40" s="283"/>
    </row>
    <row r="41" spans="1:117" ht="15.75" customHeight="1">
      <c r="A41" s="518"/>
      <c r="B41" s="601"/>
      <c r="C41" s="602">
        <v>29</v>
      </c>
      <c r="D41" s="603" t="s">
        <v>1110</v>
      </c>
      <c r="E41" s="604"/>
      <c r="F41" s="605">
        <v>44956</v>
      </c>
      <c r="G41" s="606" t="s">
        <v>1111</v>
      </c>
      <c r="H41" s="607"/>
      <c r="I41" s="608"/>
      <c r="J41" s="607"/>
      <c r="K41" s="608"/>
      <c r="L41" s="607">
        <v>3</v>
      </c>
      <c r="M41" s="609"/>
      <c r="N41" s="607">
        <v>4</v>
      </c>
      <c r="O41" s="610">
        <v>275000</v>
      </c>
      <c r="P41" s="607"/>
      <c r="Q41" s="611"/>
      <c r="R41" s="607"/>
      <c r="S41" s="612"/>
      <c r="T41" s="613">
        <f t="shared" si="1"/>
        <v>275000</v>
      </c>
      <c r="U41" s="602"/>
      <c r="V41" s="602"/>
      <c r="W41" s="602"/>
      <c r="X41" s="602" t="s">
        <v>1043</v>
      </c>
      <c r="Y41" s="614" t="s">
        <v>650</v>
      </c>
      <c r="Z41" s="614"/>
      <c r="AA41" s="536"/>
      <c r="AB41" s="518"/>
      <c r="AC41" s="602" t="str">
        <f t="shared" si="2"/>
        <v>ADRIANI</v>
      </c>
      <c r="AD41" s="602"/>
      <c r="AE41" s="602"/>
      <c r="AF41" s="602"/>
      <c r="AG41" s="602"/>
      <c r="AH41" s="602"/>
      <c r="AI41" s="602"/>
      <c r="AJ41" s="602">
        <v>275000</v>
      </c>
      <c r="AK41" s="602"/>
      <c r="AL41" s="602"/>
      <c r="AM41" s="602"/>
      <c r="AN41" s="602"/>
      <c r="AO41" s="602"/>
      <c r="AP41" s="602"/>
      <c r="AQ41" s="602">
        <f t="shared" si="3"/>
        <v>275000</v>
      </c>
      <c r="AR41" s="602">
        <f t="shared" si="4"/>
        <v>0</v>
      </c>
      <c r="AS41" s="602"/>
      <c r="AT41" s="602">
        <f t="shared" si="5"/>
        <v>275000</v>
      </c>
      <c r="AU41" s="518"/>
      <c r="AV41" s="617" t="str">
        <f t="shared" si="6"/>
        <v>ADRIANI</v>
      </c>
      <c r="AW41" s="628">
        <f t="shared" si="7"/>
        <v>0</v>
      </c>
      <c r="AX41" s="629" t="str">
        <f t="shared" si="8"/>
        <v>00</v>
      </c>
      <c r="AY41" s="630">
        <f t="shared" si="9"/>
        <v>0</v>
      </c>
      <c r="AZ41" s="628">
        <f t="shared" si="10"/>
        <v>0</v>
      </c>
      <c r="BA41" s="629" t="str">
        <f t="shared" si="11"/>
        <v>00</v>
      </c>
      <c r="BB41" s="630">
        <f t="shared" si="12"/>
        <v>0</v>
      </c>
      <c r="BC41" s="628">
        <f t="shared" si="13"/>
        <v>0</v>
      </c>
      <c r="BD41" s="629" t="str">
        <f t="shared" si="14"/>
        <v>00</v>
      </c>
      <c r="BE41" s="630">
        <f t="shared" si="15"/>
        <v>0</v>
      </c>
      <c r="BF41" s="628">
        <f t="shared" si="16"/>
        <v>0</v>
      </c>
      <c r="BG41" s="629" t="str">
        <f t="shared" si="17"/>
        <v>00</v>
      </c>
      <c r="BH41" s="630">
        <f t="shared" si="18"/>
        <v>0</v>
      </c>
      <c r="BI41" s="628">
        <f t="shared" si="19"/>
        <v>0</v>
      </c>
      <c r="BJ41" s="629" t="str">
        <f t="shared" si="20"/>
        <v>00</v>
      </c>
      <c r="BK41" s="630">
        <f t="shared" si="21"/>
        <v>0</v>
      </c>
      <c r="BL41" s="628">
        <f t="shared" si="22"/>
        <v>0</v>
      </c>
      <c r="BM41" s="629" t="str">
        <f t="shared" si="23"/>
        <v>00</v>
      </c>
      <c r="BN41" s="630">
        <f t="shared" si="24"/>
        <v>0</v>
      </c>
      <c r="BO41" s="628" t="str">
        <f t="shared" si="25"/>
        <v>G</v>
      </c>
      <c r="BP41" s="629" t="str">
        <f t="shared" si="26"/>
        <v>G1</v>
      </c>
      <c r="BQ41" s="630">
        <f t="shared" si="27"/>
        <v>275000</v>
      </c>
      <c r="BR41" s="628">
        <f t="shared" si="28"/>
        <v>0</v>
      </c>
      <c r="BS41" s="629" t="str">
        <f t="shared" si="29"/>
        <v>00</v>
      </c>
      <c r="BT41" s="630">
        <f t="shared" si="30"/>
        <v>0</v>
      </c>
      <c r="BU41" s="628">
        <f t="shared" si="31"/>
        <v>0</v>
      </c>
      <c r="BV41" s="629" t="str">
        <f t="shared" si="32"/>
        <v>00</v>
      </c>
      <c r="BW41" s="630">
        <f t="shared" si="33"/>
        <v>0</v>
      </c>
      <c r="BX41" s="628">
        <f t="shared" si="34"/>
        <v>0</v>
      </c>
      <c r="BY41" s="629" t="str">
        <f t="shared" si="35"/>
        <v>00</v>
      </c>
      <c r="BZ41" s="630">
        <f t="shared" si="36"/>
        <v>0</v>
      </c>
      <c r="CA41" s="628">
        <f t="shared" si="37"/>
        <v>0</v>
      </c>
      <c r="CB41" s="629" t="str">
        <f t="shared" si="38"/>
        <v>00</v>
      </c>
      <c r="CC41" s="630">
        <f t="shared" si="39"/>
        <v>0</v>
      </c>
      <c r="CD41" s="628">
        <f t="shared" si="40"/>
        <v>0</v>
      </c>
      <c r="CE41" s="629" t="str">
        <f t="shared" si="41"/>
        <v>00</v>
      </c>
      <c r="CF41" s="630">
        <f t="shared" si="42"/>
        <v>0</v>
      </c>
      <c r="CG41" s="628">
        <f t="shared" si="43"/>
        <v>0</v>
      </c>
      <c r="CH41" s="629" t="str">
        <f t="shared" si="44"/>
        <v>00</v>
      </c>
      <c r="CI41" s="630">
        <f t="shared" si="45"/>
        <v>0</v>
      </c>
      <c r="CJ41" s="631">
        <f t="shared" si="46"/>
        <v>275000</v>
      </c>
      <c r="CK41" s="632">
        <f t="shared" si="47"/>
        <v>0</v>
      </c>
      <c r="CL41" s="632"/>
      <c r="CM41" s="630">
        <f t="shared" si="48"/>
        <v>275000</v>
      </c>
      <c r="CN41" s="633" t="str">
        <f t="shared" si="49"/>
        <v>ADRIANI</v>
      </c>
      <c r="CO41" s="624">
        <f t="shared" si="50"/>
        <v>0</v>
      </c>
      <c r="CP41" s="625">
        <f t="shared" si="51"/>
        <v>0</v>
      </c>
      <c r="CQ41" s="625">
        <f t="shared" si="52"/>
        <v>0</v>
      </c>
      <c r="CR41" s="625">
        <f t="shared" si="53"/>
        <v>0</v>
      </c>
      <c r="CS41" s="625">
        <f t="shared" si="54"/>
        <v>0</v>
      </c>
      <c r="CT41" s="625">
        <f t="shared" si="55"/>
        <v>0</v>
      </c>
      <c r="CU41" s="625">
        <f t="shared" si="56"/>
        <v>0</v>
      </c>
      <c r="CV41" s="625">
        <f t="shared" si="57"/>
        <v>1</v>
      </c>
      <c r="CW41" s="625">
        <f t="shared" si="58"/>
        <v>0</v>
      </c>
      <c r="CX41" s="625">
        <f t="shared" si="59"/>
        <v>0</v>
      </c>
      <c r="CY41" s="625">
        <f t="shared" si="60"/>
        <v>0</v>
      </c>
      <c r="CZ41" s="625">
        <f t="shared" si="61"/>
        <v>0</v>
      </c>
      <c r="DA41" s="625">
        <f t="shared" si="62"/>
        <v>0</v>
      </c>
      <c r="DB41" s="625">
        <f t="shared" si="63"/>
        <v>0</v>
      </c>
      <c r="DC41" s="626">
        <f t="shared" si="64"/>
        <v>1</v>
      </c>
      <c r="DM41" s="283"/>
    </row>
    <row r="42" spans="1:117" ht="15.75" customHeight="1">
      <c r="A42" s="518"/>
      <c r="B42" s="601"/>
      <c r="C42" s="602">
        <v>30</v>
      </c>
      <c r="D42" s="603" t="s">
        <v>1112</v>
      </c>
      <c r="E42" s="604"/>
      <c r="F42" s="605">
        <v>45019</v>
      </c>
      <c r="G42" s="606" t="s">
        <v>1113</v>
      </c>
      <c r="H42" s="607"/>
      <c r="I42" s="608"/>
      <c r="J42" s="607"/>
      <c r="K42" s="608"/>
      <c r="L42" s="607"/>
      <c r="M42" s="609"/>
      <c r="N42" s="607"/>
      <c r="O42" s="610"/>
      <c r="P42" s="607">
        <v>2</v>
      </c>
      <c r="Q42" s="611">
        <v>100000</v>
      </c>
      <c r="R42" s="607">
        <v>3</v>
      </c>
      <c r="S42" s="610">
        <v>100000</v>
      </c>
      <c r="T42" s="613">
        <f t="shared" si="1"/>
        <v>200000</v>
      </c>
      <c r="U42" s="602"/>
      <c r="V42" s="602"/>
      <c r="W42" s="602"/>
      <c r="X42" s="602" t="s">
        <v>1043</v>
      </c>
      <c r="Y42" s="614" t="s">
        <v>650</v>
      </c>
      <c r="Z42" s="614"/>
      <c r="AA42" s="536"/>
      <c r="AB42" s="518"/>
      <c r="AC42" s="602" t="str">
        <f t="shared" si="2"/>
        <v>B SAD</v>
      </c>
      <c r="AD42" s="602"/>
      <c r="AE42" s="602"/>
      <c r="AF42" s="602"/>
      <c r="AG42" s="602"/>
      <c r="AH42" s="602"/>
      <c r="AI42" s="602">
        <v>200000</v>
      </c>
      <c r="AJ42" s="602"/>
      <c r="AK42" s="602"/>
      <c r="AL42" s="602"/>
      <c r="AM42" s="602"/>
      <c r="AN42" s="602"/>
      <c r="AO42" s="602"/>
      <c r="AP42" s="602"/>
      <c r="AQ42" s="602">
        <f t="shared" si="3"/>
        <v>200000</v>
      </c>
      <c r="AR42" s="602">
        <f t="shared" si="4"/>
        <v>0</v>
      </c>
      <c r="AS42" s="602"/>
      <c r="AT42" s="602">
        <f t="shared" si="5"/>
        <v>200000</v>
      </c>
      <c r="AU42" s="518"/>
      <c r="AV42" s="617" t="str">
        <f t="shared" si="6"/>
        <v>B SAD</v>
      </c>
      <c r="AW42" s="628">
        <f t="shared" si="7"/>
        <v>0</v>
      </c>
      <c r="AX42" s="629" t="str">
        <f t="shared" si="8"/>
        <v>00</v>
      </c>
      <c r="AY42" s="630">
        <f t="shared" si="9"/>
        <v>0</v>
      </c>
      <c r="AZ42" s="628">
        <f t="shared" si="10"/>
        <v>0</v>
      </c>
      <c r="BA42" s="629" t="str">
        <f t="shared" si="11"/>
        <v>00</v>
      </c>
      <c r="BB42" s="630">
        <f t="shared" si="12"/>
        <v>0</v>
      </c>
      <c r="BC42" s="628">
        <f t="shared" si="13"/>
        <v>0</v>
      </c>
      <c r="BD42" s="629" t="str">
        <f t="shared" si="14"/>
        <v>00</v>
      </c>
      <c r="BE42" s="630">
        <f t="shared" si="15"/>
        <v>0</v>
      </c>
      <c r="BF42" s="628">
        <f t="shared" si="16"/>
        <v>0</v>
      </c>
      <c r="BG42" s="629" t="str">
        <f t="shared" si="17"/>
        <v>00</v>
      </c>
      <c r="BH42" s="630">
        <f t="shared" si="18"/>
        <v>0</v>
      </c>
      <c r="BI42" s="628">
        <f t="shared" si="19"/>
        <v>0</v>
      </c>
      <c r="BJ42" s="629" t="str">
        <f t="shared" si="20"/>
        <v>00</v>
      </c>
      <c r="BK42" s="630">
        <f t="shared" si="21"/>
        <v>0</v>
      </c>
      <c r="BL42" s="628" t="str">
        <f t="shared" si="22"/>
        <v>F</v>
      </c>
      <c r="BM42" s="629" t="str">
        <f t="shared" si="23"/>
        <v>F16</v>
      </c>
      <c r="BN42" s="630">
        <f t="shared" si="24"/>
        <v>200000</v>
      </c>
      <c r="BO42" s="628">
        <f t="shared" si="25"/>
        <v>0</v>
      </c>
      <c r="BP42" s="629" t="str">
        <f t="shared" si="26"/>
        <v>00</v>
      </c>
      <c r="BQ42" s="630">
        <f t="shared" si="27"/>
        <v>0</v>
      </c>
      <c r="BR42" s="628">
        <f t="shared" si="28"/>
        <v>0</v>
      </c>
      <c r="BS42" s="629" t="str">
        <f t="shared" si="29"/>
        <v>00</v>
      </c>
      <c r="BT42" s="630">
        <f t="shared" si="30"/>
        <v>0</v>
      </c>
      <c r="BU42" s="628">
        <f t="shared" si="31"/>
        <v>0</v>
      </c>
      <c r="BV42" s="629" t="str">
        <f t="shared" si="32"/>
        <v>00</v>
      </c>
      <c r="BW42" s="630">
        <f t="shared" si="33"/>
        <v>0</v>
      </c>
      <c r="BX42" s="628">
        <f t="shared" si="34"/>
        <v>0</v>
      </c>
      <c r="BY42" s="629" t="str">
        <f t="shared" si="35"/>
        <v>00</v>
      </c>
      <c r="BZ42" s="630">
        <f t="shared" si="36"/>
        <v>0</v>
      </c>
      <c r="CA42" s="628">
        <f t="shared" si="37"/>
        <v>0</v>
      </c>
      <c r="CB42" s="629" t="str">
        <f t="shared" si="38"/>
        <v>00</v>
      </c>
      <c r="CC42" s="630">
        <f t="shared" si="39"/>
        <v>0</v>
      </c>
      <c r="CD42" s="628">
        <f t="shared" si="40"/>
        <v>0</v>
      </c>
      <c r="CE42" s="629" t="str">
        <f t="shared" si="41"/>
        <v>00</v>
      </c>
      <c r="CF42" s="630">
        <f t="shared" si="42"/>
        <v>0</v>
      </c>
      <c r="CG42" s="628">
        <f t="shared" si="43"/>
        <v>0</v>
      </c>
      <c r="CH42" s="629" t="str">
        <f t="shared" si="44"/>
        <v>00</v>
      </c>
      <c r="CI42" s="630">
        <f t="shared" si="45"/>
        <v>0</v>
      </c>
      <c r="CJ42" s="631">
        <f t="shared" si="46"/>
        <v>200000</v>
      </c>
      <c r="CK42" s="632">
        <f t="shared" si="47"/>
        <v>0</v>
      </c>
      <c r="CL42" s="632"/>
      <c r="CM42" s="630">
        <f t="shared" si="48"/>
        <v>200000</v>
      </c>
      <c r="CN42" s="633" t="str">
        <f t="shared" si="49"/>
        <v>B SAD</v>
      </c>
      <c r="CO42" s="624">
        <f t="shared" si="50"/>
        <v>0</v>
      </c>
      <c r="CP42" s="625">
        <f t="shared" si="51"/>
        <v>0</v>
      </c>
      <c r="CQ42" s="625">
        <f t="shared" si="52"/>
        <v>0</v>
      </c>
      <c r="CR42" s="625">
        <f t="shared" si="53"/>
        <v>0</v>
      </c>
      <c r="CS42" s="625">
        <f t="shared" si="54"/>
        <v>0</v>
      </c>
      <c r="CT42" s="625">
        <f t="shared" si="55"/>
        <v>0</v>
      </c>
      <c r="CU42" s="625">
        <f t="shared" si="56"/>
        <v>16</v>
      </c>
      <c r="CV42" s="625">
        <f t="shared" si="57"/>
        <v>0</v>
      </c>
      <c r="CW42" s="625">
        <f t="shared" si="58"/>
        <v>0</v>
      </c>
      <c r="CX42" s="625">
        <f t="shared" si="59"/>
        <v>0</v>
      </c>
      <c r="CY42" s="625">
        <f t="shared" si="60"/>
        <v>0</v>
      </c>
      <c r="CZ42" s="625">
        <f t="shared" si="61"/>
        <v>0</v>
      </c>
      <c r="DA42" s="625">
        <f t="shared" si="62"/>
        <v>0</v>
      </c>
      <c r="DB42" s="625">
        <f t="shared" si="63"/>
        <v>0</v>
      </c>
      <c r="DC42" s="626">
        <f t="shared" si="64"/>
        <v>16</v>
      </c>
      <c r="DM42" s="283"/>
    </row>
    <row r="43" spans="1:117" ht="15.75" customHeight="1">
      <c r="A43" s="518"/>
      <c r="B43" s="601"/>
      <c r="C43" s="602">
        <v>31</v>
      </c>
      <c r="D43" s="603" t="s">
        <v>1114</v>
      </c>
      <c r="E43" s="604"/>
      <c r="F43" s="605">
        <v>45019</v>
      </c>
      <c r="G43" s="606" t="s">
        <v>1115</v>
      </c>
      <c r="H43" s="607"/>
      <c r="I43" s="608"/>
      <c r="J43" s="607"/>
      <c r="K43" s="608"/>
      <c r="L43" s="607"/>
      <c r="M43" s="609"/>
      <c r="N43" s="607"/>
      <c r="O43" s="610"/>
      <c r="P43" s="607">
        <v>2</v>
      </c>
      <c r="Q43" s="611">
        <v>100000</v>
      </c>
      <c r="R43" s="607">
        <v>3</v>
      </c>
      <c r="S43" s="610">
        <v>100000</v>
      </c>
      <c r="T43" s="613">
        <f t="shared" si="1"/>
        <v>200000</v>
      </c>
      <c r="U43" s="602"/>
      <c r="V43" s="602"/>
      <c r="W43" s="602"/>
      <c r="X43" s="602" t="s">
        <v>1043</v>
      </c>
      <c r="Y43" s="614" t="s">
        <v>650</v>
      </c>
      <c r="Z43" s="614"/>
      <c r="AA43" s="536"/>
      <c r="AB43" s="518"/>
      <c r="AC43" s="602" t="str">
        <f t="shared" si="2"/>
        <v>HASNIA</v>
      </c>
      <c r="AD43" s="602"/>
      <c r="AE43" s="602"/>
      <c r="AF43" s="602"/>
      <c r="AG43" s="602"/>
      <c r="AH43" s="602"/>
      <c r="AI43" s="602">
        <v>200000</v>
      </c>
      <c r="AJ43" s="602"/>
      <c r="AK43" s="602"/>
      <c r="AL43" s="602"/>
      <c r="AM43" s="602"/>
      <c r="AN43" s="602"/>
      <c r="AO43" s="602"/>
      <c r="AP43" s="602"/>
      <c r="AQ43" s="602">
        <f t="shared" si="3"/>
        <v>200000</v>
      </c>
      <c r="AR43" s="602">
        <f t="shared" si="4"/>
        <v>0</v>
      </c>
      <c r="AS43" s="602"/>
      <c r="AT43" s="602">
        <f t="shared" si="5"/>
        <v>200000</v>
      </c>
      <c r="AU43" s="518"/>
      <c r="AV43" s="617" t="str">
        <f t="shared" si="6"/>
        <v>HASNIA</v>
      </c>
      <c r="AW43" s="628">
        <f t="shared" si="7"/>
        <v>0</v>
      </c>
      <c r="AX43" s="629" t="str">
        <f t="shared" si="8"/>
        <v>00</v>
      </c>
      <c r="AY43" s="630">
        <f t="shared" si="9"/>
        <v>0</v>
      </c>
      <c r="AZ43" s="628">
        <f t="shared" si="10"/>
        <v>0</v>
      </c>
      <c r="BA43" s="629" t="str">
        <f t="shared" si="11"/>
        <v>00</v>
      </c>
      <c r="BB43" s="630">
        <f t="shared" si="12"/>
        <v>0</v>
      </c>
      <c r="BC43" s="628">
        <f t="shared" si="13"/>
        <v>0</v>
      </c>
      <c r="BD43" s="629" t="str">
        <f t="shared" si="14"/>
        <v>00</v>
      </c>
      <c r="BE43" s="630">
        <f t="shared" si="15"/>
        <v>0</v>
      </c>
      <c r="BF43" s="628">
        <f t="shared" si="16"/>
        <v>0</v>
      </c>
      <c r="BG43" s="629" t="str">
        <f t="shared" si="17"/>
        <v>00</v>
      </c>
      <c r="BH43" s="630">
        <f t="shared" si="18"/>
        <v>0</v>
      </c>
      <c r="BI43" s="628">
        <f t="shared" si="19"/>
        <v>0</v>
      </c>
      <c r="BJ43" s="629" t="str">
        <f t="shared" si="20"/>
        <v>00</v>
      </c>
      <c r="BK43" s="630">
        <f t="shared" si="21"/>
        <v>0</v>
      </c>
      <c r="BL43" s="628" t="str">
        <f t="shared" si="22"/>
        <v>F</v>
      </c>
      <c r="BM43" s="629" t="str">
        <f t="shared" si="23"/>
        <v>F17</v>
      </c>
      <c r="BN43" s="630">
        <f t="shared" si="24"/>
        <v>200000</v>
      </c>
      <c r="BO43" s="628">
        <f t="shared" si="25"/>
        <v>0</v>
      </c>
      <c r="BP43" s="629" t="str">
        <f t="shared" si="26"/>
        <v>00</v>
      </c>
      <c r="BQ43" s="630">
        <f t="shared" si="27"/>
        <v>0</v>
      </c>
      <c r="BR43" s="628">
        <f t="shared" si="28"/>
        <v>0</v>
      </c>
      <c r="BS43" s="629" t="str">
        <f t="shared" si="29"/>
        <v>00</v>
      </c>
      <c r="BT43" s="630">
        <f t="shared" si="30"/>
        <v>0</v>
      </c>
      <c r="BU43" s="628">
        <f t="shared" si="31"/>
        <v>0</v>
      </c>
      <c r="BV43" s="629" t="str">
        <f t="shared" si="32"/>
        <v>00</v>
      </c>
      <c r="BW43" s="630">
        <f t="shared" si="33"/>
        <v>0</v>
      </c>
      <c r="BX43" s="628">
        <f t="shared" si="34"/>
        <v>0</v>
      </c>
      <c r="BY43" s="629" t="str">
        <f t="shared" si="35"/>
        <v>00</v>
      </c>
      <c r="BZ43" s="630">
        <f t="shared" si="36"/>
        <v>0</v>
      </c>
      <c r="CA43" s="628">
        <f t="shared" si="37"/>
        <v>0</v>
      </c>
      <c r="CB43" s="629" t="str">
        <f t="shared" si="38"/>
        <v>00</v>
      </c>
      <c r="CC43" s="630">
        <f t="shared" si="39"/>
        <v>0</v>
      </c>
      <c r="CD43" s="628">
        <f t="shared" si="40"/>
        <v>0</v>
      </c>
      <c r="CE43" s="629" t="str">
        <f t="shared" si="41"/>
        <v>00</v>
      </c>
      <c r="CF43" s="630">
        <f t="shared" si="42"/>
        <v>0</v>
      </c>
      <c r="CG43" s="628">
        <f t="shared" si="43"/>
        <v>0</v>
      </c>
      <c r="CH43" s="629" t="str">
        <f t="shared" si="44"/>
        <v>00</v>
      </c>
      <c r="CI43" s="630">
        <f t="shared" si="45"/>
        <v>0</v>
      </c>
      <c r="CJ43" s="631">
        <f t="shared" si="46"/>
        <v>200000</v>
      </c>
      <c r="CK43" s="632">
        <f t="shared" si="47"/>
        <v>0</v>
      </c>
      <c r="CL43" s="632"/>
      <c r="CM43" s="630">
        <f t="shared" si="48"/>
        <v>200000</v>
      </c>
      <c r="CN43" s="633" t="str">
        <f t="shared" si="49"/>
        <v>HASNIA</v>
      </c>
      <c r="CO43" s="624">
        <f t="shared" si="50"/>
        <v>0</v>
      </c>
      <c r="CP43" s="625">
        <f t="shared" si="51"/>
        <v>0</v>
      </c>
      <c r="CQ43" s="625">
        <f t="shared" si="52"/>
        <v>0</v>
      </c>
      <c r="CR43" s="625">
        <f t="shared" si="53"/>
        <v>0</v>
      </c>
      <c r="CS43" s="625">
        <f t="shared" si="54"/>
        <v>0</v>
      </c>
      <c r="CT43" s="625">
        <f t="shared" si="55"/>
        <v>0</v>
      </c>
      <c r="CU43" s="625">
        <f t="shared" si="56"/>
        <v>17</v>
      </c>
      <c r="CV43" s="625">
        <f t="shared" si="57"/>
        <v>0</v>
      </c>
      <c r="CW43" s="625">
        <f t="shared" si="58"/>
        <v>0</v>
      </c>
      <c r="CX43" s="625">
        <f t="shared" si="59"/>
        <v>0</v>
      </c>
      <c r="CY43" s="625">
        <f t="shared" si="60"/>
        <v>0</v>
      </c>
      <c r="CZ43" s="625">
        <f t="shared" si="61"/>
        <v>0</v>
      </c>
      <c r="DA43" s="625">
        <f t="shared" si="62"/>
        <v>0</v>
      </c>
      <c r="DB43" s="625">
        <f t="shared" si="63"/>
        <v>0</v>
      </c>
      <c r="DC43" s="626">
        <f t="shared" si="64"/>
        <v>17</v>
      </c>
      <c r="DM43" s="283"/>
    </row>
    <row r="44" spans="1:117" ht="15.75" customHeight="1">
      <c r="A44" s="518"/>
      <c r="B44" s="601"/>
      <c r="C44" s="602">
        <v>32</v>
      </c>
      <c r="D44" s="603" t="s">
        <v>1116</v>
      </c>
      <c r="E44" s="604"/>
      <c r="F44" s="605">
        <v>45019</v>
      </c>
      <c r="G44" s="606" t="s">
        <v>1117</v>
      </c>
      <c r="H44" s="607"/>
      <c r="I44" s="608"/>
      <c r="J44" s="607"/>
      <c r="K44" s="608"/>
      <c r="L44" s="607"/>
      <c r="M44" s="609"/>
      <c r="N44" s="607"/>
      <c r="O44" s="610"/>
      <c r="P44" s="607">
        <v>2</v>
      </c>
      <c r="Q44" s="611">
        <v>180000</v>
      </c>
      <c r="R44" s="607">
        <v>3</v>
      </c>
      <c r="S44" s="610">
        <v>180000</v>
      </c>
      <c r="T44" s="613">
        <f t="shared" si="1"/>
        <v>360000</v>
      </c>
      <c r="U44" s="602"/>
      <c r="V44" s="602"/>
      <c r="W44" s="602"/>
      <c r="X44" s="602" t="s">
        <v>1043</v>
      </c>
      <c r="Y44" s="614" t="s">
        <v>650</v>
      </c>
      <c r="Z44" s="614"/>
      <c r="AA44" s="536"/>
      <c r="AB44" s="518"/>
      <c r="AC44" s="602" t="str">
        <f t="shared" si="2"/>
        <v>FERNI</v>
      </c>
      <c r="AD44" s="602"/>
      <c r="AE44" s="602"/>
      <c r="AF44" s="602"/>
      <c r="AG44" s="602"/>
      <c r="AH44" s="602"/>
      <c r="AI44" s="602">
        <v>360000</v>
      </c>
      <c r="AJ44" s="602"/>
      <c r="AK44" s="602"/>
      <c r="AL44" s="602"/>
      <c r="AM44" s="602"/>
      <c r="AN44" s="602"/>
      <c r="AO44" s="602"/>
      <c r="AP44" s="602"/>
      <c r="AQ44" s="602">
        <f t="shared" si="3"/>
        <v>360000</v>
      </c>
      <c r="AR44" s="602">
        <f t="shared" si="4"/>
        <v>0</v>
      </c>
      <c r="AS44" s="602"/>
      <c r="AT44" s="602">
        <f t="shared" si="5"/>
        <v>360000</v>
      </c>
      <c r="AU44" s="518"/>
      <c r="AV44" s="617" t="str">
        <f t="shared" si="6"/>
        <v>FERNI</v>
      </c>
      <c r="AW44" s="628">
        <f t="shared" si="7"/>
        <v>0</v>
      </c>
      <c r="AX44" s="629" t="str">
        <f t="shared" si="8"/>
        <v>00</v>
      </c>
      <c r="AY44" s="630">
        <f t="shared" si="9"/>
        <v>0</v>
      </c>
      <c r="AZ44" s="628">
        <f t="shared" si="10"/>
        <v>0</v>
      </c>
      <c r="BA44" s="629" t="str">
        <f t="shared" si="11"/>
        <v>00</v>
      </c>
      <c r="BB44" s="630">
        <f t="shared" si="12"/>
        <v>0</v>
      </c>
      <c r="BC44" s="628">
        <f t="shared" si="13"/>
        <v>0</v>
      </c>
      <c r="BD44" s="629" t="str">
        <f t="shared" si="14"/>
        <v>00</v>
      </c>
      <c r="BE44" s="630">
        <f t="shared" si="15"/>
        <v>0</v>
      </c>
      <c r="BF44" s="628">
        <f t="shared" si="16"/>
        <v>0</v>
      </c>
      <c r="BG44" s="629" t="str">
        <f t="shared" si="17"/>
        <v>00</v>
      </c>
      <c r="BH44" s="630">
        <f t="shared" si="18"/>
        <v>0</v>
      </c>
      <c r="BI44" s="628">
        <f t="shared" si="19"/>
        <v>0</v>
      </c>
      <c r="BJ44" s="629" t="str">
        <f t="shared" si="20"/>
        <v>00</v>
      </c>
      <c r="BK44" s="630">
        <f t="shared" si="21"/>
        <v>0</v>
      </c>
      <c r="BL44" s="628" t="str">
        <f t="shared" si="22"/>
        <v>F</v>
      </c>
      <c r="BM44" s="629" t="str">
        <f t="shared" si="23"/>
        <v>F18</v>
      </c>
      <c r="BN44" s="630">
        <f t="shared" si="24"/>
        <v>360000</v>
      </c>
      <c r="BO44" s="628">
        <f t="shared" si="25"/>
        <v>0</v>
      </c>
      <c r="BP44" s="629" t="str">
        <f t="shared" si="26"/>
        <v>00</v>
      </c>
      <c r="BQ44" s="630">
        <f t="shared" si="27"/>
        <v>0</v>
      </c>
      <c r="BR44" s="628">
        <f t="shared" si="28"/>
        <v>0</v>
      </c>
      <c r="BS44" s="629" t="str">
        <f t="shared" si="29"/>
        <v>00</v>
      </c>
      <c r="BT44" s="630">
        <f t="shared" si="30"/>
        <v>0</v>
      </c>
      <c r="BU44" s="628">
        <f t="shared" si="31"/>
        <v>0</v>
      </c>
      <c r="BV44" s="629" t="str">
        <f t="shared" si="32"/>
        <v>00</v>
      </c>
      <c r="BW44" s="630">
        <f t="shared" si="33"/>
        <v>0</v>
      </c>
      <c r="BX44" s="628">
        <f t="shared" si="34"/>
        <v>0</v>
      </c>
      <c r="BY44" s="629" t="str">
        <f t="shared" si="35"/>
        <v>00</v>
      </c>
      <c r="BZ44" s="630">
        <f t="shared" si="36"/>
        <v>0</v>
      </c>
      <c r="CA44" s="628">
        <f t="shared" si="37"/>
        <v>0</v>
      </c>
      <c r="CB44" s="629" t="str">
        <f t="shared" si="38"/>
        <v>00</v>
      </c>
      <c r="CC44" s="630">
        <f t="shared" si="39"/>
        <v>0</v>
      </c>
      <c r="CD44" s="628">
        <f t="shared" si="40"/>
        <v>0</v>
      </c>
      <c r="CE44" s="629" t="str">
        <f t="shared" si="41"/>
        <v>00</v>
      </c>
      <c r="CF44" s="630">
        <f t="shared" si="42"/>
        <v>0</v>
      </c>
      <c r="CG44" s="628">
        <f t="shared" si="43"/>
        <v>0</v>
      </c>
      <c r="CH44" s="629" t="str">
        <f t="shared" si="44"/>
        <v>00</v>
      </c>
      <c r="CI44" s="630">
        <f t="shared" si="45"/>
        <v>0</v>
      </c>
      <c r="CJ44" s="631">
        <f t="shared" si="46"/>
        <v>360000</v>
      </c>
      <c r="CK44" s="632">
        <f t="shared" si="47"/>
        <v>0</v>
      </c>
      <c r="CL44" s="632"/>
      <c r="CM44" s="630">
        <f t="shared" si="48"/>
        <v>360000</v>
      </c>
      <c r="CN44" s="633" t="str">
        <f t="shared" si="49"/>
        <v>FERNI</v>
      </c>
      <c r="CO44" s="624">
        <f t="shared" si="50"/>
        <v>0</v>
      </c>
      <c r="CP44" s="625">
        <f t="shared" si="51"/>
        <v>0</v>
      </c>
      <c r="CQ44" s="625">
        <f t="shared" si="52"/>
        <v>0</v>
      </c>
      <c r="CR44" s="625">
        <f t="shared" si="53"/>
        <v>0</v>
      </c>
      <c r="CS44" s="625">
        <f t="shared" si="54"/>
        <v>0</v>
      </c>
      <c r="CT44" s="625">
        <f t="shared" si="55"/>
        <v>0</v>
      </c>
      <c r="CU44" s="625">
        <f t="shared" si="56"/>
        <v>18</v>
      </c>
      <c r="CV44" s="625">
        <f t="shared" si="57"/>
        <v>0</v>
      </c>
      <c r="CW44" s="625">
        <f t="shared" si="58"/>
        <v>0</v>
      </c>
      <c r="CX44" s="625">
        <f t="shared" si="59"/>
        <v>0</v>
      </c>
      <c r="CY44" s="625">
        <f t="shared" si="60"/>
        <v>0</v>
      </c>
      <c r="CZ44" s="625">
        <f t="shared" si="61"/>
        <v>0</v>
      </c>
      <c r="DA44" s="625">
        <f t="shared" si="62"/>
        <v>0</v>
      </c>
      <c r="DB44" s="625">
        <f t="shared" si="63"/>
        <v>0</v>
      </c>
      <c r="DC44" s="626">
        <f t="shared" si="64"/>
        <v>18</v>
      </c>
      <c r="DM44" s="283"/>
    </row>
    <row r="45" spans="1:117" ht="15.75" customHeight="1">
      <c r="A45" s="518"/>
      <c r="B45" s="601"/>
      <c r="C45" s="602">
        <v>33</v>
      </c>
      <c r="D45" s="603" t="s">
        <v>1118</v>
      </c>
      <c r="E45" s="604"/>
      <c r="F45" s="605">
        <v>45019</v>
      </c>
      <c r="G45" s="606" t="s">
        <v>1119</v>
      </c>
      <c r="H45" s="607"/>
      <c r="I45" s="608"/>
      <c r="J45" s="607"/>
      <c r="K45" s="608"/>
      <c r="L45" s="607"/>
      <c r="M45" s="609"/>
      <c r="N45" s="607"/>
      <c r="O45" s="610"/>
      <c r="P45" s="607">
        <v>2</v>
      </c>
      <c r="Q45" s="611">
        <v>145000</v>
      </c>
      <c r="R45" s="607">
        <v>3</v>
      </c>
      <c r="S45" s="610">
        <v>145000</v>
      </c>
      <c r="T45" s="613">
        <f t="shared" si="1"/>
        <v>290000</v>
      </c>
      <c r="U45" s="602"/>
      <c r="V45" s="602"/>
      <c r="W45" s="602"/>
      <c r="X45" s="602" t="s">
        <v>1043</v>
      </c>
      <c r="Y45" s="614" t="s">
        <v>650</v>
      </c>
      <c r="Z45" s="614"/>
      <c r="AA45" s="536"/>
      <c r="AB45" s="518"/>
      <c r="AC45" s="602" t="str">
        <f t="shared" si="2"/>
        <v>ERNI</v>
      </c>
      <c r="AD45" s="602"/>
      <c r="AE45" s="602"/>
      <c r="AF45" s="602"/>
      <c r="AG45" s="602"/>
      <c r="AH45" s="602"/>
      <c r="AI45" s="602">
        <v>290000</v>
      </c>
      <c r="AJ45" s="602"/>
      <c r="AK45" s="602"/>
      <c r="AL45" s="602"/>
      <c r="AM45" s="602"/>
      <c r="AN45" s="602"/>
      <c r="AO45" s="602"/>
      <c r="AP45" s="602"/>
      <c r="AQ45" s="602">
        <f t="shared" si="3"/>
        <v>290000</v>
      </c>
      <c r="AR45" s="602">
        <f t="shared" si="4"/>
        <v>0</v>
      </c>
      <c r="AS45" s="602"/>
      <c r="AT45" s="602">
        <f t="shared" si="5"/>
        <v>290000</v>
      </c>
      <c r="AU45" s="518"/>
      <c r="AV45" s="617" t="str">
        <f t="shared" si="6"/>
        <v>ERNI</v>
      </c>
      <c r="AW45" s="628">
        <f t="shared" si="7"/>
        <v>0</v>
      </c>
      <c r="AX45" s="629" t="str">
        <f t="shared" si="8"/>
        <v>00</v>
      </c>
      <c r="AY45" s="630">
        <f t="shared" si="9"/>
        <v>0</v>
      </c>
      <c r="AZ45" s="628">
        <f t="shared" si="10"/>
        <v>0</v>
      </c>
      <c r="BA45" s="629" t="str">
        <f t="shared" si="11"/>
        <v>00</v>
      </c>
      <c r="BB45" s="630">
        <f t="shared" si="12"/>
        <v>0</v>
      </c>
      <c r="BC45" s="628">
        <f t="shared" si="13"/>
        <v>0</v>
      </c>
      <c r="BD45" s="629" t="str">
        <f t="shared" si="14"/>
        <v>00</v>
      </c>
      <c r="BE45" s="630">
        <f t="shared" si="15"/>
        <v>0</v>
      </c>
      <c r="BF45" s="628">
        <f t="shared" si="16"/>
        <v>0</v>
      </c>
      <c r="BG45" s="629" t="str">
        <f t="shared" si="17"/>
        <v>00</v>
      </c>
      <c r="BH45" s="630">
        <f t="shared" si="18"/>
        <v>0</v>
      </c>
      <c r="BI45" s="628">
        <f t="shared" si="19"/>
        <v>0</v>
      </c>
      <c r="BJ45" s="629" t="str">
        <f t="shared" si="20"/>
        <v>00</v>
      </c>
      <c r="BK45" s="630">
        <f t="shared" si="21"/>
        <v>0</v>
      </c>
      <c r="BL45" s="628" t="str">
        <f t="shared" si="22"/>
        <v>F</v>
      </c>
      <c r="BM45" s="629" t="str">
        <f t="shared" si="23"/>
        <v>F19</v>
      </c>
      <c r="BN45" s="630">
        <f t="shared" si="24"/>
        <v>290000</v>
      </c>
      <c r="BO45" s="628">
        <f t="shared" si="25"/>
        <v>0</v>
      </c>
      <c r="BP45" s="629" t="str">
        <f t="shared" si="26"/>
        <v>00</v>
      </c>
      <c r="BQ45" s="630">
        <f t="shared" si="27"/>
        <v>0</v>
      </c>
      <c r="BR45" s="628">
        <f t="shared" si="28"/>
        <v>0</v>
      </c>
      <c r="BS45" s="629" t="str">
        <f t="shared" si="29"/>
        <v>00</v>
      </c>
      <c r="BT45" s="630">
        <f t="shared" si="30"/>
        <v>0</v>
      </c>
      <c r="BU45" s="628">
        <f t="shared" si="31"/>
        <v>0</v>
      </c>
      <c r="BV45" s="629" t="str">
        <f t="shared" si="32"/>
        <v>00</v>
      </c>
      <c r="BW45" s="630">
        <f t="shared" si="33"/>
        <v>0</v>
      </c>
      <c r="BX45" s="628">
        <f t="shared" si="34"/>
        <v>0</v>
      </c>
      <c r="BY45" s="629" t="str">
        <f t="shared" si="35"/>
        <v>00</v>
      </c>
      <c r="BZ45" s="630">
        <f t="shared" si="36"/>
        <v>0</v>
      </c>
      <c r="CA45" s="628">
        <f t="shared" si="37"/>
        <v>0</v>
      </c>
      <c r="CB45" s="629" t="str">
        <f t="shared" si="38"/>
        <v>00</v>
      </c>
      <c r="CC45" s="630">
        <f t="shared" si="39"/>
        <v>0</v>
      </c>
      <c r="CD45" s="628">
        <f t="shared" si="40"/>
        <v>0</v>
      </c>
      <c r="CE45" s="629" t="str">
        <f t="shared" si="41"/>
        <v>00</v>
      </c>
      <c r="CF45" s="630">
        <f t="shared" si="42"/>
        <v>0</v>
      </c>
      <c r="CG45" s="628">
        <f t="shared" si="43"/>
        <v>0</v>
      </c>
      <c r="CH45" s="629" t="str">
        <f t="shared" si="44"/>
        <v>00</v>
      </c>
      <c r="CI45" s="630">
        <f t="shared" si="45"/>
        <v>0</v>
      </c>
      <c r="CJ45" s="631">
        <f t="shared" si="46"/>
        <v>290000</v>
      </c>
      <c r="CK45" s="632">
        <f t="shared" si="47"/>
        <v>0</v>
      </c>
      <c r="CL45" s="632"/>
      <c r="CM45" s="630">
        <f t="shared" si="48"/>
        <v>290000</v>
      </c>
      <c r="CN45" s="633" t="str">
        <f t="shared" si="49"/>
        <v>ERNI</v>
      </c>
      <c r="CO45" s="624">
        <f t="shared" si="50"/>
        <v>0</v>
      </c>
      <c r="CP45" s="625">
        <f t="shared" si="51"/>
        <v>0</v>
      </c>
      <c r="CQ45" s="625">
        <f t="shared" si="52"/>
        <v>0</v>
      </c>
      <c r="CR45" s="625">
        <f t="shared" si="53"/>
        <v>0</v>
      </c>
      <c r="CS45" s="625">
        <f t="shared" si="54"/>
        <v>0</v>
      </c>
      <c r="CT45" s="625">
        <f t="shared" si="55"/>
        <v>0</v>
      </c>
      <c r="CU45" s="625">
        <f t="shared" si="56"/>
        <v>19</v>
      </c>
      <c r="CV45" s="625">
        <f t="shared" si="57"/>
        <v>0</v>
      </c>
      <c r="CW45" s="625">
        <f t="shared" si="58"/>
        <v>0</v>
      </c>
      <c r="CX45" s="625">
        <f t="shared" si="59"/>
        <v>0</v>
      </c>
      <c r="CY45" s="625">
        <f t="shared" si="60"/>
        <v>0</v>
      </c>
      <c r="CZ45" s="625">
        <f t="shared" si="61"/>
        <v>0</v>
      </c>
      <c r="DA45" s="625">
        <f t="shared" si="62"/>
        <v>0</v>
      </c>
      <c r="DB45" s="625">
        <f t="shared" si="63"/>
        <v>0</v>
      </c>
      <c r="DC45" s="626">
        <f t="shared" si="64"/>
        <v>19</v>
      </c>
      <c r="DM45" s="283"/>
    </row>
    <row r="46" spans="1:117" ht="15.75" customHeight="1">
      <c r="A46" s="518"/>
      <c r="B46" s="601"/>
      <c r="C46" s="602">
        <v>34</v>
      </c>
      <c r="D46" s="603" t="s">
        <v>1120</v>
      </c>
      <c r="E46" s="604"/>
      <c r="F46" s="605">
        <v>45019</v>
      </c>
      <c r="G46" s="606" t="s">
        <v>1121</v>
      </c>
      <c r="H46" s="607"/>
      <c r="I46" s="608"/>
      <c r="J46" s="607"/>
      <c r="K46" s="608"/>
      <c r="L46" s="607"/>
      <c r="M46" s="609"/>
      <c r="N46" s="607"/>
      <c r="O46" s="610"/>
      <c r="P46" s="607">
        <v>2</v>
      </c>
      <c r="Q46" s="611"/>
      <c r="R46" s="607">
        <v>3</v>
      </c>
      <c r="S46" s="610">
        <v>100000</v>
      </c>
      <c r="T46" s="613">
        <f t="shared" si="1"/>
        <v>100000</v>
      </c>
      <c r="U46" s="602"/>
      <c r="V46" s="602"/>
      <c r="W46" s="602"/>
      <c r="X46" s="602" t="s">
        <v>1043</v>
      </c>
      <c r="Y46" s="614" t="s">
        <v>650</v>
      </c>
      <c r="Z46" s="614"/>
      <c r="AA46" s="536"/>
      <c r="AB46" s="518"/>
      <c r="AC46" s="602" t="str">
        <f t="shared" si="2"/>
        <v>SUPIANA</v>
      </c>
      <c r="AD46" s="602"/>
      <c r="AE46" s="602"/>
      <c r="AF46" s="602"/>
      <c r="AG46" s="602"/>
      <c r="AH46" s="602"/>
      <c r="AI46" s="602">
        <v>100000</v>
      </c>
      <c r="AJ46" s="602"/>
      <c r="AK46" s="602"/>
      <c r="AL46" s="602"/>
      <c r="AM46" s="602"/>
      <c r="AN46" s="602"/>
      <c r="AO46" s="602"/>
      <c r="AP46" s="602"/>
      <c r="AQ46" s="602">
        <f t="shared" si="3"/>
        <v>100000</v>
      </c>
      <c r="AR46" s="602">
        <f t="shared" si="4"/>
        <v>0</v>
      </c>
      <c r="AS46" s="602"/>
      <c r="AT46" s="602">
        <f t="shared" si="5"/>
        <v>100000</v>
      </c>
      <c r="AU46" s="518"/>
      <c r="AV46" s="617" t="str">
        <f t="shared" si="6"/>
        <v>SUPIANA</v>
      </c>
      <c r="AW46" s="628">
        <f t="shared" si="7"/>
        <v>0</v>
      </c>
      <c r="AX46" s="629" t="str">
        <f t="shared" si="8"/>
        <v>00</v>
      </c>
      <c r="AY46" s="630">
        <f t="shared" si="9"/>
        <v>0</v>
      </c>
      <c r="AZ46" s="628">
        <f t="shared" si="10"/>
        <v>0</v>
      </c>
      <c r="BA46" s="629" t="str">
        <f t="shared" si="11"/>
        <v>00</v>
      </c>
      <c r="BB46" s="630">
        <f t="shared" si="12"/>
        <v>0</v>
      </c>
      <c r="BC46" s="628">
        <f t="shared" si="13"/>
        <v>0</v>
      </c>
      <c r="BD46" s="629" t="str">
        <f t="shared" si="14"/>
        <v>00</v>
      </c>
      <c r="BE46" s="630">
        <f t="shared" si="15"/>
        <v>0</v>
      </c>
      <c r="BF46" s="628">
        <f t="shared" si="16"/>
        <v>0</v>
      </c>
      <c r="BG46" s="629" t="str">
        <f t="shared" si="17"/>
        <v>00</v>
      </c>
      <c r="BH46" s="630">
        <f t="shared" si="18"/>
        <v>0</v>
      </c>
      <c r="BI46" s="628">
        <f t="shared" si="19"/>
        <v>0</v>
      </c>
      <c r="BJ46" s="629" t="str">
        <f t="shared" si="20"/>
        <v>00</v>
      </c>
      <c r="BK46" s="630">
        <f t="shared" si="21"/>
        <v>0</v>
      </c>
      <c r="BL46" s="628" t="str">
        <f t="shared" si="22"/>
        <v>F</v>
      </c>
      <c r="BM46" s="629" t="str">
        <f t="shared" si="23"/>
        <v>F20</v>
      </c>
      <c r="BN46" s="630">
        <f t="shared" si="24"/>
        <v>100000</v>
      </c>
      <c r="BO46" s="628">
        <f t="shared" si="25"/>
        <v>0</v>
      </c>
      <c r="BP46" s="629" t="str">
        <f t="shared" si="26"/>
        <v>00</v>
      </c>
      <c r="BQ46" s="630">
        <f t="shared" si="27"/>
        <v>0</v>
      </c>
      <c r="BR46" s="628">
        <f t="shared" si="28"/>
        <v>0</v>
      </c>
      <c r="BS46" s="629" t="str">
        <f t="shared" si="29"/>
        <v>00</v>
      </c>
      <c r="BT46" s="630">
        <f t="shared" si="30"/>
        <v>0</v>
      </c>
      <c r="BU46" s="628">
        <f t="shared" si="31"/>
        <v>0</v>
      </c>
      <c r="BV46" s="629" t="str">
        <f t="shared" si="32"/>
        <v>00</v>
      </c>
      <c r="BW46" s="630">
        <f t="shared" si="33"/>
        <v>0</v>
      </c>
      <c r="BX46" s="628">
        <f t="shared" si="34"/>
        <v>0</v>
      </c>
      <c r="BY46" s="629" t="str">
        <f t="shared" si="35"/>
        <v>00</v>
      </c>
      <c r="BZ46" s="630">
        <f t="shared" si="36"/>
        <v>0</v>
      </c>
      <c r="CA46" s="628">
        <f t="shared" si="37"/>
        <v>0</v>
      </c>
      <c r="CB46" s="629" t="str">
        <f t="shared" si="38"/>
        <v>00</v>
      </c>
      <c r="CC46" s="630">
        <f t="shared" si="39"/>
        <v>0</v>
      </c>
      <c r="CD46" s="628">
        <f t="shared" si="40"/>
        <v>0</v>
      </c>
      <c r="CE46" s="629" t="str">
        <f t="shared" si="41"/>
        <v>00</v>
      </c>
      <c r="CF46" s="630">
        <f t="shared" si="42"/>
        <v>0</v>
      </c>
      <c r="CG46" s="628">
        <f t="shared" si="43"/>
        <v>0</v>
      </c>
      <c r="CH46" s="629" t="str">
        <f t="shared" si="44"/>
        <v>00</v>
      </c>
      <c r="CI46" s="630">
        <f t="shared" si="45"/>
        <v>0</v>
      </c>
      <c r="CJ46" s="631">
        <f t="shared" si="46"/>
        <v>100000</v>
      </c>
      <c r="CK46" s="632">
        <f t="shared" si="47"/>
        <v>0</v>
      </c>
      <c r="CL46" s="632"/>
      <c r="CM46" s="630">
        <f t="shared" si="48"/>
        <v>100000</v>
      </c>
      <c r="CN46" s="633" t="str">
        <f t="shared" si="49"/>
        <v>SUPIANA</v>
      </c>
      <c r="CO46" s="624">
        <f t="shared" si="50"/>
        <v>0</v>
      </c>
      <c r="CP46" s="625">
        <f t="shared" si="51"/>
        <v>0</v>
      </c>
      <c r="CQ46" s="625">
        <f t="shared" si="52"/>
        <v>0</v>
      </c>
      <c r="CR46" s="625">
        <f t="shared" si="53"/>
        <v>0</v>
      </c>
      <c r="CS46" s="625">
        <f t="shared" si="54"/>
        <v>0</v>
      </c>
      <c r="CT46" s="625">
        <f t="shared" si="55"/>
        <v>0</v>
      </c>
      <c r="CU46" s="625">
        <f t="shared" si="56"/>
        <v>20</v>
      </c>
      <c r="CV46" s="625">
        <f t="shared" si="57"/>
        <v>0</v>
      </c>
      <c r="CW46" s="625">
        <f t="shared" si="58"/>
        <v>0</v>
      </c>
      <c r="CX46" s="625">
        <f t="shared" si="59"/>
        <v>0</v>
      </c>
      <c r="CY46" s="625">
        <f t="shared" si="60"/>
        <v>0</v>
      </c>
      <c r="CZ46" s="625">
        <f t="shared" si="61"/>
        <v>0</v>
      </c>
      <c r="DA46" s="625">
        <f t="shared" si="62"/>
        <v>0</v>
      </c>
      <c r="DB46" s="625">
        <f t="shared" si="63"/>
        <v>0</v>
      </c>
      <c r="DC46" s="626">
        <f t="shared" si="64"/>
        <v>20</v>
      </c>
      <c r="DM46" s="283"/>
    </row>
    <row r="47" spans="1:117" ht="15.75" customHeight="1">
      <c r="A47" s="518"/>
      <c r="B47" s="601"/>
      <c r="C47" s="602">
        <v>35</v>
      </c>
      <c r="D47" s="603" t="s">
        <v>1122</v>
      </c>
      <c r="E47" s="604"/>
      <c r="F47" s="605">
        <v>45019</v>
      </c>
      <c r="G47" s="606" t="s">
        <v>1123</v>
      </c>
      <c r="H47" s="607"/>
      <c r="I47" s="608"/>
      <c r="J47" s="607"/>
      <c r="K47" s="608"/>
      <c r="L47" s="607"/>
      <c r="M47" s="609"/>
      <c r="N47" s="607"/>
      <c r="O47" s="610"/>
      <c r="P47" s="607">
        <v>2</v>
      </c>
      <c r="Q47" s="611"/>
      <c r="R47" s="607">
        <v>3</v>
      </c>
      <c r="S47" s="610">
        <v>100000</v>
      </c>
      <c r="T47" s="613">
        <f t="shared" si="1"/>
        <v>100000</v>
      </c>
      <c r="U47" s="602"/>
      <c r="V47" s="602"/>
      <c r="W47" s="602"/>
      <c r="X47" s="602" t="s">
        <v>1043</v>
      </c>
      <c r="Y47" s="614" t="s">
        <v>650</v>
      </c>
      <c r="Z47" s="614"/>
      <c r="AA47" s="536"/>
      <c r="AB47" s="518"/>
      <c r="AC47" s="602" t="str">
        <f t="shared" si="2"/>
        <v>M WINDA</v>
      </c>
      <c r="AD47" s="602"/>
      <c r="AE47" s="602"/>
      <c r="AF47" s="602"/>
      <c r="AG47" s="602"/>
      <c r="AH47" s="602"/>
      <c r="AI47" s="602">
        <v>100000</v>
      </c>
      <c r="AJ47" s="602"/>
      <c r="AK47" s="602"/>
      <c r="AL47" s="602"/>
      <c r="AM47" s="602"/>
      <c r="AN47" s="602"/>
      <c r="AO47" s="602"/>
      <c r="AP47" s="602"/>
      <c r="AQ47" s="602">
        <f t="shared" si="3"/>
        <v>100000</v>
      </c>
      <c r="AR47" s="602">
        <f t="shared" si="4"/>
        <v>0</v>
      </c>
      <c r="AS47" s="602"/>
      <c r="AT47" s="602">
        <f t="shared" si="5"/>
        <v>100000</v>
      </c>
      <c r="AU47" s="518"/>
      <c r="AV47" s="617" t="str">
        <f t="shared" si="6"/>
        <v>M WINDA</v>
      </c>
      <c r="AW47" s="628">
        <f t="shared" si="7"/>
        <v>0</v>
      </c>
      <c r="AX47" s="629" t="str">
        <f t="shared" si="8"/>
        <v>00</v>
      </c>
      <c r="AY47" s="630">
        <f t="shared" si="9"/>
        <v>0</v>
      </c>
      <c r="AZ47" s="628">
        <f t="shared" si="10"/>
        <v>0</v>
      </c>
      <c r="BA47" s="629" t="str">
        <f t="shared" si="11"/>
        <v>00</v>
      </c>
      <c r="BB47" s="630">
        <f t="shared" si="12"/>
        <v>0</v>
      </c>
      <c r="BC47" s="628">
        <f t="shared" si="13"/>
        <v>0</v>
      </c>
      <c r="BD47" s="629" t="str">
        <f t="shared" si="14"/>
        <v>00</v>
      </c>
      <c r="BE47" s="630">
        <f t="shared" si="15"/>
        <v>0</v>
      </c>
      <c r="BF47" s="628">
        <f t="shared" si="16"/>
        <v>0</v>
      </c>
      <c r="BG47" s="629" t="str">
        <f t="shared" si="17"/>
        <v>00</v>
      </c>
      <c r="BH47" s="630">
        <f t="shared" si="18"/>
        <v>0</v>
      </c>
      <c r="BI47" s="628">
        <f t="shared" si="19"/>
        <v>0</v>
      </c>
      <c r="BJ47" s="629" t="str">
        <f t="shared" si="20"/>
        <v>00</v>
      </c>
      <c r="BK47" s="630">
        <f t="shared" si="21"/>
        <v>0</v>
      </c>
      <c r="BL47" s="628" t="str">
        <f t="shared" si="22"/>
        <v>F</v>
      </c>
      <c r="BM47" s="629" t="str">
        <f t="shared" si="23"/>
        <v>F21</v>
      </c>
      <c r="BN47" s="630">
        <f t="shared" si="24"/>
        <v>100000</v>
      </c>
      <c r="BO47" s="628">
        <f t="shared" si="25"/>
        <v>0</v>
      </c>
      <c r="BP47" s="629" t="str">
        <f t="shared" si="26"/>
        <v>00</v>
      </c>
      <c r="BQ47" s="630">
        <f t="shared" si="27"/>
        <v>0</v>
      </c>
      <c r="BR47" s="628">
        <f t="shared" si="28"/>
        <v>0</v>
      </c>
      <c r="BS47" s="629" t="str">
        <f t="shared" si="29"/>
        <v>00</v>
      </c>
      <c r="BT47" s="630">
        <f t="shared" si="30"/>
        <v>0</v>
      </c>
      <c r="BU47" s="628">
        <f t="shared" si="31"/>
        <v>0</v>
      </c>
      <c r="BV47" s="629" t="str">
        <f t="shared" si="32"/>
        <v>00</v>
      </c>
      <c r="BW47" s="630">
        <f t="shared" si="33"/>
        <v>0</v>
      </c>
      <c r="BX47" s="628">
        <f t="shared" si="34"/>
        <v>0</v>
      </c>
      <c r="BY47" s="629" t="str">
        <f t="shared" si="35"/>
        <v>00</v>
      </c>
      <c r="BZ47" s="630">
        <f t="shared" si="36"/>
        <v>0</v>
      </c>
      <c r="CA47" s="628">
        <f t="shared" si="37"/>
        <v>0</v>
      </c>
      <c r="CB47" s="629" t="str">
        <f t="shared" si="38"/>
        <v>00</v>
      </c>
      <c r="CC47" s="630">
        <f t="shared" si="39"/>
        <v>0</v>
      </c>
      <c r="CD47" s="628">
        <f t="shared" si="40"/>
        <v>0</v>
      </c>
      <c r="CE47" s="629" t="str">
        <f t="shared" si="41"/>
        <v>00</v>
      </c>
      <c r="CF47" s="630">
        <f t="shared" si="42"/>
        <v>0</v>
      </c>
      <c r="CG47" s="628">
        <f t="shared" si="43"/>
        <v>0</v>
      </c>
      <c r="CH47" s="629" t="str">
        <f t="shared" si="44"/>
        <v>00</v>
      </c>
      <c r="CI47" s="630">
        <f t="shared" si="45"/>
        <v>0</v>
      </c>
      <c r="CJ47" s="631">
        <f t="shared" si="46"/>
        <v>100000</v>
      </c>
      <c r="CK47" s="632">
        <f t="shared" si="47"/>
        <v>0</v>
      </c>
      <c r="CL47" s="632"/>
      <c r="CM47" s="630">
        <f t="shared" si="48"/>
        <v>100000</v>
      </c>
      <c r="CN47" s="633" t="str">
        <f t="shared" si="49"/>
        <v>M WINDA</v>
      </c>
      <c r="CO47" s="624">
        <f t="shared" si="50"/>
        <v>0</v>
      </c>
      <c r="CP47" s="625">
        <f t="shared" si="51"/>
        <v>0</v>
      </c>
      <c r="CQ47" s="625">
        <f t="shared" si="52"/>
        <v>0</v>
      </c>
      <c r="CR47" s="625">
        <f t="shared" si="53"/>
        <v>0</v>
      </c>
      <c r="CS47" s="625">
        <f t="shared" si="54"/>
        <v>0</v>
      </c>
      <c r="CT47" s="625">
        <f t="shared" si="55"/>
        <v>0</v>
      </c>
      <c r="CU47" s="625">
        <f t="shared" si="56"/>
        <v>21</v>
      </c>
      <c r="CV47" s="625">
        <f t="shared" si="57"/>
        <v>0</v>
      </c>
      <c r="CW47" s="625">
        <f t="shared" si="58"/>
        <v>0</v>
      </c>
      <c r="CX47" s="625">
        <f t="shared" si="59"/>
        <v>0</v>
      </c>
      <c r="CY47" s="625">
        <f t="shared" si="60"/>
        <v>0</v>
      </c>
      <c r="CZ47" s="625">
        <f t="shared" si="61"/>
        <v>0</v>
      </c>
      <c r="DA47" s="625">
        <f t="shared" si="62"/>
        <v>0</v>
      </c>
      <c r="DB47" s="625">
        <f t="shared" si="63"/>
        <v>0</v>
      </c>
      <c r="DC47" s="626">
        <f t="shared" si="64"/>
        <v>21</v>
      </c>
      <c r="DM47" s="283"/>
    </row>
    <row r="48" spans="1:117" ht="15.75" customHeight="1">
      <c r="A48" s="518"/>
      <c r="B48" s="601"/>
      <c r="C48" s="602">
        <v>36</v>
      </c>
      <c r="D48" s="603" t="s">
        <v>1124</v>
      </c>
      <c r="E48" s="604"/>
      <c r="F48" s="605">
        <v>45019</v>
      </c>
      <c r="G48" s="606" t="s">
        <v>1125</v>
      </c>
      <c r="H48" s="607"/>
      <c r="I48" s="608"/>
      <c r="J48" s="607"/>
      <c r="K48" s="608"/>
      <c r="L48" s="607"/>
      <c r="M48" s="609"/>
      <c r="N48" s="607"/>
      <c r="O48" s="610"/>
      <c r="P48" s="607">
        <v>2</v>
      </c>
      <c r="Q48" s="611"/>
      <c r="R48" s="607">
        <v>3</v>
      </c>
      <c r="S48" s="610">
        <v>100000</v>
      </c>
      <c r="T48" s="613">
        <f t="shared" si="1"/>
        <v>100000</v>
      </c>
      <c r="U48" s="602"/>
      <c r="V48" s="602"/>
      <c r="W48" s="602"/>
      <c r="X48" s="602" t="s">
        <v>1043</v>
      </c>
      <c r="Y48" s="614" t="s">
        <v>650</v>
      </c>
      <c r="Z48" s="614"/>
      <c r="AA48" s="536"/>
      <c r="AB48" s="518"/>
      <c r="AC48" s="602" t="str">
        <f t="shared" si="2"/>
        <v>NURBAYA</v>
      </c>
      <c r="AD48" s="602"/>
      <c r="AE48" s="602"/>
      <c r="AF48" s="602"/>
      <c r="AG48" s="602"/>
      <c r="AH48" s="602"/>
      <c r="AI48" s="602">
        <v>100000</v>
      </c>
      <c r="AJ48" s="602"/>
      <c r="AK48" s="602"/>
      <c r="AL48" s="602"/>
      <c r="AM48" s="602"/>
      <c r="AN48" s="602"/>
      <c r="AO48" s="602"/>
      <c r="AP48" s="602"/>
      <c r="AQ48" s="602">
        <f t="shared" si="3"/>
        <v>100000</v>
      </c>
      <c r="AR48" s="602">
        <f t="shared" si="4"/>
        <v>0</v>
      </c>
      <c r="AS48" s="602"/>
      <c r="AT48" s="602">
        <f t="shared" si="5"/>
        <v>100000</v>
      </c>
      <c r="AU48" s="518"/>
      <c r="AV48" s="617" t="str">
        <f t="shared" si="6"/>
        <v>NURBAYA</v>
      </c>
      <c r="AW48" s="628">
        <f t="shared" si="7"/>
        <v>0</v>
      </c>
      <c r="AX48" s="629" t="str">
        <f t="shared" si="8"/>
        <v>00</v>
      </c>
      <c r="AY48" s="630">
        <f t="shared" si="9"/>
        <v>0</v>
      </c>
      <c r="AZ48" s="628">
        <f t="shared" si="10"/>
        <v>0</v>
      </c>
      <c r="BA48" s="629" t="str">
        <f t="shared" si="11"/>
        <v>00</v>
      </c>
      <c r="BB48" s="630">
        <f t="shared" si="12"/>
        <v>0</v>
      </c>
      <c r="BC48" s="628">
        <f t="shared" si="13"/>
        <v>0</v>
      </c>
      <c r="BD48" s="629" t="str">
        <f t="shared" si="14"/>
        <v>00</v>
      </c>
      <c r="BE48" s="630">
        <f t="shared" si="15"/>
        <v>0</v>
      </c>
      <c r="BF48" s="628">
        <f t="shared" si="16"/>
        <v>0</v>
      </c>
      <c r="BG48" s="629" t="str">
        <f t="shared" si="17"/>
        <v>00</v>
      </c>
      <c r="BH48" s="630">
        <f t="shared" si="18"/>
        <v>0</v>
      </c>
      <c r="BI48" s="628">
        <f t="shared" si="19"/>
        <v>0</v>
      </c>
      <c r="BJ48" s="629" t="str">
        <f t="shared" si="20"/>
        <v>00</v>
      </c>
      <c r="BK48" s="630">
        <f t="shared" si="21"/>
        <v>0</v>
      </c>
      <c r="BL48" s="628" t="str">
        <f t="shared" si="22"/>
        <v>F</v>
      </c>
      <c r="BM48" s="629" t="str">
        <f t="shared" si="23"/>
        <v>F22</v>
      </c>
      <c r="BN48" s="630">
        <f t="shared" si="24"/>
        <v>100000</v>
      </c>
      <c r="BO48" s="628">
        <f t="shared" si="25"/>
        <v>0</v>
      </c>
      <c r="BP48" s="629" t="str">
        <f t="shared" si="26"/>
        <v>00</v>
      </c>
      <c r="BQ48" s="630">
        <f t="shared" si="27"/>
        <v>0</v>
      </c>
      <c r="BR48" s="628">
        <f t="shared" si="28"/>
        <v>0</v>
      </c>
      <c r="BS48" s="629" t="str">
        <f t="shared" si="29"/>
        <v>00</v>
      </c>
      <c r="BT48" s="630">
        <f t="shared" si="30"/>
        <v>0</v>
      </c>
      <c r="BU48" s="628">
        <f t="shared" si="31"/>
        <v>0</v>
      </c>
      <c r="BV48" s="629" t="str">
        <f t="shared" si="32"/>
        <v>00</v>
      </c>
      <c r="BW48" s="630">
        <f t="shared" si="33"/>
        <v>0</v>
      </c>
      <c r="BX48" s="628">
        <f t="shared" si="34"/>
        <v>0</v>
      </c>
      <c r="BY48" s="629" t="str">
        <f t="shared" si="35"/>
        <v>00</v>
      </c>
      <c r="BZ48" s="630">
        <f t="shared" si="36"/>
        <v>0</v>
      </c>
      <c r="CA48" s="628">
        <f t="shared" si="37"/>
        <v>0</v>
      </c>
      <c r="CB48" s="629" t="str">
        <f t="shared" si="38"/>
        <v>00</v>
      </c>
      <c r="CC48" s="630">
        <f t="shared" si="39"/>
        <v>0</v>
      </c>
      <c r="CD48" s="628">
        <f t="shared" si="40"/>
        <v>0</v>
      </c>
      <c r="CE48" s="629" t="str">
        <f t="shared" si="41"/>
        <v>00</v>
      </c>
      <c r="CF48" s="630">
        <f t="shared" si="42"/>
        <v>0</v>
      </c>
      <c r="CG48" s="628">
        <f t="shared" si="43"/>
        <v>0</v>
      </c>
      <c r="CH48" s="629" t="str">
        <f t="shared" si="44"/>
        <v>00</v>
      </c>
      <c r="CI48" s="630">
        <f t="shared" si="45"/>
        <v>0</v>
      </c>
      <c r="CJ48" s="631">
        <f t="shared" si="46"/>
        <v>100000</v>
      </c>
      <c r="CK48" s="632">
        <f t="shared" si="47"/>
        <v>0</v>
      </c>
      <c r="CL48" s="632"/>
      <c r="CM48" s="630">
        <f t="shared" si="48"/>
        <v>100000</v>
      </c>
      <c r="CN48" s="633" t="str">
        <f t="shared" si="49"/>
        <v>NURBAYA</v>
      </c>
      <c r="CO48" s="624">
        <f t="shared" si="50"/>
        <v>0</v>
      </c>
      <c r="CP48" s="625">
        <f t="shared" si="51"/>
        <v>0</v>
      </c>
      <c r="CQ48" s="625">
        <f t="shared" si="52"/>
        <v>0</v>
      </c>
      <c r="CR48" s="625">
        <f t="shared" si="53"/>
        <v>0</v>
      </c>
      <c r="CS48" s="625">
        <f t="shared" si="54"/>
        <v>0</v>
      </c>
      <c r="CT48" s="625">
        <f t="shared" si="55"/>
        <v>0</v>
      </c>
      <c r="CU48" s="625">
        <f t="shared" si="56"/>
        <v>22</v>
      </c>
      <c r="CV48" s="625">
        <f t="shared" si="57"/>
        <v>0</v>
      </c>
      <c r="CW48" s="625">
        <f t="shared" si="58"/>
        <v>0</v>
      </c>
      <c r="CX48" s="625">
        <f t="shared" si="59"/>
        <v>0</v>
      </c>
      <c r="CY48" s="625">
        <f t="shared" si="60"/>
        <v>0</v>
      </c>
      <c r="CZ48" s="625">
        <f t="shared" si="61"/>
        <v>0</v>
      </c>
      <c r="DA48" s="625">
        <f t="shared" si="62"/>
        <v>0</v>
      </c>
      <c r="DB48" s="625">
        <f t="shared" si="63"/>
        <v>0</v>
      </c>
      <c r="DC48" s="626">
        <f t="shared" si="64"/>
        <v>22</v>
      </c>
      <c r="DM48" s="283"/>
    </row>
    <row r="49" spans="1:117" ht="15.75" customHeight="1">
      <c r="A49" s="518"/>
      <c r="B49" s="601"/>
      <c r="C49" s="602">
        <v>37</v>
      </c>
      <c r="D49" s="603" t="s">
        <v>1126</v>
      </c>
      <c r="E49" s="604"/>
      <c r="F49" s="605">
        <v>45019</v>
      </c>
      <c r="G49" s="606" t="s">
        <v>1127</v>
      </c>
      <c r="H49" s="607"/>
      <c r="I49" s="608"/>
      <c r="J49" s="607"/>
      <c r="K49" s="608"/>
      <c r="L49" s="607"/>
      <c r="M49" s="609"/>
      <c r="N49" s="607"/>
      <c r="O49" s="610"/>
      <c r="P49" s="607">
        <v>2</v>
      </c>
      <c r="Q49" s="611"/>
      <c r="R49" s="607">
        <v>3</v>
      </c>
      <c r="S49" s="610">
        <v>100000</v>
      </c>
      <c r="T49" s="613">
        <f t="shared" si="1"/>
        <v>100000</v>
      </c>
      <c r="U49" s="602"/>
      <c r="V49" s="602"/>
      <c r="W49" s="602"/>
      <c r="X49" s="602" t="s">
        <v>1043</v>
      </c>
      <c r="Y49" s="614" t="s">
        <v>650</v>
      </c>
      <c r="Z49" s="614"/>
      <c r="AA49" s="536"/>
      <c r="AB49" s="518"/>
      <c r="AC49" s="602" t="str">
        <f t="shared" si="2"/>
        <v>MARDAWATI</v>
      </c>
      <c r="AD49" s="602"/>
      <c r="AE49" s="602"/>
      <c r="AF49" s="602"/>
      <c r="AG49" s="602"/>
      <c r="AH49" s="602"/>
      <c r="AI49" s="602">
        <v>100000</v>
      </c>
      <c r="AJ49" s="602"/>
      <c r="AK49" s="602"/>
      <c r="AL49" s="602"/>
      <c r="AM49" s="602"/>
      <c r="AN49" s="602"/>
      <c r="AO49" s="602"/>
      <c r="AP49" s="602"/>
      <c r="AQ49" s="602">
        <f t="shared" si="3"/>
        <v>100000</v>
      </c>
      <c r="AR49" s="602">
        <f t="shared" si="4"/>
        <v>0</v>
      </c>
      <c r="AS49" s="602"/>
      <c r="AT49" s="602">
        <f t="shared" si="5"/>
        <v>100000</v>
      </c>
      <c r="AU49" s="518"/>
      <c r="AV49" s="617" t="str">
        <f t="shared" si="6"/>
        <v>MARDAWATI</v>
      </c>
      <c r="AW49" s="628">
        <f t="shared" si="7"/>
        <v>0</v>
      </c>
      <c r="AX49" s="629" t="str">
        <f t="shared" si="8"/>
        <v>00</v>
      </c>
      <c r="AY49" s="630">
        <f t="shared" si="9"/>
        <v>0</v>
      </c>
      <c r="AZ49" s="628">
        <f t="shared" si="10"/>
        <v>0</v>
      </c>
      <c r="BA49" s="629" t="str">
        <f t="shared" si="11"/>
        <v>00</v>
      </c>
      <c r="BB49" s="630">
        <f t="shared" si="12"/>
        <v>0</v>
      </c>
      <c r="BC49" s="628">
        <f t="shared" si="13"/>
        <v>0</v>
      </c>
      <c r="BD49" s="629" t="str">
        <f t="shared" si="14"/>
        <v>00</v>
      </c>
      <c r="BE49" s="630">
        <f t="shared" si="15"/>
        <v>0</v>
      </c>
      <c r="BF49" s="628">
        <f t="shared" si="16"/>
        <v>0</v>
      </c>
      <c r="BG49" s="629" t="str">
        <f t="shared" si="17"/>
        <v>00</v>
      </c>
      <c r="BH49" s="630">
        <f t="shared" si="18"/>
        <v>0</v>
      </c>
      <c r="BI49" s="628">
        <f t="shared" si="19"/>
        <v>0</v>
      </c>
      <c r="BJ49" s="629" t="str">
        <f t="shared" si="20"/>
        <v>00</v>
      </c>
      <c r="BK49" s="630">
        <f t="shared" si="21"/>
        <v>0</v>
      </c>
      <c r="BL49" s="628" t="str">
        <f t="shared" si="22"/>
        <v>F</v>
      </c>
      <c r="BM49" s="629" t="str">
        <f t="shared" si="23"/>
        <v>F23</v>
      </c>
      <c r="BN49" s="630">
        <f t="shared" si="24"/>
        <v>100000</v>
      </c>
      <c r="BO49" s="628">
        <f t="shared" si="25"/>
        <v>0</v>
      </c>
      <c r="BP49" s="629" t="str">
        <f t="shared" si="26"/>
        <v>00</v>
      </c>
      <c r="BQ49" s="630">
        <f t="shared" si="27"/>
        <v>0</v>
      </c>
      <c r="BR49" s="628">
        <f t="shared" si="28"/>
        <v>0</v>
      </c>
      <c r="BS49" s="629" t="str">
        <f t="shared" si="29"/>
        <v>00</v>
      </c>
      <c r="BT49" s="630">
        <f t="shared" si="30"/>
        <v>0</v>
      </c>
      <c r="BU49" s="628">
        <f t="shared" si="31"/>
        <v>0</v>
      </c>
      <c r="BV49" s="629" t="str">
        <f t="shared" si="32"/>
        <v>00</v>
      </c>
      <c r="BW49" s="630">
        <f t="shared" si="33"/>
        <v>0</v>
      </c>
      <c r="BX49" s="628">
        <f t="shared" si="34"/>
        <v>0</v>
      </c>
      <c r="BY49" s="629" t="str">
        <f t="shared" si="35"/>
        <v>00</v>
      </c>
      <c r="BZ49" s="630">
        <f t="shared" si="36"/>
        <v>0</v>
      </c>
      <c r="CA49" s="628">
        <f t="shared" si="37"/>
        <v>0</v>
      </c>
      <c r="CB49" s="629" t="str">
        <f t="shared" si="38"/>
        <v>00</v>
      </c>
      <c r="CC49" s="630">
        <f t="shared" si="39"/>
        <v>0</v>
      </c>
      <c r="CD49" s="628">
        <f t="shared" si="40"/>
        <v>0</v>
      </c>
      <c r="CE49" s="629" t="str">
        <f t="shared" si="41"/>
        <v>00</v>
      </c>
      <c r="CF49" s="630">
        <f t="shared" si="42"/>
        <v>0</v>
      </c>
      <c r="CG49" s="628">
        <f t="shared" si="43"/>
        <v>0</v>
      </c>
      <c r="CH49" s="629" t="str">
        <f t="shared" si="44"/>
        <v>00</v>
      </c>
      <c r="CI49" s="630">
        <f t="shared" si="45"/>
        <v>0</v>
      </c>
      <c r="CJ49" s="631">
        <f t="shared" si="46"/>
        <v>100000</v>
      </c>
      <c r="CK49" s="632">
        <f t="shared" si="47"/>
        <v>0</v>
      </c>
      <c r="CL49" s="632"/>
      <c r="CM49" s="630">
        <f t="shared" si="48"/>
        <v>100000</v>
      </c>
      <c r="CN49" s="633" t="str">
        <f t="shared" si="49"/>
        <v>MARDAWATI</v>
      </c>
      <c r="CO49" s="624">
        <f t="shared" si="50"/>
        <v>0</v>
      </c>
      <c r="CP49" s="625">
        <f t="shared" si="51"/>
        <v>0</v>
      </c>
      <c r="CQ49" s="625">
        <f t="shared" si="52"/>
        <v>0</v>
      </c>
      <c r="CR49" s="625">
        <f t="shared" si="53"/>
        <v>0</v>
      </c>
      <c r="CS49" s="625">
        <f t="shared" si="54"/>
        <v>0</v>
      </c>
      <c r="CT49" s="625">
        <f t="shared" si="55"/>
        <v>0</v>
      </c>
      <c r="CU49" s="625">
        <f t="shared" si="56"/>
        <v>23</v>
      </c>
      <c r="CV49" s="625">
        <f t="shared" si="57"/>
        <v>0</v>
      </c>
      <c r="CW49" s="625">
        <f t="shared" si="58"/>
        <v>0</v>
      </c>
      <c r="CX49" s="625">
        <f t="shared" si="59"/>
        <v>0</v>
      </c>
      <c r="CY49" s="625">
        <f t="shared" si="60"/>
        <v>0</v>
      </c>
      <c r="CZ49" s="625">
        <f t="shared" si="61"/>
        <v>0</v>
      </c>
      <c r="DA49" s="625">
        <f t="shared" si="62"/>
        <v>0</v>
      </c>
      <c r="DB49" s="625">
        <f t="shared" si="63"/>
        <v>0</v>
      </c>
      <c r="DC49" s="626">
        <f t="shared" si="64"/>
        <v>23</v>
      </c>
      <c r="DM49" s="283"/>
    </row>
    <row r="50" spans="1:117" ht="15.75" customHeight="1">
      <c r="A50" s="518"/>
      <c r="B50" s="601"/>
      <c r="C50" s="602">
        <v>38</v>
      </c>
      <c r="D50" s="603" t="s">
        <v>1128</v>
      </c>
      <c r="E50" s="604"/>
      <c r="F50" s="605">
        <v>45019</v>
      </c>
      <c r="G50" s="606" t="s">
        <v>1129</v>
      </c>
      <c r="H50" s="607"/>
      <c r="I50" s="608"/>
      <c r="J50" s="607"/>
      <c r="K50" s="608"/>
      <c r="L50" s="607"/>
      <c r="M50" s="609"/>
      <c r="N50" s="607"/>
      <c r="O50" s="610"/>
      <c r="P50" s="607">
        <v>2</v>
      </c>
      <c r="Q50" s="611"/>
      <c r="R50" s="607">
        <v>3</v>
      </c>
      <c r="S50" s="610">
        <v>150000</v>
      </c>
      <c r="T50" s="613">
        <f t="shared" si="1"/>
        <v>150000</v>
      </c>
      <c r="U50" s="602"/>
      <c r="V50" s="602"/>
      <c r="W50" s="602"/>
      <c r="X50" s="602" t="s">
        <v>1043</v>
      </c>
      <c r="Y50" s="614" t="s">
        <v>650</v>
      </c>
      <c r="Z50" s="614"/>
      <c r="AA50" s="536"/>
      <c r="AB50" s="518"/>
      <c r="AC50" s="602" t="str">
        <f t="shared" si="2"/>
        <v>SUHERA</v>
      </c>
      <c r="AD50" s="602"/>
      <c r="AE50" s="602"/>
      <c r="AF50" s="602"/>
      <c r="AG50" s="602"/>
      <c r="AH50" s="602"/>
      <c r="AI50" s="602">
        <v>150000</v>
      </c>
      <c r="AJ50" s="602"/>
      <c r="AK50" s="602"/>
      <c r="AL50" s="602"/>
      <c r="AM50" s="602"/>
      <c r="AN50" s="602"/>
      <c r="AO50" s="602"/>
      <c r="AP50" s="602"/>
      <c r="AQ50" s="602">
        <f t="shared" si="3"/>
        <v>150000</v>
      </c>
      <c r="AR50" s="602">
        <f t="shared" si="4"/>
        <v>0</v>
      </c>
      <c r="AS50" s="602"/>
      <c r="AT50" s="602">
        <f t="shared" si="5"/>
        <v>150000</v>
      </c>
      <c r="AU50" s="518"/>
      <c r="AV50" s="617" t="str">
        <f t="shared" si="6"/>
        <v>SUHERA</v>
      </c>
      <c r="AW50" s="628">
        <f t="shared" si="7"/>
        <v>0</v>
      </c>
      <c r="AX50" s="629" t="str">
        <f t="shared" si="8"/>
        <v>00</v>
      </c>
      <c r="AY50" s="630">
        <f t="shared" si="9"/>
        <v>0</v>
      </c>
      <c r="AZ50" s="628">
        <f t="shared" si="10"/>
        <v>0</v>
      </c>
      <c r="BA50" s="629" t="str">
        <f t="shared" si="11"/>
        <v>00</v>
      </c>
      <c r="BB50" s="630">
        <f t="shared" si="12"/>
        <v>0</v>
      </c>
      <c r="BC50" s="628">
        <f t="shared" si="13"/>
        <v>0</v>
      </c>
      <c r="BD50" s="629" t="str">
        <f t="shared" si="14"/>
        <v>00</v>
      </c>
      <c r="BE50" s="630">
        <f t="shared" si="15"/>
        <v>0</v>
      </c>
      <c r="BF50" s="628">
        <f t="shared" si="16"/>
        <v>0</v>
      </c>
      <c r="BG50" s="629" t="str">
        <f t="shared" si="17"/>
        <v>00</v>
      </c>
      <c r="BH50" s="630">
        <f t="shared" si="18"/>
        <v>0</v>
      </c>
      <c r="BI50" s="628">
        <f t="shared" si="19"/>
        <v>0</v>
      </c>
      <c r="BJ50" s="629" t="str">
        <f t="shared" si="20"/>
        <v>00</v>
      </c>
      <c r="BK50" s="630">
        <f t="shared" si="21"/>
        <v>0</v>
      </c>
      <c r="BL50" s="628" t="str">
        <f t="shared" si="22"/>
        <v>F</v>
      </c>
      <c r="BM50" s="629" t="str">
        <f t="shared" si="23"/>
        <v>F24</v>
      </c>
      <c r="BN50" s="630">
        <f t="shared" si="24"/>
        <v>150000</v>
      </c>
      <c r="BO50" s="628">
        <f t="shared" si="25"/>
        <v>0</v>
      </c>
      <c r="BP50" s="629" t="str">
        <f t="shared" si="26"/>
        <v>00</v>
      </c>
      <c r="BQ50" s="630">
        <f t="shared" si="27"/>
        <v>0</v>
      </c>
      <c r="BR50" s="628">
        <f t="shared" si="28"/>
        <v>0</v>
      </c>
      <c r="BS50" s="629" t="str">
        <f t="shared" si="29"/>
        <v>00</v>
      </c>
      <c r="BT50" s="630">
        <f t="shared" si="30"/>
        <v>0</v>
      </c>
      <c r="BU50" s="628">
        <f t="shared" si="31"/>
        <v>0</v>
      </c>
      <c r="BV50" s="629" t="str">
        <f t="shared" si="32"/>
        <v>00</v>
      </c>
      <c r="BW50" s="630">
        <f t="shared" si="33"/>
        <v>0</v>
      </c>
      <c r="BX50" s="628">
        <f t="shared" si="34"/>
        <v>0</v>
      </c>
      <c r="BY50" s="629" t="str">
        <f t="shared" si="35"/>
        <v>00</v>
      </c>
      <c r="BZ50" s="630">
        <f t="shared" si="36"/>
        <v>0</v>
      </c>
      <c r="CA50" s="628">
        <f t="shared" si="37"/>
        <v>0</v>
      </c>
      <c r="CB50" s="629" t="str">
        <f t="shared" si="38"/>
        <v>00</v>
      </c>
      <c r="CC50" s="630">
        <f t="shared" si="39"/>
        <v>0</v>
      </c>
      <c r="CD50" s="628">
        <f t="shared" si="40"/>
        <v>0</v>
      </c>
      <c r="CE50" s="629" t="str">
        <f t="shared" si="41"/>
        <v>00</v>
      </c>
      <c r="CF50" s="630">
        <f t="shared" si="42"/>
        <v>0</v>
      </c>
      <c r="CG50" s="628">
        <f t="shared" si="43"/>
        <v>0</v>
      </c>
      <c r="CH50" s="629" t="str">
        <f t="shared" si="44"/>
        <v>00</v>
      </c>
      <c r="CI50" s="630">
        <f t="shared" si="45"/>
        <v>0</v>
      </c>
      <c r="CJ50" s="631">
        <f t="shared" si="46"/>
        <v>150000</v>
      </c>
      <c r="CK50" s="632">
        <f t="shared" si="47"/>
        <v>0</v>
      </c>
      <c r="CL50" s="632"/>
      <c r="CM50" s="630">
        <f t="shared" si="48"/>
        <v>150000</v>
      </c>
      <c r="CN50" s="633" t="str">
        <f t="shared" si="49"/>
        <v>SUHERA</v>
      </c>
      <c r="CO50" s="624">
        <f t="shared" si="50"/>
        <v>0</v>
      </c>
      <c r="CP50" s="625">
        <f t="shared" si="51"/>
        <v>0</v>
      </c>
      <c r="CQ50" s="625">
        <f t="shared" si="52"/>
        <v>0</v>
      </c>
      <c r="CR50" s="625">
        <f t="shared" si="53"/>
        <v>0</v>
      </c>
      <c r="CS50" s="625">
        <f t="shared" si="54"/>
        <v>0</v>
      </c>
      <c r="CT50" s="625">
        <f t="shared" si="55"/>
        <v>0</v>
      </c>
      <c r="CU50" s="625">
        <f t="shared" si="56"/>
        <v>24</v>
      </c>
      <c r="CV50" s="625">
        <f t="shared" si="57"/>
        <v>0</v>
      </c>
      <c r="CW50" s="625">
        <f t="shared" si="58"/>
        <v>0</v>
      </c>
      <c r="CX50" s="625">
        <f t="shared" si="59"/>
        <v>0</v>
      </c>
      <c r="CY50" s="625">
        <f t="shared" si="60"/>
        <v>0</v>
      </c>
      <c r="CZ50" s="625">
        <f t="shared" si="61"/>
        <v>0</v>
      </c>
      <c r="DA50" s="625">
        <f t="shared" si="62"/>
        <v>0</v>
      </c>
      <c r="DB50" s="625">
        <f t="shared" si="63"/>
        <v>0</v>
      </c>
      <c r="DC50" s="626">
        <f t="shared" si="64"/>
        <v>24</v>
      </c>
      <c r="DM50" s="283"/>
    </row>
    <row r="51" spans="1:117" ht="15.75" customHeight="1">
      <c r="A51" s="518"/>
      <c r="B51" s="601"/>
      <c r="C51" s="602">
        <v>39</v>
      </c>
      <c r="D51" s="603" t="s">
        <v>1130</v>
      </c>
      <c r="E51" s="604"/>
      <c r="F51" s="605">
        <v>45019</v>
      </c>
      <c r="G51" s="606" t="s">
        <v>1131</v>
      </c>
      <c r="H51" s="607"/>
      <c r="I51" s="608"/>
      <c r="J51" s="607"/>
      <c r="K51" s="608"/>
      <c r="L51" s="607"/>
      <c r="M51" s="609"/>
      <c r="N51" s="607"/>
      <c r="O51" s="610"/>
      <c r="P51" s="607">
        <v>2</v>
      </c>
      <c r="Q51" s="611"/>
      <c r="R51" s="607">
        <v>3</v>
      </c>
      <c r="S51" s="610">
        <v>100000</v>
      </c>
      <c r="T51" s="613">
        <f t="shared" si="1"/>
        <v>100000</v>
      </c>
      <c r="U51" s="602"/>
      <c r="V51" s="602"/>
      <c r="W51" s="602"/>
      <c r="X51" s="602" t="s">
        <v>1043</v>
      </c>
      <c r="Y51" s="614" t="s">
        <v>650</v>
      </c>
      <c r="Z51" s="614"/>
      <c r="AA51" s="536"/>
      <c r="AB51" s="518"/>
      <c r="AC51" s="602" t="str">
        <f t="shared" si="2"/>
        <v>M LINA</v>
      </c>
      <c r="AD51" s="602"/>
      <c r="AE51" s="602"/>
      <c r="AF51" s="602"/>
      <c r="AG51" s="602"/>
      <c r="AH51" s="602"/>
      <c r="AI51" s="602">
        <v>100000</v>
      </c>
      <c r="AJ51" s="602"/>
      <c r="AK51" s="602"/>
      <c r="AL51" s="602"/>
      <c r="AM51" s="602"/>
      <c r="AN51" s="602"/>
      <c r="AO51" s="602"/>
      <c r="AP51" s="602"/>
      <c r="AQ51" s="602">
        <f t="shared" si="3"/>
        <v>100000</v>
      </c>
      <c r="AR51" s="602">
        <f t="shared" si="4"/>
        <v>0</v>
      </c>
      <c r="AS51" s="602"/>
      <c r="AT51" s="602">
        <f t="shared" si="5"/>
        <v>100000</v>
      </c>
      <c r="AU51" s="518"/>
      <c r="AV51" s="617" t="str">
        <f t="shared" si="6"/>
        <v>M LINA</v>
      </c>
      <c r="AW51" s="628">
        <f t="shared" si="7"/>
        <v>0</v>
      </c>
      <c r="AX51" s="629" t="str">
        <f t="shared" si="8"/>
        <v>00</v>
      </c>
      <c r="AY51" s="630">
        <f t="shared" si="9"/>
        <v>0</v>
      </c>
      <c r="AZ51" s="628">
        <f t="shared" si="10"/>
        <v>0</v>
      </c>
      <c r="BA51" s="629" t="str">
        <f t="shared" si="11"/>
        <v>00</v>
      </c>
      <c r="BB51" s="630">
        <f t="shared" si="12"/>
        <v>0</v>
      </c>
      <c r="BC51" s="628">
        <f t="shared" si="13"/>
        <v>0</v>
      </c>
      <c r="BD51" s="629" t="str">
        <f t="shared" si="14"/>
        <v>00</v>
      </c>
      <c r="BE51" s="630">
        <f t="shared" si="15"/>
        <v>0</v>
      </c>
      <c r="BF51" s="628">
        <f t="shared" si="16"/>
        <v>0</v>
      </c>
      <c r="BG51" s="629" t="str">
        <f t="shared" si="17"/>
        <v>00</v>
      </c>
      <c r="BH51" s="630">
        <f t="shared" si="18"/>
        <v>0</v>
      </c>
      <c r="BI51" s="628">
        <f t="shared" si="19"/>
        <v>0</v>
      </c>
      <c r="BJ51" s="629" t="str">
        <f t="shared" si="20"/>
        <v>00</v>
      </c>
      <c r="BK51" s="630">
        <f t="shared" si="21"/>
        <v>0</v>
      </c>
      <c r="BL51" s="628" t="str">
        <f t="shared" si="22"/>
        <v>F</v>
      </c>
      <c r="BM51" s="629" t="str">
        <f t="shared" si="23"/>
        <v>F25</v>
      </c>
      <c r="BN51" s="630">
        <f t="shared" si="24"/>
        <v>100000</v>
      </c>
      <c r="BO51" s="628">
        <f t="shared" si="25"/>
        <v>0</v>
      </c>
      <c r="BP51" s="629" t="str">
        <f t="shared" si="26"/>
        <v>00</v>
      </c>
      <c r="BQ51" s="630">
        <f t="shared" si="27"/>
        <v>0</v>
      </c>
      <c r="BR51" s="628">
        <f t="shared" si="28"/>
        <v>0</v>
      </c>
      <c r="BS51" s="629" t="str">
        <f t="shared" si="29"/>
        <v>00</v>
      </c>
      <c r="BT51" s="630">
        <f t="shared" si="30"/>
        <v>0</v>
      </c>
      <c r="BU51" s="628">
        <f t="shared" si="31"/>
        <v>0</v>
      </c>
      <c r="BV51" s="629" t="str">
        <f t="shared" si="32"/>
        <v>00</v>
      </c>
      <c r="BW51" s="630">
        <f t="shared" si="33"/>
        <v>0</v>
      </c>
      <c r="BX51" s="628">
        <f t="shared" si="34"/>
        <v>0</v>
      </c>
      <c r="BY51" s="629" t="str">
        <f t="shared" si="35"/>
        <v>00</v>
      </c>
      <c r="BZ51" s="630">
        <f t="shared" si="36"/>
        <v>0</v>
      </c>
      <c r="CA51" s="628">
        <f t="shared" si="37"/>
        <v>0</v>
      </c>
      <c r="CB51" s="629" t="str">
        <f t="shared" si="38"/>
        <v>00</v>
      </c>
      <c r="CC51" s="630">
        <f t="shared" si="39"/>
        <v>0</v>
      </c>
      <c r="CD51" s="628">
        <f t="shared" si="40"/>
        <v>0</v>
      </c>
      <c r="CE51" s="629" t="str">
        <f t="shared" si="41"/>
        <v>00</v>
      </c>
      <c r="CF51" s="630">
        <f t="shared" si="42"/>
        <v>0</v>
      </c>
      <c r="CG51" s="628">
        <f t="shared" si="43"/>
        <v>0</v>
      </c>
      <c r="CH51" s="629" t="str">
        <f t="shared" si="44"/>
        <v>00</v>
      </c>
      <c r="CI51" s="630">
        <f t="shared" si="45"/>
        <v>0</v>
      </c>
      <c r="CJ51" s="631">
        <f t="shared" si="46"/>
        <v>100000</v>
      </c>
      <c r="CK51" s="632">
        <f t="shared" si="47"/>
        <v>0</v>
      </c>
      <c r="CL51" s="632"/>
      <c r="CM51" s="630">
        <f t="shared" si="48"/>
        <v>100000</v>
      </c>
      <c r="CN51" s="633" t="str">
        <f t="shared" si="49"/>
        <v>M LINA</v>
      </c>
      <c r="CO51" s="624">
        <f t="shared" si="50"/>
        <v>0</v>
      </c>
      <c r="CP51" s="625">
        <f t="shared" si="51"/>
        <v>0</v>
      </c>
      <c r="CQ51" s="625">
        <f t="shared" si="52"/>
        <v>0</v>
      </c>
      <c r="CR51" s="625">
        <f t="shared" si="53"/>
        <v>0</v>
      </c>
      <c r="CS51" s="625">
        <f t="shared" si="54"/>
        <v>0</v>
      </c>
      <c r="CT51" s="625">
        <f t="shared" si="55"/>
        <v>0</v>
      </c>
      <c r="CU51" s="625">
        <f t="shared" si="56"/>
        <v>25</v>
      </c>
      <c r="CV51" s="625">
        <f t="shared" si="57"/>
        <v>0</v>
      </c>
      <c r="CW51" s="625">
        <f t="shared" si="58"/>
        <v>0</v>
      </c>
      <c r="CX51" s="625">
        <f t="shared" si="59"/>
        <v>0</v>
      </c>
      <c r="CY51" s="625">
        <f t="shared" si="60"/>
        <v>0</v>
      </c>
      <c r="CZ51" s="625">
        <f t="shared" si="61"/>
        <v>0</v>
      </c>
      <c r="DA51" s="625">
        <f t="shared" si="62"/>
        <v>0</v>
      </c>
      <c r="DB51" s="625">
        <f t="shared" si="63"/>
        <v>0</v>
      </c>
      <c r="DC51" s="626">
        <f t="shared" si="64"/>
        <v>25</v>
      </c>
      <c r="DM51" s="283"/>
    </row>
    <row r="52" spans="1:117" ht="15.75" customHeight="1">
      <c r="A52" s="518"/>
      <c r="B52" s="601"/>
      <c r="C52" s="602">
        <v>40</v>
      </c>
      <c r="D52" s="603" t="s">
        <v>1132</v>
      </c>
      <c r="E52" s="604"/>
      <c r="F52" s="605">
        <v>45019</v>
      </c>
      <c r="G52" s="606" t="s">
        <v>1133</v>
      </c>
      <c r="H52" s="607"/>
      <c r="I52" s="608"/>
      <c r="J52" s="607"/>
      <c r="K52" s="608"/>
      <c r="L52" s="607"/>
      <c r="M52" s="609"/>
      <c r="N52" s="607"/>
      <c r="O52" s="610"/>
      <c r="P52" s="607">
        <v>2</v>
      </c>
      <c r="Q52" s="611"/>
      <c r="R52" s="607">
        <v>3</v>
      </c>
      <c r="S52" s="610">
        <v>150000</v>
      </c>
      <c r="T52" s="613">
        <f t="shared" si="1"/>
        <v>150000</v>
      </c>
      <c r="U52" s="602"/>
      <c r="V52" s="602"/>
      <c r="W52" s="602"/>
      <c r="X52" s="602" t="s">
        <v>1043</v>
      </c>
      <c r="Y52" s="614" t="s">
        <v>650</v>
      </c>
      <c r="Z52" s="614"/>
      <c r="AA52" s="536"/>
      <c r="AB52" s="518"/>
      <c r="AC52" s="602" t="str">
        <f t="shared" si="2"/>
        <v>M ARJAN</v>
      </c>
      <c r="AD52" s="602"/>
      <c r="AE52" s="602"/>
      <c r="AF52" s="602"/>
      <c r="AG52" s="602"/>
      <c r="AH52" s="602"/>
      <c r="AI52" s="602">
        <v>150000</v>
      </c>
      <c r="AJ52" s="602"/>
      <c r="AK52" s="602"/>
      <c r="AL52" s="602"/>
      <c r="AM52" s="602"/>
      <c r="AN52" s="602"/>
      <c r="AO52" s="602"/>
      <c r="AP52" s="602"/>
      <c r="AQ52" s="602">
        <f t="shared" si="3"/>
        <v>150000</v>
      </c>
      <c r="AR52" s="602">
        <f t="shared" si="4"/>
        <v>0</v>
      </c>
      <c r="AS52" s="602"/>
      <c r="AT52" s="602">
        <f t="shared" si="5"/>
        <v>150000</v>
      </c>
      <c r="AU52" s="518"/>
      <c r="AV52" s="617" t="str">
        <f t="shared" si="6"/>
        <v>M ARJAN</v>
      </c>
      <c r="AW52" s="628">
        <f t="shared" si="7"/>
        <v>0</v>
      </c>
      <c r="AX52" s="629" t="str">
        <f t="shared" si="8"/>
        <v>00</v>
      </c>
      <c r="AY52" s="630">
        <f t="shared" si="9"/>
        <v>0</v>
      </c>
      <c r="AZ52" s="628">
        <f t="shared" si="10"/>
        <v>0</v>
      </c>
      <c r="BA52" s="629" t="str">
        <f t="shared" si="11"/>
        <v>00</v>
      </c>
      <c r="BB52" s="630">
        <f t="shared" si="12"/>
        <v>0</v>
      </c>
      <c r="BC52" s="628">
        <f t="shared" si="13"/>
        <v>0</v>
      </c>
      <c r="BD52" s="629" t="str">
        <f t="shared" si="14"/>
        <v>00</v>
      </c>
      <c r="BE52" s="630">
        <f t="shared" si="15"/>
        <v>0</v>
      </c>
      <c r="BF52" s="628">
        <f t="shared" si="16"/>
        <v>0</v>
      </c>
      <c r="BG52" s="629" t="str">
        <f t="shared" si="17"/>
        <v>00</v>
      </c>
      <c r="BH52" s="630">
        <f t="shared" si="18"/>
        <v>0</v>
      </c>
      <c r="BI52" s="628">
        <f t="shared" si="19"/>
        <v>0</v>
      </c>
      <c r="BJ52" s="629" t="str">
        <f t="shared" si="20"/>
        <v>00</v>
      </c>
      <c r="BK52" s="630">
        <f t="shared" si="21"/>
        <v>0</v>
      </c>
      <c r="BL52" s="628" t="str">
        <f t="shared" si="22"/>
        <v>F</v>
      </c>
      <c r="BM52" s="629" t="str">
        <f t="shared" si="23"/>
        <v>F26</v>
      </c>
      <c r="BN52" s="630">
        <f t="shared" si="24"/>
        <v>150000</v>
      </c>
      <c r="BO52" s="628">
        <f t="shared" si="25"/>
        <v>0</v>
      </c>
      <c r="BP52" s="629" t="str">
        <f t="shared" si="26"/>
        <v>00</v>
      </c>
      <c r="BQ52" s="630">
        <f t="shared" si="27"/>
        <v>0</v>
      </c>
      <c r="BR52" s="628">
        <f t="shared" si="28"/>
        <v>0</v>
      </c>
      <c r="BS52" s="629" t="str">
        <f t="shared" si="29"/>
        <v>00</v>
      </c>
      <c r="BT52" s="630">
        <f t="shared" si="30"/>
        <v>0</v>
      </c>
      <c r="BU52" s="628">
        <f t="shared" si="31"/>
        <v>0</v>
      </c>
      <c r="BV52" s="629" t="str">
        <f t="shared" si="32"/>
        <v>00</v>
      </c>
      <c r="BW52" s="630">
        <f t="shared" si="33"/>
        <v>0</v>
      </c>
      <c r="BX52" s="628">
        <f t="shared" si="34"/>
        <v>0</v>
      </c>
      <c r="BY52" s="629" t="str">
        <f t="shared" si="35"/>
        <v>00</v>
      </c>
      <c r="BZ52" s="630">
        <f t="shared" si="36"/>
        <v>0</v>
      </c>
      <c r="CA52" s="628">
        <f t="shared" si="37"/>
        <v>0</v>
      </c>
      <c r="CB52" s="629" t="str">
        <f t="shared" si="38"/>
        <v>00</v>
      </c>
      <c r="CC52" s="630">
        <f t="shared" si="39"/>
        <v>0</v>
      </c>
      <c r="CD52" s="628">
        <f t="shared" si="40"/>
        <v>0</v>
      </c>
      <c r="CE52" s="629" t="str">
        <f t="shared" si="41"/>
        <v>00</v>
      </c>
      <c r="CF52" s="630">
        <f t="shared" si="42"/>
        <v>0</v>
      </c>
      <c r="CG52" s="628">
        <f t="shared" si="43"/>
        <v>0</v>
      </c>
      <c r="CH52" s="629" t="str">
        <f t="shared" si="44"/>
        <v>00</v>
      </c>
      <c r="CI52" s="630">
        <f t="shared" si="45"/>
        <v>0</v>
      </c>
      <c r="CJ52" s="631">
        <f t="shared" si="46"/>
        <v>150000</v>
      </c>
      <c r="CK52" s="632">
        <f t="shared" si="47"/>
        <v>0</v>
      </c>
      <c r="CL52" s="632"/>
      <c r="CM52" s="630">
        <f t="shared" si="48"/>
        <v>150000</v>
      </c>
      <c r="CN52" s="633" t="str">
        <f t="shared" si="49"/>
        <v>M ARJAN</v>
      </c>
      <c r="CO52" s="624">
        <f t="shared" si="50"/>
        <v>0</v>
      </c>
      <c r="CP52" s="625">
        <f t="shared" si="51"/>
        <v>0</v>
      </c>
      <c r="CQ52" s="625">
        <f t="shared" si="52"/>
        <v>0</v>
      </c>
      <c r="CR52" s="625">
        <f t="shared" si="53"/>
        <v>0</v>
      </c>
      <c r="CS52" s="625">
        <f t="shared" si="54"/>
        <v>0</v>
      </c>
      <c r="CT52" s="625">
        <f t="shared" si="55"/>
        <v>0</v>
      </c>
      <c r="CU52" s="625">
        <f t="shared" si="56"/>
        <v>26</v>
      </c>
      <c r="CV52" s="625">
        <f t="shared" si="57"/>
        <v>0</v>
      </c>
      <c r="CW52" s="625">
        <f t="shared" si="58"/>
        <v>0</v>
      </c>
      <c r="CX52" s="625">
        <f t="shared" si="59"/>
        <v>0</v>
      </c>
      <c r="CY52" s="625">
        <f t="shared" si="60"/>
        <v>0</v>
      </c>
      <c r="CZ52" s="625">
        <f t="shared" si="61"/>
        <v>0</v>
      </c>
      <c r="DA52" s="625">
        <f t="shared" si="62"/>
        <v>0</v>
      </c>
      <c r="DB52" s="625">
        <f t="shared" si="63"/>
        <v>0</v>
      </c>
      <c r="DC52" s="626">
        <f t="shared" si="64"/>
        <v>26</v>
      </c>
      <c r="DM52" s="283"/>
    </row>
    <row r="53" spans="1:117" ht="15.75" customHeight="1">
      <c r="A53" s="518"/>
      <c r="B53" s="601"/>
      <c r="C53" s="602">
        <v>41</v>
      </c>
      <c r="D53" s="603" t="s">
        <v>1134</v>
      </c>
      <c r="E53" s="604"/>
      <c r="F53" s="605">
        <v>45022</v>
      </c>
      <c r="G53" s="606" t="s">
        <v>1135</v>
      </c>
      <c r="H53" s="607"/>
      <c r="I53" s="608"/>
      <c r="J53" s="607"/>
      <c r="K53" s="608"/>
      <c r="L53" s="607"/>
      <c r="M53" s="609"/>
      <c r="N53" s="607"/>
      <c r="O53" s="610"/>
      <c r="P53" s="607">
        <v>2</v>
      </c>
      <c r="Q53" s="611">
        <v>95000</v>
      </c>
      <c r="R53" s="607">
        <v>3</v>
      </c>
      <c r="S53" s="610">
        <v>95000</v>
      </c>
      <c r="T53" s="613">
        <f t="shared" si="1"/>
        <v>190000</v>
      </c>
      <c r="U53" s="602"/>
      <c r="V53" s="602"/>
      <c r="W53" s="602"/>
      <c r="X53" s="602" t="s">
        <v>1043</v>
      </c>
      <c r="Y53" s="614" t="s">
        <v>650</v>
      </c>
      <c r="Z53" s="614"/>
      <c r="AA53" s="536"/>
      <c r="AB53" s="518"/>
      <c r="AC53" s="602" t="str">
        <f t="shared" si="2"/>
        <v>WATI</v>
      </c>
      <c r="AD53" s="602"/>
      <c r="AE53" s="602"/>
      <c r="AF53" s="602"/>
      <c r="AG53" s="602"/>
      <c r="AH53" s="602"/>
      <c r="AI53" s="602">
        <v>190000</v>
      </c>
      <c r="AJ53" s="602"/>
      <c r="AK53" s="602"/>
      <c r="AL53" s="602"/>
      <c r="AM53" s="602"/>
      <c r="AN53" s="602"/>
      <c r="AO53" s="602"/>
      <c r="AP53" s="602"/>
      <c r="AQ53" s="602">
        <f t="shared" si="3"/>
        <v>190000</v>
      </c>
      <c r="AR53" s="602">
        <f t="shared" si="4"/>
        <v>0</v>
      </c>
      <c r="AS53" s="602"/>
      <c r="AT53" s="602">
        <f t="shared" si="5"/>
        <v>190000</v>
      </c>
      <c r="AU53" s="518"/>
      <c r="AV53" s="617" t="str">
        <f t="shared" si="6"/>
        <v>WATI</v>
      </c>
      <c r="AW53" s="628">
        <f t="shared" si="7"/>
        <v>0</v>
      </c>
      <c r="AX53" s="629" t="str">
        <f t="shared" si="8"/>
        <v>00</v>
      </c>
      <c r="AY53" s="630">
        <f t="shared" si="9"/>
        <v>0</v>
      </c>
      <c r="AZ53" s="628">
        <f t="shared" si="10"/>
        <v>0</v>
      </c>
      <c r="BA53" s="629" t="str">
        <f t="shared" si="11"/>
        <v>00</v>
      </c>
      <c r="BB53" s="630">
        <f t="shared" si="12"/>
        <v>0</v>
      </c>
      <c r="BC53" s="628">
        <f t="shared" si="13"/>
        <v>0</v>
      </c>
      <c r="BD53" s="629" t="str">
        <f t="shared" si="14"/>
        <v>00</v>
      </c>
      <c r="BE53" s="630">
        <f t="shared" si="15"/>
        <v>0</v>
      </c>
      <c r="BF53" s="628">
        <f t="shared" si="16"/>
        <v>0</v>
      </c>
      <c r="BG53" s="629" t="str">
        <f t="shared" si="17"/>
        <v>00</v>
      </c>
      <c r="BH53" s="630">
        <f t="shared" si="18"/>
        <v>0</v>
      </c>
      <c r="BI53" s="628">
        <f t="shared" si="19"/>
        <v>0</v>
      </c>
      <c r="BJ53" s="629" t="str">
        <f t="shared" si="20"/>
        <v>00</v>
      </c>
      <c r="BK53" s="630">
        <f t="shared" si="21"/>
        <v>0</v>
      </c>
      <c r="BL53" s="628" t="str">
        <f t="shared" si="22"/>
        <v>F</v>
      </c>
      <c r="BM53" s="629" t="str">
        <f t="shared" si="23"/>
        <v>F27</v>
      </c>
      <c r="BN53" s="630">
        <f t="shared" si="24"/>
        <v>190000</v>
      </c>
      <c r="BO53" s="628">
        <f t="shared" si="25"/>
        <v>0</v>
      </c>
      <c r="BP53" s="629" t="str">
        <f t="shared" si="26"/>
        <v>00</v>
      </c>
      <c r="BQ53" s="630">
        <f t="shared" si="27"/>
        <v>0</v>
      </c>
      <c r="BR53" s="628">
        <f t="shared" si="28"/>
        <v>0</v>
      </c>
      <c r="BS53" s="629" t="str">
        <f t="shared" si="29"/>
        <v>00</v>
      </c>
      <c r="BT53" s="630">
        <f t="shared" si="30"/>
        <v>0</v>
      </c>
      <c r="BU53" s="628">
        <f t="shared" si="31"/>
        <v>0</v>
      </c>
      <c r="BV53" s="629" t="str">
        <f t="shared" si="32"/>
        <v>00</v>
      </c>
      <c r="BW53" s="630">
        <f t="shared" si="33"/>
        <v>0</v>
      </c>
      <c r="BX53" s="628">
        <f t="shared" si="34"/>
        <v>0</v>
      </c>
      <c r="BY53" s="629" t="str">
        <f t="shared" si="35"/>
        <v>00</v>
      </c>
      <c r="BZ53" s="630">
        <f t="shared" si="36"/>
        <v>0</v>
      </c>
      <c r="CA53" s="628">
        <f t="shared" si="37"/>
        <v>0</v>
      </c>
      <c r="CB53" s="629" t="str">
        <f t="shared" si="38"/>
        <v>00</v>
      </c>
      <c r="CC53" s="630">
        <f t="shared" si="39"/>
        <v>0</v>
      </c>
      <c r="CD53" s="628">
        <f t="shared" si="40"/>
        <v>0</v>
      </c>
      <c r="CE53" s="629" t="str">
        <f t="shared" si="41"/>
        <v>00</v>
      </c>
      <c r="CF53" s="630">
        <f t="shared" si="42"/>
        <v>0</v>
      </c>
      <c r="CG53" s="628">
        <f t="shared" si="43"/>
        <v>0</v>
      </c>
      <c r="CH53" s="629" t="str">
        <f t="shared" si="44"/>
        <v>00</v>
      </c>
      <c r="CI53" s="630">
        <f t="shared" si="45"/>
        <v>0</v>
      </c>
      <c r="CJ53" s="631">
        <f t="shared" si="46"/>
        <v>190000</v>
      </c>
      <c r="CK53" s="632">
        <f t="shared" si="47"/>
        <v>0</v>
      </c>
      <c r="CL53" s="632"/>
      <c r="CM53" s="630">
        <f t="shared" si="48"/>
        <v>190000</v>
      </c>
      <c r="CN53" s="633" t="str">
        <f t="shared" si="49"/>
        <v>WATI</v>
      </c>
      <c r="CO53" s="624">
        <f t="shared" si="50"/>
        <v>0</v>
      </c>
      <c r="CP53" s="625">
        <f t="shared" si="51"/>
        <v>0</v>
      </c>
      <c r="CQ53" s="625">
        <f t="shared" si="52"/>
        <v>0</v>
      </c>
      <c r="CR53" s="625">
        <f t="shared" si="53"/>
        <v>0</v>
      </c>
      <c r="CS53" s="625">
        <f t="shared" si="54"/>
        <v>0</v>
      </c>
      <c r="CT53" s="625">
        <f t="shared" si="55"/>
        <v>0</v>
      </c>
      <c r="CU53" s="625">
        <f t="shared" si="56"/>
        <v>27</v>
      </c>
      <c r="CV53" s="625">
        <f t="shared" si="57"/>
        <v>0</v>
      </c>
      <c r="CW53" s="625">
        <f t="shared" si="58"/>
        <v>0</v>
      </c>
      <c r="CX53" s="625">
        <f t="shared" si="59"/>
        <v>0</v>
      </c>
      <c r="CY53" s="625">
        <f t="shared" si="60"/>
        <v>0</v>
      </c>
      <c r="CZ53" s="625">
        <f t="shared" si="61"/>
        <v>0</v>
      </c>
      <c r="DA53" s="625">
        <f t="shared" si="62"/>
        <v>0</v>
      </c>
      <c r="DB53" s="625">
        <f t="shared" si="63"/>
        <v>0</v>
      </c>
      <c r="DC53" s="626">
        <f t="shared" si="64"/>
        <v>27</v>
      </c>
      <c r="DM53" s="283"/>
    </row>
    <row r="54" spans="1:117" ht="15.75" customHeight="1">
      <c r="A54" s="518"/>
      <c r="B54" s="601"/>
      <c r="C54" s="602">
        <v>42</v>
      </c>
      <c r="D54" s="603" t="s">
        <v>1136</v>
      </c>
      <c r="E54" s="604"/>
      <c r="F54" s="605">
        <v>45022</v>
      </c>
      <c r="G54" s="606" t="s">
        <v>1137</v>
      </c>
      <c r="H54" s="607"/>
      <c r="I54" s="608"/>
      <c r="J54" s="607"/>
      <c r="K54" s="608"/>
      <c r="L54" s="607"/>
      <c r="M54" s="609"/>
      <c r="N54" s="607"/>
      <c r="O54" s="610"/>
      <c r="P54" s="607">
        <v>2</v>
      </c>
      <c r="Q54" s="611">
        <v>278000</v>
      </c>
      <c r="R54" s="607">
        <v>3</v>
      </c>
      <c r="S54" s="610">
        <v>378000</v>
      </c>
      <c r="T54" s="613">
        <f t="shared" si="1"/>
        <v>656000</v>
      </c>
      <c r="U54" s="602"/>
      <c r="V54" s="602"/>
      <c r="W54" s="602"/>
      <c r="X54" s="602" t="s">
        <v>1043</v>
      </c>
      <c r="Y54" s="614" t="s">
        <v>650</v>
      </c>
      <c r="Z54" s="614"/>
      <c r="AA54" s="536"/>
      <c r="AB54" s="518"/>
      <c r="AC54" s="602" t="str">
        <f t="shared" si="2"/>
        <v>B MURNI</v>
      </c>
      <c r="AD54" s="602"/>
      <c r="AE54" s="602"/>
      <c r="AF54" s="602"/>
      <c r="AG54" s="602"/>
      <c r="AH54" s="602"/>
      <c r="AI54" s="602">
        <v>656000</v>
      </c>
      <c r="AJ54" s="602"/>
      <c r="AK54" s="602"/>
      <c r="AL54" s="602"/>
      <c r="AM54" s="602"/>
      <c r="AN54" s="602"/>
      <c r="AO54" s="602"/>
      <c r="AP54" s="602"/>
      <c r="AQ54" s="602">
        <f t="shared" si="3"/>
        <v>656000</v>
      </c>
      <c r="AR54" s="602">
        <f t="shared" si="4"/>
        <v>0</v>
      </c>
      <c r="AS54" s="602"/>
      <c r="AT54" s="602">
        <f t="shared" si="5"/>
        <v>656000</v>
      </c>
      <c r="AU54" s="518"/>
      <c r="AV54" s="617" t="str">
        <f t="shared" si="6"/>
        <v>B MURNI</v>
      </c>
      <c r="AW54" s="628">
        <f t="shared" si="7"/>
        <v>0</v>
      </c>
      <c r="AX54" s="629" t="str">
        <f t="shared" si="8"/>
        <v>00</v>
      </c>
      <c r="AY54" s="630">
        <f t="shared" si="9"/>
        <v>0</v>
      </c>
      <c r="AZ54" s="628">
        <f t="shared" si="10"/>
        <v>0</v>
      </c>
      <c r="BA54" s="629" t="str">
        <f t="shared" si="11"/>
        <v>00</v>
      </c>
      <c r="BB54" s="630">
        <f t="shared" si="12"/>
        <v>0</v>
      </c>
      <c r="BC54" s="628">
        <f t="shared" si="13"/>
        <v>0</v>
      </c>
      <c r="BD54" s="629" t="str">
        <f t="shared" si="14"/>
        <v>00</v>
      </c>
      <c r="BE54" s="630">
        <f t="shared" si="15"/>
        <v>0</v>
      </c>
      <c r="BF54" s="628">
        <f t="shared" si="16"/>
        <v>0</v>
      </c>
      <c r="BG54" s="629" t="str">
        <f t="shared" si="17"/>
        <v>00</v>
      </c>
      <c r="BH54" s="630">
        <f t="shared" si="18"/>
        <v>0</v>
      </c>
      <c r="BI54" s="628">
        <f t="shared" si="19"/>
        <v>0</v>
      </c>
      <c r="BJ54" s="629" t="str">
        <f t="shared" si="20"/>
        <v>00</v>
      </c>
      <c r="BK54" s="630">
        <f t="shared" si="21"/>
        <v>0</v>
      </c>
      <c r="BL54" s="628" t="str">
        <f t="shared" si="22"/>
        <v>F</v>
      </c>
      <c r="BM54" s="629" t="str">
        <f t="shared" si="23"/>
        <v>F28</v>
      </c>
      <c r="BN54" s="630">
        <f t="shared" si="24"/>
        <v>656000</v>
      </c>
      <c r="BO54" s="628">
        <f t="shared" si="25"/>
        <v>0</v>
      </c>
      <c r="BP54" s="629" t="str">
        <f t="shared" si="26"/>
        <v>00</v>
      </c>
      <c r="BQ54" s="630">
        <f t="shared" si="27"/>
        <v>0</v>
      </c>
      <c r="BR54" s="628">
        <f t="shared" si="28"/>
        <v>0</v>
      </c>
      <c r="BS54" s="629" t="str">
        <f t="shared" si="29"/>
        <v>00</v>
      </c>
      <c r="BT54" s="630">
        <f t="shared" si="30"/>
        <v>0</v>
      </c>
      <c r="BU54" s="628">
        <f t="shared" si="31"/>
        <v>0</v>
      </c>
      <c r="BV54" s="629" t="str">
        <f t="shared" si="32"/>
        <v>00</v>
      </c>
      <c r="BW54" s="630">
        <f t="shared" si="33"/>
        <v>0</v>
      </c>
      <c r="BX54" s="628">
        <f t="shared" si="34"/>
        <v>0</v>
      </c>
      <c r="BY54" s="629" t="str">
        <f t="shared" si="35"/>
        <v>00</v>
      </c>
      <c r="BZ54" s="630">
        <f t="shared" si="36"/>
        <v>0</v>
      </c>
      <c r="CA54" s="628">
        <f t="shared" si="37"/>
        <v>0</v>
      </c>
      <c r="CB54" s="629" t="str">
        <f t="shared" si="38"/>
        <v>00</v>
      </c>
      <c r="CC54" s="630">
        <f t="shared" si="39"/>
        <v>0</v>
      </c>
      <c r="CD54" s="628">
        <f t="shared" si="40"/>
        <v>0</v>
      </c>
      <c r="CE54" s="629" t="str">
        <f t="shared" si="41"/>
        <v>00</v>
      </c>
      <c r="CF54" s="630">
        <f t="shared" si="42"/>
        <v>0</v>
      </c>
      <c r="CG54" s="628">
        <f t="shared" si="43"/>
        <v>0</v>
      </c>
      <c r="CH54" s="629" t="str">
        <f t="shared" si="44"/>
        <v>00</v>
      </c>
      <c r="CI54" s="630">
        <f t="shared" si="45"/>
        <v>0</v>
      </c>
      <c r="CJ54" s="631">
        <f t="shared" si="46"/>
        <v>656000</v>
      </c>
      <c r="CK54" s="632">
        <f t="shared" si="47"/>
        <v>0</v>
      </c>
      <c r="CL54" s="632"/>
      <c r="CM54" s="630">
        <f t="shared" si="48"/>
        <v>656000</v>
      </c>
      <c r="CN54" s="633" t="str">
        <f t="shared" si="49"/>
        <v>B MURNI</v>
      </c>
      <c r="CO54" s="624">
        <f t="shared" si="50"/>
        <v>0</v>
      </c>
      <c r="CP54" s="625">
        <f t="shared" si="51"/>
        <v>0</v>
      </c>
      <c r="CQ54" s="625">
        <f t="shared" si="52"/>
        <v>0</v>
      </c>
      <c r="CR54" s="625">
        <f t="shared" si="53"/>
        <v>0</v>
      </c>
      <c r="CS54" s="625">
        <f t="shared" si="54"/>
        <v>0</v>
      </c>
      <c r="CT54" s="625">
        <f t="shared" si="55"/>
        <v>0</v>
      </c>
      <c r="CU54" s="625">
        <f t="shared" si="56"/>
        <v>28</v>
      </c>
      <c r="CV54" s="625">
        <f t="shared" si="57"/>
        <v>0</v>
      </c>
      <c r="CW54" s="625">
        <f t="shared" si="58"/>
        <v>0</v>
      </c>
      <c r="CX54" s="625">
        <f t="shared" si="59"/>
        <v>0</v>
      </c>
      <c r="CY54" s="625">
        <f t="shared" si="60"/>
        <v>0</v>
      </c>
      <c r="CZ54" s="625">
        <f t="shared" si="61"/>
        <v>0</v>
      </c>
      <c r="DA54" s="625">
        <f t="shared" si="62"/>
        <v>0</v>
      </c>
      <c r="DB54" s="625">
        <f t="shared" si="63"/>
        <v>0</v>
      </c>
      <c r="DC54" s="626">
        <f t="shared" si="64"/>
        <v>28</v>
      </c>
      <c r="DM54" s="283"/>
    </row>
    <row r="55" spans="1:117" ht="15.75" customHeight="1">
      <c r="A55" s="518"/>
      <c r="B55" s="601"/>
      <c r="C55" s="602">
        <v>43</v>
      </c>
      <c r="D55" s="603" t="s">
        <v>1138</v>
      </c>
      <c r="E55" s="604"/>
      <c r="F55" s="605">
        <v>45022</v>
      </c>
      <c r="G55" s="606" t="s">
        <v>1139</v>
      </c>
      <c r="H55" s="607"/>
      <c r="I55" s="608"/>
      <c r="J55" s="607"/>
      <c r="K55" s="608"/>
      <c r="L55" s="607"/>
      <c r="M55" s="609"/>
      <c r="N55" s="607"/>
      <c r="O55" s="610"/>
      <c r="P55" s="607">
        <v>2</v>
      </c>
      <c r="Q55" s="611">
        <v>300000</v>
      </c>
      <c r="R55" s="607">
        <v>3</v>
      </c>
      <c r="S55" s="610">
        <v>300000</v>
      </c>
      <c r="T55" s="613">
        <f t="shared" si="1"/>
        <v>600000</v>
      </c>
      <c r="U55" s="602"/>
      <c r="V55" s="602"/>
      <c r="W55" s="602"/>
      <c r="X55" s="602" t="s">
        <v>1043</v>
      </c>
      <c r="Y55" s="614" t="s">
        <v>650</v>
      </c>
      <c r="Z55" s="614"/>
      <c r="AA55" s="536"/>
      <c r="AB55" s="518"/>
      <c r="AC55" s="602" t="str">
        <f t="shared" si="2"/>
        <v>B MASTANG</v>
      </c>
      <c r="AD55" s="602"/>
      <c r="AE55" s="602"/>
      <c r="AF55" s="602"/>
      <c r="AG55" s="602"/>
      <c r="AH55" s="602"/>
      <c r="AI55" s="602"/>
      <c r="AJ55" s="602">
        <v>450000</v>
      </c>
      <c r="AK55" s="602"/>
      <c r="AL55" s="602"/>
      <c r="AM55" s="602"/>
      <c r="AN55" s="602"/>
      <c r="AO55" s="602"/>
      <c r="AP55" s="602"/>
      <c r="AQ55" s="602">
        <f t="shared" si="3"/>
        <v>450000</v>
      </c>
      <c r="AR55" s="602">
        <f t="shared" si="4"/>
        <v>150000</v>
      </c>
      <c r="AS55" s="602"/>
      <c r="AT55" s="602">
        <f t="shared" si="5"/>
        <v>600000</v>
      </c>
      <c r="AU55" s="518"/>
      <c r="AV55" s="617" t="str">
        <f t="shared" si="6"/>
        <v>B MASTANG</v>
      </c>
      <c r="AW55" s="628">
        <f t="shared" si="7"/>
        <v>0</v>
      </c>
      <c r="AX55" s="629" t="str">
        <f t="shared" si="8"/>
        <v>00</v>
      </c>
      <c r="AY55" s="630">
        <f t="shared" si="9"/>
        <v>0</v>
      </c>
      <c r="AZ55" s="628">
        <f t="shared" si="10"/>
        <v>0</v>
      </c>
      <c r="BA55" s="629" t="str">
        <f t="shared" si="11"/>
        <v>00</v>
      </c>
      <c r="BB55" s="630">
        <f t="shared" si="12"/>
        <v>0</v>
      </c>
      <c r="BC55" s="628">
        <f t="shared" si="13"/>
        <v>0</v>
      </c>
      <c r="BD55" s="629" t="str">
        <f t="shared" si="14"/>
        <v>00</v>
      </c>
      <c r="BE55" s="630">
        <f t="shared" si="15"/>
        <v>0</v>
      </c>
      <c r="BF55" s="628">
        <f t="shared" si="16"/>
        <v>0</v>
      </c>
      <c r="BG55" s="629" t="str">
        <f t="shared" si="17"/>
        <v>00</v>
      </c>
      <c r="BH55" s="630">
        <f t="shared" si="18"/>
        <v>0</v>
      </c>
      <c r="BI55" s="628">
        <f t="shared" si="19"/>
        <v>0</v>
      </c>
      <c r="BJ55" s="629" t="str">
        <f t="shared" si="20"/>
        <v>00</v>
      </c>
      <c r="BK55" s="630">
        <f t="shared" si="21"/>
        <v>0</v>
      </c>
      <c r="BL55" s="628">
        <f t="shared" si="22"/>
        <v>0</v>
      </c>
      <c r="BM55" s="629" t="str">
        <f t="shared" si="23"/>
        <v>00</v>
      </c>
      <c r="BN55" s="630">
        <f t="shared" si="24"/>
        <v>0</v>
      </c>
      <c r="BO55" s="628" t="str">
        <f t="shared" si="25"/>
        <v>G</v>
      </c>
      <c r="BP55" s="629" t="str">
        <f t="shared" si="26"/>
        <v>G2</v>
      </c>
      <c r="BQ55" s="630">
        <f t="shared" si="27"/>
        <v>450000</v>
      </c>
      <c r="BR55" s="628">
        <f t="shared" si="28"/>
        <v>0</v>
      </c>
      <c r="BS55" s="629" t="str">
        <f t="shared" si="29"/>
        <v>00</v>
      </c>
      <c r="BT55" s="630">
        <f t="shared" si="30"/>
        <v>0</v>
      </c>
      <c r="BU55" s="628">
        <f t="shared" si="31"/>
        <v>0</v>
      </c>
      <c r="BV55" s="629" t="str">
        <f t="shared" si="32"/>
        <v>00</v>
      </c>
      <c r="BW55" s="630">
        <f t="shared" si="33"/>
        <v>0</v>
      </c>
      <c r="BX55" s="628">
        <f t="shared" si="34"/>
        <v>0</v>
      </c>
      <c r="BY55" s="629" t="str">
        <f t="shared" si="35"/>
        <v>00</v>
      </c>
      <c r="BZ55" s="630">
        <f t="shared" si="36"/>
        <v>0</v>
      </c>
      <c r="CA55" s="628">
        <f t="shared" si="37"/>
        <v>0</v>
      </c>
      <c r="CB55" s="629" t="str">
        <f t="shared" si="38"/>
        <v>00</v>
      </c>
      <c r="CC55" s="630">
        <f t="shared" si="39"/>
        <v>0</v>
      </c>
      <c r="CD55" s="628">
        <f t="shared" si="40"/>
        <v>0</v>
      </c>
      <c r="CE55" s="629" t="str">
        <f t="shared" si="41"/>
        <v>00</v>
      </c>
      <c r="CF55" s="630">
        <f t="shared" si="42"/>
        <v>0</v>
      </c>
      <c r="CG55" s="628">
        <f t="shared" si="43"/>
        <v>0</v>
      </c>
      <c r="CH55" s="629" t="str">
        <f t="shared" si="44"/>
        <v>00</v>
      </c>
      <c r="CI55" s="630">
        <f t="shared" si="45"/>
        <v>0</v>
      </c>
      <c r="CJ55" s="631">
        <f t="shared" si="46"/>
        <v>450000</v>
      </c>
      <c r="CK55" s="632">
        <f t="shared" si="47"/>
        <v>150000</v>
      </c>
      <c r="CL55" s="632"/>
      <c r="CM55" s="630">
        <f t="shared" si="48"/>
        <v>600000</v>
      </c>
      <c r="CN55" s="633" t="str">
        <f t="shared" si="49"/>
        <v>B MASTANG</v>
      </c>
      <c r="CO55" s="624">
        <f t="shared" si="50"/>
        <v>0</v>
      </c>
      <c r="CP55" s="625">
        <f t="shared" si="51"/>
        <v>0</v>
      </c>
      <c r="CQ55" s="625">
        <f t="shared" si="52"/>
        <v>0</v>
      </c>
      <c r="CR55" s="625">
        <f t="shared" si="53"/>
        <v>0</v>
      </c>
      <c r="CS55" s="625">
        <f t="shared" si="54"/>
        <v>0</v>
      </c>
      <c r="CT55" s="625">
        <f t="shared" si="55"/>
        <v>0</v>
      </c>
      <c r="CU55" s="625">
        <f t="shared" si="56"/>
        <v>0</v>
      </c>
      <c r="CV55" s="625">
        <f t="shared" si="57"/>
        <v>2</v>
      </c>
      <c r="CW55" s="625">
        <f t="shared" si="58"/>
        <v>0</v>
      </c>
      <c r="CX55" s="625">
        <f t="shared" si="59"/>
        <v>0</v>
      </c>
      <c r="CY55" s="625">
        <f t="shared" si="60"/>
        <v>0</v>
      </c>
      <c r="CZ55" s="625">
        <f t="shared" si="61"/>
        <v>0</v>
      </c>
      <c r="DA55" s="625">
        <f t="shared" si="62"/>
        <v>0</v>
      </c>
      <c r="DB55" s="625">
        <f t="shared" si="63"/>
        <v>0</v>
      </c>
      <c r="DC55" s="626">
        <f t="shared" si="64"/>
        <v>2</v>
      </c>
      <c r="DM55" s="283"/>
    </row>
    <row r="56" spans="1:117" ht="15.75" customHeight="1">
      <c r="A56" s="518"/>
      <c r="B56" s="601"/>
      <c r="C56" s="602">
        <v>44</v>
      </c>
      <c r="D56" s="603" t="s">
        <v>1140</v>
      </c>
      <c r="E56" s="604"/>
      <c r="F56" s="605">
        <v>45022</v>
      </c>
      <c r="G56" s="606" t="s">
        <v>1141</v>
      </c>
      <c r="H56" s="607"/>
      <c r="I56" s="608"/>
      <c r="J56" s="607"/>
      <c r="K56" s="608"/>
      <c r="L56" s="607"/>
      <c r="M56" s="609"/>
      <c r="N56" s="607"/>
      <c r="O56" s="610"/>
      <c r="P56" s="607">
        <v>2</v>
      </c>
      <c r="Q56" s="611"/>
      <c r="R56" s="607">
        <v>3</v>
      </c>
      <c r="S56" s="610">
        <v>100000</v>
      </c>
      <c r="T56" s="613">
        <f t="shared" si="1"/>
        <v>100000</v>
      </c>
      <c r="U56" s="602"/>
      <c r="V56" s="602"/>
      <c r="W56" s="602"/>
      <c r="X56" s="602" t="s">
        <v>1043</v>
      </c>
      <c r="Y56" s="614" t="s">
        <v>650</v>
      </c>
      <c r="Z56" s="614"/>
      <c r="AA56" s="536"/>
      <c r="AB56" s="518"/>
      <c r="AC56" s="602" t="str">
        <f t="shared" si="2"/>
        <v>NURMI</v>
      </c>
      <c r="AD56" s="602"/>
      <c r="AE56" s="602"/>
      <c r="AF56" s="602"/>
      <c r="AG56" s="602"/>
      <c r="AH56" s="602"/>
      <c r="AI56" s="602">
        <v>100000</v>
      </c>
      <c r="AJ56" s="602"/>
      <c r="AK56" s="602"/>
      <c r="AL56" s="602"/>
      <c r="AM56" s="602"/>
      <c r="AN56" s="602"/>
      <c r="AO56" s="602"/>
      <c r="AP56" s="602"/>
      <c r="AQ56" s="602">
        <f t="shared" si="3"/>
        <v>100000</v>
      </c>
      <c r="AR56" s="602">
        <f t="shared" si="4"/>
        <v>0</v>
      </c>
      <c r="AS56" s="602"/>
      <c r="AT56" s="602">
        <f t="shared" si="5"/>
        <v>100000</v>
      </c>
      <c r="AU56" s="518"/>
      <c r="AV56" s="617" t="str">
        <f t="shared" si="6"/>
        <v>NURMI</v>
      </c>
      <c r="AW56" s="628">
        <f t="shared" si="7"/>
        <v>0</v>
      </c>
      <c r="AX56" s="629" t="str">
        <f t="shared" si="8"/>
        <v>00</v>
      </c>
      <c r="AY56" s="630">
        <f t="shared" si="9"/>
        <v>0</v>
      </c>
      <c r="AZ56" s="628">
        <f t="shared" si="10"/>
        <v>0</v>
      </c>
      <c r="BA56" s="629" t="str">
        <f t="shared" si="11"/>
        <v>00</v>
      </c>
      <c r="BB56" s="630">
        <f t="shared" si="12"/>
        <v>0</v>
      </c>
      <c r="BC56" s="628">
        <f t="shared" si="13"/>
        <v>0</v>
      </c>
      <c r="BD56" s="629" t="str">
        <f t="shared" si="14"/>
        <v>00</v>
      </c>
      <c r="BE56" s="630">
        <f t="shared" si="15"/>
        <v>0</v>
      </c>
      <c r="BF56" s="628">
        <f t="shared" si="16"/>
        <v>0</v>
      </c>
      <c r="BG56" s="629" t="str">
        <f t="shared" si="17"/>
        <v>00</v>
      </c>
      <c r="BH56" s="630">
        <f t="shared" si="18"/>
        <v>0</v>
      </c>
      <c r="BI56" s="628">
        <f t="shared" si="19"/>
        <v>0</v>
      </c>
      <c r="BJ56" s="629" t="str">
        <f t="shared" si="20"/>
        <v>00</v>
      </c>
      <c r="BK56" s="630">
        <f t="shared" si="21"/>
        <v>0</v>
      </c>
      <c r="BL56" s="628" t="str">
        <f t="shared" si="22"/>
        <v>F</v>
      </c>
      <c r="BM56" s="629" t="str">
        <f t="shared" si="23"/>
        <v>F29</v>
      </c>
      <c r="BN56" s="630">
        <f t="shared" si="24"/>
        <v>100000</v>
      </c>
      <c r="BO56" s="628">
        <f t="shared" si="25"/>
        <v>0</v>
      </c>
      <c r="BP56" s="629" t="str">
        <f t="shared" si="26"/>
        <v>00</v>
      </c>
      <c r="BQ56" s="630">
        <f t="shared" si="27"/>
        <v>0</v>
      </c>
      <c r="BR56" s="628">
        <f t="shared" si="28"/>
        <v>0</v>
      </c>
      <c r="BS56" s="629" t="str">
        <f t="shared" si="29"/>
        <v>00</v>
      </c>
      <c r="BT56" s="630">
        <f t="shared" si="30"/>
        <v>0</v>
      </c>
      <c r="BU56" s="628">
        <f t="shared" si="31"/>
        <v>0</v>
      </c>
      <c r="BV56" s="629" t="str">
        <f t="shared" si="32"/>
        <v>00</v>
      </c>
      <c r="BW56" s="630">
        <f t="shared" si="33"/>
        <v>0</v>
      </c>
      <c r="BX56" s="628">
        <f t="shared" si="34"/>
        <v>0</v>
      </c>
      <c r="BY56" s="629" t="str">
        <f t="shared" si="35"/>
        <v>00</v>
      </c>
      <c r="BZ56" s="630">
        <f t="shared" si="36"/>
        <v>0</v>
      </c>
      <c r="CA56" s="628">
        <f t="shared" si="37"/>
        <v>0</v>
      </c>
      <c r="CB56" s="629" t="str">
        <f t="shared" si="38"/>
        <v>00</v>
      </c>
      <c r="CC56" s="630">
        <f t="shared" si="39"/>
        <v>0</v>
      </c>
      <c r="CD56" s="628">
        <f t="shared" si="40"/>
        <v>0</v>
      </c>
      <c r="CE56" s="629" t="str">
        <f t="shared" si="41"/>
        <v>00</v>
      </c>
      <c r="CF56" s="630">
        <f t="shared" si="42"/>
        <v>0</v>
      </c>
      <c r="CG56" s="628">
        <f t="shared" si="43"/>
        <v>0</v>
      </c>
      <c r="CH56" s="629" t="str">
        <f t="shared" si="44"/>
        <v>00</v>
      </c>
      <c r="CI56" s="630">
        <f t="shared" si="45"/>
        <v>0</v>
      </c>
      <c r="CJ56" s="631">
        <f t="shared" si="46"/>
        <v>100000</v>
      </c>
      <c r="CK56" s="632">
        <f t="shared" si="47"/>
        <v>0</v>
      </c>
      <c r="CL56" s="632"/>
      <c r="CM56" s="630">
        <f t="shared" si="48"/>
        <v>100000</v>
      </c>
      <c r="CN56" s="633" t="str">
        <f t="shared" si="49"/>
        <v>NURMI</v>
      </c>
      <c r="CO56" s="624">
        <f t="shared" si="50"/>
        <v>0</v>
      </c>
      <c r="CP56" s="625">
        <f t="shared" si="51"/>
        <v>0</v>
      </c>
      <c r="CQ56" s="625">
        <f t="shared" si="52"/>
        <v>0</v>
      </c>
      <c r="CR56" s="625">
        <f t="shared" si="53"/>
        <v>0</v>
      </c>
      <c r="CS56" s="625">
        <f t="shared" si="54"/>
        <v>0</v>
      </c>
      <c r="CT56" s="625">
        <f t="shared" si="55"/>
        <v>0</v>
      </c>
      <c r="CU56" s="625">
        <f t="shared" si="56"/>
        <v>29</v>
      </c>
      <c r="CV56" s="625">
        <f t="shared" si="57"/>
        <v>0</v>
      </c>
      <c r="CW56" s="625">
        <f t="shared" si="58"/>
        <v>0</v>
      </c>
      <c r="CX56" s="625">
        <f t="shared" si="59"/>
        <v>0</v>
      </c>
      <c r="CY56" s="625">
        <f t="shared" si="60"/>
        <v>0</v>
      </c>
      <c r="CZ56" s="625">
        <f t="shared" si="61"/>
        <v>0</v>
      </c>
      <c r="DA56" s="625">
        <f t="shared" si="62"/>
        <v>0</v>
      </c>
      <c r="DB56" s="625">
        <f t="shared" si="63"/>
        <v>0</v>
      </c>
      <c r="DC56" s="626">
        <f t="shared" si="64"/>
        <v>29</v>
      </c>
      <c r="DM56" s="283"/>
    </row>
    <row r="57" spans="1:117" ht="15.75" customHeight="1">
      <c r="A57" s="518"/>
      <c r="B57" s="601"/>
      <c r="C57" s="602">
        <v>45</v>
      </c>
      <c r="D57" s="603" t="s">
        <v>1142</v>
      </c>
      <c r="E57" s="604"/>
      <c r="F57" s="605">
        <v>45022</v>
      </c>
      <c r="G57" s="606" t="s">
        <v>1143</v>
      </c>
      <c r="H57" s="607"/>
      <c r="I57" s="608"/>
      <c r="J57" s="607"/>
      <c r="K57" s="608"/>
      <c r="L57" s="607"/>
      <c r="M57" s="609"/>
      <c r="N57" s="607"/>
      <c r="O57" s="610"/>
      <c r="P57" s="607">
        <v>2</v>
      </c>
      <c r="Q57" s="611"/>
      <c r="R57" s="607">
        <v>3</v>
      </c>
      <c r="S57" s="610">
        <v>145000</v>
      </c>
      <c r="T57" s="613">
        <f t="shared" si="1"/>
        <v>145000</v>
      </c>
      <c r="U57" s="602"/>
      <c r="V57" s="602"/>
      <c r="W57" s="602"/>
      <c r="X57" s="602" t="s">
        <v>1043</v>
      </c>
      <c r="Y57" s="614" t="s">
        <v>650</v>
      </c>
      <c r="Z57" s="614"/>
      <c r="AA57" s="536"/>
      <c r="AB57" s="518"/>
      <c r="AC57" s="602" t="str">
        <f t="shared" si="2"/>
        <v>DESI</v>
      </c>
      <c r="AD57" s="602"/>
      <c r="AE57" s="602"/>
      <c r="AF57" s="602"/>
      <c r="AG57" s="602"/>
      <c r="AH57" s="602"/>
      <c r="AI57" s="602"/>
      <c r="AJ57" s="602"/>
      <c r="AK57" s="602"/>
      <c r="AL57" s="602"/>
      <c r="AM57" s="602"/>
      <c r="AN57" s="602"/>
      <c r="AO57" s="602"/>
      <c r="AP57" s="602"/>
      <c r="AQ57" s="602">
        <f t="shared" si="3"/>
        <v>0</v>
      </c>
      <c r="AR57" s="602">
        <f t="shared" si="4"/>
        <v>145000</v>
      </c>
      <c r="AS57" s="602"/>
      <c r="AT57" s="602">
        <f t="shared" si="5"/>
        <v>145000</v>
      </c>
      <c r="AU57" s="518"/>
      <c r="AV57" s="617" t="str">
        <f t="shared" si="6"/>
        <v>DESI</v>
      </c>
      <c r="AW57" s="628">
        <f t="shared" si="7"/>
        <v>0</v>
      </c>
      <c r="AX57" s="629" t="str">
        <f t="shared" si="8"/>
        <v>00</v>
      </c>
      <c r="AY57" s="630">
        <f t="shared" si="9"/>
        <v>0</v>
      </c>
      <c r="AZ57" s="628">
        <f t="shared" si="10"/>
        <v>0</v>
      </c>
      <c r="BA57" s="629" t="str">
        <f t="shared" si="11"/>
        <v>00</v>
      </c>
      <c r="BB57" s="630">
        <f t="shared" si="12"/>
        <v>0</v>
      </c>
      <c r="BC57" s="628">
        <f t="shared" si="13"/>
        <v>0</v>
      </c>
      <c r="BD57" s="629" t="str">
        <f t="shared" si="14"/>
        <v>00</v>
      </c>
      <c r="BE57" s="630">
        <f t="shared" si="15"/>
        <v>0</v>
      </c>
      <c r="BF57" s="628">
        <f t="shared" si="16"/>
        <v>0</v>
      </c>
      <c r="BG57" s="629" t="str">
        <f t="shared" si="17"/>
        <v>00</v>
      </c>
      <c r="BH57" s="630">
        <f t="shared" si="18"/>
        <v>0</v>
      </c>
      <c r="BI57" s="628">
        <f t="shared" si="19"/>
        <v>0</v>
      </c>
      <c r="BJ57" s="629" t="str">
        <f t="shared" si="20"/>
        <v>00</v>
      </c>
      <c r="BK57" s="630">
        <f t="shared" si="21"/>
        <v>0</v>
      </c>
      <c r="BL57" s="628">
        <f t="shared" si="22"/>
        <v>0</v>
      </c>
      <c r="BM57" s="629" t="str">
        <f t="shared" si="23"/>
        <v>00</v>
      </c>
      <c r="BN57" s="630">
        <f t="shared" si="24"/>
        <v>0</v>
      </c>
      <c r="BO57" s="628">
        <f t="shared" si="25"/>
        <v>0</v>
      </c>
      <c r="BP57" s="629" t="str">
        <f t="shared" si="26"/>
        <v>00</v>
      </c>
      <c r="BQ57" s="630">
        <f t="shared" si="27"/>
        <v>0</v>
      </c>
      <c r="BR57" s="628">
        <f t="shared" si="28"/>
        <v>0</v>
      </c>
      <c r="BS57" s="629" t="str">
        <f t="shared" si="29"/>
        <v>00</v>
      </c>
      <c r="BT57" s="630">
        <f t="shared" si="30"/>
        <v>0</v>
      </c>
      <c r="BU57" s="628">
        <f t="shared" si="31"/>
        <v>0</v>
      </c>
      <c r="BV57" s="629" t="str">
        <f t="shared" si="32"/>
        <v>00</v>
      </c>
      <c r="BW57" s="630">
        <f t="shared" si="33"/>
        <v>0</v>
      </c>
      <c r="BX57" s="628">
        <f t="shared" si="34"/>
        <v>0</v>
      </c>
      <c r="BY57" s="629" t="str">
        <f t="shared" si="35"/>
        <v>00</v>
      </c>
      <c r="BZ57" s="630">
        <f t="shared" si="36"/>
        <v>0</v>
      </c>
      <c r="CA57" s="628">
        <f t="shared" si="37"/>
        <v>0</v>
      </c>
      <c r="CB57" s="629" t="str">
        <f t="shared" si="38"/>
        <v>00</v>
      </c>
      <c r="CC57" s="630">
        <f t="shared" si="39"/>
        <v>0</v>
      </c>
      <c r="CD57" s="628">
        <f t="shared" si="40"/>
        <v>0</v>
      </c>
      <c r="CE57" s="629" t="str">
        <f t="shared" si="41"/>
        <v>00</v>
      </c>
      <c r="CF57" s="630">
        <f t="shared" si="42"/>
        <v>0</v>
      </c>
      <c r="CG57" s="628">
        <f t="shared" si="43"/>
        <v>0</v>
      </c>
      <c r="CH57" s="629" t="str">
        <f t="shared" si="44"/>
        <v>00</v>
      </c>
      <c r="CI57" s="630">
        <f t="shared" si="45"/>
        <v>0</v>
      </c>
      <c r="CJ57" s="631">
        <f t="shared" si="46"/>
        <v>0</v>
      </c>
      <c r="CK57" s="632">
        <f t="shared" si="47"/>
        <v>145000</v>
      </c>
      <c r="CL57" s="632"/>
      <c r="CM57" s="630">
        <f t="shared" si="48"/>
        <v>145000</v>
      </c>
      <c r="CN57" s="633" t="str">
        <f t="shared" si="49"/>
        <v>DESI</v>
      </c>
      <c r="CO57" s="624">
        <f t="shared" si="50"/>
        <v>0</v>
      </c>
      <c r="CP57" s="625">
        <f t="shared" si="51"/>
        <v>0</v>
      </c>
      <c r="CQ57" s="625">
        <f t="shared" si="52"/>
        <v>0</v>
      </c>
      <c r="CR57" s="625">
        <f t="shared" si="53"/>
        <v>0</v>
      </c>
      <c r="CS57" s="625">
        <f t="shared" si="54"/>
        <v>0</v>
      </c>
      <c r="CT57" s="625">
        <f t="shared" si="55"/>
        <v>0</v>
      </c>
      <c r="CU57" s="625">
        <f t="shared" si="56"/>
        <v>0</v>
      </c>
      <c r="CV57" s="625">
        <f t="shared" si="57"/>
        <v>0</v>
      </c>
      <c r="CW57" s="625">
        <f t="shared" si="58"/>
        <v>0</v>
      </c>
      <c r="CX57" s="625">
        <f t="shared" si="59"/>
        <v>0</v>
      </c>
      <c r="CY57" s="625">
        <f t="shared" si="60"/>
        <v>0</v>
      </c>
      <c r="CZ57" s="625">
        <f t="shared" si="61"/>
        <v>0</v>
      </c>
      <c r="DA57" s="625">
        <f t="shared" si="62"/>
        <v>0</v>
      </c>
      <c r="DB57" s="625">
        <f t="shared" si="63"/>
        <v>0</v>
      </c>
      <c r="DC57" s="626">
        <f t="shared" si="64"/>
        <v>0</v>
      </c>
      <c r="DM57" s="283"/>
    </row>
    <row r="58" spans="1:117" ht="15.75" customHeight="1">
      <c r="A58" s="518"/>
      <c r="B58" s="601"/>
      <c r="C58" s="602">
        <v>46</v>
      </c>
      <c r="D58" s="603" t="s">
        <v>1144</v>
      </c>
      <c r="E58" s="604"/>
      <c r="F58" s="605">
        <v>45022</v>
      </c>
      <c r="G58" s="606" t="s">
        <v>1145</v>
      </c>
      <c r="H58" s="607"/>
      <c r="I58" s="608"/>
      <c r="J58" s="607"/>
      <c r="K58" s="608"/>
      <c r="L58" s="607"/>
      <c r="M58" s="609"/>
      <c r="N58" s="607"/>
      <c r="O58" s="610"/>
      <c r="P58" s="607">
        <v>2</v>
      </c>
      <c r="Q58" s="611"/>
      <c r="R58" s="607">
        <v>3</v>
      </c>
      <c r="S58" s="610"/>
      <c r="T58" s="613">
        <f t="shared" si="1"/>
        <v>0</v>
      </c>
      <c r="U58" s="602"/>
      <c r="V58" s="602"/>
      <c r="W58" s="602"/>
      <c r="X58" s="602" t="s">
        <v>1043</v>
      </c>
      <c r="Y58" s="614" t="s">
        <v>650</v>
      </c>
      <c r="Z58" s="614"/>
      <c r="AA58" s="536"/>
      <c r="AB58" s="518"/>
      <c r="AC58" s="602" t="str">
        <f t="shared" si="2"/>
        <v>B AMALIA</v>
      </c>
      <c r="AD58" s="602"/>
      <c r="AE58" s="602"/>
      <c r="AF58" s="602"/>
      <c r="AG58" s="602"/>
      <c r="AH58" s="602"/>
      <c r="AI58" s="602"/>
      <c r="AJ58" s="602"/>
      <c r="AK58" s="602"/>
      <c r="AL58" s="602"/>
      <c r="AM58" s="602"/>
      <c r="AN58" s="602"/>
      <c r="AO58" s="602"/>
      <c r="AP58" s="602"/>
      <c r="AQ58" s="602">
        <f t="shared" si="3"/>
        <v>0</v>
      </c>
      <c r="AR58" s="602">
        <f t="shared" si="4"/>
        <v>0</v>
      </c>
      <c r="AS58" s="602"/>
      <c r="AT58" s="602">
        <f t="shared" si="5"/>
        <v>0</v>
      </c>
      <c r="AU58" s="518"/>
      <c r="AV58" s="617" t="str">
        <f t="shared" si="6"/>
        <v>B AMALIA</v>
      </c>
      <c r="AW58" s="628">
        <f t="shared" si="7"/>
        <v>0</v>
      </c>
      <c r="AX58" s="629" t="str">
        <f t="shared" si="8"/>
        <v>00</v>
      </c>
      <c r="AY58" s="630">
        <f t="shared" si="9"/>
        <v>0</v>
      </c>
      <c r="AZ58" s="628">
        <f t="shared" si="10"/>
        <v>0</v>
      </c>
      <c r="BA58" s="629" t="str">
        <f t="shared" si="11"/>
        <v>00</v>
      </c>
      <c r="BB58" s="630">
        <f t="shared" si="12"/>
        <v>0</v>
      </c>
      <c r="BC58" s="628">
        <f t="shared" si="13"/>
        <v>0</v>
      </c>
      <c r="BD58" s="629" t="str">
        <f t="shared" si="14"/>
        <v>00</v>
      </c>
      <c r="BE58" s="630">
        <f t="shared" si="15"/>
        <v>0</v>
      </c>
      <c r="BF58" s="628">
        <f t="shared" si="16"/>
        <v>0</v>
      </c>
      <c r="BG58" s="629" t="str">
        <f t="shared" si="17"/>
        <v>00</v>
      </c>
      <c r="BH58" s="630">
        <f t="shared" si="18"/>
        <v>0</v>
      </c>
      <c r="BI58" s="628">
        <f t="shared" si="19"/>
        <v>0</v>
      </c>
      <c r="BJ58" s="629" t="str">
        <f t="shared" si="20"/>
        <v>00</v>
      </c>
      <c r="BK58" s="630">
        <f t="shared" si="21"/>
        <v>0</v>
      </c>
      <c r="BL58" s="628">
        <f t="shared" si="22"/>
        <v>0</v>
      </c>
      <c r="BM58" s="629" t="str">
        <f t="shared" si="23"/>
        <v>00</v>
      </c>
      <c r="BN58" s="630">
        <f t="shared" si="24"/>
        <v>0</v>
      </c>
      <c r="BO58" s="628">
        <f t="shared" si="25"/>
        <v>0</v>
      </c>
      <c r="BP58" s="629" t="str">
        <f t="shared" si="26"/>
        <v>00</v>
      </c>
      <c r="BQ58" s="630">
        <f t="shared" si="27"/>
        <v>0</v>
      </c>
      <c r="BR58" s="628">
        <f t="shared" si="28"/>
        <v>0</v>
      </c>
      <c r="BS58" s="629" t="str">
        <f t="shared" si="29"/>
        <v>00</v>
      </c>
      <c r="BT58" s="630">
        <f t="shared" si="30"/>
        <v>0</v>
      </c>
      <c r="BU58" s="628">
        <f t="shared" si="31"/>
        <v>0</v>
      </c>
      <c r="BV58" s="629" t="str">
        <f t="shared" si="32"/>
        <v>00</v>
      </c>
      <c r="BW58" s="630">
        <f t="shared" si="33"/>
        <v>0</v>
      </c>
      <c r="BX58" s="628">
        <f t="shared" si="34"/>
        <v>0</v>
      </c>
      <c r="BY58" s="629" t="str">
        <f t="shared" si="35"/>
        <v>00</v>
      </c>
      <c r="BZ58" s="630">
        <f t="shared" si="36"/>
        <v>0</v>
      </c>
      <c r="CA58" s="628">
        <f t="shared" si="37"/>
        <v>0</v>
      </c>
      <c r="CB58" s="629" t="str">
        <f t="shared" si="38"/>
        <v>00</v>
      </c>
      <c r="CC58" s="630">
        <f t="shared" si="39"/>
        <v>0</v>
      </c>
      <c r="CD58" s="628">
        <f t="shared" si="40"/>
        <v>0</v>
      </c>
      <c r="CE58" s="629" t="str">
        <f t="shared" si="41"/>
        <v>00</v>
      </c>
      <c r="CF58" s="630">
        <f t="shared" si="42"/>
        <v>0</v>
      </c>
      <c r="CG58" s="628">
        <f t="shared" si="43"/>
        <v>0</v>
      </c>
      <c r="CH58" s="629" t="str">
        <f t="shared" si="44"/>
        <v>00</v>
      </c>
      <c r="CI58" s="630">
        <f t="shared" si="45"/>
        <v>0</v>
      </c>
      <c r="CJ58" s="631">
        <f t="shared" si="46"/>
        <v>0</v>
      </c>
      <c r="CK58" s="632">
        <f t="shared" si="47"/>
        <v>0</v>
      </c>
      <c r="CL58" s="632"/>
      <c r="CM58" s="630">
        <f t="shared" si="48"/>
        <v>0</v>
      </c>
      <c r="CN58" s="633" t="str">
        <f t="shared" si="49"/>
        <v>B AMALIA</v>
      </c>
      <c r="CO58" s="624">
        <f t="shared" si="50"/>
        <v>0</v>
      </c>
      <c r="CP58" s="625">
        <f t="shared" si="51"/>
        <v>0</v>
      </c>
      <c r="CQ58" s="625">
        <f t="shared" si="52"/>
        <v>0</v>
      </c>
      <c r="CR58" s="625">
        <f t="shared" si="53"/>
        <v>0</v>
      </c>
      <c r="CS58" s="625">
        <f t="shared" si="54"/>
        <v>0</v>
      </c>
      <c r="CT58" s="625">
        <f t="shared" si="55"/>
        <v>0</v>
      </c>
      <c r="CU58" s="625">
        <f t="shared" si="56"/>
        <v>0</v>
      </c>
      <c r="CV58" s="625">
        <f t="shared" si="57"/>
        <v>0</v>
      </c>
      <c r="CW58" s="625">
        <f t="shared" si="58"/>
        <v>0</v>
      </c>
      <c r="CX58" s="625">
        <f t="shared" si="59"/>
        <v>0</v>
      </c>
      <c r="CY58" s="625">
        <f t="shared" si="60"/>
        <v>0</v>
      </c>
      <c r="CZ58" s="625">
        <f t="shared" si="61"/>
        <v>0</v>
      </c>
      <c r="DA58" s="625">
        <f t="shared" si="62"/>
        <v>0</v>
      </c>
      <c r="DB58" s="625">
        <f t="shared" si="63"/>
        <v>0</v>
      </c>
      <c r="DC58" s="626">
        <f t="shared" si="64"/>
        <v>0</v>
      </c>
      <c r="DM58" s="283"/>
    </row>
    <row r="59" spans="1:117" ht="15.75" customHeight="1">
      <c r="A59" s="518"/>
      <c r="B59" s="601"/>
      <c r="C59" s="602">
        <v>47</v>
      </c>
      <c r="D59" s="603" t="s">
        <v>1146</v>
      </c>
      <c r="E59" s="604"/>
      <c r="F59" s="605">
        <v>45022</v>
      </c>
      <c r="G59" s="606" t="s">
        <v>1147</v>
      </c>
      <c r="H59" s="607"/>
      <c r="I59" s="608"/>
      <c r="J59" s="607"/>
      <c r="K59" s="608"/>
      <c r="L59" s="607"/>
      <c r="M59" s="609"/>
      <c r="N59" s="607"/>
      <c r="O59" s="610"/>
      <c r="P59" s="607">
        <v>2</v>
      </c>
      <c r="Q59" s="611"/>
      <c r="R59" s="607">
        <v>3</v>
      </c>
      <c r="S59" s="610">
        <v>100000</v>
      </c>
      <c r="T59" s="613">
        <f t="shared" si="1"/>
        <v>100000</v>
      </c>
      <c r="U59" s="602"/>
      <c r="V59" s="602"/>
      <c r="W59" s="602"/>
      <c r="X59" s="602" t="s">
        <v>1043</v>
      </c>
      <c r="Y59" s="614" t="s">
        <v>650</v>
      </c>
      <c r="Z59" s="614"/>
      <c r="AA59" s="536"/>
      <c r="AB59" s="518"/>
      <c r="AC59" s="602" t="str">
        <f t="shared" si="2"/>
        <v>B DIRA</v>
      </c>
      <c r="AD59" s="602"/>
      <c r="AE59" s="602"/>
      <c r="AF59" s="602"/>
      <c r="AG59" s="602"/>
      <c r="AH59" s="602"/>
      <c r="AI59" s="602">
        <v>100000</v>
      </c>
      <c r="AJ59" s="602"/>
      <c r="AK59" s="602"/>
      <c r="AL59" s="602"/>
      <c r="AM59" s="602"/>
      <c r="AN59" s="602"/>
      <c r="AO59" s="602"/>
      <c r="AP59" s="602"/>
      <c r="AQ59" s="602">
        <f t="shared" si="3"/>
        <v>100000</v>
      </c>
      <c r="AR59" s="602">
        <f t="shared" si="4"/>
        <v>0</v>
      </c>
      <c r="AS59" s="602"/>
      <c r="AT59" s="602">
        <f t="shared" si="5"/>
        <v>100000</v>
      </c>
      <c r="AU59" s="518"/>
      <c r="AV59" s="617" t="str">
        <f t="shared" si="6"/>
        <v>B DIRA</v>
      </c>
      <c r="AW59" s="628">
        <f t="shared" si="7"/>
        <v>0</v>
      </c>
      <c r="AX59" s="629" t="str">
        <f t="shared" si="8"/>
        <v>00</v>
      </c>
      <c r="AY59" s="630">
        <f t="shared" si="9"/>
        <v>0</v>
      </c>
      <c r="AZ59" s="628">
        <f t="shared" si="10"/>
        <v>0</v>
      </c>
      <c r="BA59" s="629" t="str">
        <f t="shared" si="11"/>
        <v>00</v>
      </c>
      <c r="BB59" s="630">
        <f t="shared" si="12"/>
        <v>0</v>
      </c>
      <c r="BC59" s="628">
        <f t="shared" si="13"/>
        <v>0</v>
      </c>
      <c r="BD59" s="629" t="str">
        <f t="shared" si="14"/>
        <v>00</v>
      </c>
      <c r="BE59" s="630">
        <f t="shared" si="15"/>
        <v>0</v>
      </c>
      <c r="BF59" s="628">
        <f t="shared" si="16"/>
        <v>0</v>
      </c>
      <c r="BG59" s="629" t="str">
        <f t="shared" si="17"/>
        <v>00</v>
      </c>
      <c r="BH59" s="630">
        <f t="shared" si="18"/>
        <v>0</v>
      </c>
      <c r="BI59" s="628">
        <f t="shared" si="19"/>
        <v>0</v>
      </c>
      <c r="BJ59" s="629" t="str">
        <f t="shared" si="20"/>
        <v>00</v>
      </c>
      <c r="BK59" s="630">
        <f t="shared" si="21"/>
        <v>0</v>
      </c>
      <c r="BL59" s="628" t="str">
        <f t="shared" si="22"/>
        <v>F</v>
      </c>
      <c r="BM59" s="629" t="str">
        <f t="shared" si="23"/>
        <v>F30</v>
      </c>
      <c r="BN59" s="630">
        <f t="shared" si="24"/>
        <v>100000</v>
      </c>
      <c r="BO59" s="628">
        <f t="shared" si="25"/>
        <v>0</v>
      </c>
      <c r="BP59" s="629" t="str">
        <f t="shared" si="26"/>
        <v>00</v>
      </c>
      <c r="BQ59" s="630">
        <f t="shared" si="27"/>
        <v>0</v>
      </c>
      <c r="BR59" s="628">
        <f t="shared" si="28"/>
        <v>0</v>
      </c>
      <c r="BS59" s="629" t="str">
        <f t="shared" si="29"/>
        <v>00</v>
      </c>
      <c r="BT59" s="630">
        <f t="shared" si="30"/>
        <v>0</v>
      </c>
      <c r="BU59" s="628">
        <f t="shared" si="31"/>
        <v>0</v>
      </c>
      <c r="BV59" s="629" t="str">
        <f t="shared" si="32"/>
        <v>00</v>
      </c>
      <c r="BW59" s="630">
        <f t="shared" si="33"/>
        <v>0</v>
      </c>
      <c r="BX59" s="628">
        <f t="shared" si="34"/>
        <v>0</v>
      </c>
      <c r="BY59" s="629" t="str">
        <f t="shared" si="35"/>
        <v>00</v>
      </c>
      <c r="BZ59" s="630">
        <f t="shared" si="36"/>
        <v>0</v>
      </c>
      <c r="CA59" s="628">
        <f t="shared" si="37"/>
        <v>0</v>
      </c>
      <c r="CB59" s="629" t="str">
        <f t="shared" si="38"/>
        <v>00</v>
      </c>
      <c r="CC59" s="630">
        <f t="shared" si="39"/>
        <v>0</v>
      </c>
      <c r="CD59" s="628">
        <f t="shared" si="40"/>
        <v>0</v>
      </c>
      <c r="CE59" s="629" t="str">
        <f t="shared" si="41"/>
        <v>00</v>
      </c>
      <c r="CF59" s="630">
        <f t="shared" si="42"/>
        <v>0</v>
      </c>
      <c r="CG59" s="628">
        <f t="shared" si="43"/>
        <v>0</v>
      </c>
      <c r="CH59" s="629" t="str">
        <f t="shared" si="44"/>
        <v>00</v>
      </c>
      <c r="CI59" s="630">
        <f t="shared" si="45"/>
        <v>0</v>
      </c>
      <c r="CJ59" s="631">
        <f t="shared" si="46"/>
        <v>100000</v>
      </c>
      <c r="CK59" s="632">
        <f t="shared" si="47"/>
        <v>0</v>
      </c>
      <c r="CL59" s="632"/>
      <c r="CM59" s="630">
        <f t="shared" si="48"/>
        <v>100000</v>
      </c>
      <c r="CN59" s="633" t="str">
        <f t="shared" si="49"/>
        <v>B DIRA</v>
      </c>
      <c r="CO59" s="624">
        <f t="shared" si="50"/>
        <v>0</v>
      </c>
      <c r="CP59" s="625">
        <f t="shared" si="51"/>
        <v>0</v>
      </c>
      <c r="CQ59" s="625">
        <f t="shared" si="52"/>
        <v>0</v>
      </c>
      <c r="CR59" s="625">
        <f t="shared" si="53"/>
        <v>0</v>
      </c>
      <c r="CS59" s="625">
        <f t="shared" si="54"/>
        <v>0</v>
      </c>
      <c r="CT59" s="625">
        <f t="shared" si="55"/>
        <v>0</v>
      </c>
      <c r="CU59" s="625">
        <f t="shared" si="56"/>
        <v>30</v>
      </c>
      <c r="CV59" s="625">
        <f t="shared" si="57"/>
        <v>0</v>
      </c>
      <c r="CW59" s="625">
        <f t="shared" si="58"/>
        <v>0</v>
      </c>
      <c r="CX59" s="625">
        <f t="shared" si="59"/>
        <v>0</v>
      </c>
      <c r="CY59" s="625">
        <f t="shared" si="60"/>
        <v>0</v>
      </c>
      <c r="CZ59" s="625">
        <f t="shared" si="61"/>
        <v>0</v>
      </c>
      <c r="DA59" s="625">
        <f t="shared" si="62"/>
        <v>0</v>
      </c>
      <c r="DB59" s="625">
        <f t="shared" si="63"/>
        <v>0</v>
      </c>
      <c r="DC59" s="626">
        <f t="shared" si="64"/>
        <v>30</v>
      </c>
      <c r="DM59" s="283"/>
    </row>
    <row r="60" spans="1:117" ht="15.75" customHeight="1">
      <c r="A60" s="518"/>
      <c r="B60" s="601"/>
      <c r="C60" s="602">
        <v>48</v>
      </c>
      <c r="D60" s="603" t="s">
        <v>1148</v>
      </c>
      <c r="E60" s="604"/>
      <c r="F60" s="605">
        <v>45026</v>
      </c>
      <c r="G60" s="606" t="s">
        <v>1149</v>
      </c>
      <c r="H60" s="607"/>
      <c r="I60" s="608"/>
      <c r="J60" s="607"/>
      <c r="K60" s="608"/>
      <c r="L60" s="607"/>
      <c r="M60" s="609"/>
      <c r="N60" s="607"/>
      <c r="O60" s="610"/>
      <c r="P60" s="607">
        <v>2</v>
      </c>
      <c r="Q60" s="611">
        <v>180000</v>
      </c>
      <c r="R60" s="607">
        <v>3</v>
      </c>
      <c r="S60" s="610">
        <v>180000</v>
      </c>
      <c r="T60" s="613">
        <f t="shared" si="1"/>
        <v>360000</v>
      </c>
      <c r="U60" s="602"/>
      <c r="V60" s="602"/>
      <c r="W60" s="602"/>
      <c r="X60" s="602" t="s">
        <v>1043</v>
      </c>
      <c r="Y60" s="614" t="s">
        <v>650</v>
      </c>
      <c r="Z60" s="614"/>
      <c r="AA60" s="536"/>
      <c r="AB60" s="518"/>
      <c r="AC60" s="602" t="str">
        <f t="shared" si="2"/>
        <v>ZAENAB</v>
      </c>
      <c r="AD60" s="602"/>
      <c r="AE60" s="602"/>
      <c r="AF60" s="602"/>
      <c r="AG60" s="602"/>
      <c r="AH60" s="602"/>
      <c r="AI60" s="602"/>
      <c r="AJ60" s="602">
        <v>360000</v>
      </c>
      <c r="AK60" s="602"/>
      <c r="AL60" s="602"/>
      <c r="AM60" s="602"/>
      <c r="AN60" s="602"/>
      <c r="AO60" s="602"/>
      <c r="AP60" s="602"/>
      <c r="AQ60" s="602">
        <f t="shared" si="3"/>
        <v>360000</v>
      </c>
      <c r="AR60" s="602">
        <f t="shared" si="4"/>
        <v>0</v>
      </c>
      <c r="AS60" s="602"/>
      <c r="AT60" s="602">
        <f t="shared" si="5"/>
        <v>360000</v>
      </c>
      <c r="AU60" s="518"/>
      <c r="AV60" s="617" t="str">
        <f t="shared" si="6"/>
        <v>ZAENAB</v>
      </c>
      <c r="AW60" s="628">
        <f t="shared" si="7"/>
        <v>0</v>
      </c>
      <c r="AX60" s="629" t="str">
        <f t="shared" si="8"/>
        <v>00</v>
      </c>
      <c r="AY60" s="630">
        <f t="shared" si="9"/>
        <v>0</v>
      </c>
      <c r="AZ60" s="628">
        <f t="shared" si="10"/>
        <v>0</v>
      </c>
      <c r="BA60" s="629" t="str">
        <f t="shared" si="11"/>
        <v>00</v>
      </c>
      <c r="BB60" s="630">
        <f t="shared" si="12"/>
        <v>0</v>
      </c>
      <c r="BC60" s="628">
        <f t="shared" si="13"/>
        <v>0</v>
      </c>
      <c r="BD60" s="629" t="str">
        <f t="shared" si="14"/>
        <v>00</v>
      </c>
      <c r="BE60" s="630">
        <f t="shared" si="15"/>
        <v>0</v>
      </c>
      <c r="BF60" s="628">
        <f t="shared" si="16"/>
        <v>0</v>
      </c>
      <c r="BG60" s="629" t="str">
        <f t="shared" si="17"/>
        <v>00</v>
      </c>
      <c r="BH60" s="630">
        <f t="shared" si="18"/>
        <v>0</v>
      </c>
      <c r="BI60" s="628">
        <f t="shared" si="19"/>
        <v>0</v>
      </c>
      <c r="BJ60" s="629" t="str">
        <f t="shared" si="20"/>
        <v>00</v>
      </c>
      <c r="BK60" s="630">
        <f t="shared" si="21"/>
        <v>0</v>
      </c>
      <c r="BL60" s="628">
        <f t="shared" si="22"/>
        <v>0</v>
      </c>
      <c r="BM60" s="629" t="str">
        <f t="shared" si="23"/>
        <v>00</v>
      </c>
      <c r="BN60" s="630">
        <f t="shared" si="24"/>
        <v>0</v>
      </c>
      <c r="BO60" s="628" t="str">
        <f t="shared" si="25"/>
        <v>G</v>
      </c>
      <c r="BP60" s="629" t="str">
        <f t="shared" si="26"/>
        <v>G3</v>
      </c>
      <c r="BQ60" s="630">
        <f t="shared" si="27"/>
        <v>360000</v>
      </c>
      <c r="BR60" s="628">
        <f t="shared" si="28"/>
        <v>0</v>
      </c>
      <c r="BS60" s="629" t="str">
        <f t="shared" si="29"/>
        <v>00</v>
      </c>
      <c r="BT60" s="630">
        <f t="shared" si="30"/>
        <v>0</v>
      </c>
      <c r="BU60" s="628">
        <f t="shared" si="31"/>
        <v>0</v>
      </c>
      <c r="BV60" s="629" t="str">
        <f t="shared" si="32"/>
        <v>00</v>
      </c>
      <c r="BW60" s="630">
        <f t="shared" si="33"/>
        <v>0</v>
      </c>
      <c r="BX60" s="628">
        <f t="shared" si="34"/>
        <v>0</v>
      </c>
      <c r="BY60" s="629" t="str">
        <f t="shared" si="35"/>
        <v>00</v>
      </c>
      <c r="BZ60" s="630">
        <f t="shared" si="36"/>
        <v>0</v>
      </c>
      <c r="CA60" s="628">
        <f t="shared" si="37"/>
        <v>0</v>
      </c>
      <c r="CB60" s="629" t="str">
        <f t="shared" si="38"/>
        <v>00</v>
      </c>
      <c r="CC60" s="630">
        <f t="shared" si="39"/>
        <v>0</v>
      </c>
      <c r="CD60" s="628">
        <f t="shared" si="40"/>
        <v>0</v>
      </c>
      <c r="CE60" s="629" t="str">
        <f t="shared" si="41"/>
        <v>00</v>
      </c>
      <c r="CF60" s="630">
        <f t="shared" si="42"/>
        <v>0</v>
      </c>
      <c r="CG60" s="628">
        <f t="shared" si="43"/>
        <v>0</v>
      </c>
      <c r="CH60" s="629" t="str">
        <f t="shared" si="44"/>
        <v>00</v>
      </c>
      <c r="CI60" s="630">
        <f t="shared" si="45"/>
        <v>0</v>
      </c>
      <c r="CJ60" s="631">
        <f t="shared" si="46"/>
        <v>360000</v>
      </c>
      <c r="CK60" s="632">
        <f t="shared" si="47"/>
        <v>0</v>
      </c>
      <c r="CL60" s="632"/>
      <c r="CM60" s="630">
        <f t="shared" si="48"/>
        <v>360000</v>
      </c>
      <c r="CN60" s="633" t="str">
        <f t="shared" si="49"/>
        <v>ZAENAB</v>
      </c>
      <c r="CO60" s="624">
        <f t="shared" si="50"/>
        <v>0</v>
      </c>
      <c r="CP60" s="625">
        <f t="shared" si="51"/>
        <v>0</v>
      </c>
      <c r="CQ60" s="625">
        <f t="shared" si="52"/>
        <v>0</v>
      </c>
      <c r="CR60" s="625">
        <f t="shared" si="53"/>
        <v>0</v>
      </c>
      <c r="CS60" s="625">
        <f t="shared" si="54"/>
        <v>0</v>
      </c>
      <c r="CT60" s="625">
        <f t="shared" si="55"/>
        <v>0</v>
      </c>
      <c r="CU60" s="625">
        <f t="shared" si="56"/>
        <v>0</v>
      </c>
      <c r="CV60" s="625">
        <f t="shared" si="57"/>
        <v>3</v>
      </c>
      <c r="CW60" s="625">
        <f t="shared" si="58"/>
        <v>0</v>
      </c>
      <c r="CX60" s="625">
        <f t="shared" si="59"/>
        <v>0</v>
      </c>
      <c r="CY60" s="625">
        <f t="shared" si="60"/>
        <v>0</v>
      </c>
      <c r="CZ60" s="625">
        <f t="shared" si="61"/>
        <v>0</v>
      </c>
      <c r="DA60" s="625">
        <f t="shared" si="62"/>
        <v>0</v>
      </c>
      <c r="DB60" s="625">
        <f t="shared" si="63"/>
        <v>0</v>
      </c>
      <c r="DC60" s="626">
        <f t="shared" si="64"/>
        <v>3</v>
      </c>
      <c r="DM60" s="283"/>
    </row>
    <row r="61" spans="1:117" ht="15.75" customHeight="1">
      <c r="A61" s="518"/>
      <c r="B61" s="601"/>
      <c r="C61" s="602">
        <v>49</v>
      </c>
      <c r="D61" s="603" t="s">
        <v>1150</v>
      </c>
      <c r="E61" s="604"/>
      <c r="F61" s="605">
        <v>45026</v>
      </c>
      <c r="G61" s="606" t="s">
        <v>1151</v>
      </c>
      <c r="H61" s="607"/>
      <c r="I61" s="608"/>
      <c r="J61" s="607"/>
      <c r="K61" s="608"/>
      <c r="L61" s="607"/>
      <c r="M61" s="609"/>
      <c r="N61" s="607"/>
      <c r="O61" s="610"/>
      <c r="P61" s="607">
        <v>2</v>
      </c>
      <c r="Q61" s="611">
        <v>133000</v>
      </c>
      <c r="R61" s="607">
        <v>3</v>
      </c>
      <c r="S61" s="610">
        <v>33000</v>
      </c>
      <c r="T61" s="613">
        <f t="shared" si="1"/>
        <v>166000</v>
      </c>
      <c r="U61" s="602"/>
      <c r="V61" s="602"/>
      <c r="W61" s="602"/>
      <c r="X61" s="602" t="s">
        <v>1043</v>
      </c>
      <c r="Y61" s="614" t="s">
        <v>650</v>
      </c>
      <c r="Z61" s="614"/>
      <c r="AA61" s="536"/>
      <c r="AB61" s="518"/>
      <c r="AC61" s="602" t="str">
        <f t="shared" si="2"/>
        <v>HASNA</v>
      </c>
      <c r="AD61" s="602"/>
      <c r="AE61" s="602"/>
      <c r="AF61" s="602"/>
      <c r="AG61" s="602"/>
      <c r="AH61" s="602"/>
      <c r="AI61" s="602"/>
      <c r="AJ61" s="602"/>
      <c r="AK61" s="602"/>
      <c r="AL61" s="602"/>
      <c r="AM61" s="602">
        <v>133000</v>
      </c>
      <c r="AN61" s="602"/>
      <c r="AO61" s="602"/>
      <c r="AP61" s="602"/>
      <c r="AQ61" s="602">
        <f t="shared" si="3"/>
        <v>133000</v>
      </c>
      <c r="AR61" s="602">
        <f t="shared" si="4"/>
        <v>33000</v>
      </c>
      <c r="AS61" s="602"/>
      <c r="AT61" s="602">
        <f t="shared" si="5"/>
        <v>166000</v>
      </c>
      <c r="AU61" s="518"/>
      <c r="AV61" s="617" t="str">
        <f t="shared" si="6"/>
        <v>HASNA</v>
      </c>
      <c r="AW61" s="628">
        <f t="shared" si="7"/>
        <v>0</v>
      </c>
      <c r="AX61" s="629" t="str">
        <f t="shared" si="8"/>
        <v>00</v>
      </c>
      <c r="AY61" s="630">
        <f t="shared" si="9"/>
        <v>0</v>
      </c>
      <c r="AZ61" s="628">
        <f t="shared" si="10"/>
        <v>0</v>
      </c>
      <c r="BA61" s="629" t="str">
        <f t="shared" si="11"/>
        <v>00</v>
      </c>
      <c r="BB61" s="630">
        <f t="shared" si="12"/>
        <v>0</v>
      </c>
      <c r="BC61" s="628">
        <f t="shared" si="13"/>
        <v>0</v>
      </c>
      <c r="BD61" s="629" t="str">
        <f t="shared" si="14"/>
        <v>00</v>
      </c>
      <c r="BE61" s="630">
        <f t="shared" si="15"/>
        <v>0</v>
      </c>
      <c r="BF61" s="628">
        <f t="shared" si="16"/>
        <v>0</v>
      </c>
      <c r="BG61" s="629" t="str">
        <f t="shared" si="17"/>
        <v>00</v>
      </c>
      <c r="BH61" s="630">
        <f t="shared" si="18"/>
        <v>0</v>
      </c>
      <c r="BI61" s="628">
        <f t="shared" si="19"/>
        <v>0</v>
      </c>
      <c r="BJ61" s="629" t="str">
        <f t="shared" si="20"/>
        <v>00</v>
      </c>
      <c r="BK61" s="630">
        <f t="shared" si="21"/>
        <v>0</v>
      </c>
      <c r="BL61" s="628">
        <f t="shared" si="22"/>
        <v>0</v>
      </c>
      <c r="BM61" s="629" t="str">
        <f t="shared" si="23"/>
        <v>00</v>
      </c>
      <c r="BN61" s="630">
        <f t="shared" si="24"/>
        <v>0</v>
      </c>
      <c r="BO61" s="628">
        <f t="shared" si="25"/>
        <v>0</v>
      </c>
      <c r="BP61" s="629" t="str">
        <f t="shared" si="26"/>
        <v>00</v>
      </c>
      <c r="BQ61" s="630">
        <f t="shared" si="27"/>
        <v>0</v>
      </c>
      <c r="BR61" s="628">
        <f t="shared" si="28"/>
        <v>0</v>
      </c>
      <c r="BS61" s="629" t="str">
        <f t="shared" si="29"/>
        <v>00</v>
      </c>
      <c r="BT61" s="630">
        <f t="shared" si="30"/>
        <v>0</v>
      </c>
      <c r="BU61" s="628">
        <f t="shared" si="31"/>
        <v>0</v>
      </c>
      <c r="BV61" s="629" t="str">
        <f t="shared" si="32"/>
        <v>00</v>
      </c>
      <c r="BW61" s="630">
        <f t="shared" si="33"/>
        <v>0</v>
      </c>
      <c r="BX61" s="628" t="str">
        <f t="shared" si="34"/>
        <v>J</v>
      </c>
      <c r="BY61" s="629" t="str">
        <f t="shared" si="35"/>
        <v>J6</v>
      </c>
      <c r="BZ61" s="630">
        <f t="shared" si="36"/>
        <v>133000</v>
      </c>
      <c r="CA61" s="628">
        <f t="shared" si="37"/>
        <v>0</v>
      </c>
      <c r="CB61" s="629" t="str">
        <f t="shared" si="38"/>
        <v>00</v>
      </c>
      <c r="CC61" s="630">
        <f t="shared" si="39"/>
        <v>0</v>
      </c>
      <c r="CD61" s="628">
        <f t="shared" si="40"/>
        <v>0</v>
      </c>
      <c r="CE61" s="629" t="str">
        <f t="shared" si="41"/>
        <v>00</v>
      </c>
      <c r="CF61" s="630">
        <f t="shared" si="42"/>
        <v>0</v>
      </c>
      <c r="CG61" s="628">
        <f t="shared" si="43"/>
        <v>0</v>
      </c>
      <c r="CH61" s="629" t="str">
        <f t="shared" si="44"/>
        <v>00</v>
      </c>
      <c r="CI61" s="630">
        <f t="shared" si="45"/>
        <v>0</v>
      </c>
      <c r="CJ61" s="631">
        <f t="shared" si="46"/>
        <v>133000</v>
      </c>
      <c r="CK61" s="632">
        <f t="shared" si="47"/>
        <v>33000</v>
      </c>
      <c r="CL61" s="632"/>
      <c r="CM61" s="630">
        <f t="shared" si="48"/>
        <v>166000</v>
      </c>
      <c r="CN61" s="633" t="str">
        <f t="shared" si="49"/>
        <v>HASNA</v>
      </c>
      <c r="CO61" s="624">
        <f t="shared" si="50"/>
        <v>0</v>
      </c>
      <c r="CP61" s="625">
        <f t="shared" si="51"/>
        <v>0</v>
      </c>
      <c r="CQ61" s="625">
        <f t="shared" si="52"/>
        <v>0</v>
      </c>
      <c r="CR61" s="625">
        <f t="shared" si="53"/>
        <v>0</v>
      </c>
      <c r="CS61" s="625">
        <f t="shared" si="54"/>
        <v>0</v>
      </c>
      <c r="CT61" s="625">
        <f t="shared" si="55"/>
        <v>0</v>
      </c>
      <c r="CU61" s="625">
        <f t="shared" si="56"/>
        <v>0</v>
      </c>
      <c r="CV61" s="625">
        <f t="shared" si="57"/>
        <v>0</v>
      </c>
      <c r="CW61" s="625">
        <f t="shared" si="58"/>
        <v>0</v>
      </c>
      <c r="CX61" s="625">
        <f t="shared" si="59"/>
        <v>0</v>
      </c>
      <c r="CY61" s="625">
        <f t="shared" si="60"/>
        <v>6</v>
      </c>
      <c r="CZ61" s="625">
        <f t="shared" si="61"/>
        <v>0</v>
      </c>
      <c r="DA61" s="625">
        <f t="shared" si="62"/>
        <v>0</v>
      </c>
      <c r="DB61" s="625">
        <f t="shared" si="63"/>
        <v>0</v>
      </c>
      <c r="DC61" s="626">
        <f t="shared" si="64"/>
        <v>6</v>
      </c>
      <c r="DM61" s="283"/>
    </row>
    <row r="62" spans="1:117" ht="15.75" customHeight="1">
      <c r="A62" s="518"/>
      <c r="B62" s="601"/>
      <c r="C62" s="602">
        <v>50</v>
      </c>
      <c r="D62" s="603" t="s">
        <v>1152</v>
      </c>
      <c r="E62" s="604"/>
      <c r="F62" s="605">
        <v>45026</v>
      </c>
      <c r="G62" s="606" t="s">
        <v>1153</v>
      </c>
      <c r="H62" s="607"/>
      <c r="I62" s="608"/>
      <c r="J62" s="607"/>
      <c r="K62" s="608"/>
      <c r="L62" s="607"/>
      <c r="M62" s="609"/>
      <c r="N62" s="607"/>
      <c r="O62" s="610"/>
      <c r="P62" s="607">
        <v>2</v>
      </c>
      <c r="Q62" s="611"/>
      <c r="R62" s="607">
        <v>3</v>
      </c>
      <c r="S62" s="610"/>
      <c r="T62" s="613">
        <f t="shared" si="1"/>
        <v>0</v>
      </c>
      <c r="U62" s="602"/>
      <c r="V62" s="602"/>
      <c r="W62" s="602"/>
      <c r="X62" s="602" t="s">
        <v>1043</v>
      </c>
      <c r="Y62" s="614" t="s">
        <v>650</v>
      </c>
      <c r="Z62" s="614"/>
      <c r="AA62" s="536"/>
      <c r="AB62" s="518"/>
      <c r="AC62" s="602" t="str">
        <f t="shared" si="2"/>
        <v>HASMI</v>
      </c>
      <c r="AD62" s="602"/>
      <c r="AE62" s="602"/>
      <c r="AF62" s="602"/>
      <c r="AG62" s="602"/>
      <c r="AH62" s="602"/>
      <c r="AI62" s="602"/>
      <c r="AJ62" s="602"/>
      <c r="AK62" s="602"/>
      <c r="AL62" s="602"/>
      <c r="AM62" s="602"/>
      <c r="AN62" s="602"/>
      <c r="AO62" s="602"/>
      <c r="AP62" s="602"/>
      <c r="AQ62" s="602">
        <f t="shared" si="3"/>
        <v>0</v>
      </c>
      <c r="AR62" s="602">
        <f t="shared" si="4"/>
        <v>0</v>
      </c>
      <c r="AS62" s="602"/>
      <c r="AT62" s="602">
        <f t="shared" si="5"/>
        <v>0</v>
      </c>
      <c r="AU62" s="518"/>
      <c r="AV62" s="617" t="str">
        <f t="shared" si="6"/>
        <v>HASMI</v>
      </c>
      <c r="AW62" s="628">
        <f t="shared" si="7"/>
        <v>0</v>
      </c>
      <c r="AX62" s="629" t="str">
        <f t="shared" si="8"/>
        <v>00</v>
      </c>
      <c r="AY62" s="630">
        <f t="shared" si="9"/>
        <v>0</v>
      </c>
      <c r="AZ62" s="628">
        <f t="shared" si="10"/>
        <v>0</v>
      </c>
      <c r="BA62" s="629" t="str">
        <f t="shared" si="11"/>
        <v>00</v>
      </c>
      <c r="BB62" s="630">
        <f t="shared" si="12"/>
        <v>0</v>
      </c>
      <c r="BC62" s="628">
        <f t="shared" si="13"/>
        <v>0</v>
      </c>
      <c r="BD62" s="629" t="str">
        <f t="shared" si="14"/>
        <v>00</v>
      </c>
      <c r="BE62" s="630">
        <f t="shared" si="15"/>
        <v>0</v>
      </c>
      <c r="BF62" s="628">
        <f t="shared" si="16"/>
        <v>0</v>
      </c>
      <c r="BG62" s="629" t="str">
        <f t="shared" si="17"/>
        <v>00</v>
      </c>
      <c r="BH62" s="630">
        <f t="shared" si="18"/>
        <v>0</v>
      </c>
      <c r="BI62" s="628">
        <f t="shared" si="19"/>
        <v>0</v>
      </c>
      <c r="BJ62" s="629" t="str">
        <f t="shared" si="20"/>
        <v>00</v>
      </c>
      <c r="BK62" s="630">
        <f t="shared" si="21"/>
        <v>0</v>
      </c>
      <c r="BL62" s="628">
        <f t="shared" si="22"/>
        <v>0</v>
      </c>
      <c r="BM62" s="629" t="str">
        <f t="shared" si="23"/>
        <v>00</v>
      </c>
      <c r="BN62" s="630">
        <f t="shared" si="24"/>
        <v>0</v>
      </c>
      <c r="BO62" s="628">
        <f t="shared" si="25"/>
        <v>0</v>
      </c>
      <c r="BP62" s="629" t="str">
        <f t="shared" si="26"/>
        <v>00</v>
      </c>
      <c r="BQ62" s="630">
        <f t="shared" si="27"/>
        <v>0</v>
      </c>
      <c r="BR62" s="628">
        <f t="shared" si="28"/>
        <v>0</v>
      </c>
      <c r="BS62" s="629" t="str">
        <f t="shared" si="29"/>
        <v>00</v>
      </c>
      <c r="BT62" s="630">
        <f t="shared" si="30"/>
        <v>0</v>
      </c>
      <c r="BU62" s="628">
        <f t="shared" si="31"/>
        <v>0</v>
      </c>
      <c r="BV62" s="629" t="str">
        <f t="shared" si="32"/>
        <v>00</v>
      </c>
      <c r="BW62" s="630">
        <f t="shared" si="33"/>
        <v>0</v>
      </c>
      <c r="BX62" s="628">
        <f t="shared" si="34"/>
        <v>0</v>
      </c>
      <c r="BY62" s="629" t="str">
        <f t="shared" si="35"/>
        <v>00</v>
      </c>
      <c r="BZ62" s="630">
        <f t="shared" si="36"/>
        <v>0</v>
      </c>
      <c r="CA62" s="628">
        <f t="shared" si="37"/>
        <v>0</v>
      </c>
      <c r="CB62" s="629" t="str">
        <f t="shared" si="38"/>
        <v>00</v>
      </c>
      <c r="CC62" s="630">
        <f t="shared" si="39"/>
        <v>0</v>
      </c>
      <c r="CD62" s="628">
        <f t="shared" si="40"/>
        <v>0</v>
      </c>
      <c r="CE62" s="629" t="str">
        <f t="shared" si="41"/>
        <v>00</v>
      </c>
      <c r="CF62" s="630">
        <f t="shared" si="42"/>
        <v>0</v>
      </c>
      <c r="CG62" s="628">
        <f t="shared" si="43"/>
        <v>0</v>
      </c>
      <c r="CH62" s="629" t="str">
        <f t="shared" si="44"/>
        <v>00</v>
      </c>
      <c r="CI62" s="630">
        <f t="shared" si="45"/>
        <v>0</v>
      </c>
      <c r="CJ62" s="631">
        <f t="shared" si="46"/>
        <v>0</v>
      </c>
      <c r="CK62" s="632">
        <f t="shared" si="47"/>
        <v>0</v>
      </c>
      <c r="CL62" s="632"/>
      <c r="CM62" s="630">
        <f t="shared" si="48"/>
        <v>0</v>
      </c>
      <c r="CN62" s="633" t="str">
        <f t="shared" si="49"/>
        <v>HASMI</v>
      </c>
      <c r="CO62" s="624">
        <f t="shared" si="50"/>
        <v>0</v>
      </c>
      <c r="CP62" s="625">
        <f t="shared" si="51"/>
        <v>0</v>
      </c>
      <c r="CQ62" s="625">
        <f t="shared" si="52"/>
        <v>0</v>
      </c>
      <c r="CR62" s="625">
        <f t="shared" si="53"/>
        <v>0</v>
      </c>
      <c r="CS62" s="625">
        <f t="shared" si="54"/>
        <v>0</v>
      </c>
      <c r="CT62" s="625">
        <f t="shared" si="55"/>
        <v>0</v>
      </c>
      <c r="CU62" s="625">
        <f t="shared" si="56"/>
        <v>0</v>
      </c>
      <c r="CV62" s="625">
        <f t="shared" si="57"/>
        <v>0</v>
      </c>
      <c r="CW62" s="625">
        <f t="shared" si="58"/>
        <v>0</v>
      </c>
      <c r="CX62" s="625">
        <f t="shared" si="59"/>
        <v>0</v>
      </c>
      <c r="CY62" s="625">
        <f t="shared" si="60"/>
        <v>0</v>
      </c>
      <c r="CZ62" s="625">
        <f t="shared" si="61"/>
        <v>0</v>
      </c>
      <c r="DA62" s="625">
        <f t="shared" si="62"/>
        <v>0</v>
      </c>
      <c r="DB62" s="625">
        <f t="shared" si="63"/>
        <v>0</v>
      </c>
      <c r="DC62" s="626">
        <f t="shared" si="64"/>
        <v>0</v>
      </c>
      <c r="DM62" s="283"/>
    </row>
    <row r="63" spans="1:117" ht="15.75" customHeight="1">
      <c r="A63" s="518"/>
      <c r="B63" s="601"/>
      <c r="C63" s="602">
        <v>51</v>
      </c>
      <c r="D63" s="603" t="s">
        <v>1154</v>
      </c>
      <c r="E63" s="604"/>
      <c r="F63" s="605">
        <v>45029</v>
      </c>
      <c r="G63" s="606" t="s">
        <v>1155</v>
      </c>
      <c r="H63" s="607"/>
      <c r="I63" s="608"/>
      <c r="J63" s="607"/>
      <c r="K63" s="608"/>
      <c r="L63" s="607"/>
      <c r="M63" s="609"/>
      <c r="N63" s="607"/>
      <c r="O63" s="610"/>
      <c r="P63" s="607">
        <v>2</v>
      </c>
      <c r="Q63" s="611">
        <v>160000</v>
      </c>
      <c r="R63" s="607">
        <v>3</v>
      </c>
      <c r="S63" s="610">
        <v>160000</v>
      </c>
      <c r="T63" s="613">
        <f t="shared" si="1"/>
        <v>320000</v>
      </c>
      <c r="U63" s="602"/>
      <c r="V63" s="602"/>
      <c r="W63" s="602"/>
      <c r="X63" s="602" t="s">
        <v>1043</v>
      </c>
      <c r="Y63" s="614" t="s">
        <v>650</v>
      </c>
      <c r="Z63" s="614"/>
      <c r="AA63" s="536"/>
      <c r="AB63" s="518"/>
      <c r="AC63" s="602" t="str">
        <f t="shared" si="2"/>
        <v>RITA</v>
      </c>
      <c r="AD63" s="602"/>
      <c r="AE63" s="602"/>
      <c r="AF63" s="602"/>
      <c r="AG63" s="602"/>
      <c r="AH63" s="602"/>
      <c r="AI63" s="602"/>
      <c r="AJ63" s="602"/>
      <c r="AK63" s="602"/>
      <c r="AL63" s="602"/>
      <c r="AM63" s="602"/>
      <c r="AN63" s="602"/>
      <c r="AO63" s="602">
        <v>320000</v>
      </c>
      <c r="AP63" s="602"/>
      <c r="AQ63" s="602">
        <f t="shared" si="3"/>
        <v>320000</v>
      </c>
      <c r="AR63" s="602">
        <f t="shared" si="4"/>
        <v>0</v>
      </c>
      <c r="AS63" s="602"/>
      <c r="AT63" s="602">
        <f t="shared" si="5"/>
        <v>320000</v>
      </c>
      <c r="AU63" s="518"/>
      <c r="AV63" s="617" t="str">
        <f t="shared" si="6"/>
        <v>RITA</v>
      </c>
      <c r="AW63" s="628">
        <f t="shared" si="7"/>
        <v>0</v>
      </c>
      <c r="AX63" s="629" t="str">
        <f t="shared" si="8"/>
        <v>00</v>
      </c>
      <c r="AY63" s="630">
        <f t="shared" si="9"/>
        <v>0</v>
      </c>
      <c r="AZ63" s="628">
        <f t="shared" si="10"/>
        <v>0</v>
      </c>
      <c r="BA63" s="629" t="str">
        <f t="shared" si="11"/>
        <v>00</v>
      </c>
      <c r="BB63" s="630">
        <f t="shared" si="12"/>
        <v>0</v>
      </c>
      <c r="BC63" s="628">
        <f t="shared" si="13"/>
        <v>0</v>
      </c>
      <c r="BD63" s="629" t="str">
        <f t="shared" si="14"/>
        <v>00</v>
      </c>
      <c r="BE63" s="630">
        <f t="shared" si="15"/>
        <v>0</v>
      </c>
      <c r="BF63" s="628">
        <f t="shared" si="16"/>
        <v>0</v>
      </c>
      <c r="BG63" s="629" t="str">
        <f t="shared" si="17"/>
        <v>00</v>
      </c>
      <c r="BH63" s="630">
        <f t="shared" si="18"/>
        <v>0</v>
      </c>
      <c r="BI63" s="628">
        <f t="shared" si="19"/>
        <v>0</v>
      </c>
      <c r="BJ63" s="629" t="str">
        <f t="shared" si="20"/>
        <v>00</v>
      </c>
      <c r="BK63" s="630">
        <f t="shared" si="21"/>
        <v>0</v>
      </c>
      <c r="BL63" s="628">
        <f t="shared" si="22"/>
        <v>0</v>
      </c>
      <c r="BM63" s="629" t="str">
        <f t="shared" si="23"/>
        <v>00</v>
      </c>
      <c r="BN63" s="630">
        <f t="shared" si="24"/>
        <v>0</v>
      </c>
      <c r="BO63" s="628">
        <f t="shared" si="25"/>
        <v>0</v>
      </c>
      <c r="BP63" s="629" t="str">
        <f t="shared" si="26"/>
        <v>00</v>
      </c>
      <c r="BQ63" s="630">
        <f t="shared" si="27"/>
        <v>0</v>
      </c>
      <c r="BR63" s="628">
        <f t="shared" si="28"/>
        <v>0</v>
      </c>
      <c r="BS63" s="629" t="str">
        <f t="shared" si="29"/>
        <v>00</v>
      </c>
      <c r="BT63" s="630">
        <f t="shared" si="30"/>
        <v>0</v>
      </c>
      <c r="BU63" s="628">
        <f t="shared" si="31"/>
        <v>0</v>
      </c>
      <c r="BV63" s="629" t="str">
        <f t="shared" si="32"/>
        <v>00</v>
      </c>
      <c r="BW63" s="630">
        <f t="shared" si="33"/>
        <v>0</v>
      </c>
      <c r="BX63" s="628">
        <f t="shared" si="34"/>
        <v>0</v>
      </c>
      <c r="BY63" s="629" t="str">
        <f t="shared" si="35"/>
        <v>00</v>
      </c>
      <c r="BZ63" s="630">
        <f t="shared" si="36"/>
        <v>0</v>
      </c>
      <c r="CA63" s="628">
        <f t="shared" si="37"/>
        <v>0</v>
      </c>
      <c r="CB63" s="629" t="str">
        <f t="shared" si="38"/>
        <v>00</v>
      </c>
      <c r="CC63" s="630">
        <f t="shared" si="39"/>
        <v>0</v>
      </c>
      <c r="CD63" s="628" t="str">
        <f t="shared" si="40"/>
        <v>L</v>
      </c>
      <c r="CE63" s="629" t="str">
        <f t="shared" si="41"/>
        <v>L1</v>
      </c>
      <c r="CF63" s="630">
        <f t="shared" si="42"/>
        <v>320000</v>
      </c>
      <c r="CG63" s="628">
        <f t="shared" si="43"/>
        <v>0</v>
      </c>
      <c r="CH63" s="629" t="str">
        <f t="shared" si="44"/>
        <v>00</v>
      </c>
      <c r="CI63" s="630">
        <f t="shared" si="45"/>
        <v>0</v>
      </c>
      <c r="CJ63" s="631">
        <f t="shared" si="46"/>
        <v>320000</v>
      </c>
      <c r="CK63" s="632">
        <f t="shared" si="47"/>
        <v>0</v>
      </c>
      <c r="CL63" s="632"/>
      <c r="CM63" s="630">
        <f t="shared" si="48"/>
        <v>320000</v>
      </c>
      <c r="CN63" s="633" t="str">
        <f t="shared" si="49"/>
        <v>RITA</v>
      </c>
      <c r="CO63" s="624">
        <f t="shared" si="50"/>
        <v>0</v>
      </c>
      <c r="CP63" s="625">
        <f t="shared" si="51"/>
        <v>0</v>
      </c>
      <c r="CQ63" s="625">
        <f t="shared" si="52"/>
        <v>0</v>
      </c>
      <c r="CR63" s="625">
        <f t="shared" si="53"/>
        <v>0</v>
      </c>
      <c r="CS63" s="625">
        <f t="shared" si="54"/>
        <v>0</v>
      </c>
      <c r="CT63" s="625">
        <f t="shared" si="55"/>
        <v>0</v>
      </c>
      <c r="CU63" s="625">
        <f t="shared" si="56"/>
        <v>0</v>
      </c>
      <c r="CV63" s="625">
        <f t="shared" si="57"/>
        <v>0</v>
      </c>
      <c r="CW63" s="625">
        <f t="shared" si="58"/>
        <v>0</v>
      </c>
      <c r="CX63" s="625">
        <f t="shared" si="59"/>
        <v>0</v>
      </c>
      <c r="CY63" s="625">
        <f t="shared" si="60"/>
        <v>0</v>
      </c>
      <c r="CZ63" s="625">
        <f t="shared" si="61"/>
        <v>0</v>
      </c>
      <c r="DA63" s="625">
        <f t="shared" si="62"/>
        <v>1</v>
      </c>
      <c r="DB63" s="625">
        <f t="shared" si="63"/>
        <v>0</v>
      </c>
      <c r="DC63" s="626">
        <f t="shared" si="64"/>
        <v>1</v>
      </c>
      <c r="DM63" s="283"/>
    </row>
    <row r="64" spans="1:117" ht="15.75" customHeight="1">
      <c r="A64" s="518"/>
      <c r="B64" s="601"/>
      <c r="C64" s="602">
        <v>52</v>
      </c>
      <c r="D64" s="603" t="s">
        <v>1156</v>
      </c>
      <c r="E64" s="604"/>
      <c r="F64" s="605">
        <v>45029</v>
      </c>
      <c r="G64" s="606" t="s">
        <v>1157</v>
      </c>
      <c r="H64" s="607"/>
      <c r="I64" s="608"/>
      <c r="J64" s="607"/>
      <c r="K64" s="608"/>
      <c r="L64" s="607"/>
      <c r="M64" s="609"/>
      <c r="N64" s="607"/>
      <c r="O64" s="610"/>
      <c r="P64" s="607">
        <v>2</v>
      </c>
      <c r="Q64" s="611">
        <v>133000</v>
      </c>
      <c r="R64" s="607">
        <v>3</v>
      </c>
      <c r="S64" s="610">
        <v>133000</v>
      </c>
      <c r="T64" s="613">
        <f t="shared" si="1"/>
        <v>266000</v>
      </c>
      <c r="U64" s="602"/>
      <c r="V64" s="602"/>
      <c r="W64" s="602"/>
      <c r="X64" s="602" t="s">
        <v>1043</v>
      </c>
      <c r="Y64" s="614" t="s">
        <v>650</v>
      </c>
      <c r="Z64" s="614"/>
      <c r="AA64" s="536"/>
      <c r="AB64" s="518"/>
      <c r="AC64" s="602" t="str">
        <f t="shared" si="2"/>
        <v>B ASMAWATI</v>
      </c>
      <c r="AD64" s="602"/>
      <c r="AE64" s="602"/>
      <c r="AF64" s="602"/>
      <c r="AG64" s="602"/>
      <c r="AH64" s="602"/>
      <c r="AI64" s="602">
        <v>266000</v>
      </c>
      <c r="AJ64" s="602"/>
      <c r="AK64" s="602"/>
      <c r="AL64" s="602"/>
      <c r="AM64" s="602"/>
      <c r="AN64" s="602"/>
      <c r="AO64" s="602"/>
      <c r="AP64" s="602"/>
      <c r="AQ64" s="602">
        <f t="shared" si="3"/>
        <v>266000</v>
      </c>
      <c r="AR64" s="602">
        <f t="shared" si="4"/>
        <v>0</v>
      </c>
      <c r="AS64" s="602"/>
      <c r="AT64" s="602">
        <f t="shared" si="5"/>
        <v>266000</v>
      </c>
      <c r="AU64" s="518"/>
      <c r="AV64" s="617" t="str">
        <f t="shared" si="6"/>
        <v>B ASMAWATI</v>
      </c>
      <c r="AW64" s="628">
        <f t="shared" si="7"/>
        <v>0</v>
      </c>
      <c r="AX64" s="629" t="str">
        <f t="shared" si="8"/>
        <v>00</v>
      </c>
      <c r="AY64" s="630">
        <f t="shared" si="9"/>
        <v>0</v>
      </c>
      <c r="AZ64" s="628">
        <f t="shared" si="10"/>
        <v>0</v>
      </c>
      <c r="BA64" s="629" t="str">
        <f t="shared" si="11"/>
        <v>00</v>
      </c>
      <c r="BB64" s="630">
        <f t="shared" si="12"/>
        <v>0</v>
      </c>
      <c r="BC64" s="628">
        <f t="shared" si="13"/>
        <v>0</v>
      </c>
      <c r="BD64" s="629" t="str">
        <f t="shared" si="14"/>
        <v>00</v>
      </c>
      <c r="BE64" s="630">
        <f t="shared" si="15"/>
        <v>0</v>
      </c>
      <c r="BF64" s="628">
        <f t="shared" si="16"/>
        <v>0</v>
      </c>
      <c r="BG64" s="629" t="str">
        <f t="shared" si="17"/>
        <v>00</v>
      </c>
      <c r="BH64" s="630">
        <f t="shared" si="18"/>
        <v>0</v>
      </c>
      <c r="BI64" s="628">
        <f t="shared" si="19"/>
        <v>0</v>
      </c>
      <c r="BJ64" s="629" t="str">
        <f t="shared" si="20"/>
        <v>00</v>
      </c>
      <c r="BK64" s="630">
        <f t="shared" si="21"/>
        <v>0</v>
      </c>
      <c r="BL64" s="628" t="str">
        <f t="shared" si="22"/>
        <v>F</v>
      </c>
      <c r="BM64" s="629" t="str">
        <f t="shared" si="23"/>
        <v>F31</v>
      </c>
      <c r="BN64" s="630">
        <f t="shared" si="24"/>
        <v>266000</v>
      </c>
      <c r="BO64" s="628">
        <f t="shared" si="25"/>
        <v>0</v>
      </c>
      <c r="BP64" s="629" t="str">
        <f t="shared" si="26"/>
        <v>00</v>
      </c>
      <c r="BQ64" s="630">
        <f t="shared" si="27"/>
        <v>0</v>
      </c>
      <c r="BR64" s="628">
        <f t="shared" si="28"/>
        <v>0</v>
      </c>
      <c r="BS64" s="629" t="str">
        <f t="shared" si="29"/>
        <v>00</v>
      </c>
      <c r="BT64" s="630">
        <f t="shared" si="30"/>
        <v>0</v>
      </c>
      <c r="BU64" s="628">
        <f t="shared" si="31"/>
        <v>0</v>
      </c>
      <c r="BV64" s="629" t="str">
        <f t="shared" si="32"/>
        <v>00</v>
      </c>
      <c r="BW64" s="630">
        <f t="shared" si="33"/>
        <v>0</v>
      </c>
      <c r="BX64" s="628">
        <f t="shared" si="34"/>
        <v>0</v>
      </c>
      <c r="BY64" s="629" t="str">
        <f t="shared" si="35"/>
        <v>00</v>
      </c>
      <c r="BZ64" s="630">
        <f t="shared" si="36"/>
        <v>0</v>
      </c>
      <c r="CA64" s="628">
        <f t="shared" si="37"/>
        <v>0</v>
      </c>
      <c r="CB64" s="629" t="str">
        <f t="shared" si="38"/>
        <v>00</v>
      </c>
      <c r="CC64" s="630">
        <f t="shared" si="39"/>
        <v>0</v>
      </c>
      <c r="CD64" s="628">
        <f t="shared" si="40"/>
        <v>0</v>
      </c>
      <c r="CE64" s="629" t="str">
        <f t="shared" si="41"/>
        <v>00</v>
      </c>
      <c r="CF64" s="630">
        <f t="shared" si="42"/>
        <v>0</v>
      </c>
      <c r="CG64" s="628">
        <f t="shared" si="43"/>
        <v>0</v>
      </c>
      <c r="CH64" s="629" t="str">
        <f t="shared" si="44"/>
        <v>00</v>
      </c>
      <c r="CI64" s="630">
        <f t="shared" si="45"/>
        <v>0</v>
      </c>
      <c r="CJ64" s="631">
        <f t="shared" si="46"/>
        <v>266000</v>
      </c>
      <c r="CK64" s="632">
        <f t="shared" si="47"/>
        <v>0</v>
      </c>
      <c r="CL64" s="632"/>
      <c r="CM64" s="630">
        <f t="shared" si="48"/>
        <v>266000</v>
      </c>
      <c r="CN64" s="633" t="str">
        <f t="shared" si="49"/>
        <v>B ASMAWATI</v>
      </c>
      <c r="CO64" s="624">
        <f t="shared" si="50"/>
        <v>0</v>
      </c>
      <c r="CP64" s="625">
        <f t="shared" si="51"/>
        <v>0</v>
      </c>
      <c r="CQ64" s="625">
        <f t="shared" si="52"/>
        <v>0</v>
      </c>
      <c r="CR64" s="625">
        <f t="shared" si="53"/>
        <v>0</v>
      </c>
      <c r="CS64" s="625">
        <f t="shared" si="54"/>
        <v>0</v>
      </c>
      <c r="CT64" s="625">
        <f t="shared" si="55"/>
        <v>0</v>
      </c>
      <c r="CU64" s="625">
        <f t="shared" si="56"/>
        <v>31</v>
      </c>
      <c r="CV64" s="625">
        <f t="shared" si="57"/>
        <v>0</v>
      </c>
      <c r="CW64" s="625">
        <f t="shared" si="58"/>
        <v>0</v>
      </c>
      <c r="CX64" s="625">
        <f t="shared" si="59"/>
        <v>0</v>
      </c>
      <c r="CY64" s="625">
        <f t="shared" si="60"/>
        <v>0</v>
      </c>
      <c r="CZ64" s="625">
        <f t="shared" si="61"/>
        <v>0</v>
      </c>
      <c r="DA64" s="625">
        <f t="shared" si="62"/>
        <v>0</v>
      </c>
      <c r="DB64" s="625">
        <f t="shared" si="63"/>
        <v>0</v>
      </c>
      <c r="DC64" s="626">
        <f t="shared" si="64"/>
        <v>31</v>
      </c>
      <c r="DM64" s="283"/>
    </row>
    <row r="65" spans="1:117" ht="15.75" customHeight="1">
      <c r="A65" s="518"/>
      <c r="B65" s="601"/>
      <c r="C65" s="602">
        <v>53</v>
      </c>
      <c r="D65" s="603" t="s">
        <v>1158</v>
      </c>
      <c r="E65" s="604"/>
      <c r="F65" s="605">
        <v>45029</v>
      </c>
      <c r="G65" s="606" t="s">
        <v>1159</v>
      </c>
      <c r="H65" s="607"/>
      <c r="I65" s="608"/>
      <c r="J65" s="607"/>
      <c r="K65" s="608"/>
      <c r="L65" s="607"/>
      <c r="M65" s="609"/>
      <c r="N65" s="607"/>
      <c r="O65" s="610"/>
      <c r="P65" s="607">
        <v>2</v>
      </c>
      <c r="Q65" s="611"/>
      <c r="R65" s="607">
        <v>3</v>
      </c>
      <c r="S65" s="610">
        <v>133000</v>
      </c>
      <c r="T65" s="613">
        <f t="shared" si="1"/>
        <v>133000</v>
      </c>
      <c r="U65" s="602"/>
      <c r="V65" s="602"/>
      <c r="W65" s="602"/>
      <c r="X65" s="602" t="s">
        <v>1043</v>
      </c>
      <c r="Y65" s="614" t="s">
        <v>650</v>
      </c>
      <c r="Z65" s="614"/>
      <c r="AA65" s="536"/>
      <c r="AB65" s="518"/>
      <c r="AC65" s="602" t="str">
        <f t="shared" si="2"/>
        <v>SUKMA TAHIR</v>
      </c>
      <c r="AD65" s="602"/>
      <c r="AE65" s="602"/>
      <c r="AF65" s="602"/>
      <c r="AG65" s="602"/>
      <c r="AH65" s="602"/>
      <c r="AI65" s="602"/>
      <c r="AJ65" s="602"/>
      <c r="AK65" s="602">
        <v>133000</v>
      </c>
      <c r="AL65" s="602"/>
      <c r="AM65" s="602"/>
      <c r="AN65" s="602"/>
      <c r="AO65" s="602"/>
      <c r="AP65" s="602"/>
      <c r="AQ65" s="602">
        <f t="shared" si="3"/>
        <v>133000</v>
      </c>
      <c r="AR65" s="602">
        <f t="shared" si="4"/>
        <v>0</v>
      </c>
      <c r="AS65" s="602"/>
      <c r="AT65" s="602">
        <f t="shared" si="5"/>
        <v>133000</v>
      </c>
      <c r="AU65" s="518"/>
      <c r="AV65" s="617" t="str">
        <f t="shared" si="6"/>
        <v>SUKMA TAHIR</v>
      </c>
      <c r="AW65" s="628">
        <f t="shared" si="7"/>
        <v>0</v>
      </c>
      <c r="AX65" s="629" t="str">
        <f t="shared" si="8"/>
        <v>00</v>
      </c>
      <c r="AY65" s="630">
        <f t="shared" si="9"/>
        <v>0</v>
      </c>
      <c r="AZ65" s="628">
        <f t="shared" si="10"/>
        <v>0</v>
      </c>
      <c r="BA65" s="629" t="str">
        <f t="shared" si="11"/>
        <v>00</v>
      </c>
      <c r="BB65" s="630">
        <f t="shared" si="12"/>
        <v>0</v>
      </c>
      <c r="BC65" s="628">
        <f t="shared" si="13"/>
        <v>0</v>
      </c>
      <c r="BD65" s="629" t="str">
        <f t="shared" si="14"/>
        <v>00</v>
      </c>
      <c r="BE65" s="630">
        <f t="shared" si="15"/>
        <v>0</v>
      </c>
      <c r="BF65" s="628">
        <f t="shared" si="16"/>
        <v>0</v>
      </c>
      <c r="BG65" s="629" t="str">
        <f t="shared" si="17"/>
        <v>00</v>
      </c>
      <c r="BH65" s="630">
        <f t="shared" si="18"/>
        <v>0</v>
      </c>
      <c r="BI65" s="628">
        <f t="shared" si="19"/>
        <v>0</v>
      </c>
      <c r="BJ65" s="629" t="str">
        <f t="shared" si="20"/>
        <v>00</v>
      </c>
      <c r="BK65" s="630">
        <f t="shared" si="21"/>
        <v>0</v>
      </c>
      <c r="BL65" s="628">
        <f t="shared" si="22"/>
        <v>0</v>
      </c>
      <c r="BM65" s="629" t="str">
        <f t="shared" si="23"/>
        <v>00</v>
      </c>
      <c r="BN65" s="630">
        <f t="shared" si="24"/>
        <v>0</v>
      </c>
      <c r="BO65" s="628">
        <f t="shared" si="25"/>
        <v>0</v>
      </c>
      <c r="BP65" s="629" t="str">
        <f t="shared" si="26"/>
        <v>00</v>
      </c>
      <c r="BQ65" s="630">
        <f t="shared" si="27"/>
        <v>0</v>
      </c>
      <c r="BR65" s="628" t="str">
        <f t="shared" si="28"/>
        <v>H</v>
      </c>
      <c r="BS65" s="629" t="str">
        <f t="shared" si="29"/>
        <v>H1</v>
      </c>
      <c r="BT65" s="630">
        <f t="shared" si="30"/>
        <v>133000</v>
      </c>
      <c r="BU65" s="628">
        <f t="shared" si="31"/>
        <v>0</v>
      </c>
      <c r="BV65" s="629" t="str">
        <f t="shared" si="32"/>
        <v>00</v>
      </c>
      <c r="BW65" s="630">
        <f t="shared" si="33"/>
        <v>0</v>
      </c>
      <c r="BX65" s="628">
        <f t="shared" si="34"/>
        <v>0</v>
      </c>
      <c r="BY65" s="629" t="str">
        <f t="shared" si="35"/>
        <v>00</v>
      </c>
      <c r="BZ65" s="630">
        <f t="shared" si="36"/>
        <v>0</v>
      </c>
      <c r="CA65" s="628">
        <f t="shared" si="37"/>
        <v>0</v>
      </c>
      <c r="CB65" s="629" t="str">
        <f t="shared" si="38"/>
        <v>00</v>
      </c>
      <c r="CC65" s="630">
        <f t="shared" si="39"/>
        <v>0</v>
      </c>
      <c r="CD65" s="628">
        <f t="shared" si="40"/>
        <v>0</v>
      </c>
      <c r="CE65" s="629" t="str">
        <f t="shared" si="41"/>
        <v>00</v>
      </c>
      <c r="CF65" s="630">
        <f t="shared" si="42"/>
        <v>0</v>
      </c>
      <c r="CG65" s="628">
        <f t="shared" si="43"/>
        <v>0</v>
      </c>
      <c r="CH65" s="629" t="str">
        <f t="shared" si="44"/>
        <v>00</v>
      </c>
      <c r="CI65" s="630">
        <f t="shared" si="45"/>
        <v>0</v>
      </c>
      <c r="CJ65" s="631">
        <f t="shared" si="46"/>
        <v>133000</v>
      </c>
      <c r="CK65" s="632">
        <f t="shared" si="47"/>
        <v>0</v>
      </c>
      <c r="CL65" s="632"/>
      <c r="CM65" s="630">
        <f t="shared" si="48"/>
        <v>133000</v>
      </c>
      <c r="CN65" s="633" t="str">
        <f t="shared" si="49"/>
        <v>SUKMA TAHIR</v>
      </c>
      <c r="CO65" s="624">
        <f t="shared" si="50"/>
        <v>0</v>
      </c>
      <c r="CP65" s="625">
        <f t="shared" si="51"/>
        <v>0</v>
      </c>
      <c r="CQ65" s="625">
        <f t="shared" si="52"/>
        <v>0</v>
      </c>
      <c r="CR65" s="625">
        <f t="shared" si="53"/>
        <v>0</v>
      </c>
      <c r="CS65" s="625">
        <f t="shared" si="54"/>
        <v>0</v>
      </c>
      <c r="CT65" s="625">
        <f t="shared" si="55"/>
        <v>0</v>
      </c>
      <c r="CU65" s="625">
        <f t="shared" si="56"/>
        <v>0</v>
      </c>
      <c r="CV65" s="625">
        <f t="shared" si="57"/>
        <v>0</v>
      </c>
      <c r="CW65" s="625">
        <f t="shared" si="58"/>
        <v>1</v>
      </c>
      <c r="CX65" s="625">
        <f t="shared" si="59"/>
        <v>0</v>
      </c>
      <c r="CY65" s="625">
        <f t="shared" si="60"/>
        <v>0</v>
      </c>
      <c r="CZ65" s="625">
        <f t="shared" si="61"/>
        <v>0</v>
      </c>
      <c r="DA65" s="625">
        <f t="shared" si="62"/>
        <v>0</v>
      </c>
      <c r="DB65" s="625">
        <f t="shared" si="63"/>
        <v>0</v>
      </c>
      <c r="DC65" s="626">
        <f t="shared" si="64"/>
        <v>1</v>
      </c>
      <c r="DM65" s="283"/>
    </row>
    <row r="66" spans="1:117" ht="15.75" customHeight="1">
      <c r="A66" s="518"/>
      <c r="B66" s="601"/>
      <c r="C66" s="602">
        <v>54</v>
      </c>
      <c r="D66" s="603" t="s">
        <v>1160</v>
      </c>
      <c r="E66" s="604"/>
      <c r="F66" s="605">
        <v>45033</v>
      </c>
      <c r="G66" s="606" t="s">
        <v>1161</v>
      </c>
      <c r="H66" s="607"/>
      <c r="I66" s="608"/>
      <c r="J66" s="607"/>
      <c r="K66" s="608"/>
      <c r="L66" s="607"/>
      <c r="M66" s="609"/>
      <c r="N66" s="607"/>
      <c r="O66" s="610"/>
      <c r="P66" s="607">
        <v>2</v>
      </c>
      <c r="Q66" s="611">
        <v>325000</v>
      </c>
      <c r="R66" s="607">
        <v>3</v>
      </c>
      <c r="S66" s="610">
        <v>325000</v>
      </c>
      <c r="T66" s="613">
        <f t="shared" si="1"/>
        <v>650000</v>
      </c>
      <c r="U66" s="602"/>
      <c r="V66" s="602"/>
      <c r="W66" s="602"/>
      <c r="X66" s="602" t="s">
        <v>1043</v>
      </c>
      <c r="Y66" s="614" t="s">
        <v>650</v>
      </c>
      <c r="Z66" s="614"/>
      <c r="AA66" s="536"/>
      <c r="AB66" s="518"/>
      <c r="AC66" s="602" t="str">
        <f t="shared" si="2"/>
        <v>MILA</v>
      </c>
      <c r="AD66" s="602"/>
      <c r="AE66" s="602"/>
      <c r="AF66" s="602"/>
      <c r="AG66" s="602"/>
      <c r="AH66" s="602"/>
      <c r="AI66" s="602">
        <v>470000</v>
      </c>
      <c r="AJ66" s="602"/>
      <c r="AK66" s="602">
        <v>180000</v>
      </c>
      <c r="AL66" s="602"/>
      <c r="AM66" s="602"/>
      <c r="AN66" s="602"/>
      <c r="AO66" s="602"/>
      <c r="AP66" s="602"/>
      <c r="AQ66" s="602">
        <f t="shared" si="3"/>
        <v>650000</v>
      </c>
      <c r="AR66" s="602">
        <f t="shared" si="4"/>
        <v>0</v>
      </c>
      <c r="AS66" s="602"/>
      <c r="AT66" s="602">
        <f t="shared" si="5"/>
        <v>650000</v>
      </c>
      <c r="AU66" s="518"/>
      <c r="AV66" s="617" t="str">
        <f t="shared" si="6"/>
        <v>MILA</v>
      </c>
      <c r="AW66" s="628">
        <f t="shared" si="7"/>
        <v>0</v>
      </c>
      <c r="AX66" s="629" t="str">
        <f t="shared" si="8"/>
        <v>00</v>
      </c>
      <c r="AY66" s="630">
        <f t="shared" si="9"/>
        <v>0</v>
      </c>
      <c r="AZ66" s="628">
        <f t="shared" si="10"/>
        <v>0</v>
      </c>
      <c r="BA66" s="629" t="str">
        <f t="shared" si="11"/>
        <v>00</v>
      </c>
      <c r="BB66" s="630">
        <f t="shared" si="12"/>
        <v>0</v>
      </c>
      <c r="BC66" s="628">
        <f t="shared" si="13"/>
        <v>0</v>
      </c>
      <c r="BD66" s="629" t="str">
        <f t="shared" si="14"/>
        <v>00</v>
      </c>
      <c r="BE66" s="630">
        <f t="shared" si="15"/>
        <v>0</v>
      </c>
      <c r="BF66" s="628">
        <f t="shared" si="16"/>
        <v>0</v>
      </c>
      <c r="BG66" s="629" t="str">
        <f t="shared" si="17"/>
        <v>00</v>
      </c>
      <c r="BH66" s="630">
        <f t="shared" si="18"/>
        <v>0</v>
      </c>
      <c r="BI66" s="628">
        <f t="shared" si="19"/>
        <v>0</v>
      </c>
      <c r="BJ66" s="629" t="str">
        <f t="shared" si="20"/>
        <v>00</v>
      </c>
      <c r="BK66" s="630">
        <f t="shared" si="21"/>
        <v>0</v>
      </c>
      <c r="BL66" s="628" t="str">
        <f t="shared" si="22"/>
        <v>F</v>
      </c>
      <c r="BM66" s="629" t="str">
        <f t="shared" si="23"/>
        <v>F32</v>
      </c>
      <c r="BN66" s="630">
        <f t="shared" si="24"/>
        <v>470000</v>
      </c>
      <c r="BO66" s="628">
        <f t="shared" si="25"/>
        <v>0</v>
      </c>
      <c r="BP66" s="629" t="str">
        <f t="shared" si="26"/>
        <v>00</v>
      </c>
      <c r="BQ66" s="630">
        <f t="shared" si="27"/>
        <v>0</v>
      </c>
      <c r="BR66" s="628" t="str">
        <f t="shared" si="28"/>
        <v>H</v>
      </c>
      <c r="BS66" s="629" t="str">
        <f t="shared" si="29"/>
        <v>H2</v>
      </c>
      <c r="BT66" s="630">
        <f t="shared" si="30"/>
        <v>180000</v>
      </c>
      <c r="BU66" s="628">
        <f t="shared" si="31"/>
        <v>0</v>
      </c>
      <c r="BV66" s="629" t="str">
        <f t="shared" si="32"/>
        <v>00</v>
      </c>
      <c r="BW66" s="630">
        <f t="shared" si="33"/>
        <v>0</v>
      </c>
      <c r="BX66" s="628">
        <f t="shared" si="34"/>
        <v>0</v>
      </c>
      <c r="BY66" s="629" t="str">
        <f t="shared" si="35"/>
        <v>00</v>
      </c>
      <c r="BZ66" s="630">
        <f t="shared" si="36"/>
        <v>0</v>
      </c>
      <c r="CA66" s="628">
        <f t="shared" si="37"/>
        <v>0</v>
      </c>
      <c r="CB66" s="629" t="str">
        <f t="shared" si="38"/>
        <v>00</v>
      </c>
      <c r="CC66" s="630">
        <f t="shared" si="39"/>
        <v>0</v>
      </c>
      <c r="CD66" s="628">
        <f t="shared" si="40"/>
        <v>0</v>
      </c>
      <c r="CE66" s="629" t="str">
        <f t="shared" si="41"/>
        <v>00</v>
      </c>
      <c r="CF66" s="630">
        <f t="shared" si="42"/>
        <v>0</v>
      </c>
      <c r="CG66" s="628">
        <f t="shared" si="43"/>
        <v>0</v>
      </c>
      <c r="CH66" s="629" t="str">
        <f t="shared" si="44"/>
        <v>00</v>
      </c>
      <c r="CI66" s="630">
        <f t="shared" si="45"/>
        <v>0</v>
      </c>
      <c r="CJ66" s="631">
        <f t="shared" si="46"/>
        <v>650000</v>
      </c>
      <c r="CK66" s="632">
        <f t="shared" si="47"/>
        <v>0</v>
      </c>
      <c r="CL66" s="632"/>
      <c r="CM66" s="630">
        <f t="shared" si="48"/>
        <v>650000</v>
      </c>
      <c r="CN66" s="633" t="str">
        <f t="shared" si="49"/>
        <v>MILA</v>
      </c>
      <c r="CO66" s="624">
        <f t="shared" si="50"/>
        <v>0</v>
      </c>
      <c r="CP66" s="625">
        <f t="shared" si="51"/>
        <v>0</v>
      </c>
      <c r="CQ66" s="625">
        <f t="shared" si="52"/>
        <v>0</v>
      </c>
      <c r="CR66" s="625">
        <f t="shared" si="53"/>
        <v>0</v>
      </c>
      <c r="CS66" s="625">
        <f t="shared" si="54"/>
        <v>0</v>
      </c>
      <c r="CT66" s="625">
        <f t="shared" si="55"/>
        <v>0</v>
      </c>
      <c r="CU66" s="625">
        <f t="shared" si="56"/>
        <v>32</v>
      </c>
      <c r="CV66" s="625">
        <f t="shared" si="57"/>
        <v>0</v>
      </c>
      <c r="CW66" s="625">
        <f t="shared" si="58"/>
        <v>2</v>
      </c>
      <c r="CX66" s="625">
        <f t="shared" si="59"/>
        <v>0</v>
      </c>
      <c r="CY66" s="625">
        <f t="shared" si="60"/>
        <v>0</v>
      </c>
      <c r="CZ66" s="625">
        <f t="shared" si="61"/>
        <v>0</v>
      </c>
      <c r="DA66" s="625">
        <f t="shared" si="62"/>
        <v>0</v>
      </c>
      <c r="DB66" s="625">
        <f t="shared" si="63"/>
        <v>0</v>
      </c>
      <c r="DC66" s="626">
        <f t="shared" si="64"/>
        <v>34</v>
      </c>
      <c r="DM66" s="283"/>
    </row>
    <row r="67" spans="1:117" ht="15.75" customHeight="1">
      <c r="A67" s="518"/>
      <c r="B67" s="601"/>
      <c r="C67" s="602">
        <v>55</v>
      </c>
      <c r="D67" s="603" t="s">
        <v>1162</v>
      </c>
      <c r="E67" s="604"/>
      <c r="F67" s="605">
        <v>45033</v>
      </c>
      <c r="G67" s="606" t="s">
        <v>1163</v>
      </c>
      <c r="H67" s="607"/>
      <c r="I67" s="608"/>
      <c r="J67" s="607"/>
      <c r="K67" s="608"/>
      <c r="L67" s="607"/>
      <c r="M67" s="609"/>
      <c r="N67" s="607"/>
      <c r="O67" s="610"/>
      <c r="P67" s="607">
        <v>2</v>
      </c>
      <c r="Q67" s="611">
        <v>150000</v>
      </c>
      <c r="R67" s="607">
        <v>3</v>
      </c>
      <c r="S67" s="610"/>
      <c r="T67" s="613">
        <f t="shared" si="1"/>
        <v>150000</v>
      </c>
      <c r="U67" s="602"/>
      <c r="V67" s="602"/>
      <c r="W67" s="602"/>
      <c r="X67" s="602" t="s">
        <v>1043</v>
      </c>
      <c r="Y67" s="614" t="s">
        <v>650</v>
      </c>
      <c r="Z67" s="614"/>
      <c r="AA67" s="536"/>
      <c r="AB67" s="518"/>
      <c r="AC67" s="602" t="str">
        <f t="shared" si="2"/>
        <v>ERNI/2839</v>
      </c>
      <c r="AD67" s="602"/>
      <c r="AE67" s="602"/>
      <c r="AF67" s="602"/>
      <c r="AG67" s="602"/>
      <c r="AH67" s="602"/>
      <c r="AI67" s="602"/>
      <c r="AJ67" s="602"/>
      <c r="AK67" s="602">
        <v>150000</v>
      </c>
      <c r="AL67" s="602"/>
      <c r="AM67" s="602"/>
      <c r="AN67" s="602"/>
      <c r="AO67" s="602"/>
      <c r="AP67" s="602"/>
      <c r="AQ67" s="602">
        <f t="shared" si="3"/>
        <v>150000</v>
      </c>
      <c r="AR67" s="602">
        <f t="shared" si="4"/>
        <v>0</v>
      </c>
      <c r="AS67" s="602"/>
      <c r="AT67" s="602">
        <f t="shared" si="5"/>
        <v>150000</v>
      </c>
      <c r="AU67" s="518"/>
      <c r="AV67" s="617" t="str">
        <f t="shared" si="6"/>
        <v>ERNI/2839</v>
      </c>
      <c r="AW67" s="628">
        <f t="shared" si="7"/>
        <v>0</v>
      </c>
      <c r="AX67" s="629" t="str">
        <f t="shared" si="8"/>
        <v>00</v>
      </c>
      <c r="AY67" s="630">
        <f t="shared" si="9"/>
        <v>0</v>
      </c>
      <c r="AZ67" s="628">
        <f t="shared" si="10"/>
        <v>0</v>
      </c>
      <c r="BA67" s="629" t="str">
        <f t="shared" si="11"/>
        <v>00</v>
      </c>
      <c r="BB67" s="630">
        <f t="shared" si="12"/>
        <v>0</v>
      </c>
      <c r="BC67" s="628">
        <f t="shared" si="13"/>
        <v>0</v>
      </c>
      <c r="BD67" s="629" t="str">
        <f t="shared" si="14"/>
        <v>00</v>
      </c>
      <c r="BE67" s="630">
        <f t="shared" si="15"/>
        <v>0</v>
      </c>
      <c r="BF67" s="628">
        <f t="shared" si="16"/>
        <v>0</v>
      </c>
      <c r="BG67" s="629" t="str">
        <f t="shared" si="17"/>
        <v>00</v>
      </c>
      <c r="BH67" s="630">
        <f t="shared" si="18"/>
        <v>0</v>
      </c>
      <c r="BI67" s="628">
        <f t="shared" si="19"/>
        <v>0</v>
      </c>
      <c r="BJ67" s="629" t="str">
        <f t="shared" si="20"/>
        <v>00</v>
      </c>
      <c r="BK67" s="630">
        <f t="shared" si="21"/>
        <v>0</v>
      </c>
      <c r="BL67" s="628">
        <f t="shared" si="22"/>
        <v>0</v>
      </c>
      <c r="BM67" s="629" t="str">
        <f t="shared" si="23"/>
        <v>00</v>
      </c>
      <c r="BN67" s="630">
        <f t="shared" si="24"/>
        <v>0</v>
      </c>
      <c r="BO67" s="628">
        <f t="shared" si="25"/>
        <v>0</v>
      </c>
      <c r="BP67" s="629" t="str">
        <f t="shared" si="26"/>
        <v>00</v>
      </c>
      <c r="BQ67" s="630">
        <f t="shared" si="27"/>
        <v>0</v>
      </c>
      <c r="BR67" s="628" t="str">
        <f t="shared" si="28"/>
        <v>H</v>
      </c>
      <c r="BS67" s="629" t="str">
        <f t="shared" si="29"/>
        <v>H3</v>
      </c>
      <c r="BT67" s="630">
        <f t="shared" si="30"/>
        <v>150000</v>
      </c>
      <c r="BU67" s="628">
        <f t="shared" si="31"/>
        <v>0</v>
      </c>
      <c r="BV67" s="629" t="str">
        <f t="shared" si="32"/>
        <v>00</v>
      </c>
      <c r="BW67" s="630">
        <f t="shared" si="33"/>
        <v>0</v>
      </c>
      <c r="BX67" s="628">
        <f t="shared" si="34"/>
        <v>0</v>
      </c>
      <c r="BY67" s="629" t="str">
        <f t="shared" si="35"/>
        <v>00</v>
      </c>
      <c r="BZ67" s="630">
        <f t="shared" si="36"/>
        <v>0</v>
      </c>
      <c r="CA67" s="628">
        <f t="shared" si="37"/>
        <v>0</v>
      </c>
      <c r="CB67" s="629" t="str">
        <f t="shared" si="38"/>
        <v>00</v>
      </c>
      <c r="CC67" s="630">
        <f t="shared" si="39"/>
        <v>0</v>
      </c>
      <c r="CD67" s="628">
        <f t="shared" si="40"/>
        <v>0</v>
      </c>
      <c r="CE67" s="629" t="str">
        <f t="shared" si="41"/>
        <v>00</v>
      </c>
      <c r="CF67" s="630">
        <f t="shared" si="42"/>
        <v>0</v>
      </c>
      <c r="CG67" s="628">
        <f t="shared" si="43"/>
        <v>0</v>
      </c>
      <c r="CH67" s="629" t="str">
        <f t="shared" si="44"/>
        <v>00</v>
      </c>
      <c r="CI67" s="630">
        <f t="shared" si="45"/>
        <v>0</v>
      </c>
      <c r="CJ67" s="631">
        <f t="shared" si="46"/>
        <v>150000</v>
      </c>
      <c r="CK67" s="632">
        <f t="shared" si="47"/>
        <v>0</v>
      </c>
      <c r="CL67" s="632"/>
      <c r="CM67" s="630">
        <f t="shared" si="48"/>
        <v>150000</v>
      </c>
      <c r="CN67" s="633" t="str">
        <f t="shared" si="49"/>
        <v>ERNI/2839</v>
      </c>
      <c r="CO67" s="624">
        <f t="shared" si="50"/>
        <v>0</v>
      </c>
      <c r="CP67" s="625">
        <f t="shared" si="51"/>
        <v>0</v>
      </c>
      <c r="CQ67" s="625">
        <f t="shared" si="52"/>
        <v>0</v>
      </c>
      <c r="CR67" s="625">
        <f t="shared" si="53"/>
        <v>0</v>
      </c>
      <c r="CS67" s="625">
        <f t="shared" si="54"/>
        <v>0</v>
      </c>
      <c r="CT67" s="625">
        <f t="shared" si="55"/>
        <v>0</v>
      </c>
      <c r="CU67" s="625">
        <f t="shared" si="56"/>
        <v>0</v>
      </c>
      <c r="CV67" s="625">
        <f t="shared" si="57"/>
        <v>0</v>
      </c>
      <c r="CW67" s="625">
        <f t="shared" si="58"/>
        <v>3</v>
      </c>
      <c r="CX67" s="625">
        <f t="shared" si="59"/>
        <v>0</v>
      </c>
      <c r="CY67" s="625">
        <f t="shared" si="60"/>
        <v>0</v>
      </c>
      <c r="CZ67" s="625">
        <f t="shared" si="61"/>
        <v>0</v>
      </c>
      <c r="DA67" s="625">
        <f t="shared" si="62"/>
        <v>0</v>
      </c>
      <c r="DB67" s="625">
        <f t="shared" si="63"/>
        <v>0</v>
      </c>
      <c r="DC67" s="626">
        <f t="shared" si="64"/>
        <v>3</v>
      </c>
      <c r="DM67" s="283"/>
    </row>
    <row r="68" spans="1:117" ht="15.75" customHeight="1">
      <c r="A68" s="518"/>
      <c r="B68" s="601"/>
      <c r="C68" s="602">
        <v>56</v>
      </c>
      <c r="D68" s="603" t="s">
        <v>1164</v>
      </c>
      <c r="E68" s="604"/>
      <c r="F68" s="605">
        <v>45033</v>
      </c>
      <c r="G68" s="606" t="s">
        <v>1165</v>
      </c>
      <c r="H68" s="607"/>
      <c r="I68" s="608"/>
      <c r="J68" s="607"/>
      <c r="K68" s="608"/>
      <c r="L68" s="607"/>
      <c r="M68" s="609"/>
      <c r="N68" s="607"/>
      <c r="O68" s="610"/>
      <c r="P68" s="607">
        <v>2</v>
      </c>
      <c r="Q68" s="611">
        <v>22000</v>
      </c>
      <c r="R68" s="607">
        <v>3</v>
      </c>
      <c r="S68" s="610">
        <v>233000</v>
      </c>
      <c r="T68" s="613">
        <f t="shared" si="1"/>
        <v>255000</v>
      </c>
      <c r="U68" s="602"/>
      <c r="V68" s="602"/>
      <c r="W68" s="602"/>
      <c r="X68" s="602" t="s">
        <v>1043</v>
      </c>
      <c r="Y68" s="614" t="s">
        <v>650</v>
      </c>
      <c r="Z68" s="614"/>
      <c r="AA68" s="536"/>
      <c r="AB68" s="518"/>
      <c r="AC68" s="602" t="str">
        <f t="shared" si="2"/>
        <v>MARYAM</v>
      </c>
      <c r="AD68" s="602"/>
      <c r="AE68" s="602"/>
      <c r="AF68" s="602"/>
      <c r="AG68" s="602"/>
      <c r="AH68" s="602"/>
      <c r="AI68" s="602">
        <v>233000</v>
      </c>
      <c r="AJ68" s="602"/>
      <c r="AK68" s="602">
        <v>22000</v>
      </c>
      <c r="AL68" s="602"/>
      <c r="AM68" s="602"/>
      <c r="AN68" s="602"/>
      <c r="AO68" s="602"/>
      <c r="AP68" s="602"/>
      <c r="AQ68" s="602">
        <f t="shared" si="3"/>
        <v>255000</v>
      </c>
      <c r="AR68" s="602">
        <f t="shared" si="4"/>
        <v>0</v>
      </c>
      <c r="AS68" s="602"/>
      <c r="AT68" s="602">
        <f t="shared" si="5"/>
        <v>255000</v>
      </c>
      <c r="AU68" s="518"/>
      <c r="AV68" s="617" t="str">
        <f t="shared" si="6"/>
        <v>MARYAM</v>
      </c>
      <c r="AW68" s="628">
        <f t="shared" si="7"/>
        <v>0</v>
      </c>
      <c r="AX68" s="629" t="str">
        <f t="shared" si="8"/>
        <v>00</v>
      </c>
      <c r="AY68" s="630">
        <f t="shared" si="9"/>
        <v>0</v>
      </c>
      <c r="AZ68" s="628">
        <f t="shared" si="10"/>
        <v>0</v>
      </c>
      <c r="BA68" s="629" t="str">
        <f t="shared" si="11"/>
        <v>00</v>
      </c>
      <c r="BB68" s="630">
        <f t="shared" si="12"/>
        <v>0</v>
      </c>
      <c r="BC68" s="628">
        <f t="shared" si="13"/>
        <v>0</v>
      </c>
      <c r="BD68" s="629" t="str">
        <f t="shared" si="14"/>
        <v>00</v>
      </c>
      <c r="BE68" s="630">
        <f t="shared" si="15"/>
        <v>0</v>
      </c>
      <c r="BF68" s="628">
        <f t="shared" si="16"/>
        <v>0</v>
      </c>
      <c r="BG68" s="629" t="str">
        <f t="shared" si="17"/>
        <v>00</v>
      </c>
      <c r="BH68" s="630">
        <f t="shared" si="18"/>
        <v>0</v>
      </c>
      <c r="BI68" s="628">
        <f t="shared" si="19"/>
        <v>0</v>
      </c>
      <c r="BJ68" s="629" t="str">
        <f t="shared" si="20"/>
        <v>00</v>
      </c>
      <c r="BK68" s="630">
        <f t="shared" si="21"/>
        <v>0</v>
      </c>
      <c r="BL68" s="628" t="str">
        <f t="shared" si="22"/>
        <v>F</v>
      </c>
      <c r="BM68" s="629" t="str">
        <f t="shared" si="23"/>
        <v>F33</v>
      </c>
      <c r="BN68" s="630">
        <f t="shared" si="24"/>
        <v>233000</v>
      </c>
      <c r="BO68" s="628">
        <f t="shared" si="25"/>
        <v>0</v>
      </c>
      <c r="BP68" s="629" t="str">
        <f t="shared" si="26"/>
        <v>00</v>
      </c>
      <c r="BQ68" s="630">
        <f t="shared" si="27"/>
        <v>0</v>
      </c>
      <c r="BR68" s="628" t="str">
        <f t="shared" si="28"/>
        <v>H</v>
      </c>
      <c r="BS68" s="629" t="str">
        <f t="shared" si="29"/>
        <v>H4</v>
      </c>
      <c r="BT68" s="630">
        <f t="shared" si="30"/>
        <v>22000</v>
      </c>
      <c r="BU68" s="628">
        <f t="shared" si="31"/>
        <v>0</v>
      </c>
      <c r="BV68" s="629" t="str">
        <f t="shared" si="32"/>
        <v>00</v>
      </c>
      <c r="BW68" s="630">
        <f t="shared" si="33"/>
        <v>0</v>
      </c>
      <c r="BX68" s="628">
        <f t="shared" si="34"/>
        <v>0</v>
      </c>
      <c r="BY68" s="629" t="str">
        <f t="shared" si="35"/>
        <v>00</v>
      </c>
      <c r="BZ68" s="630">
        <f t="shared" si="36"/>
        <v>0</v>
      </c>
      <c r="CA68" s="628">
        <f t="shared" si="37"/>
        <v>0</v>
      </c>
      <c r="CB68" s="629" t="str">
        <f t="shared" si="38"/>
        <v>00</v>
      </c>
      <c r="CC68" s="630">
        <f t="shared" si="39"/>
        <v>0</v>
      </c>
      <c r="CD68" s="628">
        <f t="shared" si="40"/>
        <v>0</v>
      </c>
      <c r="CE68" s="629" t="str">
        <f t="shared" si="41"/>
        <v>00</v>
      </c>
      <c r="CF68" s="630">
        <f t="shared" si="42"/>
        <v>0</v>
      </c>
      <c r="CG68" s="628">
        <f t="shared" si="43"/>
        <v>0</v>
      </c>
      <c r="CH68" s="629" t="str">
        <f t="shared" si="44"/>
        <v>00</v>
      </c>
      <c r="CI68" s="630">
        <f t="shared" si="45"/>
        <v>0</v>
      </c>
      <c r="CJ68" s="631">
        <f t="shared" si="46"/>
        <v>255000</v>
      </c>
      <c r="CK68" s="632">
        <f t="shared" si="47"/>
        <v>0</v>
      </c>
      <c r="CL68" s="632"/>
      <c r="CM68" s="630">
        <f t="shared" si="48"/>
        <v>255000</v>
      </c>
      <c r="CN68" s="633" t="str">
        <f t="shared" si="49"/>
        <v>MARYAM</v>
      </c>
      <c r="CO68" s="624">
        <f t="shared" si="50"/>
        <v>0</v>
      </c>
      <c r="CP68" s="625">
        <f t="shared" si="51"/>
        <v>0</v>
      </c>
      <c r="CQ68" s="625">
        <f t="shared" si="52"/>
        <v>0</v>
      </c>
      <c r="CR68" s="625">
        <f t="shared" si="53"/>
        <v>0</v>
      </c>
      <c r="CS68" s="625">
        <f t="shared" si="54"/>
        <v>0</v>
      </c>
      <c r="CT68" s="625">
        <f t="shared" si="55"/>
        <v>0</v>
      </c>
      <c r="CU68" s="625">
        <f t="shared" si="56"/>
        <v>33</v>
      </c>
      <c r="CV68" s="625">
        <f t="shared" si="57"/>
        <v>0</v>
      </c>
      <c r="CW68" s="625">
        <f t="shared" si="58"/>
        <v>4</v>
      </c>
      <c r="CX68" s="625">
        <f t="shared" si="59"/>
        <v>0</v>
      </c>
      <c r="CY68" s="625">
        <f t="shared" si="60"/>
        <v>0</v>
      </c>
      <c r="CZ68" s="625">
        <f t="shared" si="61"/>
        <v>0</v>
      </c>
      <c r="DA68" s="625">
        <f t="shared" si="62"/>
        <v>0</v>
      </c>
      <c r="DB68" s="625">
        <f t="shared" si="63"/>
        <v>0</v>
      </c>
      <c r="DC68" s="626">
        <f t="shared" si="64"/>
        <v>37</v>
      </c>
      <c r="DM68" s="283"/>
    </row>
    <row r="69" spans="1:117" ht="15.75" customHeight="1">
      <c r="A69" s="518"/>
      <c r="B69" s="601"/>
      <c r="C69" s="602">
        <v>57</v>
      </c>
      <c r="D69" s="603" t="s">
        <v>1166</v>
      </c>
      <c r="E69" s="604"/>
      <c r="F69" s="605">
        <v>45033</v>
      </c>
      <c r="G69" s="606" t="s">
        <v>1167</v>
      </c>
      <c r="H69" s="607"/>
      <c r="I69" s="608"/>
      <c r="J69" s="607"/>
      <c r="K69" s="608"/>
      <c r="L69" s="607"/>
      <c r="M69" s="609"/>
      <c r="N69" s="607"/>
      <c r="O69" s="610"/>
      <c r="P69" s="607">
        <v>2</v>
      </c>
      <c r="Q69" s="611">
        <v>180000</v>
      </c>
      <c r="R69" s="607">
        <v>3</v>
      </c>
      <c r="S69" s="610"/>
      <c r="T69" s="613">
        <f t="shared" si="1"/>
        <v>180000</v>
      </c>
      <c r="U69" s="602"/>
      <c r="V69" s="602"/>
      <c r="W69" s="602"/>
      <c r="X69" s="602" t="s">
        <v>1043</v>
      </c>
      <c r="Y69" s="614" t="s">
        <v>650</v>
      </c>
      <c r="Z69" s="614"/>
      <c r="AA69" s="536"/>
      <c r="AB69" s="518"/>
      <c r="AC69" s="602" t="str">
        <f t="shared" si="2"/>
        <v xml:space="preserve">B FATIMA </v>
      </c>
      <c r="AD69" s="602"/>
      <c r="AE69" s="602"/>
      <c r="AF69" s="602"/>
      <c r="AG69" s="602"/>
      <c r="AH69" s="602"/>
      <c r="AI69" s="602"/>
      <c r="AJ69" s="602"/>
      <c r="AK69" s="602">
        <v>180000</v>
      </c>
      <c r="AL69" s="602"/>
      <c r="AM69" s="602"/>
      <c r="AN69" s="602"/>
      <c r="AO69" s="602"/>
      <c r="AP69" s="602"/>
      <c r="AQ69" s="602">
        <f t="shared" si="3"/>
        <v>180000</v>
      </c>
      <c r="AR69" s="602">
        <f t="shared" si="4"/>
        <v>0</v>
      </c>
      <c r="AS69" s="602"/>
      <c r="AT69" s="602">
        <f t="shared" si="5"/>
        <v>180000</v>
      </c>
      <c r="AU69" s="518"/>
      <c r="AV69" s="617" t="str">
        <f t="shared" si="6"/>
        <v xml:space="preserve">B FATIMA </v>
      </c>
      <c r="AW69" s="628">
        <f t="shared" si="7"/>
        <v>0</v>
      </c>
      <c r="AX69" s="629" t="str">
        <f t="shared" si="8"/>
        <v>00</v>
      </c>
      <c r="AY69" s="630">
        <f t="shared" si="9"/>
        <v>0</v>
      </c>
      <c r="AZ69" s="628">
        <f t="shared" si="10"/>
        <v>0</v>
      </c>
      <c r="BA69" s="629" t="str">
        <f t="shared" si="11"/>
        <v>00</v>
      </c>
      <c r="BB69" s="630">
        <f t="shared" si="12"/>
        <v>0</v>
      </c>
      <c r="BC69" s="628">
        <f t="shared" si="13"/>
        <v>0</v>
      </c>
      <c r="BD69" s="629" t="str">
        <f t="shared" si="14"/>
        <v>00</v>
      </c>
      <c r="BE69" s="630">
        <f t="shared" si="15"/>
        <v>0</v>
      </c>
      <c r="BF69" s="628">
        <f t="shared" si="16"/>
        <v>0</v>
      </c>
      <c r="BG69" s="629" t="str">
        <f t="shared" si="17"/>
        <v>00</v>
      </c>
      <c r="BH69" s="630">
        <f t="shared" si="18"/>
        <v>0</v>
      </c>
      <c r="BI69" s="628">
        <f t="shared" si="19"/>
        <v>0</v>
      </c>
      <c r="BJ69" s="629" t="str">
        <f t="shared" si="20"/>
        <v>00</v>
      </c>
      <c r="BK69" s="630">
        <f t="shared" si="21"/>
        <v>0</v>
      </c>
      <c r="BL69" s="628">
        <f t="shared" si="22"/>
        <v>0</v>
      </c>
      <c r="BM69" s="629" t="str">
        <f t="shared" si="23"/>
        <v>00</v>
      </c>
      <c r="BN69" s="630">
        <f t="shared" si="24"/>
        <v>0</v>
      </c>
      <c r="BO69" s="628">
        <f t="shared" si="25"/>
        <v>0</v>
      </c>
      <c r="BP69" s="629" t="str">
        <f t="shared" si="26"/>
        <v>00</v>
      </c>
      <c r="BQ69" s="630">
        <f t="shared" si="27"/>
        <v>0</v>
      </c>
      <c r="BR69" s="628" t="str">
        <f t="shared" si="28"/>
        <v>H</v>
      </c>
      <c r="BS69" s="629" t="str">
        <f t="shared" si="29"/>
        <v>H5</v>
      </c>
      <c r="BT69" s="630">
        <f t="shared" si="30"/>
        <v>180000</v>
      </c>
      <c r="BU69" s="628">
        <f t="shared" si="31"/>
        <v>0</v>
      </c>
      <c r="BV69" s="629" t="str">
        <f t="shared" si="32"/>
        <v>00</v>
      </c>
      <c r="BW69" s="630">
        <f t="shared" si="33"/>
        <v>0</v>
      </c>
      <c r="BX69" s="628">
        <f t="shared" si="34"/>
        <v>0</v>
      </c>
      <c r="BY69" s="629" t="str">
        <f t="shared" si="35"/>
        <v>00</v>
      </c>
      <c r="BZ69" s="630">
        <f t="shared" si="36"/>
        <v>0</v>
      </c>
      <c r="CA69" s="628">
        <f t="shared" si="37"/>
        <v>0</v>
      </c>
      <c r="CB69" s="629" t="str">
        <f t="shared" si="38"/>
        <v>00</v>
      </c>
      <c r="CC69" s="630">
        <f t="shared" si="39"/>
        <v>0</v>
      </c>
      <c r="CD69" s="628">
        <f t="shared" si="40"/>
        <v>0</v>
      </c>
      <c r="CE69" s="629" t="str">
        <f t="shared" si="41"/>
        <v>00</v>
      </c>
      <c r="CF69" s="630">
        <f t="shared" si="42"/>
        <v>0</v>
      </c>
      <c r="CG69" s="628">
        <f t="shared" si="43"/>
        <v>0</v>
      </c>
      <c r="CH69" s="629" t="str">
        <f t="shared" si="44"/>
        <v>00</v>
      </c>
      <c r="CI69" s="630">
        <f t="shared" si="45"/>
        <v>0</v>
      </c>
      <c r="CJ69" s="631">
        <f t="shared" si="46"/>
        <v>180000</v>
      </c>
      <c r="CK69" s="632">
        <f t="shared" si="47"/>
        <v>0</v>
      </c>
      <c r="CL69" s="632"/>
      <c r="CM69" s="630">
        <f t="shared" si="48"/>
        <v>180000</v>
      </c>
      <c r="CN69" s="633" t="str">
        <f t="shared" si="49"/>
        <v xml:space="preserve">B FATIMA </v>
      </c>
      <c r="CO69" s="624">
        <f t="shared" si="50"/>
        <v>0</v>
      </c>
      <c r="CP69" s="625">
        <f t="shared" si="51"/>
        <v>0</v>
      </c>
      <c r="CQ69" s="625">
        <f t="shared" si="52"/>
        <v>0</v>
      </c>
      <c r="CR69" s="625">
        <f t="shared" si="53"/>
        <v>0</v>
      </c>
      <c r="CS69" s="625">
        <f t="shared" si="54"/>
        <v>0</v>
      </c>
      <c r="CT69" s="625">
        <f t="shared" si="55"/>
        <v>0</v>
      </c>
      <c r="CU69" s="625">
        <f t="shared" si="56"/>
        <v>0</v>
      </c>
      <c r="CV69" s="625">
        <f t="shared" si="57"/>
        <v>0</v>
      </c>
      <c r="CW69" s="625">
        <f t="shared" si="58"/>
        <v>5</v>
      </c>
      <c r="CX69" s="625">
        <f t="shared" si="59"/>
        <v>0</v>
      </c>
      <c r="CY69" s="625">
        <f t="shared" si="60"/>
        <v>0</v>
      </c>
      <c r="CZ69" s="625">
        <f t="shared" si="61"/>
        <v>0</v>
      </c>
      <c r="DA69" s="625">
        <f t="shared" si="62"/>
        <v>0</v>
      </c>
      <c r="DB69" s="625">
        <f t="shared" si="63"/>
        <v>0</v>
      </c>
      <c r="DC69" s="626">
        <f t="shared" si="64"/>
        <v>5</v>
      </c>
      <c r="DM69" s="283"/>
    </row>
    <row r="70" spans="1:117" ht="15.75" customHeight="1">
      <c r="A70" s="518"/>
      <c r="B70" s="601"/>
      <c r="C70" s="602">
        <v>58</v>
      </c>
      <c r="D70" s="603" t="s">
        <v>1168</v>
      </c>
      <c r="E70" s="604"/>
      <c r="F70" s="605">
        <v>45033</v>
      </c>
      <c r="G70" s="606" t="s">
        <v>1169</v>
      </c>
      <c r="H70" s="607"/>
      <c r="I70" s="608"/>
      <c r="J70" s="607"/>
      <c r="K70" s="608"/>
      <c r="L70" s="607"/>
      <c r="M70" s="609"/>
      <c r="N70" s="607"/>
      <c r="O70" s="610"/>
      <c r="P70" s="607">
        <v>2</v>
      </c>
      <c r="Q70" s="611">
        <v>180000</v>
      </c>
      <c r="R70" s="607">
        <v>3</v>
      </c>
      <c r="S70" s="610"/>
      <c r="T70" s="613">
        <f t="shared" si="1"/>
        <v>180000</v>
      </c>
      <c r="U70" s="602"/>
      <c r="V70" s="602"/>
      <c r="W70" s="602"/>
      <c r="X70" s="602" t="s">
        <v>1043</v>
      </c>
      <c r="Y70" s="614" t="s">
        <v>650</v>
      </c>
      <c r="Z70" s="614"/>
      <c r="AA70" s="536"/>
      <c r="AB70" s="518"/>
      <c r="AC70" s="602" t="str">
        <f t="shared" si="2"/>
        <v>SURYANI</v>
      </c>
      <c r="AD70" s="602"/>
      <c r="AE70" s="602"/>
      <c r="AF70" s="602"/>
      <c r="AG70" s="602">
        <v>180000</v>
      </c>
      <c r="AH70" s="602"/>
      <c r="AI70" s="602"/>
      <c r="AJ70" s="602"/>
      <c r="AK70" s="602"/>
      <c r="AL70" s="602"/>
      <c r="AM70" s="602"/>
      <c r="AN70" s="602"/>
      <c r="AO70" s="602"/>
      <c r="AP70" s="602"/>
      <c r="AQ70" s="602">
        <f t="shared" si="3"/>
        <v>180000</v>
      </c>
      <c r="AR70" s="602">
        <f t="shared" si="4"/>
        <v>0</v>
      </c>
      <c r="AS70" s="602"/>
      <c r="AT70" s="602">
        <f t="shared" si="5"/>
        <v>180000</v>
      </c>
      <c r="AU70" s="518"/>
      <c r="AV70" s="617" t="str">
        <f t="shared" si="6"/>
        <v>SURYANI</v>
      </c>
      <c r="AW70" s="628">
        <f t="shared" si="7"/>
        <v>0</v>
      </c>
      <c r="AX70" s="629" t="str">
        <f t="shared" si="8"/>
        <v>00</v>
      </c>
      <c r="AY70" s="630">
        <f t="shared" si="9"/>
        <v>0</v>
      </c>
      <c r="AZ70" s="628">
        <f t="shared" si="10"/>
        <v>0</v>
      </c>
      <c r="BA70" s="629" t="str">
        <f t="shared" si="11"/>
        <v>00</v>
      </c>
      <c r="BB70" s="630">
        <f t="shared" si="12"/>
        <v>0</v>
      </c>
      <c r="BC70" s="628">
        <f t="shared" si="13"/>
        <v>0</v>
      </c>
      <c r="BD70" s="629" t="str">
        <f t="shared" si="14"/>
        <v>00</v>
      </c>
      <c r="BE70" s="630">
        <f t="shared" si="15"/>
        <v>0</v>
      </c>
      <c r="BF70" s="628" t="str">
        <f t="shared" si="16"/>
        <v>D</v>
      </c>
      <c r="BG70" s="629" t="str">
        <f t="shared" si="17"/>
        <v>D3</v>
      </c>
      <c r="BH70" s="630">
        <f t="shared" si="18"/>
        <v>180000</v>
      </c>
      <c r="BI70" s="628">
        <f t="shared" si="19"/>
        <v>0</v>
      </c>
      <c r="BJ70" s="629" t="str">
        <f t="shared" si="20"/>
        <v>00</v>
      </c>
      <c r="BK70" s="630">
        <f t="shared" si="21"/>
        <v>0</v>
      </c>
      <c r="BL70" s="628">
        <f t="shared" si="22"/>
        <v>0</v>
      </c>
      <c r="BM70" s="629" t="str">
        <f t="shared" si="23"/>
        <v>00</v>
      </c>
      <c r="BN70" s="630">
        <f t="shared" si="24"/>
        <v>0</v>
      </c>
      <c r="BO70" s="628">
        <f t="shared" si="25"/>
        <v>0</v>
      </c>
      <c r="BP70" s="629" t="str">
        <f t="shared" si="26"/>
        <v>00</v>
      </c>
      <c r="BQ70" s="630">
        <f t="shared" si="27"/>
        <v>0</v>
      </c>
      <c r="BR70" s="628">
        <f t="shared" si="28"/>
        <v>0</v>
      </c>
      <c r="BS70" s="629" t="str">
        <f t="shared" si="29"/>
        <v>00</v>
      </c>
      <c r="BT70" s="630">
        <f t="shared" si="30"/>
        <v>0</v>
      </c>
      <c r="BU70" s="628">
        <f t="shared" si="31"/>
        <v>0</v>
      </c>
      <c r="BV70" s="629" t="str">
        <f t="shared" si="32"/>
        <v>00</v>
      </c>
      <c r="BW70" s="630">
        <f t="shared" si="33"/>
        <v>0</v>
      </c>
      <c r="BX70" s="628">
        <f t="shared" si="34"/>
        <v>0</v>
      </c>
      <c r="BY70" s="629" t="str">
        <f t="shared" si="35"/>
        <v>00</v>
      </c>
      <c r="BZ70" s="630">
        <f t="shared" si="36"/>
        <v>0</v>
      </c>
      <c r="CA70" s="628">
        <f t="shared" si="37"/>
        <v>0</v>
      </c>
      <c r="CB70" s="629" t="str">
        <f t="shared" si="38"/>
        <v>00</v>
      </c>
      <c r="CC70" s="630">
        <f t="shared" si="39"/>
        <v>0</v>
      </c>
      <c r="CD70" s="628">
        <f t="shared" si="40"/>
        <v>0</v>
      </c>
      <c r="CE70" s="629" t="str">
        <f t="shared" si="41"/>
        <v>00</v>
      </c>
      <c r="CF70" s="630">
        <f t="shared" si="42"/>
        <v>0</v>
      </c>
      <c r="CG70" s="628">
        <f t="shared" si="43"/>
        <v>0</v>
      </c>
      <c r="CH70" s="629" t="str">
        <f t="shared" si="44"/>
        <v>00</v>
      </c>
      <c r="CI70" s="630">
        <f t="shared" si="45"/>
        <v>0</v>
      </c>
      <c r="CJ70" s="631">
        <f t="shared" si="46"/>
        <v>180000</v>
      </c>
      <c r="CK70" s="632">
        <f t="shared" si="47"/>
        <v>0</v>
      </c>
      <c r="CL70" s="632"/>
      <c r="CM70" s="630">
        <f t="shared" si="48"/>
        <v>180000</v>
      </c>
      <c r="CN70" s="633" t="str">
        <f t="shared" si="49"/>
        <v>SURYANI</v>
      </c>
      <c r="CO70" s="624">
        <f t="shared" si="50"/>
        <v>0</v>
      </c>
      <c r="CP70" s="625">
        <f t="shared" si="51"/>
        <v>0</v>
      </c>
      <c r="CQ70" s="625">
        <f t="shared" si="52"/>
        <v>0</v>
      </c>
      <c r="CR70" s="625">
        <f t="shared" si="53"/>
        <v>0</v>
      </c>
      <c r="CS70" s="625">
        <f t="shared" si="54"/>
        <v>3</v>
      </c>
      <c r="CT70" s="625">
        <f t="shared" si="55"/>
        <v>0</v>
      </c>
      <c r="CU70" s="625">
        <f t="shared" si="56"/>
        <v>0</v>
      </c>
      <c r="CV70" s="625">
        <f t="shared" si="57"/>
        <v>0</v>
      </c>
      <c r="CW70" s="625">
        <f t="shared" si="58"/>
        <v>0</v>
      </c>
      <c r="CX70" s="625">
        <f t="shared" si="59"/>
        <v>0</v>
      </c>
      <c r="CY70" s="625">
        <f t="shared" si="60"/>
        <v>0</v>
      </c>
      <c r="CZ70" s="625">
        <f t="shared" si="61"/>
        <v>0</v>
      </c>
      <c r="DA70" s="625">
        <f t="shared" si="62"/>
        <v>0</v>
      </c>
      <c r="DB70" s="625">
        <f t="shared" si="63"/>
        <v>0</v>
      </c>
      <c r="DC70" s="626">
        <f t="shared" si="64"/>
        <v>3</v>
      </c>
      <c r="DM70" s="283"/>
    </row>
    <row r="71" spans="1:117" ht="15.75" customHeight="1">
      <c r="A71" s="518"/>
      <c r="B71" s="601"/>
      <c r="C71" s="602">
        <v>59</v>
      </c>
      <c r="D71" s="603" t="s">
        <v>1170</v>
      </c>
      <c r="E71" s="604"/>
      <c r="F71" s="605">
        <v>45033</v>
      </c>
      <c r="G71" s="606" t="s">
        <v>1171</v>
      </c>
      <c r="H71" s="607"/>
      <c r="I71" s="608"/>
      <c r="J71" s="607"/>
      <c r="K71" s="608"/>
      <c r="L71" s="607"/>
      <c r="M71" s="609"/>
      <c r="N71" s="607"/>
      <c r="O71" s="610"/>
      <c r="P71" s="607">
        <v>2</v>
      </c>
      <c r="Q71" s="611"/>
      <c r="R71" s="607">
        <v>3</v>
      </c>
      <c r="S71" s="610">
        <v>255000</v>
      </c>
      <c r="T71" s="613">
        <f t="shared" si="1"/>
        <v>255000</v>
      </c>
      <c r="U71" s="602"/>
      <c r="V71" s="602"/>
      <c r="W71" s="602"/>
      <c r="X71" s="602" t="s">
        <v>1043</v>
      </c>
      <c r="Y71" s="614" t="s">
        <v>650</v>
      </c>
      <c r="Z71" s="614"/>
      <c r="AA71" s="536"/>
      <c r="AB71" s="518"/>
      <c r="AC71" s="602" t="str">
        <f t="shared" si="2"/>
        <v>B FENTI</v>
      </c>
      <c r="AD71" s="602"/>
      <c r="AE71" s="602"/>
      <c r="AF71" s="602"/>
      <c r="AG71" s="602"/>
      <c r="AH71" s="602"/>
      <c r="AI71" s="602"/>
      <c r="AJ71" s="602"/>
      <c r="AK71" s="602"/>
      <c r="AL71" s="602"/>
      <c r="AM71" s="602"/>
      <c r="AN71" s="602"/>
      <c r="AO71" s="602"/>
      <c r="AP71" s="602"/>
      <c r="AQ71" s="602">
        <f t="shared" si="3"/>
        <v>0</v>
      </c>
      <c r="AR71" s="602">
        <f t="shared" si="4"/>
        <v>255000</v>
      </c>
      <c r="AS71" s="602"/>
      <c r="AT71" s="602">
        <f t="shared" si="5"/>
        <v>255000</v>
      </c>
      <c r="AU71" s="518"/>
      <c r="AV71" s="617" t="str">
        <f t="shared" si="6"/>
        <v>B FENTI</v>
      </c>
      <c r="AW71" s="628">
        <f t="shared" si="7"/>
        <v>0</v>
      </c>
      <c r="AX71" s="629" t="str">
        <f t="shared" si="8"/>
        <v>00</v>
      </c>
      <c r="AY71" s="630">
        <f t="shared" si="9"/>
        <v>0</v>
      </c>
      <c r="AZ71" s="628">
        <f t="shared" si="10"/>
        <v>0</v>
      </c>
      <c r="BA71" s="629" t="str">
        <f t="shared" si="11"/>
        <v>00</v>
      </c>
      <c r="BB71" s="630">
        <f t="shared" si="12"/>
        <v>0</v>
      </c>
      <c r="BC71" s="628">
        <f t="shared" si="13"/>
        <v>0</v>
      </c>
      <c r="BD71" s="629" t="str">
        <f t="shared" si="14"/>
        <v>00</v>
      </c>
      <c r="BE71" s="630">
        <f t="shared" si="15"/>
        <v>0</v>
      </c>
      <c r="BF71" s="628">
        <f t="shared" si="16"/>
        <v>0</v>
      </c>
      <c r="BG71" s="629" t="str">
        <f t="shared" si="17"/>
        <v>00</v>
      </c>
      <c r="BH71" s="630">
        <f t="shared" si="18"/>
        <v>0</v>
      </c>
      <c r="BI71" s="628">
        <f t="shared" si="19"/>
        <v>0</v>
      </c>
      <c r="BJ71" s="629" t="str">
        <f t="shared" si="20"/>
        <v>00</v>
      </c>
      <c r="BK71" s="630">
        <f t="shared" si="21"/>
        <v>0</v>
      </c>
      <c r="BL71" s="628">
        <f t="shared" si="22"/>
        <v>0</v>
      </c>
      <c r="BM71" s="629" t="str">
        <f t="shared" si="23"/>
        <v>00</v>
      </c>
      <c r="BN71" s="630">
        <f t="shared" si="24"/>
        <v>0</v>
      </c>
      <c r="BO71" s="628">
        <f t="shared" si="25"/>
        <v>0</v>
      </c>
      <c r="BP71" s="629" t="str">
        <f t="shared" si="26"/>
        <v>00</v>
      </c>
      <c r="BQ71" s="630">
        <f t="shared" si="27"/>
        <v>0</v>
      </c>
      <c r="BR71" s="628">
        <f t="shared" si="28"/>
        <v>0</v>
      </c>
      <c r="BS71" s="629" t="str">
        <f t="shared" si="29"/>
        <v>00</v>
      </c>
      <c r="BT71" s="630">
        <f t="shared" si="30"/>
        <v>0</v>
      </c>
      <c r="BU71" s="628">
        <f t="shared" si="31"/>
        <v>0</v>
      </c>
      <c r="BV71" s="629" t="str">
        <f t="shared" si="32"/>
        <v>00</v>
      </c>
      <c r="BW71" s="630">
        <f t="shared" si="33"/>
        <v>0</v>
      </c>
      <c r="BX71" s="628">
        <f t="shared" si="34"/>
        <v>0</v>
      </c>
      <c r="BY71" s="629" t="str">
        <f t="shared" si="35"/>
        <v>00</v>
      </c>
      <c r="BZ71" s="630">
        <f t="shared" si="36"/>
        <v>0</v>
      </c>
      <c r="CA71" s="628">
        <f t="shared" si="37"/>
        <v>0</v>
      </c>
      <c r="CB71" s="629" t="str">
        <f t="shared" si="38"/>
        <v>00</v>
      </c>
      <c r="CC71" s="630">
        <f t="shared" si="39"/>
        <v>0</v>
      </c>
      <c r="CD71" s="628">
        <f t="shared" si="40"/>
        <v>0</v>
      </c>
      <c r="CE71" s="629" t="str">
        <f t="shared" si="41"/>
        <v>00</v>
      </c>
      <c r="CF71" s="630">
        <f t="shared" si="42"/>
        <v>0</v>
      </c>
      <c r="CG71" s="628">
        <f t="shared" si="43"/>
        <v>0</v>
      </c>
      <c r="CH71" s="629" t="str">
        <f t="shared" si="44"/>
        <v>00</v>
      </c>
      <c r="CI71" s="630">
        <f t="shared" si="45"/>
        <v>0</v>
      </c>
      <c r="CJ71" s="631">
        <f t="shared" si="46"/>
        <v>0</v>
      </c>
      <c r="CK71" s="632">
        <f t="shared" si="47"/>
        <v>255000</v>
      </c>
      <c r="CL71" s="632"/>
      <c r="CM71" s="630">
        <f t="shared" si="48"/>
        <v>255000</v>
      </c>
      <c r="CN71" s="633" t="str">
        <f t="shared" si="49"/>
        <v>B FENTI</v>
      </c>
      <c r="CO71" s="624">
        <f t="shared" si="50"/>
        <v>0</v>
      </c>
      <c r="CP71" s="625">
        <f t="shared" si="51"/>
        <v>0</v>
      </c>
      <c r="CQ71" s="625">
        <f t="shared" si="52"/>
        <v>0</v>
      </c>
      <c r="CR71" s="625">
        <f t="shared" si="53"/>
        <v>0</v>
      </c>
      <c r="CS71" s="625">
        <f t="shared" si="54"/>
        <v>0</v>
      </c>
      <c r="CT71" s="625">
        <f t="shared" si="55"/>
        <v>0</v>
      </c>
      <c r="CU71" s="625">
        <f t="shared" si="56"/>
        <v>0</v>
      </c>
      <c r="CV71" s="625">
        <f t="shared" si="57"/>
        <v>0</v>
      </c>
      <c r="CW71" s="625">
        <f t="shared" si="58"/>
        <v>0</v>
      </c>
      <c r="CX71" s="625">
        <f t="shared" si="59"/>
        <v>0</v>
      </c>
      <c r="CY71" s="625">
        <f t="shared" si="60"/>
        <v>0</v>
      </c>
      <c r="CZ71" s="625">
        <f t="shared" si="61"/>
        <v>0</v>
      </c>
      <c r="DA71" s="625">
        <f t="shared" si="62"/>
        <v>0</v>
      </c>
      <c r="DB71" s="625">
        <f t="shared" si="63"/>
        <v>0</v>
      </c>
      <c r="DC71" s="626">
        <f t="shared" si="64"/>
        <v>0</v>
      </c>
      <c r="DM71" s="283"/>
    </row>
    <row r="72" spans="1:117" ht="15.75" customHeight="1">
      <c r="A72" s="518"/>
      <c r="B72" s="601"/>
      <c r="C72" s="602">
        <v>60</v>
      </c>
      <c r="D72" s="603" t="s">
        <v>1172</v>
      </c>
      <c r="E72" s="604"/>
      <c r="F72" s="605">
        <v>45033</v>
      </c>
      <c r="G72" s="606" t="s">
        <v>1173</v>
      </c>
      <c r="H72" s="607"/>
      <c r="I72" s="608"/>
      <c r="J72" s="607"/>
      <c r="K72" s="608"/>
      <c r="L72" s="607"/>
      <c r="M72" s="609"/>
      <c r="N72" s="607"/>
      <c r="O72" s="610"/>
      <c r="P72" s="607">
        <v>2</v>
      </c>
      <c r="Q72" s="611"/>
      <c r="R72" s="607">
        <v>3</v>
      </c>
      <c r="S72" s="610"/>
      <c r="T72" s="613">
        <f t="shared" si="1"/>
        <v>0</v>
      </c>
      <c r="U72" s="602"/>
      <c r="V72" s="602"/>
      <c r="W72" s="602"/>
      <c r="X72" s="602" t="s">
        <v>1043</v>
      </c>
      <c r="Y72" s="614" t="s">
        <v>650</v>
      </c>
      <c r="Z72" s="614"/>
      <c r="AA72" s="536"/>
      <c r="AB72" s="518"/>
      <c r="AC72" s="602" t="str">
        <f t="shared" si="2"/>
        <v>DESY</v>
      </c>
      <c r="AD72" s="602"/>
      <c r="AE72" s="602"/>
      <c r="AF72" s="602"/>
      <c r="AG72" s="602"/>
      <c r="AH72" s="602"/>
      <c r="AI72" s="602"/>
      <c r="AJ72" s="602"/>
      <c r="AK72" s="602"/>
      <c r="AL72" s="602"/>
      <c r="AM72" s="602"/>
      <c r="AN72" s="602"/>
      <c r="AO72" s="602"/>
      <c r="AP72" s="602"/>
      <c r="AQ72" s="602">
        <f t="shared" si="3"/>
        <v>0</v>
      </c>
      <c r="AR72" s="602">
        <f t="shared" si="4"/>
        <v>0</v>
      </c>
      <c r="AS72" s="602"/>
      <c r="AT72" s="602">
        <f t="shared" si="5"/>
        <v>0</v>
      </c>
      <c r="AU72" s="518"/>
      <c r="AV72" s="617" t="str">
        <f t="shared" si="6"/>
        <v>DESY</v>
      </c>
      <c r="AW72" s="628">
        <f t="shared" si="7"/>
        <v>0</v>
      </c>
      <c r="AX72" s="629" t="str">
        <f t="shared" si="8"/>
        <v>00</v>
      </c>
      <c r="AY72" s="630">
        <f t="shared" si="9"/>
        <v>0</v>
      </c>
      <c r="AZ72" s="628">
        <f t="shared" si="10"/>
        <v>0</v>
      </c>
      <c r="BA72" s="629" t="str">
        <f t="shared" si="11"/>
        <v>00</v>
      </c>
      <c r="BB72" s="630">
        <f t="shared" si="12"/>
        <v>0</v>
      </c>
      <c r="BC72" s="628">
        <f t="shared" si="13"/>
        <v>0</v>
      </c>
      <c r="BD72" s="629" t="str">
        <f t="shared" si="14"/>
        <v>00</v>
      </c>
      <c r="BE72" s="630">
        <f t="shared" si="15"/>
        <v>0</v>
      </c>
      <c r="BF72" s="628">
        <f t="shared" si="16"/>
        <v>0</v>
      </c>
      <c r="BG72" s="629" t="str">
        <f t="shared" si="17"/>
        <v>00</v>
      </c>
      <c r="BH72" s="630">
        <f t="shared" si="18"/>
        <v>0</v>
      </c>
      <c r="BI72" s="628">
        <f t="shared" si="19"/>
        <v>0</v>
      </c>
      <c r="BJ72" s="629" t="str">
        <f t="shared" si="20"/>
        <v>00</v>
      </c>
      <c r="BK72" s="630">
        <f t="shared" si="21"/>
        <v>0</v>
      </c>
      <c r="BL72" s="628">
        <f t="shared" si="22"/>
        <v>0</v>
      </c>
      <c r="BM72" s="629" t="str">
        <f t="shared" si="23"/>
        <v>00</v>
      </c>
      <c r="BN72" s="630">
        <f t="shared" si="24"/>
        <v>0</v>
      </c>
      <c r="BO72" s="628">
        <f t="shared" si="25"/>
        <v>0</v>
      </c>
      <c r="BP72" s="629" t="str">
        <f t="shared" si="26"/>
        <v>00</v>
      </c>
      <c r="BQ72" s="630">
        <f t="shared" si="27"/>
        <v>0</v>
      </c>
      <c r="BR72" s="628">
        <f t="shared" si="28"/>
        <v>0</v>
      </c>
      <c r="BS72" s="629" t="str">
        <f t="shared" si="29"/>
        <v>00</v>
      </c>
      <c r="BT72" s="630">
        <f t="shared" si="30"/>
        <v>0</v>
      </c>
      <c r="BU72" s="628">
        <f t="shared" si="31"/>
        <v>0</v>
      </c>
      <c r="BV72" s="629" t="str">
        <f t="shared" si="32"/>
        <v>00</v>
      </c>
      <c r="BW72" s="630">
        <f t="shared" si="33"/>
        <v>0</v>
      </c>
      <c r="BX72" s="628">
        <f t="shared" si="34"/>
        <v>0</v>
      </c>
      <c r="BY72" s="629" t="str">
        <f t="shared" si="35"/>
        <v>00</v>
      </c>
      <c r="BZ72" s="630">
        <f t="shared" si="36"/>
        <v>0</v>
      </c>
      <c r="CA72" s="628">
        <f t="shared" si="37"/>
        <v>0</v>
      </c>
      <c r="CB72" s="629" t="str">
        <f t="shared" si="38"/>
        <v>00</v>
      </c>
      <c r="CC72" s="630">
        <f t="shared" si="39"/>
        <v>0</v>
      </c>
      <c r="CD72" s="628">
        <f t="shared" si="40"/>
        <v>0</v>
      </c>
      <c r="CE72" s="629" t="str">
        <f t="shared" si="41"/>
        <v>00</v>
      </c>
      <c r="CF72" s="630">
        <f t="shared" si="42"/>
        <v>0</v>
      </c>
      <c r="CG72" s="628">
        <f t="shared" si="43"/>
        <v>0</v>
      </c>
      <c r="CH72" s="629" t="str">
        <f t="shared" si="44"/>
        <v>00</v>
      </c>
      <c r="CI72" s="630">
        <f t="shared" si="45"/>
        <v>0</v>
      </c>
      <c r="CJ72" s="631">
        <f t="shared" si="46"/>
        <v>0</v>
      </c>
      <c r="CK72" s="632">
        <f t="shared" si="47"/>
        <v>0</v>
      </c>
      <c r="CL72" s="632"/>
      <c r="CM72" s="630">
        <f t="shared" si="48"/>
        <v>0</v>
      </c>
      <c r="CN72" s="633" t="str">
        <f t="shared" si="49"/>
        <v>DESY</v>
      </c>
      <c r="CO72" s="624">
        <f t="shared" si="50"/>
        <v>0</v>
      </c>
      <c r="CP72" s="625">
        <f t="shared" si="51"/>
        <v>0</v>
      </c>
      <c r="CQ72" s="625">
        <f t="shared" si="52"/>
        <v>0</v>
      </c>
      <c r="CR72" s="625">
        <f t="shared" si="53"/>
        <v>0</v>
      </c>
      <c r="CS72" s="625">
        <f t="shared" si="54"/>
        <v>0</v>
      </c>
      <c r="CT72" s="625">
        <f t="shared" si="55"/>
        <v>0</v>
      </c>
      <c r="CU72" s="625">
        <f t="shared" si="56"/>
        <v>0</v>
      </c>
      <c r="CV72" s="625">
        <f t="shared" si="57"/>
        <v>0</v>
      </c>
      <c r="CW72" s="625">
        <f t="shared" si="58"/>
        <v>0</v>
      </c>
      <c r="CX72" s="625">
        <f t="shared" si="59"/>
        <v>0</v>
      </c>
      <c r="CY72" s="625">
        <f t="shared" si="60"/>
        <v>0</v>
      </c>
      <c r="CZ72" s="625">
        <f t="shared" si="61"/>
        <v>0</v>
      </c>
      <c r="DA72" s="625">
        <f t="shared" si="62"/>
        <v>0</v>
      </c>
      <c r="DB72" s="625">
        <f t="shared" si="63"/>
        <v>0</v>
      </c>
      <c r="DC72" s="626">
        <f t="shared" si="64"/>
        <v>0</v>
      </c>
      <c r="DM72" s="283"/>
    </row>
    <row r="73" spans="1:117" ht="15.75" customHeight="1">
      <c r="A73" s="518"/>
      <c r="B73" s="601"/>
      <c r="C73" s="602">
        <v>61</v>
      </c>
      <c r="D73" s="603" t="s">
        <v>1174</v>
      </c>
      <c r="E73" s="604"/>
      <c r="F73" s="605">
        <v>45033</v>
      </c>
      <c r="G73" s="606" t="s">
        <v>1175</v>
      </c>
      <c r="H73" s="607"/>
      <c r="I73" s="608"/>
      <c r="J73" s="607"/>
      <c r="K73" s="608"/>
      <c r="L73" s="607"/>
      <c r="M73" s="609"/>
      <c r="N73" s="607"/>
      <c r="O73" s="610"/>
      <c r="P73" s="607">
        <v>2</v>
      </c>
      <c r="Q73" s="611"/>
      <c r="R73" s="607">
        <v>3</v>
      </c>
      <c r="S73" s="610">
        <v>95000</v>
      </c>
      <c r="T73" s="613">
        <f t="shared" si="1"/>
        <v>95000</v>
      </c>
      <c r="U73" s="602"/>
      <c r="V73" s="602"/>
      <c r="W73" s="602"/>
      <c r="X73" s="602" t="s">
        <v>1043</v>
      </c>
      <c r="Y73" s="614" t="s">
        <v>650</v>
      </c>
      <c r="Z73" s="614"/>
      <c r="AA73" s="536"/>
      <c r="AB73" s="518"/>
      <c r="AC73" s="602" t="str">
        <f t="shared" si="2"/>
        <v>B HANI</v>
      </c>
      <c r="AD73" s="602"/>
      <c r="AE73" s="602"/>
      <c r="AF73" s="602"/>
      <c r="AG73" s="602"/>
      <c r="AH73" s="602"/>
      <c r="AI73" s="602">
        <v>95000</v>
      </c>
      <c r="AJ73" s="602"/>
      <c r="AK73" s="602"/>
      <c r="AL73" s="602"/>
      <c r="AM73" s="602"/>
      <c r="AN73" s="602"/>
      <c r="AO73" s="602"/>
      <c r="AP73" s="602"/>
      <c r="AQ73" s="602">
        <f t="shared" si="3"/>
        <v>95000</v>
      </c>
      <c r="AR73" s="602">
        <f t="shared" si="4"/>
        <v>0</v>
      </c>
      <c r="AS73" s="602"/>
      <c r="AT73" s="602">
        <f t="shared" si="5"/>
        <v>95000</v>
      </c>
      <c r="AU73" s="518"/>
      <c r="AV73" s="617" t="str">
        <f t="shared" si="6"/>
        <v>B HANI</v>
      </c>
      <c r="AW73" s="628">
        <f t="shared" si="7"/>
        <v>0</v>
      </c>
      <c r="AX73" s="629" t="str">
        <f t="shared" si="8"/>
        <v>00</v>
      </c>
      <c r="AY73" s="630">
        <f t="shared" si="9"/>
        <v>0</v>
      </c>
      <c r="AZ73" s="628">
        <f t="shared" si="10"/>
        <v>0</v>
      </c>
      <c r="BA73" s="629" t="str">
        <f t="shared" si="11"/>
        <v>00</v>
      </c>
      <c r="BB73" s="630">
        <f t="shared" si="12"/>
        <v>0</v>
      </c>
      <c r="BC73" s="628">
        <f t="shared" si="13"/>
        <v>0</v>
      </c>
      <c r="BD73" s="629" t="str">
        <f t="shared" si="14"/>
        <v>00</v>
      </c>
      <c r="BE73" s="630">
        <f t="shared" si="15"/>
        <v>0</v>
      </c>
      <c r="BF73" s="628">
        <f t="shared" si="16"/>
        <v>0</v>
      </c>
      <c r="BG73" s="629" t="str">
        <f t="shared" si="17"/>
        <v>00</v>
      </c>
      <c r="BH73" s="630">
        <f t="shared" si="18"/>
        <v>0</v>
      </c>
      <c r="BI73" s="628">
        <f t="shared" si="19"/>
        <v>0</v>
      </c>
      <c r="BJ73" s="629" t="str">
        <f t="shared" si="20"/>
        <v>00</v>
      </c>
      <c r="BK73" s="630">
        <f t="shared" si="21"/>
        <v>0</v>
      </c>
      <c r="BL73" s="628" t="str">
        <f t="shared" si="22"/>
        <v>F</v>
      </c>
      <c r="BM73" s="629" t="str">
        <f t="shared" si="23"/>
        <v>F34</v>
      </c>
      <c r="BN73" s="630">
        <f t="shared" si="24"/>
        <v>95000</v>
      </c>
      <c r="BO73" s="628">
        <f t="shared" si="25"/>
        <v>0</v>
      </c>
      <c r="BP73" s="629" t="str">
        <f t="shared" si="26"/>
        <v>00</v>
      </c>
      <c r="BQ73" s="630">
        <f t="shared" si="27"/>
        <v>0</v>
      </c>
      <c r="BR73" s="628">
        <f t="shared" si="28"/>
        <v>0</v>
      </c>
      <c r="BS73" s="629" t="str">
        <f t="shared" si="29"/>
        <v>00</v>
      </c>
      <c r="BT73" s="630">
        <f t="shared" si="30"/>
        <v>0</v>
      </c>
      <c r="BU73" s="628">
        <f t="shared" si="31"/>
        <v>0</v>
      </c>
      <c r="BV73" s="629" t="str">
        <f t="shared" si="32"/>
        <v>00</v>
      </c>
      <c r="BW73" s="630">
        <f t="shared" si="33"/>
        <v>0</v>
      </c>
      <c r="BX73" s="628">
        <f t="shared" si="34"/>
        <v>0</v>
      </c>
      <c r="BY73" s="629" t="str">
        <f t="shared" si="35"/>
        <v>00</v>
      </c>
      <c r="BZ73" s="630">
        <f t="shared" si="36"/>
        <v>0</v>
      </c>
      <c r="CA73" s="628">
        <f t="shared" si="37"/>
        <v>0</v>
      </c>
      <c r="CB73" s="629" t="str">
        <f t="shared" si="38"/>
        <v>00</v>
      </c>
      <c r="CC73" s="630">
        <f t="shared" si="39"/>
        <v>0</v>
      </c>
      <c r="CD73" s="628">
        <f t="shared" si="40"/>
        <v>0</v>
      </c>
      <c r="CE73" s="629" t="str">
        <f t="shared" si="41"/>
        <v>00</v>
      </c>
      <c r="CF73" s="630">
        <f t="shared" si="42"/>
        <v>0</v>
      </c>
      <c r="CG73" s="628">
        <f t="shared" si="43"/>
        <v>0</v>
      </c>
      <c r="CH73" s="629" t="str">
        <f t="shared" si="44"/>
        <v>00</v>
      </c>
      <c r="CI73" s="630">
        <f t="shared" si="45"/>
        <v>0</v>
      </c>
      <c r="CJ73" s="631">
        <f t="shared" si="46"/>
        <v>95000</v>
      </c>
      <c r="CK73" s="632">
        <f t="shared" si="47"/>
        <v>0</v>
      </c>
      <c r="CL73" s="632"/>
      <c r="CM73" s="630">
        <f t="shared" si="48"/>
        <v>95000</v>
      </c>
      <c r="CN73" s="633" t="str">
        <f t="shared" si="49"/>
        <v>B HANI</v>
      </c>
      <c r="CO73" s="624">
        <f t="shared" si="50"/>
        <v>0</v>
      </c>
      <c r="CP73" s="625">
        <f t="shared" si="51"/>
        <v>0</v>
      </c>
      <c r="CQ73" s="625">
        <f t="shared" si="52"/>
        <v>0</v>
      </c>
      <c r="CR73" s="625">
        <f t="shared" si="53"/>
        <v>0</v>
      </c>
      <c r="CS73" s="625">
        <f t="shared" si="54"/>
        <v>0</v>
      </c>
      <c r="CT73" s="625">
        <f t="shared" si="55"/>
        <v>0</v>
      </c>
      <c r="CU73" s="625">
        <f t="shared" si="56"/>
        <v>34</v>
      </c>
      <c r="CV73" s="625">
        <f t="shared" si="57"/>
        <v>0</v>
      </c>
      <c r="CW73" s="625">
        <f t="shared" si="58"/>
        <v>0</v>
      </c>
      <c r="CX73" s="625">
        <f t="shared" si="59"/>
        <v>0</v>
      </c>
      <c r="CY73" s="625">
        <f t="shared" si="60"/>
        <v>0</v>
      </c>
      <c r="CZ73" s="625">
        <f t="shared" si="61"/>
        <v>0</v>
      </c>
      <c r="DA73" s="625">
        <f t="shared" si="62"/>
        <v>0</v>
      </c>
      <c r="DB73" s="625">
        <f t="shared" si="63"/>
        <v>0</v>
      </c>
      <c r="DC73" s="626">
        <f t="shared" si="64"/>
        <v>34</v>
      </c>
      <c r="DM73" s="283"/>
    </row>
    <row r="74" spans="1:117" ht="15.75" customHeight="1">
      <c r="A74" s="518"/>
      <c r="B74" s="601"/>
      <c r="C74" s="602">
        <v>62</v>
      </c>
      <c r="D74" s="603" t="s">
        <v>1176</v>
      </c>
      <c r="E74" s="604"/>
      <c r="F74" s="605">
        <v>45033</v>
      </c>
      <c r="G74" s="606" t="s">
        <v>1177</v>
      </c>
      <c r="H74" s="607"/>
      <c r="I74" s="608"/>
      <c r="J74" s="607"/>
      <c r="K74" s="608"/>
      <c r="L74" s="607"/>
      <c r="M74" s="609"/>
      <c r="N74" s="607"/>
      <c r="O74" s="610"/>
      <c r="P74" s="607">
        <v>2</v>
      </c>
      <c r="Q74" s="611"/>
      <c r="R74" s="607">
        <v>3</v>
      </c>
      <c r="S74" s="610">
        <v>100000</v>
      </c>
      <c r="T74" s="613">
        <f t="shared" si="1"/>
        <v>100000</v>
      </c>
      <c r="U74" s="602"/>
      <c r="V74" s="602"/>
      <c r="W74" s="602"/>
      <c r="X74" s="602" t="s">
        <v>1043</v>
      </c>
      <c r="Y74" s="614" t="s">
        <v>650</v>
      </c>
      <c r="Z74" s="614"/>
      <c r="AA74" s="536"/>
      <c r="AB74" s="518"/>
      <c r="AC74" s="602" t="str">
        <f t="shared" si="2"/>
        <v>NURMA</v>
      </c>
      <c r="AD74" s="602"/>
      <c r="AE74" s="602"/>
      <c r="AF74" s="602"/>
      <c r="AG74" s="602"/>
      <c r="AH74" s="602"/>
      <c r="AI74" s="602">
        <v>100000</v>
      </c>
      <c r="AJ74" s="602"/>
      <c r="AK74" s="602"/>
      <c r="AL74" s="602"/>
      <c r="AM74" s="602"/>
      <c r="AN74" s="602"/>
      <c r="AO74" s="602"/>
      <c r="AP74" s="602"/>
      <c r="AQ74" s="602">
        <f t="shared" si="3"/>
        <v>100000</v>
      </c>
      <c r="AR74" s="602">
        <f t="shared" si="4"/>
        <v>0</v>
      </c>
      <c r="AS74" s="602"/>
      <c r="AT74" s="602">
        <f t="shared" si="5"/>
        <v>100000</v>
      </c>
      <c r="AU74" s="518"/>
      <c r="AV74" s="617" t="str">
        <f t="shared" si="6"/>
        <v>NURMA</v>
      </c>
      <c r="AW74" s="628">
        <f t="shared" si="7"/>
        <v>0</v>
      </c>
      <c r="AX74" s="629" t="str">
        <f t="shared" si="8"/>
        <v>00</v>
      </c>
      <c r="AY74" s="630">
        <f t="shared" si="9"/>
        <v>0</v>
      </c>
      <c r="AZ74" s="628">
        <f t="shared" si="10"/>
        <v>0</v>
      </c>
      <c r="BA74" s="629" t="str">
        <f t="shared" si="11"/>
        <v>00</v>
      </c>
      <c r="BB74" s="630">
        <f t="shared" si="12"/>
        <v>0</v>
      </c>
      <c r="BC74" s="628">
        <f t="shared" si="13"/>
        <v>0</v>
      </c>
      <c r="BD74" s="629" t="str">
        <f t="shared" si="14"/>
        <v>00</v>
      </c>
      <c r="BE74" s="630">
        <f t="shared" si="15"/>
        <v>0</v>
      </c>
      <c r="BF74" s="628">
        <f t="shared" si="16"/>
        <v>0</v>
      </c>
      <c r="BG74" s="629" t="str">
        <f t="shared" si="17"/>
        <v>00</v>
      </c>
      <c r="BH74" s="630">
        <f t="shared" si="18"/>
        <v>0</v>
      </c>
      <c r="BI74" s="628">
        <f t="shared" si="19"/>
        <v>0</v>
      </c>
      <c r="BJ74" s="629" t="str">
        <f t="shared" si="20"/>
        <v>00</v>
      </c>
      <c r="BK74" s="630">
        <f t="shared" si="21"/>
        <v>0</v>
      </c>
      <c r="BL74" s="628" t="str">
        <f t="shared" si="22"/>
        <v>F</v>
      </c>
      <c r="BM74" s="629" t="str">
        <f t="shared" si="23"/>
        <v>F35</v>
      </c>
      <c r="BN74" s="630">
        <f t="shared" si="24"/>
        <v>100000</v>
      </c>
      <c r="BO74" s="628">
        <f t="shared" si="25"/>
        <v>0</v>
      </c>
      <c r="BP74" s="629" t="str">
        <f t="shared" si="26"/>
        <v>00</v>
      </c>
      <c r="BQ74" s="630">
        <f t="shared" si="27"/>
        <v>0</v>
      </c>
      <c r="BR74" s="628">
        <f t="shared" si="28"/>
        <v>0</v>
      </c>
      <c r="BS74" s="629" t="str">
        <f t="shared" si="29"/>
        <v>00</v>
      </c>
      <c r="BT74" s="630">
        <f t="shared" si="30"/>
        <v>0</v>
      </c>
      <c r="BU74" s="628">
        <f t="shared" si="31"/>
        <v>0</v>
      </c>
      <c r="BV74" s="629" t="str">
        <f t="shared" si="32"/>
        <v>00</v>
      </c>
      <c r="BW74" s="630">
        <f t="shared" si="33"/>
        <v>0</v>
      </c>
      <c r="BX74" s="628">
        <f t="shared" si="34"/>
        <v>0</v>
      </c>
      <c r="BY74" s="629" t="str">
        <f t="shared" si="35"/>
        <v>00</v>
      </c>
      <c r="BZ74" s="630">
        <f t="shared" si="36"/>
        <v>0</v>
      </c>
      <c r="CA74" s="628">
        <f t="shared" si="37"/>
        <v>0</v>
      </c>
      <c r="CB74" s="629" t="str">
        <f t="shared" si="38"/>
        <v>00</v>
      </c>
      <c r="CC74" s="630">
        <f t="shared" si="39"/>
        <v>0</v>
      </c>
      <c r="CD74" s="628">
        <f t="shared" si="40"/>
        <v>0</v>
      </c>
      <c r="CE74" s="629" t="str">
        <f t="shared" si="41"/>
        <v>00</v>
      </c>
      <c r="CF74" s="630">
        <f t="shared" si="42"/>
        <v>0</v>
      </c>
      <c r="CG74" s="628">
        <f t="shared" si="43"/>
        <v>0</v>
      </c>
      <c r="CH74" s="629" t="str">
        <f t="shared" si="44"/>
        <v>00</v>
      </c>
      <c r="CI74" s="630">
        <f t="shared" si="45"/>
        <v>0</v>
      </c>
      <c r="CJ74" s="631">
        <f t="shared" si="46"/>
        <v>100000</v>
      </c>
      <c r="CK74" s="632">
        <f t="shared" si="47"/>
        <v>0</v>
      </c>
      <c r="CL74" s="632"/>
      <c r="CM74" s="630">
        <f t="shared" si="48"/>
        <v>100000</v>
      </c>
      <c r="CN74" s="633" t="str">
        <f t="shared" si="49"/>
        <v>NURMA</v>
      </c>
      <c r="CO74" s="624">
        <f t="shared" si="50"/>
        <v>0</v>
      </c>
      <c r="CP74" s="625">
        <f t="shared" si="51"/>
        <v>0</v>
      </c>
      <c r="CQ74" s="625">
        <f t="shared" si="52"/>
        <v>0</v>
      </c>
      <c r="CR74" s="625">
        <f t="shared" si="53"/>
        <v>0</v>
      </c>
      <c r="CS74" s="625">
        <f t="shared" si="54"/>
        <v>0</v>
      </c>
      <c r="CT74" s="625">
        <f t="shared" si="55"/>
        <v>0</v>
      </c>
      <c r="CU74" s="625">
        <f t="shared" si="56"/>
        <v>35</v>
      </c>
      <c r="CV74" s="625">
        <f t="shared" si="57"/>
        <v>0</v>
      </c>
      <c r="CW74" s="625">
        <f t="shared" si="58"/>
        <v>0</v>
      </c>
      <c r="CX74" s="625">
        <f t="shared" si="59"/>
        <v>0</v>
      </c>
      <c r="CY74" s="625">
        <f t="shared" si="60"/>
        <v>0</v>
      </c>
      <c r="CZ74" s="625">
        <f t="shared" si="61"/>
        <v>0</v>
      </c>
      <c r="DA74" s="625">
        <f t="shared" si="62"/>
        <v>0</v>
      </c>
      <c r="DB74" s="625">
        <f t="shared" si="63"/>
        <v>0</v>
      </c>
      <c r="DC74" s="626">
        <f t="shared" si="64"/>
        <v>35</v>
      </c>
      <c r="DM74" s="283"/>
    </row>
    <row r="75" spans="1:117" ht="15.75" customHeight="1">
      <c r="A75" s="518"/>
      <c r="B75" s="601"/>
      <c r="C75" s="602">
        <v>63</v>
      </c>
      <c r="D75" s="603" t="s">
        <v>1178</v>
      </c>
      <c r="E75" s="604"/>
      <c r="F75" s="605">
        <v>44936</v>
      </c>
      <c r="G75" s="606" t="s">
        <v>1179</v>
      </c>
      <c r="H75" s="607"/>
      <c r="I75" s="608"/>
      <c r="J75" s="607"/>
      <c r="K75" s="608"/>
      <c r="L75" s="607"/>
      <c r="M75" s="609"/>
      <c r="N75" s="607">
        <v>4</v>
      </c>
      <c r="O75" s="610">
        <v>160000</v>
      </c>
      <c r="P75" s="607"/>
      <c r="Q75" s="611"/>
      <c r="R75" s="607"/>
      <c r="S75" s="610"/>
      <c r="T75" s="613">
        <f t="shared" si="1"/>
        <v>160000</v>
      </c>
      <c r="U75" s="602"/>
      <c r="V75" s="602"/>
      <c r="W75" s="602"/>
      <c r="X75" s="602" t="s">
        <v>1061</v>
      </c>
      <c r="Y75" s="614" t="s">
        <v>650</v>
      </c>
      <c r="Z75" s="614"/>
      <c r="AA75" s="536"/>
      <c r="AB75" s="518"/>
      <c r="AC75" s="602" t="str">
        <f t="shared" si="2"/>
        <v>FATMA/0592</v>
      </c>
      <c r="AD75" s="602"/>
      <c r="AE75" s="602"/>
      <c r="AF75" s="602"/>
      <c r="AG75" s="602"/>
      <c r="AH75" s="602"/>
      <c r="AI75" s="602"/>
      <c r="AJ75" s="602"/>
      <c r="AK75" s="602"/>
      <c r="AL75" s="602"/>
      <c r="AM75" s="602"/>
      <c r="AN75" s="602"/>
      <c r="AO75" s="602"/>
      <c r="AP75" s="602"/>
      <c r="AQ75" s="602">
        <f t="shared" si="3"/>
        <v>0</v>
      </c>
      <c r="AR75" s="602">
        <f t="shared" si="4"/>
        <v>160000</v>
      </c>
      <c r="AS75" s="602"/>
      <c r="AT75" s="602">
        <f t="shared" si="5"/>
        <v>160000</v>
      </c>
      <c r="AU75" s="518"/>
      <c r="AV75" s="617" t="str">
        <f t="shared" si="6"/>
        <v>FATMA/0592</v>
      </c>
      <c r="AW75" s="628">
        <f t="shared" si="7"/>
        <v>0</v>
      </c>
      <c r="AX75" s="629" t="str">
        <f t="shared" si="8"/>
        <v>00</v>
      </c>
      <c r="AY75" s="630">
        <f t="shared" si="9"/>
        <v>0</v>
      </c>
      <c r="AZ75" s="628">
        <f t="shared" si="10"/>
        <v>0</v>
      </c>
      <c r="BA75" s="629" t="str">
        <f t="shared" si="11"/>
        <v>00</v>
      </c>
      <c r="BB75" s="630">
        <f t="shared" si="12"/>
        <v>0</v>
      </c>
      <c r="BC75" s="628">
        <f t="shared" si="13"/>
        <v>0</v>
      </c>
      <c r="BD75" s="629" t="str">
        <f t="shared" si="14"/>
        <v>00</v>
      </c>
      <c r="BE75" s="630">
        <f t="shared" si="15"/>
        <v>0</v>
      </c>
      <c r="BF75" s="628">
        <f t="shared" si="16"/>
        <v>0</v>
      </c>
      <c r="BG75" s="629" t="str">
        <f t="shared" si="17"/>
        <v>00</v>
      </c>
      <c r="BH75" s="630">
        <f t="shared" si="18"/>
        <v>0</v>
      </c>
      <c r="BI75" s="628">
        <f t="shared" si="19"/>
        <v>0</v>
      </c>
      <c r="BJ75" s="629" t="str">
        <f t="shared" si="20"/>
        <v>00</v>
      </c>
      <c r="BK75" s="630">
        <f t="shared" si="21"/>
        <v>0</v>
      </c>
      <c r="BL75" s="628">
        <f t="shared" si="22"/>
        <v>0</v>
      </c>
      <c r="BM75" s="629" t="str">
        <f t="shared" si="23"/>
        <v>00</v>
      </c>
      <c r="BN75" s="630">
        <f t="shared" si="24"/>
        <v>0</v>
      </c>
      <c r="BO75" s="628">
        <f t="shared" si="25"/>
        <v>0</v>
      </c>
      <c r="BP75" s="629" t="str">
        <f t="shared" si="26"/>
        <v>00</v>
      </c>
      <c r="BQ75" s="630">
        <f t="shared" si="27"/>
        <v>0</v>
      </c>
      <c r="BR75" s="628">
        <f t="shared" si="28"/>
        <v>0</v>
      </c>
      <c r="BS75" s="629" t="str">
        <f t="shared" si="29"/>
        <v>00</v>
      </c>
      <c r="BT75" s="630">
        <f t="shared" si="30"/>
        <v>0</v>
      </c>
      <c r="BU75" s="628">
        <f t="shared" si="31"/>
        <v>0</v>
      </c>
      <c r="BV75" s="629" t="str">
        <f t="shared" si="32"/>
        <v>00</v>
      </c>
      <c r="BW75" s="630">
        <f t="shared" si="33"/>
        <v>0</v>
      </c>
      <c r="BX75" s="628">
        <f t="shared" si="34"/>
        <v>0</v>
      </c>
      <c r="BY75" s="629" t="str">
        <f t="shared" si="35"/>
        <v>00</v>
      </c>
      <c r="BZ75" s="630">
        <f t="shared" si="36"/>
        <v>0</v>
      </c>
      <c r="CA75" s="628">
        <f t="shared" si="37"/>
        <v>0</v>
      </c>
      <c r="CB75" s="629" t="str">
        <f t="shared" si="38"/>
        <v>00</v>
      </c>
      <c r="CC75" s="630">
        <f t="shared" si="39"/>
        <v>0</v>
      </c>
      <c r="CD75" s="628">
        <f t="shared" si="40"/>
        <v>0</v>
      </c>
      <c r="CE75" s="629" t="str">
        <f t="shared" si="41"/>
        <v>00</v>
      </c>
      <c r="CF75" s="630">
        <f t="shared" si="42"/>
        <v>0</v>
      </c>
      <c r="CG75" s="628">
        <f t="shared" si="43"/>
        <v>0</v>
      </c>
      <c r="CH75" s="629" t="str">
        <f t="shared" si="44"/>
        <v>00</v>
      </c>
      <c r="CI75" s="630">
        <f t="shared" si="45"/>
        <v>0</v>
      </c>
      <c r="CJ75" s="631">
        <f t="shared" si="46"/>
        <v>0</v>
      </c>
      <c r="CK75" s="632">
        <f t="shared" si="47"/>
        <v>160000</v>
      </c>
      <c r="CL75" s="632"/>
      <c r="CM75" s="630">
        <f t="shared" si="48"/>
        <v>160000</v>
      </c>
      <c r="CN75" s="633" t="str">
        <f t="shared" si="49"/>
        <v>FATMA/0592</v>
      </c>
      <c r="CO75" s="624">
        <f t="shared" si="50"/>
        <v>0</v>
      </c>
      <c r="CP75" s="625">
        <f t="shared" si="51"/>
        <v>0</v>
      </c>
      <c r="CQ75" s="625">
        <f t="shared" si="52"/>
        <v>0</v>
      </c>
      <c r="CR75" s="625">
        <f t="shared" si="53"/>
        <v>0</v>
      </c>
      <c r="CS75" s="625">
        <f t="shared" si="54"/>
        <v>0</v>
      </c>
      <c r="CT75" s="625">
        <f t="shared" si="55"/>
        <v>0</v>
      </c>
      <c r="CU75" s="625">
        <f t="shared" si="56"/>
        <v>0</v>
      </c>
      <c r="CV75" s="625">
        <f t="shared" si="57"/>
        <v>0</v>
      </c>
      <c r="CW75" s="625">
        <f t="shared" si="58"/>
        <v>0</v>
      </c>
      <c r="CX75" s="625">
        <f t="shared" si="59"/>
        <v>0</v>
      </c>
      <c r="CY75" s="625">
        <f t="shared" si="60"/>
        <v>0</v>
      </c>
      <c r="CZ75" s="625">
        <f t="shared" si="61"/>
        <v>0</v>
      </c>
      <c r="DA75" s="625">
        <f t="shared" si="62"/>
        <v>0</v>
      </c>
      <c r="DB75" s="625">
        <f t="shared" si="63"/>
        <v>0</v>
      </c>
      <c r="DC75" s="626">
        <f t="shared" si="64"/>
        <v>0</v>
      </c>
      <c r="DM75" s="283"/>
    </row>
    <row r="76" spans="1:117" ht="15.75" customHeight="1">
      <c r="A76" s="518"/>
      <c r="B76" s="601"/>
      <c r="C76" s="602">
        <v>64</v>
      </c>
      <c r="D76" s="603" t="s">
        <v>1180</v>
      </c>
      <c r="E76" s="604"/>
      <c r="F76" s="605">
        <v>44939</v>
      </c>
      <c r="G76" s="606" t="s">
        <v>1181</v>
      </c>
      <c r="H76" s="607"/>
      <c r="I76" s="608"/>
      <c r="J76" s="607"/>
      <c r="K76" s="608"/>
      <c r="L76" s="607"/>
      <c r="M76" s="609"/>
      <c r="N76" s="607">
        <v>4</v>
      </c>
      <c r="O76" s="610">
        <v>100000</v>
      </c>
      <c r="P76" s="607"/>
      <c r="Q76" s="611"/>
      <c r="R76" s="607"/>
      <c r="S76" s="610"/>
      <c r="T76" s="613">
        <f t="shared" si="1"/>
        <v>100000</v>
      </c>
      <c r="U76" s="602"/>
      <c r="V76" s="602"/>
      <c r="W76" s="602"/>
      <c r="X76" s="602" t="s">
        <v>1061</v>
      </c>
      <c r="Y76" s="614" t="s">
        <v>650</v>
      </c>
      <c r="Z76" s="614"/>
      <c r="AA76" s="536"/>
      <c r="AB76" s="518"/>
      <c r="AC76" s="602" t="str">
        <f t="shared" si="2"/>
        <v>ALUWIYAH</v>
      </c>
      <c r="AD76" s="602"/>
      <c r="AE76" s="602"/>
      <c r="AF76" s="602"/>
      <c r="AG76" s="602"/>
      <c r="AH76" s="602"/>
      <c r="AI76" s="602"/>
      <c r="AJ76" s="602"/>
      <c r="AK76" s="602"/>
      <c r="AL76" s="602"/>
      <c r="AM76" s="602"/>
      <c r="AN76" s="602"/>
      <c r="AO76" s="602"/>
      <c r="AP76" s="602"/>
      <c r="AQ76" s="602">
        <f t="shared" si="3"/>
        <v>0</v>
      </c>
      <c r="AR76" s="602">
        <f t="shared" si="4"/>
        <v>100000</v>
      </c>
      <c r="AS76" s="602"/>
      <c r="AT76" s="602">
        <f t="shared" si="5"/>
        <v>100000</v>
      </c>
      <c r="AU76" s="518"/>
      <c r="AV76" s="617" t="str">
        <f t="shared" si="6"/>
        <v>ALUWIYAH</v>
      </c>
      <c r="AW76" s="628">
        <f t="shared" si="7"/>
        <v>0</v>
      </c>
      <c r="AX76" s="629" t="str">
        <f t="shared" si="8"/>
        <v>00</v>
      </c>
      <c r="AY76" s="630">
        <f t="shared" si="9"/>
        <v>0</v>
      </c>
      <c r="AZ76" s="628">
        <f t="shared" si="10"/>
        <v>0</v>
      </c>
      <c r="BA76" s="629" t="str">
        <f t="shared" si="11"/>
        <v>00</v>
      </c>
      <c r="BB76" s="630">
        <f t="shared" si="12"/>
        <v>0</v>
      </c>
      <c r="BC76" s="628">
        <f t="shared" si="13"/>
        <v>0</v>
      </c>
      <c r="BD76" s="629" t="str">
        <f t="shared" si="14"/>
        <v>00</v>
      </c>
      <c r="BE76" s="630">
        <f t="shared" si="15"/>
        <v>0</v>
      </c>
      <c r="BF76" s="628">
        <f t="shared" si="16"/>
        <v>0</v>
      </c>
      <c r="BG76" s="629" t="str">
        <f t="shared" si="17"/>
        <v>00</v>
      </c>
      <c r="BH76" s="630">
        <f t="shared" si="18"/>
        <v>0</v>
      </c>
      <c r="BI76" s="628">
        <f t="shared" si="19"/>
        <v>0</v>
      </c>
      <c r="BJ76" s="629" t="str">
        <f t="shared" si="20"/>
        <v>00</v>
      </c>
      <c r="BK76" s="630">
        <f t="shared" si="21"/>
        <v>0</v>
      </c>
      <c r="BL76" s="628">
        <f t="shared" si="22"/>
        <v>0</v>
      </c>
      <c r="BM76" s="629" t="str">
        <f t="shared" si="23"/>
        <v>00</v>
      </c>
      <c r="BN76" s="630">
        <f t="shared" si="24"/>
        <v>0</v>
      </c>
      <c r="BO76" s="628">
        <f t="shared" si="25"/>
        <v>0</v>
      </c>
      <c r="BP76" s="629" t="str">
        <f t="shared" si="26"/>
        <v>00</v>
      </c>
      <c r="BQ76" s="630">
        <f t="shared" si="27"/>
        <v>0</v>
      </c>
      <c r="BR76" s="628">
        <f t="shared" si="28"/>
        <v>0</v>
      </c>
      <c r="BS76" s="629" t="str">
        <f t="shared" si="29"/>
        <v>00</v>
      </c>
      <c r="BT76" s="630">
        <f t="shared" si="30"/>
        <v>0</v>
      </c>
      <c r="BU76" s="628">
        <f t="shared" si="31"/>
        <v>0</v>
      </c>
      <c r="BV76" s="629" t="str">
        <f t="shared" si="32"/>
        <v>00</v>
      </c>
      <c r="BW76" s="630">
        <f t="shared" si="33"/>
        <v>0</v>
      </c>
      <c r="BX76" s="628">
        <f t="shared" si="34"/>
        <v>0</v>
      </c>
      <c r="BY76" s="629" t="str">
        <f t="shared" si="35"/>
        <v>00</v>
      </c>
      <c r="BZ76" s="630">
        <f t="shared" si="36"/>
        <v>0</v>
      </c>
      <c r="CA76" s="628">
        <f t="shared" si="37"/>
        <v>0</v>
      </c>
      <c r="CB76" s="629" t="str">
        <f t="shared" si="38"/>
        <v>00</v>
      </c>
      <c r="CC76" s="630">
        <f t="shared" si="39"/>
        <v>0</v>
      </c>
      <c r="CD76" s="628">
        <f t="shared" si="40"/>
        <v>0</v>
      </c>
      <c r="CE76" s="629" t="str">
        <f t="shared" si="41"/>
        <v>00</v>
      </c>
      <c r="CF76" s="630">
        <f t="shared" si="42"/>
        <v>0</v>
      </c>
      <c r="CG76" s="628">
        <f t="shared" si="43"/>
        <v>0</v>
      </c>
      <c r="CH76" s="629" t="str">
        <f t="shared" si="44"/>
        <v>00</v>
      </c>
      <c r="CI76" s="630">
        <f t="shared" si="45"/>
        <v>0</v>
      </c>
      <c r="CJ76" s="631">
        <f t="shared" si="46"/>
        <v>0</v>
      </c>
      <c r="CK76" s="632">
        <f t="shared" si="47"/>
        <v>100000</v>
      </c>
      <c r="CL76" s="632"/>
      <c r="CM76" s="630">
        <f t="shared" si="48"/>
        <v>100000</v>
      </c>
      <c r="CN76" s="633" t="str">
        <f t="shared" si="49"/>
        <v>ALUWIYAH</v>
      </c>
      <c r="CO76" s="624">
        <f t="shared" si="50"/>
        <v>0</v>
      </c>
      <c r="CP76" s="625">
        <f t="shared" si="51"/>
        <v>0</v>
      </c>
      <c r="CQ76" s="625">
        <f t="shared" si="52"/>
        <v>0</v>
      </c>
      <c r="CR76" s="625">
        <f t="shared" si="53"/>
        <v>0</v>
      </c>
      <c r="CS76" s="625">
        <f t="shared" si="54"/>
        <v>0</v>
      </c>
      <c r="CT76" s="625">
        <f t="shared" si="55"/>
        <v>0</v>
      </c>
      <c r="CU76" s="625">
        <f t="shared" si="56"/>
        <v>0</v>
      </c>
      <c r="CV76" s="625">
        <f t="shared" si="57"/>
        <v>0</v>
      </c>
      <c r="CW76" s="625">
        <f t="shared" si="58"/>
        <v>0</v>
      </c>
      <c r="CX76" s="625">
        <f t="shared" si="59"/>
        <v>0</v>
      </c>
      <c r="CY76" s="625">
        <f t="shared" si="60"/>
        <v>0</v>
      </c>
      <c r="CZ76" s="625">
        <f t="shared" si="61"/>
        <v>0</v>
      </c>
      <c r="DA76" s="625">
        <f t="shared" si="62"/>
        <v>0</v>
      </c>
      <c r="DB76" s="625">
        <f t="shared" si="63"/>
        <v>0</v>
      </c>
      <c r="DC76" s="626">
        <f t="shared" si="64"/>
        <v>0</v>
      </c>
      <c r="DM76" s="283"/>
    </row>
    <row r="77" spans="1:117" ht="15.75" customHeight="1">
      <c r="A77" s="518"/>
      <c r="B77" s="601"/>
      <c r="C77" s="602">
        <v>65</v>
      </c>
      <c r="D77" s="603" t="s">
        <v>1182</v>
      </c>
      <c r="E77" s="604"/>
      <c r="F77" s="605">
        <v>44946</v>
      </c>
      <c r="G77" s="606" t="s">
        <v>1183</v>
      </c>
      <c r="H77" s="607"/>
      <c r="I77" s="608"/>
      <c r="J77" s="607"/>
      <c r="K77" s="608"/>
      <c r="L77" s="607"/>
      <c r="M77" s="609"/>
      <c r="N77" s="607">
        <v>4</v>
      </c>
      <c r="O77" s="610">
        <v>145000</v>
      </c>
      <c r="P77" s="607"/>
      <c r="Q77" s="611"/>
      <c r="R77" s="607"/>
      <c r="S77" s="612"/>
      <c r="T77" s="613">
        <f t="shared" si="1"/>
        <v>145000</v>
      </c>
      <c r="U77" s="602"/>
      <c r="V77" s="602"/>
      <c r="W77" s="602"/>
      <c r="X77" s="602" t="s">
        <v>1061</v>
      </c>
      <c r="Y77" s="614" t="s">
        <v>650</v>
      </c>
      <c r="Z77" s="614"/>
      <c r="AA77" s="536"/>
      <c r="AB77" s="518"/>
      <c r="AC77" s="602" t="str">
        <f t="shared" si="2"/>
        <v>B OLAN</v>
      </c>
      <c r="AD77" s="602"/>
      <c r="AE77" s="602"/>
      <c r="AF77" s="602"/>
      <c r="AG77" s="602"/>
      <c r="AH77" s="602"/>
      <c r="AI77" s="602"/>
      <c r="AJ77" s="602"/>
      <c r="AK77" s="602"/>
      <c r="AL77" s="602"/>
      <c r="AM77" s="602"/>
      <c r="AN77" s="602"/>
      <c r="AO77" s="602"/>
      <c r="AP77" s="602"/>
      <c r="AQ77" s="602">
        <f t="shared" si="3"/>
        <v>0</v>
      </c>
      <c r="AR77" s="602">
        <f t="shared" si="4"/>
        <v>145000</v>
      </c>
      <c r="AS77" s="602"/>
      <c r="AT77" s="602">
        <f t="shared" si="5"/>
        <v>145000</v>
      </c>
      <c r="AU77" s="518"/>
      <c r="AV77" s="617" t="str">
        <f t="shared" si="6"/>
        <v>B OLAN</v>
      </c>
      <c r="AW77" s="628">
        <f t="shared" si="7"/>
        <v>0</v>
      </c>
      <c r="AX77" s="629" t="str">
        <f t="shared" si="8"/>
        <v>00</v>
      </c>
      <c r="AY77" s="630">
        <f t="shared" si="9"/>
        <v>0</v>
      </c>
      <c r="AZ77" s="628">
        <f t="shared" si="10"/>
        <v>0</v>
      </c>
      <c r="BA77" s="629" t="str">
        <f t="shared" si="11"/>
        <v>00</v>
      </c>
      <c r="BB77" s="630">
        <f t="shared" si="12"/>
        <v>0</v>
      </c>
      <c r="BC77" s="628">
        <f t="shared" si="13"/>
        <v>0</v>
      </c>
      <c r="BD77" s="629" t="str">
        <f t="shared" si="14"/>
        <v>00</v>
      </c>
      <c r="BE77" s="630">
        <f t="shared" si="15"/>
        <v>0</v>
      </c>
      <c r="BF77" s="628">
        <f t="shared" si="16"/>
        <v>0</v>
      </c>
      <c r="BG77" s="629" t="str">
        <f t="shared" si="17"/>
        <v>00</v>
      </c>
      <c r="BH77" s="630">
        <f t="shared" si="18"/>
        <v>0</v>
      </c>
      <c r="BI77" s="628">
        <f t="shared" si="19"/>
        <v>0</v>
      </c>
      <c r="BJ77" s="629" t="str">
        <f t="shared" si="20"/>
        <v>00</v>
      </c>
      <c r="BK77" s="630">
        <f t="shared" si="21"/>
        <v>0</v>
      </c>
      <c r="BL77" s="628">
        <f t="shared" si="22"/>
        <v>0</v>
      </c>
      <c r="BM77" s="629" t="str">
        <f t="shared" si="23"/>
        <v>00</v>
      </c>
      <c r="BN77" s="630">
        <f t="shared" si="24"/>
        <v>0</v>
      </c>
      <c r="BO77" s="628">
        <f t="shared" si="25"/>
        <v>0</v>
      </c>
      <c r="BP77" s="629" t="str">
        <f t="shared" si="26"/>
        <v>00</v>
      </c>
      <c r="BQ77" s="630">
        <f t="shared" si="27"/>
        <v>0</v>
      </c>
      <c r="BR77" s="628">
        <f t="shared" si="28"/>
        <v>0</v>
      </c>
      <c r="BS77" s="629" t="str">
        <f t="shared" si="29"/>
        <v>00</v>
      </c>
      <c r="BT77" s="630">
        <f t="shared" si="30"/>
        <v>0</v>
      </c>
      <c r="BU77" s="628">
        <f t="shared" si="31"/>
        <v>0</v>
      </c>
      <c r="BV77" s="629" t="str">
        <f t="shared" si="32"/>
        <v>00</v>
      </c>
      <c r="BW77" s="630">
        <f t="shared" si="33"/>
        <v>0</v>
      </c>
      <c r="BX77" s="628">
        <f t="shared" si="34"/>
        <v>0</v>
      </c>
      <c r="BY77" s="629" t="str">
        <f t="shared" si="35"/>
        <v>00</v>
      </c>
      <c r="BZ77" s="630">
        <f t="shared" si="36"/>
        <v>0</v>
      </c>
      <c r="CA77" s="628">
        <f t="shared" si="37"/>
        <v>0</v>
      </c>
      <c r="CB77" s="629" t="str">
        <f t="shared" si="38"/>
        <v>00</v>
      </c>
      <c r="CC77" s="630">
        <f t="shared" si="39"/>
        <v>0</v>
      </c>
      <c r="CD77" s="628">
        <f t="shared" si="40"/>
        <v>0</v>
      </c>
      <c r="CE77" s="629" t="str">
        <f t="shared" si="41"/>
        <v>00</v>
      </c>
      <c r="CF77" s="630">
        <f t="shared" si="42"/>
        <v>0</v>
      </c>
      <c r="CG77" s="628">
        <f t="shared" si="43"/>
        <v>0</v>
      </c>
      <c r="CH77" s="629" t="str">
        <f t="shared" si="44"/>
        <v>00</v>
      </c>
      <c r="CI77" s="630">
        <f t="shared" si="45"/>
        <v>0</v>
      </c>
      <c r="CJ77" s="631">
        <f t="shared" si="46"/>
        <v>0</v>
      </c>
      <c r="CK77" s="632">
        <f t="shared" si="47"/>
        <v>145000</v>
      </c>
      <c r="CL77" s="632"/>
      <c r="CM77" s="630">
        <f t="shared" si="48"/>
        <v>145000</v>
      </c>
      <c r="CN77" s="633" t="str">
        <f t="shared" si="49"/>
        <v>B OLAN</v>
      </c>
      <c r="CO77" s="624">
        <f t="shared" si="50"/>
        <v>0</v>
      </c>
      <c r="CP77" s="625">
        <f t="shared" si="51"/>
        <v>0</v>
      </c>
      <c r="CQ77" s="625">
        <f t="shared" si="52"/>
        <v>0</v>
      </c>
      <c r="CR77" s="625">
        <f t="shared" si="53"/>
        <v>0</v>
      </c>
      <c r="CS77" s="625">
        <f t="shared" si="54"/>
        <v>0</v>
      </c>
      <c r="CT77" s="625">
        <f t="shared" si="55"/>
        <v>0</v>
      </c>
      <c r="CU77" s="625">
        <f t="shared" si="56"/>
        <v>0</v>
      </c>
      <c r="CV77" s="625">
        <f t="shared" si="57"/>
        <v>0</v>
      </c>
      <c r="CW77" s="625">
        <f t="shared" si="58"/>
        <v>0</v>
      </c>
      <c r="CX77" s="625">
        <f t="shared" si="59"/>
        <v>0</v>
      </c>
      <c r="CY77" s="625">
        <f t="shared" si="60"/>
        <v>0</v>
      </c>
      <c r="CZ77" s="625">
        <f t="shared" si="61"/>
        <v>0</v>
      </c>
      <c r="DA77" s="625">
        <f t="shared" si="62"/>
        <v>0</v>
      </c>
      <c r="DB77" s="625">
        <f t="shared" si="63"/>
        <v>0</v>
      </c>
      <c r="DC77" s="626">
        <f t="shared" si="64"/>
        <v>0</v>
      </c>
      <c r="DM77" s="283"/>
    </row>
    <row r="78" spans="1:117" ht="15.75" customHeight="1">
      <c r="A78" s="518"/>
      <c r="B78" s="601"/>
      <c r="C78" s="602">
        <v>66</v>
      </c>
      <c r="D78" s="603" t="s">
        <v>1184</v>
      </c>
      <c r="E78" s="604"/>
      <c r="F78" s="605">
        <v>44950</v>
      </c>
      <c r="G78" s="606" t="s">
        <v>1185</v>
      </c>
      <c r="H78" s="607"/>
      <c r="I78" s="608"/>
      <c r="J78" s="607"/>
      <c r="K78" s="608"/>
      <c r="L78" s="607"/>
      <c r="M78" s="609"/>
      <c r="N78" s="607">
        <v>4</v>
      </c>
      <c r="O78" s="610">
        <v>100000</v>
      </c>
      <c r="P78" s="607"/>
      <c r="Q78" s="611"/>
      <c r="R78" s="607"/>
      <c r="S78" s="612"/>
      <c r="T78" s="613">
        <f t="shared" si="1"/>
        <v>100000</v>
      </c>
      <c r="U78" s="602"/>
      <c r="V78" s="602"/>
      <c r="W78" s="602"/>
      <c r="X78" s="602" t="s">
        <v>1061</v>
      </c>
      <c r="Y78" s="614" t="s">
        <v>650</v>
      </c>
      <c r="Z78" s="614"/>
      <c r="AA78" s="536"/>
      <c r="AB78" s="518"/>
      <c r="AC78" s="602" t="str">
        <f t="shared" si="2"/>
        <v>ERNI L</v>
      </c>
      <c r="AD78" s="602"/>
      <c r="AE78" s="602"/>
      <c r="AF78" s="602"/>
      <c r="AG78" s="602"/>
      <c r="AH78" s="602"/>
      <c r="AI78" s="602"/>
      <c r="AJ78" s="602"/>
      <c r="AK78" s="602"/>
      <c r="AL78" s="602"/>
      <c r="AM78" s="602"/>
      <c r="AN78" s="602"/>
      <c r="AO78" s="602"/>
      <c r="AP78" s="602"/>
      <c r="AQ78" s="602">
        <f t="shared" si="3"/>
        <v>0</v>
      </c>
      <c r="AR78" s="602">
        <f t="shared" si="4"/>
        <v>100000</v>
      </c>
      <c r="AS78" s="602"/>
      <c r="AT78" s="602">
        <f t="shared" si="5"/>
        <v>100000</v>
      </c>
      <c r="AU78" s="518"/>
      <c r="AV78" s="617" t="str">
        <f t="shared" si="6"/>
        <v>ERNI L</v>
      </c>
      <c r="AW78" s="628">
        <f t="shared" si="7"/>
        <v>0</v>
      </c>
      <c r="AX78" s="629" t="str">
        <f t="shared" si="8"/>
        <v>00</v>
      </c>
      <c r="AY78" s="630">
        <f t="shared" si="9"/>
        <v>0</v>
      </c>
      <c r="AZ78" s="628">
        <f t="shared" si="10"/>
        <v>0</v>
      </c>
      <c r="BA78" s="629" t="str">
        <f t="shared" si="11"/>
        <v>00</v>
      </c>
      <c r="BB78" s="630">
        <f t="shared" si="12"/>
        <v>0</v>
      </c>
      <c r="BC78" s="628">
        <f t="shared" si="13"/>
        <v>0</v>
      </c>
      <c r="BD78" s="629" t="str">
        <f t="shared" si="14"/>
        <v>00</v>
      </c>
      <c r="BE78" s="630">
        <f t="shared" si="15"/>
        <v>0</v>
      </c>
      <c r="BF78" s="628">
        <f t="shared" si="16"/>
        <v>0</v>
      </c>
      <c r="BG78" s="629" t="str">
        <f t="shared" si="17"/>
        <v>00</v>
      </c>
      <c r="BH78" s="630">
        <f t="shared" si="18"/>
        <v>0</v>
      </c>
      <c r="BI78" s="628">
        <f t="shared" si="19"/>
        <v>0</v>
      </c>
      <c r="BJ78" s="629" t="str">
        <f t="shared" si="20"/>
        <v>00</v>
      </c>
      <c r="BK78" s="630">
        <f t="shared" si="21"/>
        <v>0</v>
      </c>
      <c r="BL78" s="628">
        <f t="shared" si="22"/>
        <v>0</v>
      </c>
      <c r="BM78" s="629" t="str">
        <f t="shared" si="23"/>
        <v>00</v>
      </c>
      <c r="BN78" s="630">
        <f t="shared" si="24"/>
        <v>0</v>
      </c>
      <c r="BO78" s="628">
        <f t="shared" si="25"/>
        <v>0</v>
      </c>
      <c r="BP78" s="629" t="str">
        <f t="shared" si="26"/>
        <v>00</v>
      </c>
      <c r="BQ78" s="630">
        <f t="shared" si="27"/>
        <v>0</v>
      </c>
      <c r="BR78" s="628">
        <f t="shared" si="28"/>
        <v>0</v>
      </c>
      <c r="BS78" s="629" t="str">
        <f t="shared" si="29"/>
        <v>00</v>
      </c>
      <c r="BT78" s="630">
        <f t="shared" si="30"/>
        <v>0</v>
      </c>
      <c r="BU78" s="628">
        <f t="shared" si="31"/>
        <v>0</v>
      </c>
      <c r="BV78" s="629" t="str">
        <f t="shared" si="32"/>
        <v>00</v>
      </c>
      <c r="BW78" s="630">
        <f t="shared" si="33"/>
        <v>0</v>
      </c>
      <c r="BX78" s="628">
        <f t="shared" si="34"/>
        <v>0</v>
      </c>
      <c r="BY78" s="629" t="str">
        <f t="shared" si="35"/>
        <v>00</v>
      </c>
      <c r="BZ78" s="630">
        <f t="shared" si="36"/>
        <v>0</v>
      </c>
      <c r="CA78" s="628">
        <f t="shared" si="37"/>
        <v>0</v>
      </c>
      <c r="CB78" s="629" t="str">
        <f t="shared" si="38"/>
        <v>00</v>
      </c>
      <c r="CC78" s="630">
        <f t="shared" si="39"/>
        <v>0</v>
      </c>
      <c r="CD78" s="628">
        <f t="shared" si="40"/>
        <v>0</v>
      </c>
      <c r="CE78" s="629" t="str">
        <f t="shared" si="41"/>
        <v>00</v>
      </c>
      <c r="CF78" s="630">
        <f t="shared" si="42"/>
        <v>0</v>
      </c>
      <c r="CG78" s="628">
        <f t="shared" si="43"/>
        <v>0</v>
      </c>
      <c r="CH78" s="629" t="str">
        <f t="shared" si="44"/>
        <v>00</v>
      </c>
      <c r="CI78" s="630">
        <f t="shared" si="45"/>
        <v>0</v>
      </c>
      <c r="CJ78" s="631">
        <f t="shared" si="46"/>
        <v>0</v>
      </c>
      <c r="CK78" s="632">
        <f t="shared" si="47"/>
        <v>100000</v>
      </c>
      <c r="CL78" s="632"/>
      <c r="CM78" s="630">
        <f t="shared" si="48"/>
        <v>100000</v>
      </c>
      <c r="CN78" s="633" t="str">
        <f t="shared" si="49"/>
        <v>ERNI L</v>
      </c>
      <c r="CO78" s="624">
        <f t="shared" si="50"/>
        <v>0</v>
      </c>
      <c r="CP78" s="625">
        <f t="shared" si="51"/>
        <v>0</v>
      </c>
      <c r="CQ78" s="625">
        <f t="shared" si="52"/>
        <v>0</v>
      </c>
      <c r="CR78" s="625">
        <f t="shared" si="53"/>
        <v>0</v>
      </c>
      <c r="CS78" s="625">
        <f t="shared" si="54"/>
        <v>0</v>
      </c>
      <c r="CT78" s="625">
        <f t="shared" si="55"/>
        <v>0</v>
      </c>
      <c r="CU78" s="625">
        <f t="shared" si="56"/>
        <v>0</v>
      </c>
      <c r="CV78" s="625">
        <f t="shared" si="57"/>
        <v>0</v>
      </c>
      <c r="CW78" s="625">
        <f t="shared" si="58"/>
        <v>0</v>
      </c>
      <c r="CX78" s="625">
        <f t="shared" si="59"/>
        <v>0</v>
      </c>
      <c r="CY78" s="625">
        <f t="shared" si="60"/>
        <v>0</v>
      </c>
      <c r="CZ78" s="625">
        <f t="shared" si="61"/>
        <v>0</v>
      </c>
      <c r="DA78" s="625">
        <f t="shared" si="62"/>
        <v>0</v>
      </c>
      <c r="DB78" s="625">
        <f t="shared" si="63"/>
        <v>0</v>
      </c>
      <c r="DC78" s="626">
        <f t="shared" si="64"/>
        <v>0</v>
      </c>
      <c r="DM78" s="283"/>
    </row>
    <row r="79" spans="1:117" ht="15.75" customHeight="1">
      <c r="A79" s="518"/>
      <c r="B79" s="601"/>
      <c r="C79" s="602">
        <v>67</v>
      </c>
      <c r="D79" s="603" t="s">
        <v>1186</v>
      </c>
      <c r="E79" s="604"/>
      <c r="F79" s="605">
        <v>44953</v>
      </c>
      <c r="G79" s="606" t="s">
        <v>1187</v>
      </c>
      <c r="H79" s="607"/>
      <c r="I79" s="608"/>
      <c r="J79" s="607"/>
      <c r="K79" s="608"/>
      <c r="L79" s="607"/>
      <c r="M79" s="609"/>
      <c r="N79" s="607">
        <v>4</v>
      </c>
      <c r="O79" s="610">
        <v>150000</v>
      </c>
      <c r="P79" s="607"/>
      <c r="Q79" s="611"/>
      <c r="R79" s="607"/>
      <c r="S79" s="612"/>
      <c r="T79" s="613">
        <f t="shared" si="1"/>
        <v>150000</v>
      </c>
      <c r="U79" s="602"/>
      <c r="V79" s="602"/>
      <c r="W79" s="602"/>
      <c r="X79" s="602" t="s">
        <v>1061</v>
      </c>
      <c r="Y79" s="614" t="s">
        <v>650</v>
      </c>
      <c r="Z79" s="614"/>
      <c r="AA79" s="536"/>
      <c r="AB79" s="518"/>
      <c r="AC79" s="602" t="str">
        <f t="shared" si="2"/>
        <v>HALIPA</v>
      </c>
      <c r="AD79" s="602"/>
      <c r="AE79" s="602"/>
      <c r="AF79" s="602"/>
      <c r="AG79" s="602"/>
      <c r="AH79" s="602"/>
      <c r="AI79" s="602"/>
      <c r="AJ79" s="602"/>
      <c r="AK79" s="602"/>
      <c r="AL79" s="602"/>
      <c r="AM79" s="602"/>
      <c r="AN79" s="602"/>
      <c r="AO79" s="602"/>
      <c r="AP79" s="602"/>
      <c r="AQ79" s="602">
        <f t="shared" si="3"/>
        <v>0</v>
      </c>
      <c r="AR79" s="602">
        <f t="shared" si="4"/>
        <v>150000</v>
      </c>
      <c r="AS79" s="602"/>
      <c r="AT79" s="602">
        <f t="shared" si="5"/>
        <v>150000</v>
      </c>
      <c r="AU79" s="518"/>
      <c r="AV79" s="617" t="str">
        <f t="shared" si="6"/>
        <v>HALIPA</v>
      </c>
      <c r="AW79" s="628">
        <f t="shared" si="7"/>
        <v>0</v>
      </c>
      <c r="AX79" s="629" t="str">
        <f t="shared" si="8"/>
        <v>00</v>
      </c>
      <c r="AY79" s="630">
        <f t="shared" si="9"/>
        <v>0</v>
      </c>
      <c r="AZ79" s="628">
        <f t="shared" si="10"/>
        <v>0</v>
      </c>
      <c r="BA79" s="629" t="str">
        <f t="shared" si="11"/>
        <v>00</v>
      </c>
      <c r="BB79" s="630">
        <f t="shared" si="12"/>
        <v>0</v>
      </c>
      <c r="BC79" s="628">
        <f t="shared" si="13"/>
        <v>0</v>
      </c>
      <c r="BD79" s="629" t="str">
        <f t="shared" si="14"/>
        <v>00</v>
      </c>
      <c r="BE79" s="630">
        <f t="shared" si="15"/>
        <v>0</v>
      </c>
      <c r="BF79" s="628">
        <f t="shared" si="16"/>
        <v>0</v>
      </c>
      <c r="BG79" s="629" t="str">
        <f t="shared" si="17"/>
        <v>00</v>
      </c>
      <c r="BH79" s="630">
        <f t="shared" si="18"/>
        <v>0</v>
      </c>
      <c r="BI79" s="628">
        <f t="shared" si="19"/>
        <v>0</v>
      </c>
      <c r="BJ79" s="629" t="str">
        <f t="shared" si="20"/>
        <v>00</v>
      </c>
      <c r="BK79" s="630">
        <f t="shared" si="21"/>
        <v>0</v>
      </c>
      <c r="BL79" s="628">
        <f t="shared" si="22"/>
        <v>0</v>
      </c>
      <c r="BM79" s="629" t="str">
        <f t="shared" si="23"/>
        <v>00</v>
      </c>
      <c r="BN79" s="630">
        <f t="shared" si="24"/>
        <v>0</v>
      </c>
      <c r="BO79" s="628">
        <f t="shared" si="25"/>
        <v>0</v>
      </c>
      <c r="BP79" s="629" t="str">
        <f t="shared" si="26"/>
        <v>00</v>
      </c>
      <c r="BQ79" s="630">
        <f t="shared" si="27"/>
        <v>0</v>
      </c>
      <c r="BR79" s="628">
        <f t="shared" si="28"/>
        <v>0</v>
      </c>
      <c r="BS79" s="629" t="str">
        <f t="shared" si="29"/>
        <v>00</v>
      </c>
      <c r="BT79" s="630">
        <f t="shared" si="30"/>
        <v>0</v>
      </c>
      <c r="BU79" s="628">
        <f t="shared" si="31"/>
        <v>0</v>
      </c>
      <c r="BV79" s="629" t="str">
        <f t="shared" si="32"/>
        <v>00</v>
      </c>
      <c r="BW79" s="630">
        <f t="shared" si="33"/>
        <v>0</v>
      </c>
      <c r="BX79" s="628">
        <f t="shared" si="34"/>
        <v>0</v>
      </c>
      <c r="BY79" s="629" t="str">
        <f t="shared" si="35"/>
        <v>00</v>
      </c>
      <c r="BZ79" s="630">
        <f t="shared" si="36"/>
        <v>0</v>
      </c>
      <c r="CA79" s="628">
        <f t="shared" si="37"/>
        <v>0</v>
      </c>
      <c r="CB79" s="629" t="str">
        <f t="shared" si="38"/>
        <v>00</v>
      </c>
      <c r="CC79" s="630">
        <f t="shared" si="39"/>
        <v>0</v>
      </c>
      <c r="CD79" s="628">
        <f t="shared" si="40"/>
        <v>0</v>
      </c>
      <c r="CE79" s="629" t="str">
        <f t="shared" si="41"/>
        <v>00</v>
      </c>
      <c r="CF79" s="630">
        <f t="shared" si="42"/>
        <v>0</v>
      </c>
      <c r="CG79" s="628">
        <f t="shared" si="43"/>
        <v>0</v>
      </c>
      <c r="CH79" s="629" t="str">
        <f t="shared" si="44"/>
        <v>00</v>
      </c>
      <c r="CI79" s="630">
        <f t="shared" si="45"/>
        <v>0</v>
      </c>
      <c r="CJ79" s="631">
        <f t="shared" si="46"/>
        <v>0</v>
      </c>
      <c r="CK79" s="632">
        <f t="shared" si="47"/>
        <v>150000</v>
      </c>
      <c r="CL79" s="632"/>
      <c r="CM79" s="630">
        <f t="shared" si="48"/>
        <v>150000</v>
      </c>
      <c r="CN79" s="633" t="str">
        <f t="shared" si="49"/>
        <v>HALIPA</v>
      </c>
      <c r="CO79" s="624">
        <f t="shared" si="50"/>
        <v>0</v>
      </c>
      <c r="CP79" s="625">
        <f t="shared" si="51"/>
        <v>0</v>
      </c>
      <c r="CQ79" s="625">
        <f t="shared" si="52"/>
        <v>0</v>
      </c>
      <c r="CR79" s="625">
        <f t="shared" si="53"/>
        <v>0</v>
      </c>
      <c r="CS79" s="625">
        <f t="shared" si="54"/>
        <v>0</v>
      </c>
      <c r="CT79" s="625">
        <f t="shared" si="55"/>
        <v>0</v>
      </c>
      <c r="CU79" s="625">
        <f t="shared" si="56"/>
        <v>0</v>
      </c>
      <c r="CV79" s="625">
        <f t="shared" si="57"/>
        <v>0</v>
      </c>
      <c r="CW79" s="625">
        <f t="shared" si="58"/>
        <v>0</v>
      </c>
      <c r="CX79" s="625">
        <f t="shared" si="59"/>
        <v>0</v>
      </c>
      <c r="CY79" s="625">
        <f t="shared" si="60"/>
        <v>0</v>
      </c>
      <c r="CZ79" s="625">
        <f t="shared" si="61"/>
        <v>0</v>
      </c>
      <c r="DA79" s="625">
        <f t="shared" si="62"/>
        <v>0</v>
      </c>
      <c r="DB79" s="625">
        <f t="shared" si="63"/>
        <v>0</v>
      </c>
      <c r="DC79" s="626">
        <f t="shared" si="64"/>
        <v>0</v>
      </c>
      <c r="DM79" s="283"/>
    </row>
    <row r="80" spans="1:117" ht="15.75" customHeight="1">
      <c r="A80" s="518"/>
      <c r="B80" s="601"/>
      <c r="C80" s="602">
        <v>68</v>
      </c>
      <c r="D80" s="603" t="s">
        <v>1188</v>
      </c>
      <c r="E80" s="604"/>
      <c r="F80" s="605">
        <v>44956</v>
      </c>
      <c r="G80" s="606" t="s">
        <v>1189</v>
      </c>
      <c r="H80" s="607"/>
      <c r="I80" s="608"/>
      <c r="J80" s="607"/>
      <c r="K80" s="608"/>
      <c r="L80" s="607"/>
      <c r="M80" s="609"/>
      <c r="N80" s="607">
        <v>4</v>
      </c>
      <c r="O80" s="610">
        <v>180000</v>
      </c>
      <c r="P80" s="607"/>
      <c r="Q80" s="611"/>
      <c r="R80" s="607"/>
      <c r="S80" s="612"/>
      <c r="T80" s="613">
        <f t="shared" si="1"/>
        <v>180000</v>
      </c>
      <c r="U80" s="602"/>
      <c r="V80" s="602"/>
      <c r="W80" s="602"/>
      <c r="X80" s="602" t="s">
        <v>1061</v>
      </c>
      <c r="Y80" s="614" t="s">
        <v>650</v>
      </c>
      <c r="Z80" s="614"/>
      <c r="AA80" s="536"/>
      <c r="AB80" s="518"/>
      <c r="AC80" s="602" t="str">
        <f t="shared" si="2"/>
        <v>IRNA</v>
      </c>
      <c r="AD80" s="602"/>
      <c r="AE80" s="602"/>
      <c r="AF80" s="602"/>
      <c r="AG80" s="602"/>
      <c r="AH80" s="602"/>
      <c r="AI80" s="602"/>
      <c r="AJ80" s="602"/>
      <c r="AK80" s="602"/>
      <c r="AL80" s="602"/>
      <c r="AM80" s="602"/>
      <c r="AN80" s="602"/>
      <c r="AO80" s="602"/>
      <c r="AP80" s="602"/>
      <c r="AQ80" s="602">
        <f t="shared" si="3"/>
        <v>0</v>
      </c>
      <c r="AR80" s="602">
        <f t="shared" si="4"/>
        <v>180000</v>
      </c>
      <c r="AS80" s="602"/>
      <c r="AT80" s="602">
        <f t="shared" si="5"/>
        <v>180000</v>
      </c>
      <c r="AU80" s="518"/>
      <c r="AV80" s="617" t="str">
        <f t="shared" si="6"/>
        <v>IRNA</v>
      </c>
      <c r="AW80" s="628">
        <f t="shared" si="7"/>
        <v>0</v>
      </c>
      <c r="AX80" s="629" t="str">
        <f t="shared" si="8"/>
        <v>00</v>
      </c>
      <c r="AY80" s="630">
        <f t="shared" si="9"/>
        <v>0</v>
      </c>
      <c r="AZ80" s="628">
        <f t="shared" si="10"/>
        <v>0</v>
      </c>
      <c r="BA80" s="629" t="str">
        <f t="shared" si="11"/>
        <v>00</v>
      </c>
      <c r="BB80" s="630">
        <f t="shared" si="12"/>
        <v>0</v>
      </c>
      <c r="BC80" s="628">
        <f t="shared" si="13"/>
        <v>0</v>
      </c>
      <c r="BD80" s="629" t="str">
        <f t="shared" si="14"/>
        <v>00</v>
      </c>
      <c r="BE80" s="630">
        <f t="shared" si="15"/>
        <v>0</v>
      </c>
      <c r="BF80" s="628">
        <f t="shared" si="16"/>
        <v>0</v>
      </c>
      <c r="BG80" s="629" t="str">
        <f t="shared" si="17"/>
        <v>00</v>
      </c>
      <c r="BH80" s="630">
        <f t="shared" si="18"/>
        <v>0</v>
      </c>
      <c r="BI80" s="628">
        <f t="shared" si="19"/>
        <v>0</v>
      </c>
      <c r="BJ80" s="629" t="str">
        <f t="shared" si="20"/>
        <v>00</v>
      </c>
      <c r="BK80" s="630">
        <f t="shared" si="21"/>
        <v>0</v>
      </c>
      <c r="BL80" s="628">
        <f t="shared" si="22"/>
        <v>0</v>
      </c>
      <c r="BM80" s="629" t="str">
        <f t="shared" si="23"/>
        <v>00</v>
      </c>
      <c r="BN80" s="630">
        <f t="shared" si="24"/>
        <v>0</v>
      </c>
      <c r="BO80" s="628">
        <f t="shared" si="25"/>
        <v>0</v>
      </c>
      <c r="BP80" s="629" t="str">
        <f t="shared" si="26"/>
        <v>00</v>
      </c>
      <c r="BQ80" s="630">
        <f t="shared" si="27"/>
        <v>0</v>
      </c>
      <c r="BR80" s="628">
        <f t="shared" si="28"/>
        <v>0</v>
      </c>
      <c r="BS80" s="629" t="str">
        <f t="shared" si="29"/>
        <v>00</v>
      </c>
      <c r="BT80" s="630">
        <f t="shared" si="30"/>
        <v>0</v>
      </c>
      <c r="BU80" s="628">
        <f t="shared" si="31"/>
        <v>0</v>
      </c>
      <c r="BV80" s="629" t="str">
        <f t="shared" si="32"/>
        <v>00</v>
      </c>
      <c r="BW80" s="630">
        <f t="shared" si="33"/>
        <v>0</v>
      </c>
      <c r="BX80" s="628">
        <f t="shared" si="34"/>
        <v>0</v>
      </c>
      <c r="BY80" s="629" t="str">
        <f t="shared" si="35"/>
        <v>00</v>
      </c>
      <c r="BZ80" s="630">
        <f t="shared" si="36"/>
        <v>0</v>
      </c>
      <c r="CA80" s="628">
        <f t="shared" si="37"/>
        <v>0</v>
      </c>
      <c r="CB80" s="629" t="str">
        <f t="shared" si="38"/>
        <v>00</v>
      </c>
      <c r="CC80" s="630">
        <f t="shared" si="39"/>
        <v>0</v>
      </c>
      <c r="CD80" s="628">
        <f t="shared" si="40"/>
        <v>0</v>
      </c>
      <c r="CE80" s="629" t="str">
        <f t="shared" si="41"/>
        <v>00</v>
      </c>
      <c r="CF80" s="630">
        <f t="shared" si="42"/>
        <v>0</v>
      </c>
      <c r="CG80" s="628">
        <f t="shared" si="43"/>
        <v>0</v>
      </c>
      <c r="CH80" s="629" t="str">
        <f t="shared" si="44"/>
        <v>00</v>
      </c>
      <c r="CI80" s="630">
        <f t="shared" si="45"/>
        <v>0</v>
      </c>
      <c r="CJ80" s="631">
        <f t="shared" si="46"/>
        <v>0</v>
      </c>
      <c r="CK80" s="632">
        <f t="shared" si="47"/>
        <v>180000</v>
      </c>
      <c r="CL80" s="632"/>
      <c r="CM80" s="630">
        <f t="shared" si="48"/>
        <v>180000</v>
      </c>
      <c r="CN80" s="633" t="str">
        <f t="shared" si="49"/>
        <v>IRNA</v>
      </c>
      <c r="CO80" s="624">
        <f t="shared" si="50"/>
        <v>0</v>
      </c>
      <c r="CP80" s="625">
        <f t="shared" si="51"/>
        <v>0</v>
      </c>
      <c r="CQ80" s="625">
        <f t="shared" si="52"/>
        <v>0</v>
      </c>
      <c r="CR80" s="625">
        <f t="shared" si="53"/>
        <v>0</v>
      </c>
      <c r="CS80" s="625">
        <f t="shared" si="54"/>
        <v>0</v>
      </c>
      <c r="CT80" s="625">
        <f t="shared" si="55"/>
        <v>0</v>
      </c>
      <c r="CU80" s="625">
        <f t="shared" si="56"/>
        <v>0</v>
      </c>
      <c r="CV80" s="625">
        <f t="shared" si="57"/>
        <v>0</v>
      </c>
      <c r="CW80" s="625">
        <f t="shared" si="58"/>
        <v>0</v>
      </c>
      <c r="CX80" s="625">
        <f t="shared" si="59"/>
        <v>0</v>
      </c>
      <c r="CY80" s="625">
        <f t="shared" si="60"/>
        <v>0</v>
      </c>
      <c r="CZ80" s="625">
        <f t="shared" si="61"/>
        <v>0</v>
      </c>
      <c r="DA80" s="625">
        <f t="shared" si="62"/>
        <v>0</v>
      </c>
      <c r="DB80" s="625">
        <f t="shared" si="63"/>
        <v>0</v>
      </c>
      <c r="DC80" s="626">
        <f t="shared" si="64"/>
        <v>0</v>
      </c>
      <c r="DM80" s="283"/>
    </row>
    <row r="81" spans="1:117" ht="15.75" customHeight="1">
      <c r="A81" s="518"/>
      <c r="B81" s="525"/>
      <c r="C81" s="636" t="s">
        <v>36</v>
      </c>
      <c r="D81" s="636"/>
      <c r="E81" s="637"/>
      <c r="F81" s="637"/>
      <c r="G81" s="636"/>
      <c r="H81" s="638"/>
      <c r="I81" s="636">
        <f>SUM(I13:I80)</f>
        <v>0</v>
      </c>
      <c r="J81" s="638"/>
      <c r="K81" s="636">
        <f>SUM(K13:K80)</f>
        <v>0</v>
      </c>
      <c r="L81" s="638"/>
      <c r="M81" s="636">
        <f>SUM(M13:M80)</f>
        <v>1261000</v>
      </c>
      <c r="N81" s="638"/>
      <c r="O81" s="636">
        <f>SUM(O13:O80)</f>
        <v>6469000</v>
      </c>
      <c r="P81" s="638"/>
      <c r="Q81" s="636">
        <f>SUM(Q13:Q80)</f>
        <v>2661000</v>
      </c>
      <c r="R81" s="638"/>
      <c r="S81" s="636">
        <f t="shared" ref="S81:T81" si="65">SUM(S13:S80)</f>
        <v>4090000</v>
      </c>
      <c r="T81" s="636">
        <f t="shared" si="65"/>
        <v>14481000</v>
      </c>
      <c r="U81" s="636"/>
      <c r="V81" s="636"/>
      <c r="W81" s="636"/>
      <c r="X81" s="636"/>
      <c r="Y81" s="639">
        <f t="shared" ref="Y81:Z81" si="66">+COUNTA(Y13:Y80)</f>
        <v>68</v>
      </c>
      <c r="Z81" s="639">
        <f t="shared" si="66"/>
        <v>0</v>
      </c>
      <c r="AA81" s="536"/>
      <c r="AB81" s="518"/>
      <c r="AC81" s="602" t="s">
        <v>138</v>
      </c>
      <c r="AD81" s="602">
        <f t="shared" ref="AD81:AR81" si="67">SUM(AD13:AD80)</f>
        <v>390000</v>
      </c>
      <c r="AE81" s="602">
        <f t="shared" si="67"/>
        <v>0</v>
      </c>
      <c r="AF81" s="602">
        <f t="shared" si="67"/>
        <v>819000</v>
      </c>
      <c r="AG81" s="602">
        <f t="shared" si="67"/>
        <v>640000</v>
      </c>
      <c r="AH81" s="602">
        <f t="shared" si="67"/>
        <v>0</v>
      </c>
      <c r="AI81" s="602">
        <f t="shared" si="67"/>
        <v>7310000</v>
      </c>
      <c r="AJ81" s="602">
        <f t="shared" si="67"/>
        <v>1085000</v>
      </c>
      <c r="AK81" s="602">
        <f t="shared" si="67"/>
        <v>665000</v>
      </c>
      <c r="AL81" s="602">
        <f t="shared" si="67"/>
        <v>0</v>
      </c>
      <c r="AM81" s="602">
        <f t="shared" si="67"/>
        <v>1213000</v>
      </c>
      <c r="AN81" s="602">
        <f t="shared" si="67"/>
        <v>200000</v>
      </c>
      <c r="AO81" s="602">
        <f t="shared" si="67"/>
        <v>320000</v>
      </c>
      <c r="AP81" s="602">
        <f t="shared" si="67"/>
        <v>0</v>
      </c>
      <c r="AQ81" s="636">
        <f t="shared" si="67"/>
        <v>12642000</v>
      </c>
      <c r="AR81" s="636">
        <f t="shared" si="67"/>
        <v>1839000</v>
      </c>
      <c r="AS81" s="602"/>
      <c r="AT81" s="636">
        <f>SUM(AT13:AT80)</f>
        <v>14481000</v>
      </c>
      <c r="AU81" s="518"/>
      <c r="AV81" s="640">
        <f t="shared" si="6"/>
        <v>0</v>
      </c>
      <c r="AW81" s="641">
        <f>+COUNTIF(AW13:AW80,AW11)</f>
        <v>3</v>
      </c>
      <c r="AX81" s="642">
        <f>+MAX(AX13:AX80)</f>
        <v>0</v>
      </c>
      <c r="AY81" s="643">
        <f>SUM(AY13:AY80)</f>
        <v>390000</v>
      </c>
      <c r="AZ81" s="641">
        <f>+COUNTIF(AZ13:AZ80,AZ11)</f>
        <v>0</v>
      </c>
      <c r="BA81" s="642">
        <f>+MAX(BA13:BA80)</f>
        <v>0</v>
      </c>
      <c r="BB81" s="643">
        <f>SUM(BB13:BB80)</f>
        <v>0</v>
      </c>
      <c r="BC81" s="641">
        <f>+COUNTIF(BC13:BC80,BC11)</f>
        <v>5</v>
      </c>
      <c r="BD81" s="642">
        <f>+MAX(BD13:BD80)</f>
        <v>0</v>
      </c>
      <c r="BE81" s="643">
        <f>SUM(BE13:BE80)</f>
        <v>819000</v>
      </c>
      <c r="BF81" s="641">
        <f>+COUNTIF(BF13:BF80,BF11)</f>
        <v>3</v>
      </c>
      <c r="BG81" s="642">
        <f>+MAX(BG13:BG80)</f>
        <v>0</v>
      </c>
      <c r="BH81" s="643">
        <f>SUM(BH13:BH80)</f>
        <v>640000</v>
      </c>
      <c r="BI81" s="641">
        <f>+COUNTIF(BI13:BI80,BI11)</f>
        <v>0</v>
      </c>
      <c r="BJ81" s="642">
        <f>+MAX(BJ13:BJ80)</f>
        <v>0</v>
      </c>
      <c r="BK81" s="643">
        <f>SUM(BK13:BK80)</f>
        <v>0</v>
      </c>
      <c r="BL81" s="641">
        <f>+COUNTIF(BL13:BL80,BL11)</f>
        <v>35</v>
      </c>
      <c r="BM81" s="642">
        <f>+MAX(BM13:BM80)</f>
        <v>0</v>
      </c>
      <c r="BN81" s="643">
        <f>SUM(BN13:BN80)</f>
        <v>7310000</v>
      </c>
      <c r="BO81" s="641">
        <f>+COUNTIF(BO13:BO80,BO11)</f>
        <v>3</v>
      </c>
      <c r="BP81" s="642">
        <f>+MAX(BP13:BP80)</f>
        <v>0</v>
      </c>
      <c r="BQ81" s="643">
        <f>SUM(BQ13:BQ80)</f>
        <v>1085000</v>
      </c>
      <c r="BR81" s="641">
        <f>+COUNTIF(BR13:BR80,BR11)</f>
        <v>5</v>
      </c>
      <c r="BS81" s="642">
        <f>+MAX(BS13:BS80)</f>
        <v>0</v>
      </c>
      <c r="BT81" s="643">
        <f>SUM(BT13:BT80)</f>
        <v>665000</v>
      </c>
      <c r="BU81" s="641">
        <f>+COUNTIF(BU13:BU80,BU11)</f>
        <v>0</v>
      </c>
      <c r="BV81" s="642">
        <f>+MAX(BV13:BV80)</f>
        <v>0</v>
      </c>
      <c r="BW81" s="643">
        <f>SUM(BW13:BW80)</f>
        <v>0</v>
      </c>
      <c r="BX81" s="641">
        <f>+COUNTIF(BX13:BX80,BX11)</f>
        <v>6</v>
      </c>
      <c r="BY81" s="642">
        <f>+MAX(BY13:BY80)</f>
        <v>0</v>
      </c>
      <c r="BZ81" s="643">
        <f>SUM(BZ13:BZ80)</f>
        <v>1213000</v>
      </c>
      <c r="CA81" s="641">
        <f>+COUNTIF(CA13:CA80,CA11)</f>
        <v>1</v>
      </c>
      <c r="CB81" s="642">
        <f>+MAX(CB13:CB80)</f>
        <v>0</v>
      </c>
      <c r="CC81" s="643">
        <f>SUM(CC13:CC80)</f>
        <v>200000</v>
      </c>
      <c r="CD81" s="641">
        <f>+COUNTIF(CD13:CD80,CD11)</f>
        <v>1</v>
      </c>
      <c r="CE81" s="642">
        <f>+MAX(CE13:CE80)</f>
        <v>0</v>
      </c>
      <c r="CF81" s="643">
        <f>SUM(CF13:CF80)</f>
        <v>320000</v>
      </c>
      <c r="CG81" s="641">
        <f>+COUNTIF(CG13:CG80,CG11)</f>
        <v>0</v>
      </c>
      <c r="CH81" s="642">
        <f>+MAX(CH13:CH80)</f>
        <v>0</v>
      </c>
      <c r="CI81" s="643">
        <f t="shared" ref="CI81:CM81" si="68">SUM(CI13:CI80)</f>
        <v>0</v>
      </c>
      <c r="CJ81" s="644">
        <f t="shared" si="68"/>
        <v>12642000</v>
      </c>
      <c r="CK81" s="645">
        <f t="shared" si="68"/>
        <v>1839000</v>
      </c>
      <c r="CL81" s="645">
        <f t="shared" si="68"/>
        <v>0</v>
      </c>
      <c r="CM81" s="643">
        <f t="shared" si="68"/>
        <v>14481000</v>
      </c>
      <c r="CN81" s="646">
        <f t="shared" si="49"/>
        <v>0</v>
      </c>
      <c r="CO81" s="647" t="str">
        <f t="shared" si="50"/>
        <v>357</v>
      </c>
      <c r="CP81" s="648">
        <f>+MAX(CP13:CP80)</f>
        <v>3</v>
      </c>
      <c r="CQ81" s="648">
        <f>SUM(CQ13:CQ80)</f>
        <v>0</v>
      </c>
      <c r="CR81" s="648">
        <f t="shared" ref="CR81:DB81" si="69">+MAX(CR13:CR80)</f>
        <v>5</v>
      </c>
      <c r="CS81" s="648">
        <f t="shared" si="69"/>
        <v>3</v>
      </c>
      <c r="CT81" s="648">
        <f t="shared" si="69"/>
        <v>0</v>
      </c>
      <c r="CU81" s="648">
        <f t="shared" si="69"/>
        <v>35</v>
      </c>
      <c r="CV81" s="648">
        <f t="shared" si="69"/>
        <v>3</v>
      </c>
      <c r="CW81" s="648">
        <f t="shared" si="69"/>
        <v>5</v>
      </c>
      <c r="CX81" s="648">
        <f t="shared" si="69"/>
        <v>0</v>
      </c>
      <c r="CY81" s="648">
        <f t="shared" si="69"/>
        <v>6</v>
      </c>
      <c r="CZ81" s="648">
        <f t="shared" si="69"/>
        <v>1</v>
      </c>
      <c r="DA81" s="648">
        <f t="shared" si="69"/>
        <v>1</v>
      </c>
      <c r="DB81" s="648">
        <f t="shared" si="69"/>
        <v>0</v>
      </c>
      <c r="DC81" s="649">
        <f>+COUNT(DC13:DC80)-COUNTIF(DC13:DC80,0)</f>
        <v>57</v>
      </c>
      <c r="DM81" s="283"/>
    </row>
    <row r="82" spans="1:117" ht="15.75" customHeight="1">
      <c r="A82" s="518"/>
      <c r="B82" s="525"/>
      <c r="C82" s="650" t="s">
        <v>1190</v>
      </c>
      <c r="D82" s="650"/>
      <c r="E82" s="651"/>
      <c r="F82" s="651"/>
      <c r="G82" s="298"/>
      <c r="H82" s="652"/>
      <c r="I82" s="298"/>
      <c r="J82" s="652"/>
      <c r="K82" s="298"/>
      <c r="L82" s="652"/>
      <c r="M82" s="298"/>
      <c r="N82" s="652"/>
      <c r="O82" s="298"/>
      <c r="P82" s="652"/>
      <c r="Q82" s="298"/>
      <c r="R82" s="652"/>
      <c r="S82" s="298"/>
      <c r="T82" s="298"/>
      <c r="U82" s="298"/>
      <c r="V82" s="298"/>
      <c r="W82" s="298"/>
      <c r="X82" s="298"/>
      <c r="Y82" s="653"/>
      <c r="Z82" s="653"/>
      <c r="AA82" s="536"/>
      <c r="AB82" s="518"/>
      <c r="AC82" s="283"/>
      <c r="AD82" s="283"/>
      <c r="AE82" s="283"/>
      <c r="AF82" s="283"/>
      <c r="AG82" s="283"/>
      <c r="AH82" s="283"/>
      <c r="AI82" s="283"/>
      <c r="AJ82" s="283"/>
      <c r="AK82" s="283"/>
      <c r="AL82" s="283"/>
      <c r="AM82" s="283"/>
      <c r="AN82" s="283"/>
      <c r="AO82" s="283"/>
      <c r="AP82" s="283"/>
      <c r="AQ82" s="283"/>
      <c r="AR82" s="283"/>
      <c r="AS82" s="283"/>
      <c r="AT82" s="654" t="s">
        <v>1191</v>
      </c>
      <c r="AU82" s="518"/>
      <c r="AV82" s="283"/>
      <c r="AW82" s="655"/>
      <c r="AX82" s="656"/>
      <c r="AY82" s="657"/>
      <c r="AZ82" s="655"/>
      <c r="BA82" s="656"/>
      <c r="BB82" s="657"/>
      <c r="BC82" s="655"/>
      <c r="BD82" s="656"/>
      <c r="BE82" s="657"/>
      <c r="BF82" s="655"/>
      <c r="BG82" s="656"/>
      <c r="BH82" s="657"/>
      <c r="BI82" s="655"/>
      <c r="BJ82" s="656"/>
      <c r="BK82" s="657"/>
      <c r="BL82" s="655"/>
      <c r="BM82" s="656"/>
      <c r="BN82" s="657"/>
      <c r="BO82" s="655"/>
      <c r="BP82" s="656"/>
      <c r="BQ82" s="657"/>
      <c r="BR82" s="655"/>
      <c r="BS82" s="656"/>
      <c r="BT82" s="657"/>
      <c r="BU82" s="655"/>
      <c r="BV82" s="656"/>
      <c r="BW82" s="657"/>
      <c r="BX82" s="655"/>
      <c r="BY82" s="656"/>
      <c r="BZ82" s="657"/>
      <c r="CA82" s="655"/>
      <c r="CB82" s="656"/>
      <c r="CC82" s="657"/>
      <c r="CD82" s="655"/>
      <c r="CE82" s="656"/>
      <c r="CF82" s="657"/>
      <c r="CG82" s="655"/>
      <c r="CH82" s="656"/>
      <c r="CI82" s="657"/>
      <c r="CJ82" s="657"/>
      <c r="CK82" s="657"/>
      <c r="CL82" s="657"/>
      <c r="CM82" s="657"/>
      <c r="CN82" s="657"/>
      <c r="CO82" s="658"/>
      <c r="CP82" s="658"/>
      <c r="CQ82" s="658"/>
      <c r="CR82" s="658"/>
      <c r="CS82" s="658"/>
      <c r="CT82" s="658"/>
      <c r="CU82" s="658"/>
      <c r="CV82" s="658"/>
      <c r="CW82" s="658"/>
      <c r="CX82" s="658"/>
      <c r="CY82" s="658"/>
      <c r="CZ82" s="658"/>
      <c r="DA82" s="658"/>
      <c r="DB82" s="658"/>
      <c r="DC82" s="658"/>
      <c r="DM82" s="283"/>
    </row>
    <row r="83" spans="1:117" ht="15.75" customHeight="1">
      <c r="A83" s="518"/>
      <c r="B83" s="525"/>
      <c r="C83" s="659" t="s">
        <v>1192</v>
      </c>
      <c r="D83" s="540"/>
      <c r="E83" s="660"/>
      <c r="F83" s="661"/>
      <c r="G83" s="662"/>
      <c r="H83" s="534"/>
      <c r="I83" s="662"/>
      <c r="J83" s="534"/>
      <c r="K83" s="662"/>
      <c r="L83" s="534"/>
      <c r="M83" s="534"/>
      <c r="N83" s="534"/>
      <c r="O83" s="534"/>
      <c r="P83" s="534"/>
      <c r="Q83" s="662"/>
      <c r="R83" s="662"/>
      <c r="S83" s="663"/>
      <c r="T83" s="664"/>
      <c r="U83" s="664"/>
      <c r="V83" s="664"/>
      <c r="W83" s="518"/>
      <c r="X83" s="518"/>
      <c r="Y83" s="551"/>
      <c r="Z83" s="551"/>
      <c r="AA83" s="536"/>
      <c r="AB83" s="518"/>
      <c r="AC83" s="518"/>
      <c r="AE83" s="518"/>
      <c r="AF83" s="518"/>
      <c r="AG83" s="518"/>
      <c r="AH83" s="518"/>
      <c r="AI83" s="518"/>
      <c r="AJ83" s="518"/>
      <c r="AK83" s="518"/>
      <c r="AL83" s="518"/>
      <c r="AM83" s="518"/>
      <c r="AN83" s="518"/>
      <c r="AO83" s="518"/>
      <c r="AP83" s="518"/>
      <c r="AQ83" s="518"/>
      <c r="AR83" s="518"/>
      <c r="AS83" s="518"/>
      <c r="AT83" s="518"/>
      <c r="AU83" s="518"/>
      <c r="AV83" s="518"/>
      <c r="AW83" s="518"/>
      <c r="AX83" s="530"/>
      <c r="AY83" s="530"/>
      <c r="AZ83" s="530"/>
      <c r="BA83" s="530"/>
      <c r="BB83" s="530"/>
      <c r="BC83" s="518"/>
      <c r="BD83" s="530"/>
      <c r="BE83" s="518"/>
      <c r="BF83" s="518"/>
      <c r="BG83" s="530"/>
      <c r="BH83" s="518"/>
      <c r="BI83" s="518"/>
      <c r="BJ83" s="530"/>
      <c r="BK83" s="518"/>
      <c r="BL83" s="518"/>
      <c r="BM83" s="530"/>
      <c r="BN83" s="518"/>
      <c r="BO83" s="518"/>
      <c r="BP83" s="530"/>
      <c r="BQ83" s="518"/>
      <c r="BR83" s="530"/>
      <c r="BS83" s="518"/>
      <c r="BT83" s="518"/>
      <c r="BU83" s="518"/>
      <c r="BV83" s="530"/>
      <c r="BW83" s="518"/>
      <c r="BX83" s="518"/>
      <c r="BY83" s="530"/>
      <c r="BZ83" s="518"/>
      <c r="CA83" s="518"/>
      <c r="CB83" s="530"/>
      <c r="CC83" s="518"/>
      <c r="CD83" s="518"/>
      <c r="CE83" s="530"/>
      <c r="CF83" s="518"/>
      <c r="CG83" s="518"/>
      <c r="CH83" s="530"/>
      <c r="CI83" s="518"/>
      <c r="CJ83" s="530"/>
      <c r="CK83" s="530"/>
      <c r="CL83" s="518"/>
      <c r="CM83" s="530"/>
      <c r="DM83" s="283"/>
    </row>
    <row r="84" spans="1:117" ht="15.75" customHeight="1">
      <c r="A84" s="518"/>
      <c r="B84" s="525"/>
      <c r="C84" s="650"/>
      <c r="D84" s="540"/>
      <c r="E84" s="660"/>
      <c r="F84" s="661"/>
      <c r="G84" s="662"/>
      <c r="H84" s="534"/>
      <c r="I84" s="662"/>
      <c r="J84" s="534"/>
      <c r="K84" s="662"/>
      <c r="L84" s="534"/>
      <c r="M84" s="534"/>
      <c r="N84" s="534"/>
      <c r="O84" s="534"/>
      <c r="P84" s="534"/>
      <c r="Q84" s="662"/>
      <c r="R84" s="662"/>
      <c r="S84" s="663"/>
      <c r="T84" s="664"/>
      <c r="U84" s="664"/>
      <c r="V84" s="664"/>
      <c r="W84" s="518"/>
      <c r="X84" s="518"/>
      <c r="Y84" s="551"/>
      <c r="Z84" s="551"/>
      <c r="AA84" s="536"/>
      <c r="AB84" s="518"/>
      <c r="AC84" s="518"/>
      <c r="AE84" s="518"/>
      <c r="AF84" s="518"/>
      <c r="AG84" s="518"/>
      <c r="AH84" s="518"/>
      <c r="AI84" s="518"/>
      <c r="AJ84" s="518"/>
      <c r="AK84" s="518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30"/>
      <c r="AY84" s="530"/>
      <c r="AZ84" s="530"/>
      <c r="BA84" s="530"/>
      <c r="BB84" s="530"/>
      <c r="BC84" s="518"/>
      <c r="BD84" s="530"/>
      <c r="BE84" s="518"/>
      <c r="BF84" s="518"/>
      <c r="BG84" s="530"/>
      <c r="BH84" s="518"/>
      <c r="BI84" s="518"/>
      <c r="BJ84" s="530"/>
      <c r="BK84" s="518"/>
      <c r="BL84" s="518"/>
      <c r="BM84" s="530"/>
      <c r="BN84" s="518"/>
      <c r="BO84" s="518"/>
      <c r="BP84" s="530"/>
      <c r="BQ84" s="518"/>
      <c r="BR84" s="530"/>
      <c r="BS84" s="518"/>
      <c r="BT84" s="518"/>
      <c r="BU84" s="518"/>
      <c r="BV84" s="530"/>
      <c r="BW84" s="518"/>
      <c r="BX84" s="518"/>
      <c r="BY84" s="530"/>
      <c r="BZ84" s="518"/>
      <c r="CA84" s="518"/>
      <c r="CB84" s="530"/>
      <c r="CC84" s="518"/>
      <c r="CD84" s="518"/>
      <c r="CE84" s="530"/>
      <c r="CF84" s="518"/>
      <c r="CG84" s="518"/>
      <c r="CH84" s="530"/>
      <c r="CI84" s="518"/>
      <c r="CJ84" s="530"/>
      <c r="CK84" s="530"/>
      <c r="CL84" s="518"/>
      <c r="CM84" s="530"/>
      <c r="DM84" s="283"/>
    </row>
    <row r="85" spans="1:117" ht="15.75" customHeight="1">
      <c r="A85" s="518"/>
      <c r="B85" s="525"/>
      <c r="C85" s="665" t="s">
        <v>1193</v>
      </c>
      <c r="D85" s="666"/>
      <c r="E85" s="667"/>
      <c r="F85" s="667"/>
      <c r="G85" s="668" t="s">
        <v>1194</v>
      </c>
      <c r="H85" s="669"/>
      <c r="I85" s="670" t="s">
        <v>1195</v>
      </c>
      <c r="J85" s="670"/>
      <c r="K85" s="670" t="s">
        <v>1196</v>
      </c>
      <c r="L85" s="670"/>
      <c r="M85" s="670" t="s">
        <v>1197</v>
      </c>
      <c r="N85" s="670"/>
      <c r="O85" s="671" t="s">
        <v>1198</v>
      </c>
      <c r="P85" s="670"/>
      <c r="Q85" s="670" t="s">
        <v>138</v>
      </c>
      <c r="R85" s="212"/>
      <c r="S85" s="672" t="s">
        <v>1199</v>
      </c>
      <c r="T85" s="672"/>
      <c r="U85" s="672"/>
      <c r="V85" s="673" t="s">
        <v>20</v>
      </c>
      <c r="W85" s="673">
        <f>+T81</f>
        <v>14481000</v>
      </c>
      <c r="X85" s="674" t="s">
        <v>1200</v>
      </c>
      <c r="Z85" s="551"/>
      <c r="AA85" s="536"/>
      <c r="AB85" s="518"/>
      <c r="AC85" s="518"/>
      <c r="AE85" s="518"/>
      <c r="AF85" s="518"/>
      <c r="AG85" s="518"/>
      <c r="AH85" s="518"/>
      <c r="AI85" s="518"/>
      <c r="AJ85" s="518"/>
      <c r="AK85" s="518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30"/>
      <c r="AZ85" s="518"/>
      <c r="BA85" s="518"/>
      <c r="BB85" s="518"/>
      <c r="BC85" s="518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18"/>
      <c r="BV85" s="518"/>
      <c r="BW85" s="518"/>
      <c r="BX85" s="518"/>
      <c r="BY85" s="518"/>
      <c r="BZ85" s="518"/>
      <c r="CA85" s="518"/>
      <c r="CB85" s="518"/>
      <c r="CC85" s="518"/>
      <c r="CD85" s="518"/>
      <c r="CE85" s="518"/>
      <c r="CF85" s="518"/>
      <c r="CG85" s="518"/>
      <c r="CH85" s="518"/>
      <c r="CI85" s="518"/>
      <c r="CJ85" s="530"/>
      <c r="CK85" s="530"/>
      <c r="CL85" s="530"/>
      <c r="CM85" s="530"/>
    </row>
    <row r="86" spans="1:117" ht="15.75" customHeight="1">
      <c r="A86" s="518"/>
      <c r="B86" s="525"/>
      <c r="C86" s="675" t="s">
        <v>1000</v>
      </c>
      <c r="D86" s="676" t="s">
        <v>1044</v>
      </c>
      <c r="E86" s="677"/>
      <c r="F86" s="677"/>
      <c r="G86" s="677"/>
      <c r="H86" s="678"/>
      <c r="I86" s="617"/>
      <c r="J86" s="617"/>
      <c r="K86" s="617"/>
      <c r="L86" s="617"/>
      <c r="M86" s="617"/>
      <c r="N86" s="617"/>
      <c r="O86" s="679">
        <f>X123</f>
        <v>390000</v>
      </c>
      <c r="P86" s="617"/>
      <c r="Q86" s="617">
        <f t="shared" ref="Q86:Q98" si="70">+O86+I86</f>
        <v>390000</v>
      </c>
      <c r="R86" s="518"/>
      <c r="S86" s="672" t="s">
        <v>1201</v>
      </c>
      <c r="T86" s="672"/>
      <c r="U86" s="672"/>
      <c r="V86" s="673" t="s">
        <v>20</v>
      </c>
      <c r="W86" s="673">
        <f>+AP81</f>
        <v>0</v>
      </c>
      <c r="X86" s="212" t="s">
        <v>1202</v>
      </c>
      <c r="Z86" s="551"/>
      <c r="AA86" s="536"/>
      <c r="AB86" s="518"/>
      <c r="AC86" s="518"/>
      <c r="AE86" s="518"/>
      <c r="AF86" s="518"/>
      <c r="AG86" s="518"/>
      <c r="AH86" s="518"/>
      <c r="AI86" s="518"/>
      <c r="AJ86" s="518"/>
      <c r="AK86" s="518"/>
      <c r="AL86" s="518"/>
      <c r="AM86" s="518"/>
      <c r="AN86" s="518"/>
      <c r="AO86" s="518"/>
      <c r="AP86" s="518"/>
      <c r="AQ86" s="518"/>
      <c r="AR86" s="518"/>
      <c r="AS86" s="518"/>
      <c r="AT86" s="518"/>
      <c r="AU86" s="518"/>
      <c r="AV86" s="518"/>
      <c r="AW86" s="518"/>
      <c r="AX86" s="518"/>
      <c r="AY86" s="518"/>
      <c r="AZ86" s="518"/>
      <c r="BA86" s="518"/>
      <c r="BB86" s="518"/>
      <c r="BC86" s="518"/>
      <c r="BD86" s="518"/>
      <c r="BE86" s="518"/>
      <c r="BF86" s="518"/>
      <c r="BG86" s="518"/>
      <c r="BH86" s="518"/>
      <c r="BI86" s="518"/>
      <c r="BJ86" s="518"/>
      <c r="BK86" s="518"/>
      <c r="BL86" s="518"/>
      <c r="BM86" s="518"/>
      <c r="BN86" s="518"/>
      <c r="BO86" s="518"/>
      <c r="BP86" s="518"/>
      <c r="BQ86" s="518"/>
      <c r="BR86" s="518"/>
      <c r="BS86" s="518"/>
      <c r="BT86" s="518"/>
      <c r="BU86" s="518"/>
      <c r="BV86" s="518"/>
      <c r="BW86" s="518"/>
      <c r="BX86" s="518"/>
      <c r="BY86" s="518"/>
      <c r="BZ86" s="518"/>
      <c r="CA86" s="518"/>
      <c r="CB86" s="518"/>
      <c r="CC86" s="518"/>
      <c r="CD86" s="518"/>
      <c r="CE86" s="518"/>
      <c r="CF86" s="518"/>
      <c r="CG86" s="518"/>
      <c r="CH86" s="518"/>
      <c r="CI86" s="518"/>
      <c r="CJ86" s="518"/>
      <c r="CK86" s="518"/>
      <c r="CL86" s="518"/>
      <c r="CM86" s="530"/>
    </row>
    <row r="87" spans="1:117" ht="15.75" customHeight="1">
      <c r="A87" s="518"/>
      <c r="B87" s="525"/>
      <c r="C87" s="675" t="s">
        <v>1001</v>
      </c>
      <c r="D87" s="680" t="s">
        <v>1047</v>
      </c>
      <c r="E87" s="640"/>
      <c r="F87" s="640"/>
      <c r="G87" s="640"/>
      <c r="H87" s="681"/>
      <c r="I87" s="682"/>
      <c r="J87" s="682"/>
      <c r="K87" s="682"/>
      <c r="L87" s="682"/>
      <c r="M87" s="682"/>
      <c r="N87" s="682"/>
      <c r="O87" s="683">
        <f>X139</f>
        <v>0</v>
      </c>
      <c r="P87" s="682"/>
      <c r="Q87" s="617">
        <f t="shared" si="70"/>
        <v>0</v>
      </c>
      <c r="R87" s="518"/>
      <c r="S87" s="672" t="s">
        <v>1203</v>
      </c>
      <c r="T87" s="672"/>
      <c r="U87" s="672"/>
      <c r="V87" s="673" t="s">
        <v>20</v>
      </c>
      <c r="W87" s="673">
        <f>+W85-W86</f>
        <v>14481000</v>
      </c>
      <c r="X87" s="684" t="s">
        <v>1204</v>
      </c>
      <c r="Z87" s="551"/>
      <c r="AA87" s="536"/>
      <c r="AB87" s="518"/>
      <c r="AC87" s="518"/>
      <c r="AE87" s="518"/>
      <c r="AF87" s="518"/>
      <c r="AG87" s="518"/>
      <c r="AH87" s="518"/>
      <c r="AI87" s="518"/>
      <c r="AJ87" s="518"/>
      <c r="AK87" s="518"/>
      <c r="AL87" s="518"/>
      <c r="AM87" s="518"/>
      <c r="AN87" s="518"/>
      <c r="AO87" s="518"/>
      <c r="AP87" s="518"/>
      <c r="AQ87" s="518"/>
      <c r="AR87" s="518"/>
      <c r="AS87" s="518"/>
      <c r="AT87" s="518"/>
      <c r="AU87" s="518"/>
      <c r="AV87" s="518"/>
      <c r="AW87" s="518"/>
      <c r="AX87" s="518"/>
      <c r="AY87" s="518"/>
      <c r="AZ87" s="518"/>
      <c r="BA87" s="518"/>
      <c r="BB87" s="518"/>
      <c r="BC87" s="518"/>
      <c r="BD87" s="518"/>
      <c r="BE87" s="518"/>
      <c r="BF87" s="518"/>
      <c r="BG87" s="518"/>
      <c r="BH87" s="518"/>
      <c r="BI87" s="518"/>
      <c r="BJ87" s="518"/>
      <c r="BK87" s="518"/>
      <c r="BL87" s="518"/>
      <c r="BM87" s="518"/>
      <c r="BN87" s="518"/>
      <c r="BO87" s="518"/>
      <c r="BP87" s="518"/>
      <c r="BQ87" s="518"/>
      <c r="BR87" s="518"/>
      <c r="BS87" s="518"/>
      <c r="BT87" s="518"/>
      <c r="BU87" s="518"/>
      <c r="BV87" s="518"/>
      <c r="BW87" s="518"/>
      <c r="BX87" s="518"/>
      <c r="BY87" s="518"/>
      <c r="BZ87" s="518"/>
      <c r="CA87" s="518"/>
      <c r="CB87" s="518"/>
      <c r="CC87" s="518"/>
      <c r="CD87" s="518"/>
      <c r="CE87" s="518"/>
      <c r="CF87" s="518"/>
      <c r="CG87" s="518"/>
      <c r="CH87" s="518"/>
      <c r="CI87" s="518"/>
      <c r="CJ87" s="518"/>
      <c r="CK87" s="518"/>
      <c r="CL87" s="518"/>
      <c r="CM87" s="530"/>
    </row>
    <row r="88" spans="1:117" ht="15.75" customHeight="1">
      <c r="A88" s="518"/>
      <c r="B88" s="525"/>
      <c r="C88" s="675" t="s">
        <v>1002</v>
      </c>
      <c r="D88" s="680" t="s">
        <v>1050</v>
      </c>
      <c r="E88" s="640"/>
      <c r="F88" s="640"/>
      <c r="G88" s="640"/>
      <c r="H88" s="681"/>
      <c r="I88" s="682"/>
      <c r="J88" s="682"/>
      <c r="K88" s="682"/>
      <c r="L88" s="682"/>
      <c r="M88" s="682"/>
      <c r="N88" s="682"/>
      <c r="O88" s="683">
        <f>X155</f>
        <v>819000</v>
      </c>
      <c r="P88" s="682"/>
      <c r="Q88" s="617">
        <f t="shared" si="70"/>
        <v>819000</v>
      </c>
      <c r="R88" s="518"/>
      <c r="V88" s="518"/>
      <c r="W88" s="518"/>
      <c r="X88" s="518"/>
      <c r="Z88" s="551"/>
      <c r="AA88" s="536"/>
      <c r="AB88" s="518"/>
      <c r="AC88" s="518"/>
      <c r="AE88" s="518"/>
      <c r="AF88" s="518"/>
      <c r="AG88" s="518"/>
      <c r="AH88" s="518"/>
      <c r="AI88" s="518"/>
      <c r="AJ88" s="518"/>
      <c r="AK88" s="518"/>
      <c r="AL88" s="518"/>
      <c r="AM88" s="518"/>
      <c r="AN88" s="518"/>
      <c r="AO88" s="518"/>
      <c r="AP88" s="518"/>
      <c r="AQ88" s="518"/>
      <c r="AR88" s="518"/>
      <c r="AS88" s="518"/>
      <c r="AT88" s="518"/>
      <c r="AU88" s="518"/>
      <c r="AV88" s="518"/>
      <c r="AW88" s="518"/>
      <c r="AX88" s="518"/>
      <c r="AY88" s="518"/>
      <c r="AZ88" s="518"/>
      <c r="BA88" s="518"/>
      <c r="BB88" s="518"/>
      <c r="BC88" s="518"/>
      <c r="BD88" s="518"/>
      <c r="BE88" s="518"/>
      <c r="BF88" s="518"/>
      <c r="BG88" s="518"/>
      <c r="BH88" s="518"/>
      <c r="BI88" s="518"/>
      <c r="BJ88" s="518"/>
      <c r="BK88" s="518"/>
      <c r="BL88" s="518"/>
      <c r="BM88" s="518"/>
      <c r="BN88" s="518"/>
      <c r="BO88" s="518"/>
      <c r="BP88" s="518"/>
      <c r="BQ88" s="518"/>
      <c r="BR88" s="518"/>
      <c r="BS88" s="518"/>
      <c r="BT88" s="518"/>
      <c r="BU88" s="518"/>
      <c r="BV88" s="518"/>
      <c r="BW88" s="518"/>
      <c r="BX88" s="518"/>
      <c r="BY88" s="518"/>
      <c r="BZ88" s="518"/>
      <c r="CA88" s="518"/>
      <c r="CB88" s="518"/>
      <c r="CC88" s="518"/>
      <c r="CD88" s="518"/>
      <c r="CE88" s="518"/>
      <c r="CF88" s="518"/>
      <c r="CG88" s="518"/>
      <c r="CH88" s="518"/>
      <c r="CI88" s="518"/>
      <c r="CJ88" s="518"/>
      <c r="CK88" s="518"/>
      <c r="CL88" s="518"/>
      <c r="CM88" s="518"/>
    </row>
    <row r="89" spans="1:117" ht="15.75" customHeight="1">
      <c r="A89" s="518"/>
      <c r="B89" s="525"/>
      <c r="C89" s="675" t="s">
        <v>1003</v>
      </c>
      <c r="D89" s="680" t="s">
        <v>1053</v>
      </c>
      <c r="E89" s="640"/>
      <c r="F89" s="640"/>
      <c r="G89" s="640"/>
      <c r="H89" s="681"/>
      <c r="I89" s="682"/>
      <c r="J89" s="682"/>
      <c r="K89" s="682"/>
      <c r="L89" s="682"/>
      <c r="M89" s="682"/>
      <c r="N89" s="682"/>
      <c r="O89" s="683">
        <f>X175</f>
        <v>640000</v>
      </c>
      <c r="P89" s="682"/>
      <c r="Q89" s="617">
        <f t="shared" si="70"/>
        <v>640000</v>
      </c>
      <c r="R89" s="518"/>
      <c r="S89" s="684"/>
      <c r="T89" s="684"/>
      <c r="U89" s="684"/>
      <c r="V89" s="518"/>
      <c r="W89" s="518"/>
      <c r="X89" s="518"/>
      <c r="Z89" s="551"/>
      <c r="AA89" s="536"/>
      <c r="AB89" s="518"/>
      <c r="AC89" s="518"/>
      <c r="AE89" s="518"/>
      <c r="AF89" s="518"/>
      <c r="AG89" s="518"/>
      <c r="AH89" s="518"/>
      <c r="AI89" s="518"/>
      <c r="AJ89" s="518"/>
      <c r="AK89" s="518"/>
      <c r="AL89" s="518"/>
      <c r="AM89" s="518"/>
      <c r="AN89" s="518"/>
      <c r="AO89" s="518"/>
      <c r="AP89" s="518"/>
      <c r="AQ89" s="518"/>
      <c r="AR89" s="518"/>
      <c r="AS89" s="518"/>
      <c r="AT89" s="518"/>
      <c r="AU89" s="518"/>
      <c r="AV89" s="518"/>
      <c r="AW89" s="518"/>
      <c r="AX89" s="518"/>
      <c r="AY89" s="518"/>
      <c r="AZ89" s="518"/>
      <c r="BA89" s="518"/>
      <c r="BB89" s="518"/>
      <c r="BC89" s="518"/>
      <c r="BD89" s="518"/>
      <c r="BE89" s="518"/>
      <c r="BF89" s="518"/>
      <c r="BG89" s="518"/>
      <c r="BH89" s="518"/>
      <c r="BI89" s="518"/>
      <c r="BJ89" s="518"/>
      <c r="BK89" s="518"/>
      <c r="BL89" s="518"/>
      <c r="BM89" s="518"/>
      <c r="BN89" s="518"/>
      <c r="BO89" s="518"/>
      <c r="BP89" s="518"/>
      <c r="BQ89" s="518"/>
      <c r="BR89" s="518"/>
      <c r="BS89" s="518"/>
      <c r="BT89" s="518"/>
      <c r="BU89" s="518"/>
      <c r="BV89" s="518"/>
      <c r="BW89" s="518"/>
      <c r="BX89" s="518"/>
      <c r="BY89" s="518"/>
      <c r="BZ89" s="518"/>
      <c r="CA89" s="518"/>
      <c r="CB89" s="518"/>
      <c r="CC89" s="518"/>
      <c r="CD89" s="518"/>
      <c r="CE89" s="518"/>
      <c r="CF89" s="518"/>
      <c r="CG89" s="518"/>
      <c r="CH89" s="518"/>
      <c r="CI89" s="518"/>
      <c r="CJ89" s="518"/>
      <c r="CK89" s="518"/>
      <c r="CL89" s="518"/>
      <c r="CM89" s="518"/>
    </row>
    <row r="90" spans="1:117" ht="15.75" customHeight="1">
      <c r="A90" s="518"/>
      <c r="B90" s="525"/>
      <c r="C90" s="675" t="s">
        <v>1004</v>
      </c>
      <c r="D90" s="680" t="s">
        <v>1056</v>
      </c>
      <c r="E90" s="640"/>
      <c r="F90" s="640"/>
      <c r="G90" s="640"/>
      <c r="H90" s="681"/>
      <c r="I90" s="682"/>
      <c r="J90" s="682"/>
      <c r="K90" s="682"/>
      <c r="L90" s="682"/>
      <c r="M90" s="682"/>
      <c r="N90" s="682"/>
      <c r="O90" s="683">
        <f>X191</f>
        <v>0</v>
      </c>
      <c r="P90" s="682"/>
      <c r="Q90" s="617">
        <f t="shared" si="70"/>
        <v>0</v>
      </c>
      <c r="R90" s="518"/>
      <c r="S90" s="518"/>
      <c r="T90" s="518"/>
      <c r="U90" s="518"/>
      <c r="V90" s="518"/>
      <c r="W90" s="518"/>
      <c r="X90" s="518"/>
      <c r="Z90" s="551"/>
      <c r="AA90" s="536"/>
      <c r="AB90" s="518"/>
      <c r="AC90" s="518"/>
      <c r="AE90" s="518"/>
      <c r="AF90" s="518"/>
      <c r="AG90" s="518"/>
      <c r="AH90" s="518"/>
      <c r="AI90" s="518"/>
      <c r="AJ90" s="518"/>
      <c r="AK90" s="518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18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18"/>
      <c r="BV90" s="518"/>
      <c r="BW90" s="518"/>
      <c r="BX90" s="518"/>
      <c r="BY90" s="518"/>
      <c r="BZ90" s="518"/>
      <c r="CA90" s="518"/>
      <c r="CB90" s="518"/>
      <c r="CC90" s="518"/>
      <c r="CD90" s="518"/>
      <c r="CE90" s="518"/>
      <c r="CF90" s="518"/>
      <c r="CG90" s="518"/>
      <c r="CH90" s="518"/>
      <c r="CI90" s="518"/>
      <c r="CJ90" s="518"/>
      <c r="CK90" s="518"/>
      <c r="CL90" s="518"/>
      <c r="CM90" s="518"/>
    </row>
    <row r="91" spans="1:117" ht="15.75" customHeight="1">
      <c r="A91" s="518"/>
      <c r="B91" s="525"/>
      <c r="C91" s="675" t="s">
        <v>1005</v>
      </c>
      <c r="D91" s="680" t="s">
        <v>337</v>
      </c>
      <c r="E91" s="640"/>
      <c r="F91" s="640"/>
      <c r="G91" s="640"/>
      <c r="H91" s="681"/>
      <c r="I91" s="682"/>
      <c r="J91" s="682"/>
      <c r="K91" s="682"/>
      <c r="L91" s="682"/>
      <c r="M91" s="682"/>
      <c r="N91" s="682"/>
      <c r="O91" s="683">
        <f>X242</f>
        <v>7310000</v>
      </c>
      <c r="P91" s="682"/>
      <c r="Q91" s="617">
        <f t="shared" si="70"/>
        <v>7310000</v>
      </c>
      <c r="R91" s="518"/>
      <c r="S91" s="672" t="s">
        <v>1198</v>
      </c>
      <c r="T91" s="672"/>
      <c r="U91" s="672"/>
      <c r="V91" s="673" t="s">
        <v>20</v>
      </c>
      <c r="W91" s="673">
        <f>+O100</f>
        <v>12642000</v>
      </c>
      <c r="X91" s="518"/>
      <c r="Z91" s="551"/>
      <c r="AA91" s="536"/>
      <c r="AB91" s="518"/>
      <c r="AC91" s="518"/>
      <c r="AE91" s="518"/>
      <c r="AF91" s="518"/>
      <c r="AG91" s="518"/>
      <c r="AH91" s="518"/>
      <c r="AI91" s="518"/>
      <c r="AJ91" s="518"/>
      <c r="AK91" s="518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18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18"/>
      <c r="BV91" s="518"/>
      <c r="BW91" s="518"/>
      <c r="BX91" s="518"/>
      <c r="BY91" s="518"/>
      <c r="BZ91" s="518"/>
      <c r="CA91" s="518"/>
      <c r="CB91" s="518"/>
      <c r="CC91" s="518"/>
      <c r="CD91" s="518"/>
      <c r="CE91" s="518"/>
      <c r="CF91" s="518"/>
      <c r="CG91" s="518"/>
      <c r="CH91" s="518"/>
      <c r="CI91" s="518"/>
      <c r="CJ91" s="518"/>
      <c r="CK91" s="518"/>
      <c r="CL91" s="518"/>
      <c r="CM91" s="518"/>
    </row>
    <row r="92" spans="1:117" ht="15.75" customHeight="1">
      <c r="A92" s="518"/>
      <c r="B92" s="525"/>
      <c r="C92" s="675" t="s">
        <v>1006</v>
      </c>
      <c r="D92" s="680" t="s">
        <v>1062</v>
      </c>
      <c r="E92" s="640"/>
      <c r="F92" s="640"/>
      <c r="G92" s="640"/>
      <c r="H92" s="681"/>
      <c r="I92" s="682"/>
      <c r="J92" s="682"/>
      <c r="K92" s="682"/>
      <c r="L92" s="682"/>
      <c r="M92" s="682"/>
      <c r="N92" s="682"/>
      <c r="O92" s="683">
        <f>X258</f>
        <v>1085000</v>
      </c>
      <c r="P92" s="682"/>
      <c r="Q92" s="617">
        <f t="shared" si="70"/>
        <v>1085000</v>
      </c>
      <c r="R92" s="518"/>
      <c r="S92" s="672" t="s">
        <v>1205</v>
      </c>
      <c r="T92" s="672"/>
      <c r="U92" s="672"/>
      <c r="V92" s="673" t="s">
        <v>20</v>
      </c>
      <c r="W92" s="673">
        <f>+W85-W91</f>
        <v>1839000</v>
      </c>
      <c r="X92" s="518"/>
      <c r="Z92" s="551"/>
      <c r="AA92" s="536"/>
      <c r="AB92" s="518"/>
      <c r="AC92" s="518"/>
      <c r="AE92" s="518"/>
      <c r="AF92" s="518"/>
      <c r="AG92" s="518"/>
      <c r="AH92" s="518"/>
      <c r="AI92" s="518"/>
      <c r="AJ92" s="518"/>
      <c r="AK92" s="518"/>
      <c r="AL92" s="518"/>
      <c r="AM92" s="518"/>
      <c r="AN92" s="518"/>
      <c r="AO92" s="518"/>
      <c r="AP92" s="518"/>
      <c r="AQ92" s="518"/>
      <c r="AR92" s="518"/>
      <c r="AS92" s="518"/>
      <c r="AT92" s="518"/>
      <c r="AU92" s="518"/>
      <c r="AV92" s="518"/>
      <c r="AW92" s="518"/>
      <c r="AX92" s="518"/>
      <c r="AY92" s="518"/>
      <c r="AZ92" s="518"/>
      <c r="BA92" s="518"/>
      <c r="BB92" s="518"/>
      <c r="BC92" s="518"/>
      <c r="BD92" s="518"/>
      <c r="BE92" s="518"/>
      <c r="BF92" s="518"/>
      <c r="BG92" s="518"/>
      <c r="BH92" s="518"/>
      <c r="BI92" s="518"/>
      <c r="BJ92" s="518"/>
      <c r="BK92" s="518"/>
      <c r="BL92" s="518"/>
      <c r="BM92" s="518"/>
      <c r="BN92" s="518"/>
      <c r="BO92" s="518"/>
      <c r="BP92" s="518"/>
      <c r="BQ92" s="518"/>
      <c r="BR92" s="518"/>
      <c r="BS92" s="518"/>
      <c r="BT92" s="518"/>
      <c r="BU92" s="518"/>
      <c r="BV92" s="518"/>
      <c r="BW92" s="518"/>
      <c r="BX92" s="518"/>
      <c r="BY92" s="518"/>
      <c r="BZ92" s="518"/>
      <c r="CA92" s="518"/>
      <c r="CB92" s="518"/>
      <c r="CC92" s="518"/>
      <c r="CD92" s="518"/>
      <c r="CE92" s="518"/>
      <c r="CF92" s="518"/>
      <c r="CG92" s="518"/>
      <c r="CH92" s="518"/>
      <c r="CI92" s="518"/>
      <c r="CJ92" s="518"/>
      <c r="CK92" s="518"/>
      <c r="CL92" s="518"/>
      <c r="CM92" s="518"/>
    </row>
    <row r="93" spans="1:117" ht="15.75" customHeight="1">
      <c r="A93" s="518"/>
      <c r="B93" s="525"/>
      <c r="C93" s="675" t="s">
        <v>1007</v>
      </c>
      <c r="D93" s="680" t="s">
        <v>1065</v>
      </c>
      <c r="E93" s="640"/>
      <c r="F93" s="640"/>
      <c r="G93" s="640"/>
      <c r="H93" s="681"/>
      <c r="I93" s="682"/>
      <c r="J93" s="682"/>
      <c r="K93" s="682"/>
      <c r="L93" s="682"/>
      <c r="M93" s="682"/>
      <c r="N93" s="682"/>
      <c r="O93" s="683">
        <f>X284</f>
        <v>665000</v>
      </c>
      <c r="P93" s="682"/>
      <c r="Q93" s="617">
        <f t="shared" si="70"/>
        <v>665000</v>
      </c>
      <c r="R93" s="518"/>
      <c r="S93" s="672"/>
      <c r="T93" s="672"/>
      <c r="U93" s="672"/>
      <c r="V93" s="673"/>
      <c r="W93" s="673"/>
      <c r="X93" s="518"/>
      <c r="Z93" s="551"/>
      <c r="AA93" s="536"/>
      <c r="AB93" s="518"/>
      <c r="AC93" s="518"/>
      <c r="AE93" s="518"/>
      <c r="AF93" s="518"/>
      <c r="AG93" s="518"/>
      <c r="AH93" s="518"/>
      <c r="AI93" s="518"/>
      <c r="AJ93" s="518"/>
      <c r="AK93" s="518"/>
      <c r="AL93" s="518"/>
      <c r="AM93" s="518"/>
      <c r="AN93" s="518"/>
      <c r="AO93" s="518"/>
      <c r="AP93" s="518"/>
      <c r="AQ93" s="518"/>
      <c r="AR93" s="518"/>
      <c r="AS93" s="518"/>
      <c r="AT93" s="518"/>
      <c r="AU93" s="518"/>
      <c r="AV93" s="518"/>
      <c r="AW93" s="518"/>
      <c r="AX93" s="518"/>
      <c r="AY93" s="518"/>
      <c r="AZ93" s="518"/>
      <c r="BA93" s="518"/>
      <c r="BB93" s="518"/>
      <c r="BC93" s="518"/>
      <c r="BD93" s="518"/>
      <c r="BE93" s="518"/>
      <c r="BF93" s="518"/>
      <c r="BG93" s="518"/>
      <c r="BH93" s="518"/>
      <c r="BI93" s="518"/>
      <c r="BJ93" s="518"/>
      <c r="BK93" s="518"/>
      <c r="BL93" s="518"/>
      <c r="BM93" s="518"/>
      <c r="BN93" s="518"/>
      <c r="BO93" s="518"/>
      <c r="BP93" s="518"/>
      <c r="BQ93" s="518"/>
      <c r="BR93" s="518"/>
      <c r="BS93" s="518"/>
      <c r="BT93" s="518"/>
      <c r="BU93" s="518"/>
      <c r="BV93" s="518"/>
      <c r="BW93" s="518"/>
      <c r="BX93" s="518"/>
      <c r="BY93" s="518"/>
      <c r="BZ93" s="518"/>
      <c r="CA93" s="518"/>
      <c r="CB93" s="518"/>
      <c r="CC93" s="518"/>
      <c r="CD93" s="518"/>
      <c r="CE93" s="518"/>
      <c r="CF93" s="518"/>
      <c r="CG93" s="518"/>
      <c r="CH93" s="518"/>
      <c r="CI93" s="518"/>
      <c r="CJ93" s="518"/>
      <c r="CK93" s="518"/>
      <c r="CL93" s="518"/>
      <c r="CM93" s="518"/>
    </row>
    <row r="94" spans="1:117" ht="15.75" customHeight="1">
      <c r="A94" s="518"/>
      <c r="B94" s="525"/>
      <c r="C94" s="675" t="s">
        <v>1008</v>
      </c>
      <c r="D94" s="680" t="s">
        <v>1068</v>
      </c>
      <c r="E94" s="640"/>
      <c r="F94" s="640"/>
      <c r="G94" s="640"/>
      <c r="H94" s="681"/>
      <c r="I94" s="682"/>
      <c r="J94" s="682"/>
      <c r="K94" s="682"/>
      <c r="L94" s="682"/>
      <c r="M94" s="682"/>
      <c r="N94" s="682"/>
      <c r="O94" s="683">
        <f>X300</f>
        <v>0</v>
      </c>
      <c r="P94" s="682"/>
      <c r="Q94" s="617">
        <f t="shared" si="70"/>
        <v>0</v>
      </c>
      <c r="R94" s="518"/>
      <c r="S94" s="518"/>
      <c r="T94" s="518"/>
      <c r="U94" s="518"/>
      <c r="V94" s="518"/>
      <c r="X94" s="518"/>
      <c r="Y94" s="518"/>
      <c r="Z94" s="518"/>
      <c r="AA94" s="536"/>
      <c r="AB94" s="518"/>
      <c r="AC94" s="518"/>
      <c r="AE94" s="518"/>
      <c r="AF94" s="518"/>
      <c r="AG94" s="518"/>
      <c r="AH94" s="518"/>
      <c r="AI94" s="518"/>
      <c r="AJ94" s="518"/>
      <c r="AK94" s="518"/>
      <c r="AL94" s="518"/>
      <c r="AM94" s="518"/>
      <c r="AN94" s="518"/>
      <c r="AO94" s="518"/>
      <c r="AP94" s="518"/>
      <c r="AQ94" s="518"/>
      <c r="AR94" s="518"/>
      <c r="AS94" s="518"/>
      <c r="AT94" s="518"/>
      <c r="AU94" s="518"/>
      <c r="AV94" s="518"/>
      <c r="AW94" s="518"/>
      <c r="AX94" s="518"/>
      <c r="AY94" s="518"/>
      <c r="AZ94" s="518"/>
      <c r="BA94" s="518"/>
      <c r="BB94" s="518"/>
      <c r="BC94" s="518"/>
      <c r="BD94" s="518"/>
      <c r="BE94" s="518"/>
      <c r="BF94" s="518"/>
      <c r="BG94" s="518"/>
      <c r="BH94" s="518"/>
      <c r="BI94" s="518"/>
      <c r="BJ94" s="518"/>
      <c r="BK94" s="518"/>
      <c r="BL94" s="518"/>
      <c r="BM94" s="518"/>
      <c r="BN94" s="518"/>
      <c r="BO94" s="518"/>
      <c r="BP94" s="518"/>
      <c r="BQ94" s="518"/>
      <c r="BR94" s="518"/>
      <c r="BS94" s="518"/>
      <c r="BT94" s="518"/>
      <c r="BU94" s="518"/>
      <c r="BV94" s="518"/>
      <c r="BW94" s="518"/>
      <c r="BX94" s="518"/>
      <c r="BY94" s="518"/>
      <c r="BZ94" s="518"/>
      <c r="CA94" s="518"/>
      <c r="CB94" s="518"/>
      <c r="CC94" s="518"/>
      <c r="CD94" s="518"/>
      <c r="CE94" s="518"/>
      <c r="CF94" s="518"/>
      <c r="CG94" s="518"/>
      <c r="CH94" s="518"/>
      <c r="CI94" s="518"/>
      <c r="CJ94" s="518"/>
      <c r="CK94" s="518"/>
      <c r="CL94" s="518"/>
      <c r="CM94" s="518"/>
    </row>
    <row r="95" spans="1:117" ht="15.75" customHeight="1">
      <c r="A95" s="518"/>
      <c r="B95" s="525"/>
      <c r="C95" s="675" t="s">
        <v>1009</v>
      </c>
      <c r="D95" s="680" t="s">
        <v>1206</v>
      </c>
      <c r="E95" s="640"/>
      <c r="F95" s="640"/>
      <c r="G95" s="640"/>
      <c r="H95" s="681"/>
      <c r="I95" s="682"/>
      <c r="J95" s="682"/>
      <c r="K95" s="682"/>
      <c r="L95" s="682"/>
      <c r="M95" s="682"/>
      <c r="N95" s="682"/>
      <c r="O95" s="683">
        <f>X325</f>
        <v>1213000</v>
      </c>
      <c r="P95" s="682"/>
      <c r="Q95" s="617">
        <f t="shared" si="70"/>
        <v>1213000</v>
      </c>
      <c r="R95" s="518"/>
      <c r="S95" s="518"/>
      <c r="T95" s="518"/>
      <c r="U95" s="518"/>
      <c r="V95" s="518"/>
      <c r="X95" s="518"/>
      <c r="Y95" s="518"/>
      <c r="Z95" s="518"/>
      <c r="AA95" s="536"/>
      <c r="AB95" s="518"/>
      <c r="AC95" s="518"/>
      <c r="AE95" s="518"/>
      <c r="AF95" s="518"/>
      <c r="AG95" s="518"/>
      <c r="AH95" s="518"/>
      <c r="AI95" s="518"/>
      <c r="AJ95" s="518"/>
      <c r="AK95" s="518"/>
      <c r="AL95" s="518"/>
      <c r="AM95" s="518"/>
      <c r="AN95" s="518"/>
      <c r="AO95" s="518"/>
      <c r="AP95" s="518"/>
      <c r="AQ95" s="518"/>
      <c r="AR95" s="518"/>
      <c r="AS95" s="518"/>
      <c r="AT95" s="518"/>
      <c r="AU95" s="518"/>
      <c r="AV95" s="518"/>
      <c r="AW95" s="518"/>
      <c r="AX95" s="518"/>
      <c r="AY95" s="518"/>
      <c r="AZ95" s="518"/>
      <c r="BA95" s="518"/>
      <c r="BB95" s="518"/>
      <c r="BC95" s="518"/>
      <c r="BD95" s="518"/>
      <c r="BE95" s="518"/>
      <c r="BF95" s="518"/>
      <c r="BG95" s="518"/>
      <c r="BH95" s="518"/>
      <c r="BI95" s="518"/>
      <c r="BJ95" s="518"/>
      <c r="BK95" s="518"/>
      <c r="BL95" s="518"/>
      <c r="BM95" s="518"/>
      <c r="BN95" s="518"/>
      <c r="BO95" s="518"/>
      <c r="BP95" s="518"/>
      <c r="BQ95" s="518"/>
      <c r="BR95" s="518"/>
      <c r="BS95" s="518"/>
      <c r="BT95" s="518"/>
      <c r="BU95" s="518"/>
      <c r="BV95" s="518"/>
      <c r="BW95" s="518"/>
      <c r="BX95" s="518"/>
      <c r="BY95" s="518"/>
      <c r="BZ95" s="518"/>
      <c r="CA95" s="518"/>
      <c r="CB95" s="518"/>
      <c r="CC95" s="518"/>
      <c r="CD95" s="518"/>
      <c r="CE95" s="518"/>
      <c r="CF95" s="518"/>
      <c r="CG95" s="518"/>
      <c r="CH95" s="518"/>
      <c r="CI95" s="518"/>
      <c r="CJ95" s="518"/>
      <c r="CK95" s="518"/>
      <c r="CL95" s="518"/>
      <c r="CM95" s="518"/>
    </row>
    <row r="96" spans="1:117" ht="15.75" customHeight="1">
      <c r="A96" s="518"/>
      <c r="B96" s="525"/>
      <c r="C96" s="675" t="s">
        <v>1010</v>
      </c>
      <c r="D96" s="680" t="s">
        <v>1074</v>
      </c>
      <c r="E96" s="640"/>
      <c r="F96" s="640"/>
      <c r="G96" s="640"/>
      <c r="H96" s="681"/>
      <c r="I96" s="682"/>
      <c r="J96" s="682"/>
      <c r="K96" s="682"/>
      <c r="L96" s="682"/>
      <c r="M96" s="682"/>
      <c r="N96" s="682"/>
      <c r="O96" s="683">
        <f>X341</f>
        <v>200000</v>
      </c>
      <c r="P96" s="682"/>
      <c r="Q96" s="617">
        <f t="shared" si="70"/>
        <v>200000</v>
      </c>
      <c r="R96" s="518"/>
      <c r="S96" s="518"/>
      <c r="T96" s="518"/>
      <c r="U96" s="518"/>
      <c r="V96" s="518"/>
      <c r="X96" s="518"/>
      <c r="Y96" s="518"/>
      <c r="Z96" s="518"/>
      <c r="AA96" s="536"/>
      <c r="AB96" s="518"/>
      <c r="AC96" s="518"/>
      <c r="AE96" s="518"/>
      <c r="AF96" s="518"/>
      <c r="AG96" s="518"/>
      <c r="AH96" s="518"/>
      <c r="AI96" s="518"/>
      <c r="AJ96" s="518"/>
      <c r="AK96" s="518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18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18"/>
      <c r="BV96" s="518"/>
      <c r="BW96" s="518"/>
      <c r="BX96" s="518"/>
      <c r="BY96" s="518"/>
      <c r="BZ96" s="518"/>
      <c r="CA96" s="518"/>
      <c r="CB96" s="518"/>
      <c r="CC96" s="518"/>
      <c r="CD96" s="518"/>
      <c r="CE96" s="518"/>
      <c r="CF96" s="518"/>
      <c r="CG96" s="518"/>
      <c r="CH96" s="518"/>
      <c r="CI96" s="518"/>
      <c r="CJ96" s="518"/>
      <c r="CK96" s="518"/>
      <c r="CL96" s="518"/>
      <c r="CM96" s="518"/>
    </row>
    <row r="97" spans="1:91" ht="15.75" customHeight="1">
      <c r="A97" s="518"/>
      <c r="B97" s="525"/>
      <c r="C97" s="675" t="s">
        <v>1011</v>
      </c>
      <c r="D97" s="680" t="s">
        <v>691</v>
      </c>
      <c r="E97" s="640"/>
      <c r="F97" s="640"/>
      <c r="G97" s="640"/>
      <c r="H97" s="681"/>
      <c r="I97" s="682"/>
      <c r="J97" s="682"/>
      <c r="K97" s="682"/>
      <c r="L97" s="682"/>
      <c r="M97" s="682"/>
      <c r="N97" s="682"/>
      <c r="O97" s="683">
        <f>X356</f>
        <v>320000</v>
      </c>
      <c r="P97" s="682"/>
      <c r="Q97" s="617">
        <f t="shared" si="70"/>
        <v>320000</v>
      </c>
      <c r="R97" s="518"/>
      <c r="S97" s="518"/>
      <c r="T97" s="518"/>
      <c r="U97" s="518"/>
      <c r="V97" s="518"/>
      <c r="X97" s="518"/>
      <c r="Y97" s="518"/>
      <c r="Z97" s="518"/>
      <c r="AA97" s="536"/>
      <c r="AB97" s="518"/>
      <c r="AC97" s="518"/>
      <c r="AE97" s="518"/>
      <c r="AF97" s="518"/>
      <c r="AG97" s="518"/>
      <c r="AH97" s="518"/>
      <c r="AI97" s="518"/>
      <c r="AJ97" s="518"/>
      <c r="AK97" s="518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18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18"/>
      <c r="BV97" s="518"/>
      <c r="BW97" s="518"/>
      <c r="BX97" s="518"/>
      <c r="BY97" s="518"/>
      <c r="BZ97" s="518"/>
      <c r="CA97" s="518"/>
      <c r="CB97" s="518"/>
      <c r="CC97" s="518"/>
      <c r="CD97" s="518"/>
      <c r="CE97" s="518"/>
      <c r="CF97" s="518"/>
      <c r="CG97" s="518"/>
      <c r="CH97" s="518"/>
      <c r="CI97" s="518"/>
      <c r="CJ97" s="518"/>
      <c r="CK97" s="518"/>
      <c r="CL97" s="518"/>
      <c r="CM97" s="518"/>
    </row>
    <row r="98" spans="1:91" ht="15.75" customHeight="1">
      <c r="A98" s="518"/>
      <c r="B98" s="525"/>
      <c r="C98" s="675" t="s">
        <v>1012</v>
      </c>
      <c r="D98" s="680" t="s">
        <v>1079</v>
      </c>
      <c r="E98" s="640"/>
      <c r="F98" s="640"/>
      <c r="G98" s="640"/>
      <c r="H98" s="681"/>
      <c r="I98" s="682"/>
      <c r="J98" s="682"/>
      <c r="K98" s="682"/>
      <c r="L98" s="682"/>
      <c r="M98" s="682"/>
      <c r="N98" s="682"/>
      <c r="O98" s="683">
        <f>X384</f>
        <v>0</v>
      </c>
      <c r="P98" s="682"/>
      <c r="Q98" s="617">
        <f t="shared" si="70"/>
        <v>0</v>
      </c>
      <c r="R98" s="518"/>
      <c r="S98" s="518"/>
      <c r="T98" s="518"/>
      <c r="U98" s="518"/>
      <c r="V98" s="518"/>
      <c r="X98" s="518"/>
      <c r="Y98" s="518"/>
      <c r="Z98" s="518"/>
      <c r="AA98" s="536"/>
      <c r="AB98" s="518"/>
      <c r="AC98" s="518"/>
      <c r="AE98" s="518"/>
      <c r="AF98" s="518"/>
      <c r="AG98" s="518"/>
      <c r="AH98" s="518"/>
      <c r="AI98" s="518"/>
      <c r="AJ98" s="518"/>
      <c r="AK98" s="518"/>
      <c r="AL98" s="518"/>
      <c r="AM98" s="518"/>
      <c r="AN98" s="518"/>
      <c r="AO98" s="518"/>
      <c r="AP98" s="518"/>
      <c r="AQ98" s="518"/>
      <c r="AR98" s="518"/>
      <c r="AS98" s="518"/>
      <c r="AT98" s="518"/>
      <c r="AU98" s="518"/>
      <c r="AV98" s="518"/>
      <c r="AW98" s="518"/>
      <c r="AX98" s="518"/>
      <c r="AY98" s="518"/>
      <c r="AZ98" s="518"/>
      <c r="BA98" s="518"/>
      <c r="BB98" s="518"/>
      <c r="BC98" s="518"/>
      <c r="BD98" s="518"/>
      <c r="BE98" s="518"/>
      <c r="BF98" s="518"/>
      <c r="BG98" s="518"/>
      <c r="BH98" s="518"/>
      <c r="BI98" s="518"/>
      <c r="BJ98" s="518"/>
      <c r="BK98" s="518"/>
      <c r="BL98" s="518"/>
      <c r="BM98" s="518"/>
      <c r="BN98" s="518"/>
      <c r="BO98" s="518"/>
      <c r="BP98" s="518"/>
      <c r="BQ98" s="518"/>
      <c r="BR98" s="518"/>
      <c r="BS98" s="518"/>
      <c r="BT98" s="518"/>
      <c r="BU98" s="518"/>
      <c r="BV98" s="518"/>
      <c r="BW98" s="518"/>
      <c r="BX98" s="518"/>
      <c r="BY98" s="518"/>
      <c r="BZ98" s="518"/>
      <c r="CA98" s="518"/>
      <c r="CB98" s="518"/>
      <c r="CC98" s="518"/>
      <c r="CD98" s="518"/>
      <c r="CE98" s="518"/>
      <c r="CF98" s="518"/>
      <c r="CG98" s="518"/>
      <c r="CH98" s="518"/>
      <c r="CI98" s="518"/>
      <c r="CJ98" s="518"/>
      <c r="CK98" s="518"/>
      <c r="CL98" s="518"/>
      <c r="CM98" s="518"/>
    </row>
    <row r="99" spans="1:91" ht="15.75" customHeight="1">
      <c r="A99" s="518"/>
      <c r="B99" s="525"/>
      <c r="C99" s="685"/>
      <c r="D99" s="686" t="s">
        <v>1036</v>
      </c>
      <c r="E99" s="687"/>
      <c r="F99" s="687"/>
      <c r="G99" s="687"/>
      <c r="H99" s="688"/>
      <c r="I99" s="689"/>
      <c r="J99" s="689"/>
      <c r="K99" s="689"/>
      <c r="L99" s="689"/>
      <c r="M99" s="689"/>
      <c r="N99" s="689"/>
      <c r="O99" s="690"/>
      <c r="P99" s="689"/>
      <c r="Q99" s="691"/>
      <c r="R99" s="518"/>
      <c r="S99" s="518"/>
      <c r="T99" s="518"/>
      <c r="U99" s="518"/>
      <c r="V99" s="518"/>
      <c r="X99" s="518"/>
      <c r="Y99" s="518"/>
      <c r="Z99" s="518"/>
      <c r="AA99" s="536"/>
      <c r="AB99" s="518"/>
      <c r="AC99" s="518"/>
      <c r="AE99" s="518"/>
      <c r="AF99" s="518"/>
      <c r="AG99" s="518"/>
      <c r="AH99" s="518"/>
      <c r="AI99" s="518"/>
      <c r="AJ99" s="518"/>
      <c r="AK99" s="518"/>
      <c r="AL99" s="518"/>
      <c r="AM99" s="518"/>
      <c r="AN99" s="518"/>
      <c r="AO99" s="518"/>
      <c r="AP99" s="518"/>
      <c r="AQ99" s="518"/>
      <c r="AR99" s="518"/>
      <c r="AS99" s="518"/>
      <c r="AT99" s="518"/>
      <c r="AU99" s="518"/>
      <c r="AV99" s="518"/>
      <c r="AW99" s="518"/>
      <c r="AX99" s="518"/>
      <c r="AY99" s="518"/>
      <c r="AZ99" s="518"/>
      <c r="BA99" s="518"/>
      <c r="BB99" s="518"/>
      <c r="BC99" s="518"/>
      <c r="BD99" s="518"/>
      <c r="BE99" s="518"/>
      <c r="BF99" s="518"/>
      <c r="BG99" s="518"/>
      <c r="BH99" s="518"/>
      <c r="BI99" s="518"/>
      <c r="BJ99" s="518"/>
      <c r="BK99" s="518"/>
      <c r="BL99" s="518"/>
      <c r="BM99" s="518"/>
      <c r="BN99" s="518"/>
      <c r="BO99" s="518"/>
      <c r="BP99" s="518"/>
      <c r="BQ99" s="518"/>
      <c r="BR99" s="518"/>
      <c r="BS99" s="518"/>
      <c r="BT99" s="518"/>
      <c r="BU99" s="518"/>
      <c r="BV99" s="518"/>
      <c r="BW99" s="518"/>
      <c r="BX99" s="518"/>
      <c r="BY99" s="518"/>
      <c r="BZ99" s="518"/>
      <c r="CA99" s="518"/>
      <c r="CB99" s="518"/>
      <c r="CC99" s="518"/>
      <c r="CD99" s="518"/>
      <c r="CE99" s="518"/>
      <c r="CF99" s="518"/>
      <c r="CG99" s="518"/>
      <c r="CH99" s="518"/>
      <c r="CI99" s="518"/>
      <c r="CJ99" s="518"/>
      <c r="CK99" s="518"/>
      <c r="CL99" s="518"/>
      <c r="CM99" s="518"/>
    </row>
    <row r="100" spans="1:91" ht="15.75" customHeight="1">
      <c r="A100" s="518"/>
      <c r="B100" s="525"/>
      <c r="C100" s="692"/>
      <c r="D100" s="693" t="s">
        <v>36</v>
      </c>
      <c r="E100" s="694"/>
      <c r="F100" s="694"/>
      <c r="G100" s="694">
        <f>+T81</f>
        <v>14481000</v>
      </c>
      <c r="H100" s="695"/>
      <c r="I100" s="696">
        <f>+AR81</f>
        <v>1839000</v>
      </c>
      <c r="J100" s="696"/>
      <c r="K100" s="696"/>
      <c r="L100" s="696"/>
      <c r="M100" s="696"/>
      <c r="N100" s="696"/>
      <c r="O100" s="697">
        <f>SUM(O86:O99)</f>
        <v>12642000</v>
      </c>
      <c r="P100" s="696"/>
      <c r="Q100" s="696">
        <f>+O100+I100</f>
        <v>14481000</v>
      </c>
      <c r="R100" s="518"/>
      <c r="S100" s="518"/>
      <c r="T100" s="518"/>
      <c r="U100" s="518"/>
      <c r="V100" s="518"/>
      <c r="X100" s="518"/>
      <c r="Y100" s="518"/>
      <c r="Z100" s="518"/>
      <c r="AA100" s="536"/>
      <c r="AB100" s="518"/>
      <c r="AC100" s="518"/>
      <c r="AE100" s="518"/>
      <c r="AF100" s="518"/>
      <c r="AG100" s="518"/>
      <c r="AH100" s="518"/>
      <c r="AI100" s="518"/>
      <c r="AJ100" s="518"/>
      <c r="AK100" s="518"/>
      <c r="AL100" s="518"/>
      <c r="AM100" s="518"/>
      <c r="AN100" s="518"/>
      <c r="AO100" s="518"/>
      <c r="AP100" s="518"/>
      <c r="AQ100" s="518"/>
      <c r="AR100" s="518"/>
      <c r="AS100" s="518"/>
      <c r="AT100" s="518"/>
      <c r="AU100" s="518"/>
      <c r="AV100" s="518"/>
      <c r="AW100" s="518"/>
      <c r="AX100" s="518"/>
      <c r="AY100" s="518"/>
      <c r="AZ100" s="518"/>
      <c r="BA100" s="518"/>
      <c r="BB100" s="518"/>
      <c r="BC100" s="518"/>
      <c r="BD100" s="518"/>
      <c r="BE100" s="518"/>
      <c r="BF100" s="518"/>
      <c r="BG100" s="518"/>
      <c r="BH100" s="518"/>
      <c r="BI100" s="518"/>
      <c r="BJ100" s="518"/>
      <c r="BK100" s="518"/>
      <c r="BL100" s="518"/>
      <c r="BM100" s="518"/>
      <c r="BN100" s="518"/>
      <c r="BO100" s="518"/>
      <c r="BP100" s="518"/>
      <c r="BQ100" s="518"/>
      <c r="BR100" s="518"/>
      <c r="BS100" s="518"/>
      <c r="BT100" s="518"/>
      <c r="BU100" s="518"/>
      <c r="BV100" s="518"/>
      <c r="BW100" s="518"/>
      <c r="BX100" s="518"/>
      <c r="BY100" s="518"/>
      <c r="BZ100" s="518"/>
      <c r="CA100" s="518"/>
      <c r="CB100" s="518"/>
      <c r="CC100" s="518"/>
      <c r="CD100" s="518"/>
      <c r="CE100" s="518"/>
      <c r="CF100" s="518"/>
      <c r="CG100" s="518"/>
      <c r="CH100" s="518"/>
      <c r="CI100" s="518"/>
      <c r="CJ100" s="518"/>
      <c r="CK100" s="518"/>
      <c r="CL100" s="518"/>
      <c r="CM100" s="518"/>
    </row>
    <row r="101" spans="1:91" ht="15.75" customHeight="1">
      <c r="A101" s="518"/>
      <c r="B101" s="525"/>
      <c r="C101" s="518"/>
      <c r="D101" s="518"/>
      <c r="E101" s="529"/>
      <c r="F101" s="529"/>
      <c r="G101" s="530"/>
      <c r="H101" s="518"/>
      <c r="J101" s="518"/>
      <c r="K101" s="530"/>
      <c r="L101" s="518"/>
      <c r="M101" s="530"/>
      <c r="N101" s="518"/>
      <c r="O101" s="518"/>
      <c r="P101" s="518"/>
      <c r="Q101" s="518"/>
      <c r="R101" s="518"/>
      <c r="S101" s="518"/>
      <c r="T101" s="518"/>
      <c r="U101" s="518"/>
      <c r="V101" s="518"/>
      <c r="W101" s="518"/>
      <c r="X101" s="518"/>
      <c r="Y101" s="551"/>
      <c r="Z101" s="551"/>
      <c r="AA101" s="536"/>
      <c r="AB101" s="518"/>
      <c r="AC101" s="518"/>
      <c r="AE101" s="518"/>
      <c r="AF101" s="518"/>
      <c r="AG101" s="518"/>
      <c r="AH101" s="518"/>
      <c r="AI101" s="518"/>
      <c r="AJ101" s="518"/>
      <c r="AK101" s="518"/>
      <c r="AL101" s="518"/>
      <c r="AM101" s="518"/>
      <c r="AN101" s="518"/>
      <c r="AO101" s="518"/>
      <c r="AP101" s="518"/>
      <c r="AQ101" s="518"/>
      <c r="AR101" s="518"/>
      <c r="AS101" s="518"/>
      <c r="AT101" s="518"/>
      <c r="AU101" s="518"/>
      <c r="AV101" s="518"/>
      <c r="AW101" s="518"/>
      <c r="AX101" s="518"/>
      <c r="AY101" s="518"/>
      <c r="AZ101" s="518"/>
      <c r="BA101" s="518"/>
      <c r="BB101" s="518"/>
      <c r="BC101" s="518"/>
      <c r="BD101" s="518"/>
      <c r="BE101" s="518"/>
      <c r="BF101" s="518"/>
      <c r="BG101" s="518"/>
      <c r="BH101" s="518"/>
      <c r="BI101" s="518"/>
      <c r="BJ101" s="518"/>
      <c r="BK101" s="518"/>
      <c r="BL101" s="518"/>
      <c r="BM101" s="518"/>
      <c r="BN101" s="518"/>
      <c r="BO101" s="518"/>
      <c r="BP101" s="518"/>
      <c r="BQ101" s="518"/>
      <c r="BR101" s="518"/>
      <c r="BS101" s="518"/>
      <c r="BT101" s="518"/>
      <c r="BU101" s="518"/>
      <c r="BV101" s="518"/>
      <c r="BW101" s="518"/>
      <c r="BX101" s="518"/>
      <c r="BY101" s="518"/>
      <c r="BZ101" s="518"/>
      <c r="CA101" s="518"/>
      <c r="CB101" s="518"/>
      <c r="CC101" s="518"/>
      <c r="CD101" s="518"/>
      <c r="CE101" s="518"/>
      <c r="CF101" s="518"/>
      <c r="CG101" s="518"/>
      <c r="CH101" s="518"/>
      <c r="CI101" s="518"/>
      <c r="CJ101" s="518"/>
      <c r="CK101" s="518"/>
      <c r="CL101" s="518"/>
      <c r="CM101" s="518"/>
    </row>
    <row r="102" spans="1:91" ht="15.75" customHeight="1">
      <c r="A102" s="518"/>
      <c r="B102" s="698" t="s">
        <v>187</v>
      </c>
      <c r="C102" s="699"/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99"/>
      <c r="V102" s="699"/>
      <c r="W102" s="699"/>
      <c r="X102" s="699"/>
      <c r="Y102" s="699"/>
      <c r="Z102" s="699"/>
      <c r="AA102" s="700" t="s">
        <v>187</v>
      </c>
      <c r="AB102" s="518"/>
      <c r="AC102" s="518"/>
      <c r="AE102" s="518"/>
      <c r="AF102" s="518"/>
      <c r="AG102" s="518"/>
      <c r="AH102" s="518"/>
      <c r="AI102" s="518"/>
      <c r="AJ102" s="518"/>
      <c r="AK102" s="518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18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18"/>
      <c r="BV102" s="518"/>
      <c r="BW102" s="518"/>
      <c r="BX102" s="518"/>
      <c r="BY102" s="518"/>
      <c r="BZ102" s="518"/>
      <c r="CA102" s="518"/>
      <c r="CB102" s="518"/>
      <c r="CC102" s="518"/>
      <c r="CD102" s="518"/>
      <c r="CE102" s="518"/>
      <c r="CF102" s="518"/>
      <c r="CG102" s="518"/>
      <c r="CH102" s="518"/>
      <c r="CI102" s="518"/>
      <c r="CJ102" s="518"/>
      <c r="CK102" s="518"/>
      <c r="CL102" s="518"/>
      <c r="CM102" s="518"/>
    </row>
    <row r="103" spans="1:91" ht="15.75" customHeight="1">
      <c r="A103" s="518"/>
      <c r="B103" s="525"/>
      <c r="C103" s="518"/>
      <c r="D103" s="518"/>
      <c r="E103" s="529"/>
      <c r="F103" s="529"/>
      <c r="G103" s="530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18"/>
      <c r="T103" s="518"/>
      <c r="U103" s="518"/>
      <c r="V103" s="518"/>
      <c r="W103" s="518"/>
      <c r="X103" s="518"/>
      <c r="Y103" s="551"/>
      <c r="Z103" s="551"/>
      <c r="AA103" s="536"/>
      <c r="AB103" s="518"/>
      <c r="AC103" s="518"/>
      <c r="AE103" s="518"/>
      <c r="AF103" s="518"/>
      <c r="AG103" s="518"/>
      <c r="AH103" s="518"/>
      <c r="AI103" s="518"/>
      <c r="AJ103" s="518"/>
      <c r="AK103" s="518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18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18"/>
      <c r="BV103" s="518"/>
      <c r="BW103" s="518"/>
      <c r="BX103" s="518"/>
      <c r="BY103" s="518"/>
      <c r="BZ103" s="518"/>
      <c r="CA103" s="518"/>
      <c r="CB103" s="518"/>
      <c r="CC103" s="518"/>
      <c r="CD103" s="518"/>
      <c r="CE103" s="518"/>
      <c r="CF103" s="518"/>
      <c r="CG103" s="518"/>
      <c r="CH103" s="518"/>
      <c r="CI103" s="518"/>
      <c r="CJ103" s="518"/>
      <c r="CK103" s="518"/>
      <c r="CL103" s="518"/>
      <c r="CM103" s="518"/>
    </row>
    <row r="104" spans="1:91" ht="15.75" customHeight="1">
      <c r="A104" s="518"/>
      <c r="B104" s="525"/>
      <c r="C104" s="701" t="str">
        <f>+C3</f>
        <v>REKAP VERIFIKASI PENDINGAN CABANG</v>
      </c>
      <c r="D104" s="518"/>
      <c r="E104" s="529"/>
      <c r="F104" s="529"/>
      <c r="G104" s="530"/>
      <c r="H104" s="518"/>
      <c r="I104" s="518"/>
      <c r="J104" s="518"/>
      <c r="K104" s="518"/>
      <c r="L104" s="518"/>
      <c r="M104" s="518"/>
      <c r="N104" s="518"/>
      <c r="O104" s="518"/>
      <c r="P104" s="518"/>
      <c r="Q104" s="518"/>
      <c r="R104" s="518"/>
      <c r="S104" s="518"/>
      <c r="T104" s="518"/>
      <c r="U104" s="518"/>
      <c r="V104" s="518"/>
      <c r="W104" s="518"/>
      <c r="X104" s="518"/>
      <c r="Y104" s="551"/>
      <c r="Z104" s="551"/>
      <c r="AA104" s="536"/>
      <c r="AB104" s="518"/>
      <c r="AC104" s="518"/>
      <c r="AE104" s="518"/>
      <c r="AF104" s="518"/>
      <c r="AG104" s="518"/>
      <c r="AH104" s="518"/>
      <c r="AI104" s="518"/>
      <c r="AJ104" s="518"/>
      <c r="AK104" s="518"/>
      <c r="AL104" s="518"/>
      <c r="AM104" s="518"/>
      <c r="AN104" s="518"/>
      <c r="AO104" s="518"/>
      <c r="AP104" s="518"/>
      <c r="AQ104" s="518"/>
      <c r="AR104" s="518"/>
      <c r="AS104" s="518"/>
      <c r="AT104" s="518"/>
      <c r="AU104" s="518"/>
      <c r="AV104" s="518"/>
      <c r="AW104" s="518"/>
      <c r="AX104" s="518"/>
      <c r="AY104" s="518"/>
      <c r="AZ104" s="518"/>
      <c r="BA104" s="518"/>
      <c r="BB104" s="518"/>
      <c r="BC104" s="518"/>
      <c r="BD104" s="518"/>
      <c r="BE104" s="518"/>
      <c r="BF104" s="518"/>
      <c r="BG104" s="518"/>
      <c r="BH104" s="518"/>
      <c r="BI104" s="518"/>
      <c r="BJ104" s="518"/>
      <c r="BK104" s="518"/>
      <c r="BL104" s="518"/>
      <c r="BM104" s="518"/>
      <c r="BN104" s="518"/>
      <c r="BO104" s="518"/>
      <c r="BP104" s="518"/>
      <c r="BQ104" s="518"/>
      <c r="BR104" s="518"/>
      <c r="BS104" s="518"/>
      <c r="BT104" s="518"/>
      <c r="BU104" s="518"/>
      <c r="BV104" s="518"/>
      <c r="BW104" s="518"/>
      <c r="BX104" s="518"/>
      <c r="BY104" s="518"/>
      <c r="BZ104" s="518"/>
      <c r="CA104" s="518"/>
      <c r="CB104" s="518"/>
      <c r="CC104" s="518"/>
      <c r="CD104" s="518"/>
      <c r="CE104" s="518"/>
      <c r="CF104" s="518"/>
      <c r="CG104" s="518"/>
      <c r="CH104" s="518"/>
      <c r="CI104" s="518"/>
      <c r="CJ104" s="518"/>
      <c r="CK104" s="518"/>
      <c r="CL104" s="518"/>
      <c r="CM104" s="518"/>
    </row>
    <row r="105" spans="1:91" ht="15.75" customHeight="1">
      <c r="A105" s="518"/>
      <c r="B105" s="525"/>
      <c r="C105" s="702" t="str">
        <f>D86</f>
        <v>SUSAH DITEMUI/ KELUAR KOTA</v>
      </c>
      <c r="D105" s="703"/>
      <c r="E105" s="704"/>
      <c r="F105" s="704">
        <f>IFERROR(VLOOKUP(C105,$DG$13:$DK$25,5,0),"")</f>
        <v>0</v>
      </c>
      <c r="G105" s="703"/>
      <c r="H105" s="705"/>
      <c r="I105" s="705"/>
      <c r="J105" s="705"/>
      <c r="K105" s="705"/>
      <c r="L105" s="540"/>
      <c r="M105" s="706"/>
      <c r="N105" s="706"/>
      <c r="O105" s="706"/>
      <c r="P105" s="706"/>
      <c r="Q105" s="706"/>
      <c r="R105" s="706"/>
      <c r="S105" s="706"/>
      <c r="T105" s="707"/>
      <c r="U105" s="707"/>
      <c r="V105" s="707"/>
      <c r="W105" s="518"/>
      <c r="X105" s="518"/>
      <c r="Y105" s="551"/>
      <c r="Z105" s="551" t="s">
        <v>187</v>
      </c>
      <c r="AA105" s="536"/>
      <c r="AB105" s="518"/>
      <c r="AC105" s="518"/>
      <c r="AE105" s="518"/>
      <c r="AF105" s="518"/>
      <c r="AG105" s="518"/>
      <c r="AH105" s="518"/>
      <c r="AI105" s="518"/>
      <c r="AJ105" s="518"/>
      <c r="AK105" s="518"/>
      <c r="AL105" s="518"/>
      <c r="AM105" s="518"/>
      <c r="AN105" s="518"/>
      <c r="AO105" s="518"/>
      <c r="AP105" s="518"/>
      <c r="AQ105" s="518"/>
      <c r="AR105" s="518"/>
      <c r="AS105" s="518"/>
      <c r="AT105" s="518"/>
      <c r="AU105" s="518"/>
      <c r="AV105" s="518"/>
      <c r="AW105" s="518"/>
      <c r="AX105" s="518"/>
      <c r="AY105" s="518"/>
      <c r="AZ105" s="518"/>
      <c r="BA105" s="518"/>
      <c r="BB105" s="518"/>
      <c r="BC105" s="518"/>
      <c r="BD105" s="518"/>
      <c r="BE105" s="518"/>
      <c r="BF105" s="518"/>
      <c r="BG105" s="518"/>
      <c r="BH105" s="518"/>
      <c r="BI105" s="518"/>
      <c r="BJ105" s="518"/>
      <c r="BK105" s="518"/>
      <c r="BL105" s="518"/>
      <c r="BM105" s="518"/>
      <c r="BN105" s="518"/>
      <c r="BO105" s="518"/>
      <c r="BP105" s="518"/>
      <c r="BQ105" s="518"/>
      <c r="BR105" s="518"/>
      <c r="BS105" s="518"/>
      <c r="BT105" s="518"/>
      <c r="BU105" s="518"/>
      <c r="BV105" s="518"/>
      <c r="BW105" s="518"/>
      <c r="BX105" s="518"/>
      <c r="BY105" s="518"/>
      <c r="BZ105" s="518"/>
      <c r="CA105" s="518"/>
      <c r="CB105" s="518"/>
      <c r="CC105" s="518"/>
      <c r="CD105" s="518"/>
      <c r="CE105" s="518"/>
      <c r="CF105" s="518"/>
      <c r="CG105" s="518"/>
      <c r="CH105" s="518"/>
      <c r="CI105" s="518"/>
      <c r="CJ105" s="518"/>
      <c r="CK105" s="518"/>
      <c r="CL105" s="518"/>
      <c r="CM105" s="518"/>
    </row>
    <row r="106" spans="1:91" ht="15.75" customHeight="1">
      <c r="A106" s="518"/>
      <c r="B106" s="525"/>
      <c r="C106" s="1314" t="s">
        <v>1000</v>
      </c>
      <c r="D106" s="1312" t="s">
        <v>994</v>
      </c>
      <c r="E106" s="1315" t="s">
        <v>1207</v>
      </c>
      <c r="F106" s="1315" t="s">
        <v>995</v>
      </c>
      <c r="G106" s="1316" t="s">
        <v>1208</v>
      </c>
      <c r="H106" s="708">
        <f>+H$11</f>
        <v>45094</v>
      </c>
      <c r="I106" s="1316" t="s">
        <v>997</v>
      </c>
      <c r="J106" s="708">
        <f>+J$11</f>
        <v>45124</v>
      </c>
      <c r="K106" s="1316" t="s">
        <v>997</v>
      </c>
      <c r="L106" s="708">
        <f>+L$11</f>
        <v>45154</v>
      </c>
      <c r="M106" s="1316" t="s">
        <v>997</v>
      </c>
      <c r="N106" s="708">
        <f>+N$11</f>
        <v>45184</v>
      </c>
      <c r="O106" s="1316" t="s">
        <v>997</v>
      </c>
      <c r="P106" s="708">
        <f>+P$11</f>
        <v>45214</v>
      </c>
      <c r="Q106" s="1316" t="s">
        <v>997</v>
      </c>
      <c r="R106" s="708">
        <f>+R$11</f>
        <v>45244</v>
      </c>
      <c r="S106" s="1312" t="s">
        <v>997</v>
      </c>
      <c r="T106" s="1312" t="s">
        <v>36</v>
      </c>
      <c r="U106" s="1312" t="s">
        <v>319</v>
      </c>
      <c r="V106" s="1312" t="s">
        <v>248</v>
      </c>
      <c r="W106" s="1312" t="s">
        <v>998</v>
      </c>
      <c r="X106" s="709" t="s">
        <v>1209</v>
      </c>
      <c r="Y106" s="1313" t="s">
        <v>999</v>
      </c>
      <c r="Z106" s="1236"/>
      <c r="AA106" s="536"/>
      <c r="AB106" s="684"/>
      <c r="AC106" s="518"/>
      <c r="AE106" s="518"/>
      <c r="AF106" s="518"/>
      <c r="AG106" s="518"/>
      <c r="AH106" s="518"/>
      <c r="AI106" s="518"/>
      <c r="AJ106" s="518"/>
      <c r="AK106" s="518"/>
      <c r="AL106" s="518"/>
      <c r="AM106" s="518"/>
      <c r="AN106" s="518"/>
      <c r="AO106" s="518"/>
      <c r="AP106" s="518"/>
      <c r="AQ106" s="518"/>
      <c r="AR106" s="518"/>
      <c r="AS106" s="518"/>
      <c r="AT106" s="518"/>
      <c r="AU106" s="518"/>
      <c r="AV106" s="518"/>
      <c r="AW106" s="518"/>
      <c r="AX106" s="518"/>
      <c r="AY106" s="518"/>
      <c r="AZ106" s="518"/>
      <c r="BA106" s="518"/>
      <c r="BB106" s="518"/>
      <c r="BC106" s="518"/>
      <c r="BD106" s="518"/>
      <c r="BE106" s="518"/>
      <c r="BF106" s="518"/>
      <c r="BG106" s="518"/>
      <c r="BH106" s="518"/>
      <c r="BI106" s="518"/>
      <c r="BJ106" s="518"/>
      <c r="BK106" s="518"/>
      <c r="BL106" s="518"/>
      <c r="BM106" s="518"/>
      <c r="BN106" s="518"/>
      <c r="BO106" s="518"/>
      <c r="BP106" s="518"/>
      <c r="BQ106" s="518"/>
      <c r="BR106" s="518"/>
      <c r="BS106" s="518"/>
      <c r="BT106" s="518"/>
      <c r="BU106" s="518"/>
      <c r="BV106" s="518"/>
      <c r="BW106" s="518"/>
      <c r="BX106" s="518"/>
      <c r="BY106" s="518"/>
      <c r="BZ106" s="518"/>
      <c r="CA106" s="518"/>
      <c r="CB106" s="518"/>
      <c r="CC106" s="518"/>
      <c r="CD106" s="518"/>
      <c r="CE106" s="518"/>
      <c r="CF106" s="518"/>
      <c r="CG106" s="518"/>
      <c r="CH106" s="518"/>
      <c r="CI106" s="518"/>
      <c r="CJ106" s="518"/>
      <c r="CK106" s="518"/>
      <c r="CL106" s="518"/>
      <c r="CM106" s="518"/>
    </row>
    <row r="107" spans="1:91" ht="15.75" customHeight="1">
      <c r="A107" s="518"/>
      <c r="B107" s="525"/>
      <c r="C107" s="1197"/>
      <c r="D107" s="1185"/>
      <c r="E107" s="1185"/>
      <c r="F107" s="1185"/>
      <c r="G107" s="1185"/>
      <c r="H107" s="710" t="s">
        <v>1013</v>
      </c>
      <c r="I107" s="1185"/>
      <c r="J107" s="710" t="s">
        <v>1013</v>
      </c>
      <c r="K107" s="1185"/>
      <c r="L107" s="710" t="s">
        <v>1013</v>
      </c>
      <c r="M107" s="1185"/>
      <c r="N107" s="710" t="s">
        <v>1013</v>
      </c>
      <c r="O107" s="1185"/>
      <c r="P107" s="710" t="s">
        <v>1013</v>
      </c>
      <c r="Q107" s="1185"/>
      <c r="R107" s="710" t="s">
        <v>1013</v>
      </c>
      <c r="S107" s="1185"/>
      <c r="T107" s="1185"/>
      <c r="U107" s="1185"/>
      <c r="V107" s="1185"/>
      <c r="W107" s="1185"/>
      <c r="X107" s="711" t="str">
        <f>+C105</f>
        <v>SUSAH DITEMUI/ KELUAR KOTA</v>
      </c>
      <c r="Y107" s="712" t="s">
        <v>1014</v>
      </c>
      <c r="Z107" s="713" t="s">
        <v>1015</v>
      </c>
      <c r="AA107" s="536"/>
      <c r="AB107" s="518"/>
      <c r="AC107" s="518"/>
      <c r="AE107" s="518"/>
      <c r="AF107" s="518"/>
      <c r="AG107" s="518"/>
      <c r="AH107" s="518"/>
      <c r="AI107" s="518"/>
      <c r="AJ107" s="518"/>
      <c r="AK107" s="518"/>
      <c r="AL107" s="518"/>
      <c r="AM107" s="518"/>
      <c r="AN107" s="518"/>
      <c r="AO107" s="518"/>
      <c r="AP107" s="518"/>
      <c r="AQ107" s="518"/>
      <c r="AR107" s="518"/>
      <c r="AS107" s="518"/>
      <c r="AT107" s="518"/>
      <c r="AU107" s="518"/>
      <c r="AV107" s="518"/>
      <c r="AW107" s="518"/>
      <c r="AX107" s="518"/>
      <c r="AY107" s="518"/>
      <c r="AZ107" s="518"/>
      <c r="BA107" s="518"/>
      <c r="BB107" s="518"/>
      <c r="BC107" s="518"/>
      <c r="BD107" s="518"/>
      <c r="BE107" s="518"/>
      <c r="BF107" s="518"/>
      <c r="BG107" s="518"/>
      <c r="BH107" s="518"/>
      <c r="BI107" s="518"/>
      <c r="BJ107" s="518"/>
      <c r="BK107" s="518"/>
      <c r="BL107" s="518"/>
      <c r="BM107" s="518"/>
      <c r="BN107" s="518"/>
      <c r="BO107" s="518"/>
      <c r="BP107" s="518"/>
      <c r="BQ107" s="518"/>
      <c r="BR107" s="518"/>
      <c r="BS107" s="518"/>
      <c r="BT107" s="518"/>
      <c r="BU107" s="518"/>
      <c r="BV107" s="518"/>
      <c r="BW107" s="518"/>
      <c r="BX107" s="518"/>
      <c r="BY107" s="518"/>
      <c r="BZ107" s="518"/>
      <c r="CA107" s="518"/>
      <c r="CB107" s="518"/>
      <c r="CC107" s="518"/>
      <c r="CD107" s="518"/>
      <c r="CE107" s="518"/>
      <c r="CF107" s="518"/>
      <c r="CG107" s="518"/>
      <c r="CH107" s="518"/>
      <c r="CI107" s="518"/>
      <c r="CJ107" s="518"/>
      <c r="CK107" s="518"/>
      <c r="CL107" s="518"/>
      <c r="CM107" s="518"/>
    </row>
    <row r="108" spans="1:91" ht="15.75" customHeight="1">
      <c r="A108" s="518"/>
      <c r="B108" s="525" t="str">
        <f t="shared" ref="B108:B122" si="71">+CONCATENATE($C$106,C108)</f>
        <v>A1</v>
      </c>
      <c r="C108" s="714">
        <v>1</v>
      </c>
      <c r="D108" s="715" t="str">
        <f t="shared" ref="D108:D122" si="72">IFERROR(VLOOKUP($B108,$AX$13:$CN$80,43,0),0)</f>
        <v>B SATRIA</v>
      </c>
      <c r="E108" s="716"/>
      <c r="F108" s="717">
        <f t="shared" ref="F108:F122" si="73">IFERROR(VLOOKUP($D108,$D$13:$V$80,3,0),0)</f>
        <v>44943</v>
      </c>
      <c r="G108" s="718" t="str">
        <f t="shared" ref="G108:G122" si="74">IFERROR(VLOOKUP($D108,$D$13:$V$80,4,0),0)</f>
        <v>2160/7632</v>
      </c>
      <c r="H108" s="711">
        <f t="shared" ref="H108:H122" si="75">IFERROR(VLOOKUP($D108,$D$13:$V$80,5,0),0)</f>
        <v>0</v>
      </c>
      <c r="I108" s="711">
        <f t="shared" ref="I108:I122" si="76">IFERROR(VLOOKUP($D108,$D$13:$V$80,6,0),0)</f>
        <v>0</v>
      </c>
      <c r="J108" s="711">
        <f t="shared" ref="J108:J122" si="77">IFERROR(VLOOKUP($D108,$D$13:$V$80,7,0),0)</f>
        <v>0</v>
      </c>
      <c r="K108" s="711">
        <f t="shared" ref="K108:K122" si="78">IFERROR(VLOOKUP($D108,$D$13:$V$80,8,0),0)</f>
        <v>0</v>
      </c>
      <c r="L108" s="711">
        <f t="shared" ref="L108:L122" si="79">IFERROR(VLOOKUP($D108,$D$13:$V$80,9,0),0)</f>
        <v>3</v>
      </c>
      <c r="M108" s="711">
        <f t="shared" ref="M108:M122" si="80">IFERROR(VLOOKUP($D108,$D$13:$V$80,10,0),0)</f>
        <v>0</v>
      </c>
      <c r="N108" s="711">
        <f t="shared" ref="N108:N122" si="81">IFERROR(VLOOKUP($D108,$D$13:$V$80,11,0),0)</f>
        <v>4</v>
      </c>
      <c r="O108" s="711">
        <f t="shared" ref="O108:O122" si="82">IFERROR(VLOOKUP($D108,$D$13:$V$80,12,0),0)</f>
        <v>145000</v>
      </c>
      <c r="P108" s="711">
        <f t="shared" ref="P108:P122" si="83">IFERROR(VLOOKUP($D108,$D$13:$V$80,13,0),0)</f>
        <v>0</v>
      </c>
      <c r="Q108" s="711">
        <f t="shared" ref="Q108:Q122" si="84">IFERROR(VLOOKUP($D108,$D$13:$V$80,14,0),0)</f>
        <v>0</v>
      </c>
      <c r="R108" s="711">
        <f t="shared" ref="R108:R122" si="85">IFERROR(VLOOKUP($D108,$D$13:$V$80,15,0),0)</f>
        <v>0</v>
      </c>
      <c r="S108" s="711">
        <f t="shared" ref="S108:S122" si="86">IFERROR(VLOOKUP($D108,$D$13:$V$80,16,0),0)</f>
        <v>0</v>
      </c>
      <c r="T108" s="719">
        <f t="shared" ref="T108:T122" si="87">I108+K108+M108+O108+Q108+S108</f>
        <v>145000</v>
      </c>
      <c r="U108" s="711"/>
      <c r="V108" s="711"/>
      <c r="W108" s="720"/>
      <c r="X108" s="711">
        <f t="shared" ref="X108:X122" si="88">IFERROR(VLOOKUP($D108,$AC$13:$AV$80,2,0),0)</f>
        <v>145000</v>
      </c>
      <c r="Y108" s="721" t="s">
        <v>650</v>
      </c>
      <c r="Z108" s="596"/>
      <c r="AA108" s="536"/>
      <c r="AB108" s="518"/>
      <c r="AC108" s="518"/>
      <c r="AF108" s="518"/>
      <c r="AG108" s="518"/>
      <c r="AH108" s="518"/>
      <c r="AI108" s="518"/>
      <c r="AJ108" s="518"/>
      <c r="AK108" s="518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18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18"/>
      <c r="BV108" s="518"/>
      <c r="BW108" s="518"/>
      <c r="BX108" s="518"/>
      <c r="BY108" s="518"/>
      <c r="BZ108" s="518"/>
      <c r="CA108" s="518"/>
      <c r="CB108" s="518"/>
      <c r="CC108" s="518"/>
      <c r="CD108" s="518"/>
      <c r="CE108" s="518"/>
      <c r="CF108" s="518"/>
      <c r="CG108" s="518"/>
      <c r="CH108" s="518"/>
      <c r="CI108" s="518"/>
      <c r="CJ108" s="518"/>
      <c r="CK108" s="518"/>
      <c r="CL108" s="518"/>
      <c r="CM108" s="518"/>
    </row>
    <row r="109" spans="1:91" ht="15.75" customHeight="1">
      <c r="A109" s="518"/>
      <c r="B109" s="525" t="str">
        <f t="shared" si="71"/>
        <v>A2</v>
      </c>
      <c r="C109" s="714">
        <f t="shared" ref="C109:C122" si="89">+C108+1</f>
        <v>2</v>
      </c>
      <c r="D109" s="715" t="str">
        <f t="shared" si="72"/>
        <v>JAMALIA</v>
      </c>
      <c r="E109" s="716"/>
      <c r="F109" s="717">
        <f t="shared" si="73"/>
        <v>44950</v>
      </c>
      <c r="G109" s="718" t="str">
        <f t="shared" si="74"/>
        <v>4074/4095</v>
      </c>
      <c r="H109" s="711">
        <f t="shared" si="75"/>
        <v>0</v>
      </c>
      <c r="I109" s="711">
        <f t="shared" si="76"/>
        <v>0</v>
      </c>
      <c r="J109" s="711">
        <f t="shared" si="77"/>
        <v>0</v>
      </c>
      <c r="K109" s="711">
        <f t="shared" si="78"/>
        <v>0</v>
      </c>
      <c r="L109" s="711">
        <f t="shared" si="79"/>
        <v>3</v>
      </c>
      <c r="M109" s="711">
        <f t="shared" si="80"/>
        <v>145000</v>
      </c>
      <c r="N109" s="711">
        <f t="shared" si="81"/>
        <v>4</v>
      </c>
      <c r="O109" s="711">
        <f t="shared" si="82"/>
        <v>295000</v>
      </c>
      <c r="P109" s="711">
        <f t="shared" si="83"/>
        <v>0</v>
      </c>
      <c r="Q109" s="711">
        <f t="shared" si="84"/>
        <v>0</v>
      </c>
      <c r="R109" s="711">
        <f t="shared" si="85"/>
        <v>0</v>
      </c>
      <c r="S109" s="711">
        <f t="shared" si="86"/>
        <v>0</v>
      </c>
      <c r="T109" s="719">
        <f t="shared" si="87"/>
        <v>440000</v>
      </c>
      <c r="U109" s="711"/>
      <c r="V109" s="711"/>
      <c r="W109" s="720"/>
      <c r="X109" s="711">
        <f t="shared" si="88"/>
        <v>150000</v>
      </c>
      <c r="Y109" s="721" t="s">
        <v>650</v>
      </c>
      <c r="Z109" s="596"/>
      <c r="AA109" s="536"/>
      <c r="AB109" s="518"/>
      <c r="AC109" s="518"/>
      <c r="AF109" s="518"/>
      <c r="AG109" s="518"/>
      <c r="AH109" s="518"/>
      <c r="AI109" s="518"/>
      <c r="AJ109" s="518"/>
      <c r="AK109" s="518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18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18"/>
      <c r="BV109" s="518"/>
      <c r="BW109" s="518"/>
      <c r="BX109" s="518"/>
      <c r="BY109" s="518"/>
      <c r="BZ109" s="518"/>
      <c r="CA109" s="518"/>
      <c r="CB109" s="518"/>
      <c r="CC109" s="518"/>
      <c r="CD109" s="518"/>
      <c r="CE109" s="518"/>
      <c r="CF109" s="518"/>
      <c r="CG109" s="518"/>
      <c r="CH109" s="518"/>
      <c r="CI109" s="518"/>
      <c r="CJ109" s="518"/>
      <c r="CK109" s="518"/>
      <c r="CL109" s="518"/>
      <c r="CM109" s="518"/>
    </row>
    <row r="110" spans="1:91" ht="15.75" customHeight="1">
      <c r="A110" s="518"/>
      <c r="B110" s="525" t="str">
        <f t="shared" si="71"/>
        <v>A3</v>
      </c>
      <c r="C110" s="714">
        <f t="shared" si="89"/>
        <v>3</v>
      </c>
      <c r="D110" s="715" t="str">
        <f t="shared" si="72"/>
        <v>LISNAWATI</v>
      </c>
      <c r="E110" s="716"/>
      <c r="F110" s="717">
        <f t="shared" si="73"/>
        <v>44956</v>
      </c>
      <c r="G110" s="718" t="str">
        <f t="shared" si="74"/>
        <v>5571/9148</v>
      </c>
      <c r="H110" s="711">
        <f t="shared" si="75"/>
        <v>0</v>
      </c>
      <c r="I110" s="711">
        <f t="shared" si="76"/>
        <v>0</v>
      </c>
      <c r="J110" s="711">
        <f t="shared" si="77"/>
        <v>0</v>
      </c>
      <c r="K110" s="711">
        <f t="shared" si="78"/>
        <v>0</v>
      </c>
      <c r="L110" s="711">
        <f t="shared" si="79"/>
        <v>3</v>
      </c>
      <c r="M110" s="711">
        <f t="shared" si="80"/>
        <v>0</v>
      </c>
      <c r="N110" s="711">
        <f t="shared" si="81"/>
        <v>4</v>
      </c>
      <c r="O110" s="711">
        <f t="shared" si="82"/>
        <v>95000</v>
      </c>
      <c r="P110" s="711">
        <f t="shared" si="83"/>
        <v>0</v>
      </c>
      <c r="Q110" s="711">
        <f t="shared" si="84"/>
        <v>0</v>
      </c>
      <c r="R110" s="711">
        <f t="shared" si="85"/>
        <v>0</v>
      </c>
      <c r="S110" s="711">
        <f t="shared" si="86"/>
        <v>0</v>
      </c>
      <c r="T110" s="719">
        <f t="shared" si="87"/>
        <v>95000</v>
      </c>
      <c r="U110" s="711"/>
      <c r="V110" s="711"/>
      <c r="W110" s="720"/>
      <c r="X110" s="711">
        <f t="shared" si="88"/>
        <v>95000</v>
      </c>
      <c r="Y110" s="721" t="s">
        <v>650</v>
      </c>
      <c r="Z110" s="596"/>
      <c r="AA110" s="536"/>
      <c r="AB110" s="518"/>
      <c r="AC110" s="518"/>
      <c r="AF110" s="518"/>
      <c r="AG110" s="518"/>
      <c r="AH110" s="518"/>
      <c r="AI110" s="518"/>
      <c r="AJ110" s="518"/>
      <c r="AK110" s="518"/>
      <c r="AL110" s="518"/>
      <c r="AM110" s="518"/>
      <c r="AN110" s="518"/>
      <c r="AO110" s="518"/>
      <c r="AP110" s="518"/>
      <c r="AQ110" s="518"/>
      <c r="AR110" s="518"/>
      <c r="AS110" s="518"/>
      <c r="AT110" s="518"/>
      <c r="AU110" s="518"/>
      <c r="AV110" s="518"/>
      <c r="AW110" s="518"/>
      <c r="AX110" s="518"/>
      <c r="AY110" s="518"/>
      <c r="AZ110" s="518"/>
      <c r="BA110" s="518"/>
      <c r="BB110" s="518"/>
      <c r="BC110" s="518"/>
      <c r="BD110" s="518"/>
      <c r="BE110" s="518"/>
      <c r="BF110" s="518"/>
      <c r="BG110" s="518"/>
      <c r="BH110" s="518"/>
      <c r="BI110" s="518"/>
      <c r="BJ110" s="518"/>
      <c r="BK110" s="518"/>
      <c r="BL110" s="518"/>
      <c r="BM110" s="518"/>
      <c r="BN110" s="518"/>
      <c r="BO110" s="518"/>
      <c r="BP110" s="518"/>
      <c r="BQ110" s="518"/>
      <c r="BR110" s="518"/>
      <c r="BS110" s="518"/>
      <c r="BT110" s="518"/>
      <c r="BU110" s="518"/>
      <c r="BV110" s="518"/>
      <c r="BW110" s="518"/>
      <c r="BX110" s="518"/>
      <c r="BY110" s="518"/>
      <c r="BZ110" s="518"/>
      <c r="CA110" s="518"/>
      <c r="CB110" s="518"/>
      <c r="CC110" s="518"/>
      <c r="CD110" s="518"/>
      <c r="CE110" s="518"/>
      <c r="CF110" s="518"/>
      <c r="CG110" s="518"/>
      <c r="CH110" s="518"/>
      <c r="CI110" s="518"/>
      <c r="CJ110" s="518"/>
      <c r="CK110" s="518"/>
      <c r="CL110" s="518"/>
      <c r="CM110" s="518"/>
    </row>
    <row r="111" spans="1:91" ht="15.75" customHeight="1">
      <c r="A111" s="518"/>
      <c r="B111" s="525" t="str">
        <f t="shared" si="71"/>
        <v>A4</v>
      </c>
      <c r="C111" s="714">
        <f t="shared" si="89"/>
        <v>4</v>
      </c>
      <c r="D111" s="715">
        <f t="shared" si="72"/>
        <v>0</v>
      </c>
      <c r="E111" s="716"/>
      <c r="F111" s="717">
        <f t="shared" si="73"/>
        <v>0</v>
      </c>
      <c r="G111" s="718">
        <f t="shared" si="74"/>
        <v>0</v>
      </c>
      <c r="H111" s="711">
        <f t="shared" si="75"/>
        <v>0</v>
      </c>
      <c r="I111" s="711">
        <f t="shared" si="76"/>
        <v>0</v>
      </c>
      <c r="J111" s="711">
        <f t="shared" si="77"/>
        <v>0</v>
      </c>
      <c r="K111" s="711">
        <f t="shared" si="78"/>
        <v>0</v>
      </c>
      <c r="L111" s="711">
        <f t="shared" si="79"/>
        <v>0</v>
      </c>
      <c r="M111" s="711">
        <f t="shared" si="80"/>
        <v>0</v>
      </c>
      <c r="N111" s="711">
        <f t="shared" si="81"/>
        <v>0</v>
      </c>
      <c r="O111" s="711">
        <f t="shared" si="82"/>
        <v>0</v>
      </c>
      <c r="P111" s="711">
        <f t="shared" si="83"/>
        <v>0</v>
      </c>
      <c r="Q111" s="711">
        <f t="shared" si="84"/>
        <v>0</v>
      </c>
      <c r="R111" s="711">
        <f t="shared" si="85"/>
        <v>0</v>
      </c>
      <c r="S111" s="711">
        <f t="shared" si="86"/>
        <v>0</v>
      </c>
      <c r="T111" s="719">
        <f t="shared" si="87"/>
        <v>0</v>
      </c>
      <c r="U111" s="711"/>
      <c r="V111" s="711"/>
      <c r="W111" s="720"/>
      <c r="X111" s="711">
        <f t="shared" si="88"/>
        <v>0</v>
      </c>
      <c r="Y111" s="721" t="s">
        <v>650</v>
      </c>
      <c r="Z111" s="596"/>
      <c r="AA111" s="536"/>
      <c r="AB111" s="518"/>
      <c r="AC111" s="518"/>
      <c r="AF111" s="518"/>
      <c r="AG111" s="518"/>
      <c r="AH111" s="518"/>
      <c r="AI111" s="518"/>
      <c r="AJ111" s="518"/>
      <c r="AK111" s="518"/>
      <c r="AL111" s="518"/>
      <c r="AM111" s="518"/>
      <c r="AN111" s="518"/>
      <c r="AO111" s="518"/>
      <c r="AP111" s="518"/>
      <c r="AQ111" s="518"/>
      <c r="AR111" s="518"/>
      <c r="AS111" s="518"/>
      <c r="AT111" s="518"/>
      <c r="AU111" s="518"/>
      <c r="AV111" s="518"/>
      <c r="AW111" s="518"/>
      <c r="AX111" s="518"/>
      <c r="AY111" s="518"/>
      <c r="AZ111" s="518"/>
      <c r="BA111" s="518"/>
      <c r="BB111" s="518"/>
      <c r="BC111" s="518"/>
      <c r="BD111" s="518"/>
      <c r="BE111" s="518"/>
      <c r="BF111" s="518"/>
      <c r="BG111" s="518"/>
      <c r="BH111" s="518"/>
      <c r="BI111" s="518"/>
      <c r="BJ111" s="518"/>
      <c r="BK111" s="518"/>
      <c r="BL111" s="518"/>
      <c r="BM111" s="518"/>
      <c r="BN111" s="518"/>
      <c r="BO111" s="518"/>
      <c r="BP111" s="518"/>
      <c r="BQ111" s="518"/>
      <c r="BR111" s="518"/>
      <c r="BS111" s="518"/>
      <c r="BT111" s="518"/>
      <c r="BU111" s="518"/>
      <c r="BV111" s="518"/>
      <c r="BW111" s="518"/>
      <c r="BX111" s="518"/>
      <c r="BY111" s="518"/>
      <c r="BZ111" s="518"/>
      <c r="CA111" s="518"/>
      <c r="CB111" s="518"/>
      <c r="CC111" s="518"/>
      <c r="CD111" s="518"/>
      <c r="CE111" s="518"/>
      <c r="CF111" s="518"/>
      <c r="CG111" s="518"/>
      <c r="CH111" s="518"/>
      <c r="CI111" s="518"/>
      <c r="CJ111" s="518"/>
      <c r="CK111" s="518"/>
      <c r="CL111" s="518"/>
      <c r="CM111" s="518"/>
    </row>
    <row r="112" spans="1:91" ht="15.75" customHeight="1">
      <c r="A112" s="518"/>
      <c r="B112" s="525" t="str">
        <f t="shared" si="71"/>
        <v>A5</v>
      </c>
      <c r="C112" s="714">
        <f t="shared" si="89"/>
        <v>5</v>
      </c>
      <c r="D112" s="715">
        <f t="shared" si="72"/>
        <v>0</v>
      </c>
      <c r="E112" s="716"/>
      <c r="F112" s="717">
        <f t="shared" si="73"/>
        <v>0</v>
      </c>
      <c r="G112" s="718">
        <f t="shared" si="74"/>
        <v>0</v>
      </c>
      <c r="H112" s="711">
        <f t="shared" si="75"/>
        <v>0</v>
      </c>
      <c r="I112" s="711">
        <f t="shared" si="76"/>
        <v>0</v>
      </c>
      <c r="J112" s="711">
        <f t="shared" si="77"/>
        <v>0</v>
      </c>
      <c r="K112" s="711">
        <f t="shared" si="78"/>
        <v>0</v>
      </c>
      <c r="L112" s="711">
        <f t="shared" si="79"/>
        <v>0</v>
      </c>
      <c r="M112" s="711">
        <f t="shared" si="80"/>
        <v>0</v>
      </c>
      <c r="N112" s="711">
        <f t="shared" si="81"/>
        <v>0</v>
      </c>
      <c r="O112" s="711">
        <f t="shared" si="82"/>
        <v>0</v>
      </c>
      <c r="P112" s="711">
        <f t="shared" si="83"/>
        <v>0</v>
      </c>
      <c r="Q112" s="711">
        <f t="shared" si="84"/>
        <v>0</v>
      </c>
      <c r="R112" s="711">
        <f t="shared" si="85"/>
        <v>0</v>
      </c>
      <c r="S112" s="711">
        <f t="shared" si="86"/>
        <v>0</v>
      </c>
      <c r="T112" s="719">
        <f t="shared" si="87"/>
        <v>0</v>
      </c>
      <c r="U112" s="711"/>
      <c r="V112" s="711"/>
      <c r="W112" s="720"/>
      <c r="X112" s="711">
        <f t="shared" si="88"/>
        <v>0</v>
      </c>
      <c r="Y112" s="721" t="s">
        <v>650</v>
      </c>
      <c r="Z112" s="713"/>
      <c r="AA112" s="536"/>
      <c r="AB112" s="518"/>
      <c r="AC112" s="518"/>
      <c r="AF112" s="518"/>
      <c r="AG112" s="518"/>
      <c r="AH112" s="518"/>
      <c r="AI112" s="518"/>
      <c r="AJ112" s="518"/>
      <c r="AK112" s="518"/>
      <c r="AL112" s="518"/>
      <c r="AM112" s="518"/>
      <c r="AN112" s="518"/>
      <c r="AO112" s="518"/>
      <c r="AP112" s="518"/>
      <c r="AQ112" s="518"/>
      <c r="AR112" s="518"/>
      <c r="AS112" s="518"/>
      <c r="AT112" s="518"/>
      <c r="AU112" s="518"/>
      <c r="AV112" s="518"/>
      <c r="AW112" s="518"/>
      <c r="AX112" s="518"/>
      <c r="AY112" s="518"/>
      <c r="AZ112" s="518"/>
      <c r="BA112" s="518"/>
      <c r="BB112" s="518"/>
      <c r="BC112" s="518"/>
      <c r="BD112" s="518"/>
      <c r="BE112" s="518"/>
      <c r="BF112" s="518"/>
      <c r="BG112" s="518"/>
      <c r="BH112" s="518"/>
      <c r="BI112" s="518"/>
      <c r="BJ112" s="518"/>
      <c r="BK112" s="518"/>
      <c r="BL112" s="518"/>
      <c r="BM112" s="518"/>
      <c r="BN112" s="518"/>
      <c r="BO112" s="518"/>
      <c r="BP112" s="518"/>
      <c r="BQ112" s="518"/>
      <c r="BR112" s="518"/>
      <c r="BS112" s="518"/>
      <c r="BT112" s="518"/>
      <c r="BU112" s="518"/>
      <c r="BV112" s="518"/>
      <c r="BW112" s="518"/>
      <c r="BX112" s="518"/>
      <c r="BY112" s="518"/>
      <c r="BZ112" s="518"/>
      <c r="CA112" s="518"/>
      <c r="CB112" s="518"/>
      <c r="CC112" s="518"/>
      <c r="CD112" s="518"/>
      <c r="CE112" s="518"/>
      <c r="CF112" s="518"/>
      <c r="CG112" s="518"/>
      <c r="CH112" s="518"/>
      <c r="CI112" s="518"/>
      <c r="CJ112" s="518"/>
      <c r="CK112" s="518"/>
      <c r="CL112" s="518"/>
      <c r="CM112" s="518"/>
    </row>
    <row r="113" spans="1:91" ht="15.75" customHeight="1">
      <c r="A113" s="518"/>
      <c r="B113" s="525" t="str">
        <f t="shared" si="71"/>
        <v>A6</v>
      </c>
      <c r="C113" s="714">
        <f t="shared" si="89"/>
        <v>6</v>
      </c>
      <c r="D113" s="715">
        <f t="shared" si="72"/>
        <v>0</v>
      </c>
      <c r="E113" s="716"/>
      <c r="F113" s="717">
        <f t="shared" si="73"/>
        <v>0</v>
      </c>
      <c r="G113" s="718">
        <f t="shared" si="74"/>
        <v>0</v>
      </c>
      <c r="H113" s="711">
        <f t="shared" si="75"/>
        <v>0</v>
      </c>
      <c r="I113" s="711">
        <f t="shared" si="76"/>
        <v>0</v>
      </c>
      <c r="J113" s="711">
        <f t="shared" si="77"/>
        <v>0</v>
      </c>
      <c r="K113" s="711">
        <f t="shared" si="78"/>
        <v>0</v>
      </c>
      <c r="L113" s="711">
        <f t="shared" si="79"/>
        <v>0</v>
      </c>
      <c r="M113" s="711">
        <f t="shared" si="80"/>
        <v>0</v>
      </c>
      <c r="N113" s="711">
        <f t="shared" si="81"/>
        <v>0</v>
      </c>
      <c r="O113" s="711">
        <f t="shared" si="82"/>
        <v>0</v>
      </c>
      <c r="P113" s="711">
        <f t="shared" si="83"/>
        <v>0</v>
      </c>
      <c r="Q113" s="711">
        <f t="shared" si="84"/>
        <v>0</v>
      </c>
      <c r="R113" s="711">
        <f t="shared" si="85"/>
        <v>0</v>
      </c>
      <c r="S113" s="711">
        <f t="shared" si="86"/>
        <v>0</v>
      </c>
      <c r="T113" s="719">
        <f t="shared" si="87"/>
        <v>0</v>
      </c>
      <c r="U113" s="711"/>
      <c r="V113" s="711"/>
      <c r="W113" s="720"/>
      <c r="X113" s="711">
        <f t="shared" si="88"/>
        <v>0</v>
      </c>
      <c r="Y113" s="721" t="s">
        <v>650</v>
      </c>
      <c r="Z113" s="722"/>
      <c r="AA113" s="536"/>
      <c r="AB113" s="518"/>
      <c r="AC113" s="518"/>
      <c r="AF113" s="518"/>
      <c r="AG113" s="518"/>
      <c r="AH113" s="518"/>
      <c r="AI113" s="518"/>
      <c r="AJ113" s="518"/>
      <c r="AK113" s="518"/>
      <c r="AL113" s="518"/>
      <c r="AM113" s="518"/>
      <c r="AN113" s="518"/>
      <c r="AO113" s="518"/>
      <c r="AP113" s="518"/>
      <c r="AQ113" s="518"/>
      <c r="AR113" s="518"/>
      <c r="AS113" s="518"/>
      <c r="AT113" s="518"/>
      <c r="AU113" s="518"/>
      <c r="AV113" s="518"/>
      <c r="AW113" s="518"/>
      <c r="AX113" s="518"/>
      <c r="AY113" s="518"/>
      <c r="AZ113" s="518"/>
      <c r="BA113" s="518"/>
      <c r="BB113" s="518"/>
      <c r="BC113" s="518"/>
      <c r="BD113" s="518"/>
      <c r="BE113" s="518"/>
      <c r="BF113" s="518"/>
      <c r="BG113" s="518"/>
      <c r="BH113" s="518"/>
      <c r="BI113" s="518"/>
      <c r="BJ113" s="518"/>
      <c r="BK113" s="518"/>
      <c r="BL113" s="518"/>
      <c r="BM113" s="518"/>
      <c r="BN113" s="518"/>
      <c r="BO113" s="518"/>
      <c r="BP113" s="518"/>
      <c r="BQ113" s="518"/>
      <c r="BR113" s="518"/>
      <c r="BS113" s="518"/>
      <c r="BT113" s="518"/>
      <c r="BU113" s="518"/>
      <c r="BV113" s="518"/>
      <c r="BW113" s="518"/>
      <c r="BX113" s="518"/>
      <c r="BY113" s="518"/>
      <c r="BZ113" s="518"/>
      <c r="CA113" s="518"/>
      <c r="CB113" s="518"/>
      <c r="CC113" s="518"/>
      <c r="CD113" s="518"/>
      <c r="CE113" s="518"/>
      <c r="CF113" s="518"/>
      <c r="CG113" s="518"/>
      <c r="CH113" s="518"/>
      <c r="CI113" s="518"/>
      <c r="CJ113" s="518"/>
      <c r="CK113" s="518"/>
      <c r="CL113" s="518"/>
      <c r="CM113" s="518"/>
    </row>
    <row r="114" spans="1:91" ht="15.75" customHeight="1">
      <c r="A114" s="518"/>
      <c r="B114" s="525" t="str">
        <f t="shared" si="71"/>
        <v>A7</v>
      </c>
      <c r="C114" s="714">
        <f t="shared" si="89"/>
        <v>7</v>
      </c>
      <c r="D114" s="715">
        <f t="shared" si="72"/>
        <v>0</v>
      </c>
      <c r="E114" s="716"/>
      <c r="F114" s="717">
        <f t="shared" si="73"/>
        <v>0</v>
      </c>
      <c r="G114" s="718">
        <f t="shared" si="74"/>
        <v>0</v>
      </c>
      <c r="H114" s="711">
        <f t="shared" si="75"/>
        <v>0</v>
      </c>
      <c r="I114" s="711">
        <f t="shared" si="76"/>
        <v>0</v>
      </c>
      <c r="J114" s="711">
        <f t="shared" si="77"/>
        <v>0</v>
      </c>
      <c r="K114" s="711">
        <f t="shared" si="78"/>
        <v>0</v>
      </c>
      <c r="L114" s="711">
        <f t="shared" si="79"/>
        <v>0</v>
      </c>
      <c r="M114" s="711">
        <f t="shared" si="80"/>
        <v>0</v>
      </c>
      <c r="N114" s="711">
        <f t="shared" si="81"/>
        <v>0</v>
      </c>
      <c r="O114" s="711">
        <f t="shared" si="82"/>
        <v>0</v>
      </c>
      <c r="P114" s="711">
        <f t="shared" si="83"/>
        <v>0</v>
      </c>
      <c r="Q114" s="711">
        <f t="shared" si="84"/>
        <v>0</v>
      </c>
      <c r="R114" s="711">
        <f t="shared" si="85"/>
        <v>0</v>
      </c>
      <c r="S114" s="711">
        <f t="shared" si="86"/>
        <v>0</v>
      </c>
      <c r="T114" s="719">
        <f t="shared" si="87"/>
        <v>0</v>
      </c>
      <c r="U114" s="711"/>
      <c r="V114" s="711"/>
      <c r="W114" s="720"/>
      <c r="X114" s="711">
        <f t="shared" si="88"/>
        <v>0</v>
      </c>
      <c r="Y114" s="721" t="s">
        <v>650</v>
      </c>
      <c r="Z114" s="722"/>
      <c r="AA114" s="536"/>
      <c r="AB114" s="518"/>
      <c r="AC114" s="518"/>
      <c r="AF114" s="518"/>
      <c r="AG114" s="518"/>
      <c r="AH114" s="518"/>
      <c r="AI114" s="518"/>
      <c r="AJ114" s="518"/>
      <c r="AK114" s="518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18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18"/>
      <c r="BV114" s="518"/>
      <c r="BW114" s="518"/>
      <c r="BX114" s="518"/>
      <c r="BY114" s="518"/>
      <c r="BZ114" s="518"/>
      <c r="CA114" s="518"/>
      <c r="CB114" s="518"/>
      <c r="CC114" s="518"/>
      <c r="CD114" s="518"/>
      <c r="CE114" s="518"/>
      <c r="CF114" s="518"/>
      <c r="CG114" s="518"/>
      <c r="CH114" s="518"/>
      <c r="CI114" s="518"/>
      <c r="CJ114" s="518"/>
      <c r="CK114" s="518"/>
      <c r="CL114" s="518"/>
      <c r="CM114" s="518"/>
    </row>
    <row r="115" spans="1:91" ht="15.75" customHeight="1">
      <c r="A115" s="518"/>
      <c r="B115" s="525" t="str">
        <f t="shared" si="71"/>
        <v>A8</v>
      </c>
      <c r="C115" s="714">
        <f t="shared" si="89"/>
        <v>8</v>
      </c>
      <c r="D115" s="715">
        <f t="shared" si="72"/>
        <v>0</v>
      </c>
      <c r="E115" s="716"/>
      <c r="F115" s="717">
        <f t="shared" si="73"/>
        <v>0</v>
      </c>
      <c r="G115" s="718">
        <f t="shared" si="74"/>
        <v>0</v>
      </c>
      <c r="H115" s="711">
        <f t="shared" si="75"/>
        <v>0</v>
      </c>
      <c r="I115" s="711">
        <f t="shared" si="76"/>
        <v>0</v>
      </c>
      <c r="J115" s="711">
        <f t="shared" si="77"/>
        <v>0</v>
      </c>
      <c r="K115" s="711">
        <f t="shared" si="78"/>
        <v>0</v>
      </c>
      <c r="L115" s="711">
        <f t="shared" si="79"/>
        <v>0</v>
      </c>
      <c r="M115" s="711">
        <f t="shared" si="80"/>
        <v>0</v>
      </c>
      <c r="N115" s="711">
        <f t="shared" si="81"/>
        <v>0</v>
      </c>
      <c r="O115" s="711">
        <f t="shared" si="82"/>
        <v>0</v>
      </c>
      <c r="P115" s="711">
        <f t="shared" si="83"/>
        <v>0</v>
      </c>
      <c r="Q115" s="711">
        <f t="shared" si="84"/>
        <v>0</v>
      </c>
      <c r="R115" s="711">
        <f t="shared" si="85"/>
        <v>0</v>
      </c>
      <c r="S115" s="711">
        <f t="shared" si="86"/>
        <v>0</v>
      </c>
      <c r="T115" s="719">
        <f t="shared" si="87"/>
        <v>0</v>
      </c>
      <c r="U115" s="711"/>
      <c r="V115" s="711"/>
      <c r="W115" s="720"/>
      <c r="X115" s="711">
        <f t="shared" si="88"/>
        <v>0</v>
      </c>
      <c r="Y115" s="721" t="s">
        <v>650</v>
      </c>
      <c r="Z115" s="722"/>
      <c r="AA115" s="536"/>
      <c r="AB115" s="518"/>
      <c r="AC115" s="518"/>
      <c r="AF115" s="518"/>
      <c r="AG115" s="518"/>
      <c r="AH115" s="518"/>
      <c r="AI115" s="518"/>
      <c r="AJ115" s="518"/>
      <c r="AK115" s="518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18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18"/>
      <c r="BV115" s="518"/>
      <c r="BW115" s="518"/>
      <c r="BX115" s="518"/>
      <c r="BY115" s="518"/>
      <c r="BZ115" s="518"/>
      <c r="CA115" s="518"/>
      <c r="CB115" s="518"/>
      <c r="CC115" s="518"/>
      <c r="CD115" s="518"/>
      <c r="CE115" s="518"/>
      <c r="CF115" s="518"/>
      <c r="CG115" s="518"/>
      <c r="CH115" s="518"/>
      <c r="CI115" s="518"/>
      <c r="CJ115" s="518"/>
      <c r="CK115" s="518"/>
      <c r="CL115" s="518"/>
      <c r="CM115" s="518"/>
    </row>
    <row r="116" spans="1:91" ht="15.75" customHeight="1">
      <c r="A116" s="518"/>
      <c r="B116" s="525" t="str">
        <f t="shared" si="71"/>
        <v>A9</v>
      </c>
      <c r="C116" s="714">
        <f t="shared" si="89"/>
        <v>9</v>
      </c>
      <c r="D116" s="715">
        <f t="shared" si="72"/>
        <v>0</v>
      </c>
      <c r="E116" s="716"/>
      <c r="F116" s="717">
        <f t="shared" si="73"/>
        <v>0</v>
      </c>
      <c r="G116" s="718">
        <f t="shared" si="74"/>
        <v>0</v>
      </c>
      <c r="H116" s="711">
        <f t="shared" si="75"/>
        <v>0</v>
      </c>
      <c r="I116" s="711">
        <f t="shared" si="76"/>
        <v>0</v>
      </c>
      <c r="J116" s="711">
        <f t="shared" si="77"/>
        <v>0</v>
      </c>
      <c r="K116" s="711">
        <f t="shared" si="78"/>
        <v>0</v>
      </c>
      <c r="L116" s="711">
        <f t="shared" si="79"/>
        <v>0</v>
      </c>
      <c r="M116" s="711">
        <f t="shared" si="80"/>
        <v>0</v>
      </c>
      <c r="N116" s="711">
        <f t="shared" si="81"/>
        <v>0</v>
      </c>
      <c r="O116" s="711">
        <f t="shared" si="82"/>
        <v>0</v>
      </c>
      <c r="P116" s="711">
        <f t="shared" si="83"/>
        <v>0</v>
      </c>
      <c r="Q116" s="711">
        <f t="shared" si="84"/>
        <v>0</v>
      </c>
      <c r="R116" s="711">
        <f t="shared" si="85"/>
        <v>0</v>
      </c>
      <c r="S116" s="711">
        <f t="shared" si="86"/>
        <v>0</v>
      </c>
      <c r="T116" s="719">
        <f t="shared" si="87"/>
        <v>0</v>
      </c>
      <c r="U116" s="711"/>
      <c r="V116" s="711"/>
      <c r="W116" s="720"/>
      <c r="X116" s="711">
        <f t="shared" si="88"/>
        <v>0</v>
      </c>
      <c r="Y116" s="721" t="s">
        <v>650</v>
      </c>
      <c r="Z116" s="722"/>
      <c r="AA116" s="536"/>
      <c r="AB116" s="518"/>
      <c r="AC116" s="518"/>
      <c r="AF116" s="518"/>
      <c r="AG116" s="518"/>
      <c r="AH116" s="518"/>
      <c r="AI116" s="518"/>
      <c r="AJ116" s="518"/>
      <c r="AK116" s="518"/>
      <c r="AL116" s="518"/>
      <c r="AM116" s="518"/>
      <c r="AN116" s="518"/>
      <c r="AO116" s="518"/>
      <c r="AP116" s="518"/>
      <c r="AQ116" s="518"/>
      <c r="AR116" s="518"/>
      <c r="AS116" s="518"/>
      <c r="AT116" s="518"/>
      <c r="AU116" s="518"/>
      <c r="AV116" s="518"/>
      <c r="AW116" s="518"/>
      <c r="AX116" s="518"/>
      <c r="AY116" s="518"/>
      <c r="AZ116" s="518"/>
      <c r="BA116" s="518"/>
      <c r="BB116" s="518"/>
      <c r="BC116" s="518"/>
      <c r="BD116" s="518"/>
      <c r="BE116" s="518"/>
      <c r="BF116" s="518"/>
      <c r="BG116" s="518"/>
      <c r="BH116" s="518"/>
      <c r="BI116" s="518"/>
      <c r="BJ116" s="518"/>
      <c r="BK116" s="518"/>
      <c r="BL116" s="518"/>
      <c r="BM116" s="518"/>
      <c r="BN116" s="518"/>
      <c r="BO116" s="518"/>
      <c r="BP116" s="518"/>
      <c r="BQ116" s="518"/>
      <c r="BR116" s="518"/>
      <c r="BS116" s="518"/>
      <c r="BT116" s="518"/>
      <c r="BU116" s="518"/>
      <c r="BV116" s="518"/>
      <c r="BW116" s="518"/>
      <c r="BX116" s="518"/>
      <c r="BY116" s="518"/>
      <c r="BZ116" s="518"/>
      <c r="CA116" s="518"/>
      <c r="CB116" s="518"/>
      <c r="CC116" s="518"/>
      <c r="CD116" s="518"/>
      <c r="CE116" s="518"/>
      <c r="CF116" s="518"/>
      <c r="CG116" s="518"/>
      <c r="CH116" s="518"/>
      <c r="CI116" s="518"/>
      <c r="CJ116" s="518"/>
      <c r="CK116" s="518"/>
      <c r="CL116" s="518"/>
      <c r="CM116" s="518"/>
    </row>
    <row r="117" spans="1:91" ht="15.75" customHeight="1">
      <c r="A117" s="518"/>
      <c r="B117" s="525" t="str">
        <f t="shared" si="71"/>
        <v>A10</v>
      </c>
      <c r="C117" s="714">
        <f t="shared" si="89"/>
        <v>10</v>
      </c>
      <c r="D117" s="715">
        <f t="shared" si="72"/>
        <v>0</v>
      </c>
      <c r="E117" s="716"/>
      <c r="F117" s="717">
        <f t="shared" si="73"/>
        <v>0</v>
      </c>
      <c r="G117" s="718">
        <f t="shared" si="74"/>
        <v>0</v>
      </c>
      <c r="H117" s="711">
        <f t="shared" si="75"/>
        <v>0</v>
      </c>
      <c r="I117" s="711">
        <f t="shared" si="76"/>
        <v>0</v>
      </c>
      <c r="J117" s="711">
        <f t="shared" si="77"/>
        <v>0</v>
      </c>
      <c r="K117" s="711">
        <f t="shared" si="78"/>
        <v>0</v>
      </c>
      <c r="L117" s="711">
        <f t="shared" si="79"/>
        <v>0</v>
      </c>
      <c r="M117" s="711">
        <f t="shared" si="80"/>
        <v>0</v>
      </c>
      <c r="N117" s="711">
        <f t="shared" si="81"/>
        <v>0</v>
      </c>
      <c r="O117" s="711">
        <f t="shared" si="82"/>
        <v>0</v>
      </c>
      <c r="P117" s="711">
        <f t="shared" si="83"/>
        <v>0</v>
      </c>
      <c r="Q117" s="711">
        <f t="shared" si="84"/>
        <v>0</v>
      </c>
      <c r="R117" s="711">
        <f t="shared" si="85"/>
        <v>0</v>
      </c>
      <c r="S117" s="711">
        <f t="shared" si="86"/>
        <v>0</v>
      </c>
      <c r="T117" s="719">
        <f t="shared" si="87"/>
        <v>0</v>
      </c>
      <c r="U117" s="711"/>
      <c r="V117" s="711"/>
      <c r="W117" s="720"/>
      <c r="X117" s="711">
        <f t="shared" si="88"/>
        <v>0</v>
      </c>
      <c r="Y117" s="721" t="s">
        <v>650</v>
      </c>
      <c r="Z117" s="722"/>
      <c r="AA117" s="536"/>
      <c r="AB117" s="518"/>
      <c r="AC117" s="518"/>
      <c r="AF117" s="518"/>
      <c r="AG117" s="518"/>
      <c r="AH117" s="518"/>
      <c r="AI117" s="518"/>
      <c r="AJ117" s="518"/>
      <c r="AK117" s="518"/>
      <c r="AL117" s="518"/>
      <c r="AM117" s="518"/>
      <c r="AN117" s="518"/>
      <c r="AO117" s="518"/>
      <c r="AP117" s="518"/>
      <c r="AQ117" s="518"/>
      <c r="AR117" s="518"/>
      <c r="AS117" s="518"/>
      <c r="AT117" s="518"/>
      <c r="AU117" s="518"/>
      <c r="AV117" s="518"/>
      <c r="AW117" s="518"/>
      <c r="AX117" s="518"/>
      <c r="AY117" s="518"/>
      <c r="AZ117" s="518"/>
      <c r="BA117" s="518"/>
      <c r="BB117" s="518"/>
      <c r="BC117" s="518"/>
      <c r="BD117" s="518"/>
      <c r="BE117" s="518"/>
      <c r="BF117" s="518"/>
      <c r="BG117" s="518"/>
      <c r="BH117" s="518"/>
      <c r="BI117" s="518"/>
      <c r="BJ117" s="518"/>
      <c r="BK117" s="518"/>
      <c r="BL117" s="518"/>
      <c r="BM117" s="518"/>
      <c r="BN117" s="518"/>
      <c r="BO117" s="518"/>
      <c r="BP117" s="518"/>
      <c r="BQ117" s="518"/>
      <c r="BR117" s="518"/>
      <c r="BS117" s="518"/>
      <c r="BT117" s="518"/>
      <c r="BU117" s="518"/>
      <c r="BV117" s="518"/>
      <c r="BW117" s="518"/>
      <c r="BX117" s="518"/>
      <c r="BY117" s="518"/>
      <c r="BZ117" s="518"/>
      <c r="CA117" s="518"/>
      <c r="CB117" s="518"/>
      <c r="CC117" s="518"/>
      <c r="CD117" s="518"/>
      <c r="CE117" s="518"/>
      <c r="CF117" s="518"/>
      <c r="CG117" s="518"/>
      <c r="CH117" s="518"/>
      <c r="CI117" s="518"/>
      <c r="CJ117" s="518"/>
      <c r="CK117" s="518"/>
      <c r="CL117" s="518"/>
      <c r="CM117" s="518"/>
    </row>
    <row r="118" spans="1:91" ht="15.75" customHeight="1">
      <c r="A118" s="518"/>
      <c r="B118" s="525" t="str">
        <f t="shared" si="71"/>
        <v>A11</v>
      </c>
      <c r="C118" s="714">
        <f t="shared" si="89"/>
        <v>11</v>
      </c>
      <c r="D118" s="715">
        <f t="shared" si="72"/>
        <v>0</v>
      </c>
      <c r="E118" s="716"/>
      <c r="F118" s="717">
        <f t="shared" si="73"/>
        <v>0</v>
      </c>
      <c r="G118" s="718">
        <f t="shared" si="74"/>
        <v>0</v>
      </c>
      <c r="H118" s="711">
        <f t="shared" si="75"/>
        <v>0</v>
      </c>
      <c r="I118" s="711">
        <f t="shared" si="76"/>
        <v>0</v>
      </c>
      <c r="J118" s="711">
        <f t="shared" si="77"/>
        <v>0</v>
      </c>
      <c r="K118" s="711">
        <f t="shared" si="78"/>
        <v>0</v>
      </c>
      <c r="L118" s="711">
        <f t="shared" si="79"/>
        <v>0</v>
      </c>
      <c r="M118" s="711">
        <f t="shared" si="80"/>
        <v>0</v>
      </c>
      <c r="N118" s="711">
        <f t="shared" si="81"/>
        <v>0</v>
      </c>
      <c r="O118" s="711">
        <f t="shared" si="82"/>
        <v>0</v>
      </c>
      <c r="P118" s="711">
        <f t="shared" si="83"/>
        <v>0</v>
      </c>
      <c r="Q118" s="711">
        <f t="shared" si="84"/>
        <v>0</v>
      </c>
      <c r="R118" s="711">
        <f t="shared" si="85"/>
        <v>0</v>
      </c>
      <c r="S118" s="711">
        <f t="shared" si="86"/>
        <v>0</v>
      </c>
      <c r="T118" s="719">
        <f t="shared" si="87"/>
        <v>0</v>
      </c>
      <c r="U118" s="711"/>
      <c r="V118" s="711"/>
      <c r="W118" s="720"/>
      <c r="X118" s="711">
        <f t="shared" si="88"/>
        <v>0</v>
      </c>
      <c r="Y118" s="721" t="s">
        <v>650</v>
      </c>
      <c r="Z118" s="722"/>
      <c r="AA118" s="536"/>
      <c r="AB118" s="518"/>
      <c r="AC118" s="518"/>
      <c r="AF118" s="518"/>
      <c r="AG118" s="518"/>
      <c r="AH118" s="518"/>
      <c r="AI118" s="518"/>
      <c r="AJ118" s="518"/>
      <c r="AK118" s="518"/>
      <c r="AL118" s="518"/>
      <c r="AM118" s="518"/>
      <c r="AN118" s="518"/>
      <c r="AO118" s="518"/>
      <c r="AP118" s="518"/>
      <c r="AQ118" s="518"/>
      <c r="AR118" s="518"/>
      <c r="AS118" s="518"/>
      <c r="AT118" s="518"/>
      <c r="AU118" s="518"/>
      <c r="AV118" s="518"/>
      <c r="AW118" s="518"/>
      <c r="AX118" s="518"/>
      <c r="AY118" s="518"/>
      <c r="AZ118" s="518"/>
      <c r="BA118" s="518"/>
      <c r="BB118" s="518"/>
      <c r="BC118" s="518"/>
      <c r="BD118" s="518"/>
      <c r="BE118" s="518"/>
      <c r="BF118" s="518"/>
      <c r="BG118" s="518"/>
      <c r="BH118" s="518"/>
      <c r="BI118" s="518"/>
      <c r="BJ118" s="518"/>
      <c r="BK118" s="518"/>
      <c r="BL118" s="518"/>
      <c r="BM118" s="518"/>
      <c r="BN118" s="518"/>
      <c r="BO118" s="518"/>
      <c r="BP118" s="518"/>
      <c r="BQ118" s="518"/>
      <c r="BR118" s="518"/>
      <c r="BS118" s="518"/>
      <c r="BT118" s="518"/>
      <c r="BU118" s="518"/>
      <c r="BV118" s="518"/>
      <c r="BW118" s="518"/>
      <c r="BX118" s="518"/>
      <c r="BY118" s="518"/>
      <c r="BZ118" s="518"/>
      <c r="CA118" s="518"/>
      <c r="CB118" s="518"/>
      <c r="CC118" s="518"/>
      <c r="CD118" s="518"/>
      <c r="CE118" s="518"/>
      <c r="CF118" s="518"/>
      <c r="CG118" s="518"/>
      <c r="CH118" s="518"/>
      <c r="CI118" s="518"/>
      <c r="CJ118" s="518"/>
      <c r="CK118" s="518"/>
      <c r="CL118" s="518"/>
      <c r="CM118" s="518"/>
    </row>
    <row r="119" spans="1:91" ht="15.75" customHeight="1">
      <c r="A119" s="518"/>
      <c r="B119" s="525" t="str">
        <f t="shared" si="71"/>
        <v>A12</v>
      </c>
      <c r="C119" s="714">
        <f t="shared" si="89"/>
        <v>12</v>
      </c>
      <c r="D119" s="715">
        <f t="shared" si="72"/>
        <v>0</v>
      </c>
      <c r="E119" s="716"/>
      <c r="F119" s="717">
        <f t="shared" si="73"/>
        <v>0</v>
      </c>
      <c r="G119" s="718">
        <f t="shared" si="74"/>
        <v>0</v>
      </c>
      <c r="H119" s="711">
        <f t="shared" si="75"/>
        <v>0</v>
      </c>
      <c r="I119" s="711">
        <f t="shared" si="76"/>
        <v>0</v>
      </c>
      <c r="J119" s="711">
        <f t="shared" si="77"/>
        <v>0</v>
      </c>
      <c r="K119" s="711">
        <f t="shared" si="78"/>
        <v>0</v>
      </c>
      <c r="L119" s="711">
        <f t="shared" si="79"/>
        <v>0</v>
      </c>
      <c r="M119" s="711">
        <f t="shared" si="80"/>
        <v>0</v>
      </c>
      <c r="N119" s="711">
        <f t="shared" si="81"/>
        <v>0</v>
      </c>
      <c r="O119" s="711">
        <f t="shared" si="82"/>
        <v>0</v>
      </c>
      <c r="P119" s="711">
        <f t="shared" si="83"/>
        <v>0</v>
      </c>
      <c r="Q119" s="711">
        <f t="shared" si="84"/>
        <v>0</v>
      </c>
      <c r="R119" s="711">
        <f t="shared" si="85"/>
        <v>0</v>
      </c>
      <c r="S119" s="711">
        <f t="shared" si="86"/>
        <v>0</v>
      </c>
      <c r="T119" s="719">
        <f t="shared" si="87"/>
        <v>0</v>
      </c>
      <c r="U119" s="711"/>
      <c r="V119" s="711"/>
      <c r="W119" s="720"/>
      <c r="X119" s="711">
        <f t="shared" si="88"/>
        <v>0</v>
      </c>
      <c r="Y119" s="721" t="s">
        <v>650</v>
      </c>
      <c r="Z119" s="722"/>
      <c r="AA119" s="536"/>
      <c r="AB119" s="518"/>
      <c r="AC119" s="518"/>
      <c r="AF119" s="518"/>
      <c r="AG119" s="518"/>
      <c r="AH119" s="518"/>
      <c r="AI119" s="518"/>
      <c r="AJ119" s="518"/>
      <c r="AK119" s="518"/>
      <c r="AL119" s="518"/>
      <c r="AM119" s="518"/>
      <c r="AN119" s="518"/>
      <c r="AO119" s="518"/>
      <c r="AP119" s="518"/>
      <c r="AQ119" s="518"/>
      <c r="AR119" s="518"/>
      <c r="AS119" s="518"/>
      <c r="AT119" s="518"/>
      <c r="AU119" s="518"/>
      <c r="AV119" s="518"/>
      <c r="AW119" s="518"/>
      <c r="AX119" s="518"/>
      <c r="AY119" s="518"/>
      <c r="AZ119" s="518"/>
      <c r="BA119" s="518"/>
      <c r="BB119" s="518"/>
      <c r="BC119" s="518"/>
      <c r="BD119" s="518"/>
      <c r="BE119" s="518"/>
      <c r="BF119" s="518"/>
      <c r="BG119" s="518"/>
      <c r="BH119" s="518"/>
      <c r="BI119" s="518"/>
      <c r="BJ119" s="518"/>
      <c r="BK119" s="518"/>
      <c r="BL119" s="518"/>
      <c r="BM119" s="518"/>
      <c r="BN119" s="518"/>
      <c r="BO119" s="518"/>
      <c r="BP119" s="518"/>
      <c r="BQ119" s="518"/>
      <c r="BR119" s="518"/>
      <c r="BS119" s="518"/>
      <c r="BT119" s="518"/>
      <c r="BU119" s="518"/>
      <c r="BV119" s="518"/>
      <c r="BW119" s="518"/>
      <c r="BX119" s="518"/>
      <c r="BY119" s="518"/>
      <c r="BZ119" s="518"/>
      <c r="CA119" s="518"/>
      <c r="CB119" s="518"/>
      <c r="CC119" s="518"/>
      <c r="CD119" s="518"/>
      <c r="CE119" s="518"/>
      <c r="CF119" s="518"/>
      <c r="CG119" s="518"/>
      <c r="CH119" s="518"/>
      <c r="CI119" s="518"/>
      <c r="CJ119" s="518"/>
      <c r="CK119" s="518"/>
      <c r="CL119" s="518"/>
      <c r="CM119" s="518"/>
    </row>
    <row r="120" spans="1:91" ht="15" customHeight="1">
      <c r="A120" s="518"/>
      <c r="B120" s="525" t="str">
        <f t="shared" si="71"/>
        <v>A13</v>
      </c>
      <c r="C120" s="714">
        <f t="shared" si="89"/>
        <v>13</v>
      </c>
      <c r="D120" s="715">
        <f t="shared" si="72"/>
        <v>0</v>
      </c>
      <c r="E120" s="716"/>
      <c r="F120" s="717">
        <f t="shared" si="73"/>
        <v>0</v>
      </c>
      <c r="G120" s="718">
        <f t="shared" si="74"/>
        <v>0</v>
      </c>
      <c r="H120" s="711">
        <f t="shared" si="75"/>
        <v>0</v>
      </c>
      <c r="I120" s="711">
        <f t="shared" si="76"/>
        <v>0</v>
      </c>
      <c r="J120" s="711">
        <f t="shared" si="77"/>
        <v>0</v>
      </c>
      <c r="K120" s="711">
        <f t="shared" si="78"/>
        <v>0</v>
      </c>
      <c r="L120" s="711">
        <f t="shared" si="79"/>
        <v>0</v>
      </c>
      <c r="M120" s="711">
        <f t="shared" si="80"/>
        <v>0</v>
      </c>
      <c r="N120" s="711">
        <f t="shared" si="81"/>
        <v>0</v>
      </c>
      <c r="O120" s="711">
        <f t="shared" si="82"/>
        <v>0</v>
      </c>
      <c r="P120" s="711">
        <f t="shared" si="83"/>
        <v>0</v>
      </c>
      <c r="Q120" s="711">
        <f t="shared" si="84"/>
        <v>0</v>
      </c>
      <c r="R120" s="711">
        <f t="shared" si="85"/>
        <v>0</v>
      </c>
      <c r="S120" s="711">
        <f t="shared" si="86"/>
        <v>0</v>
      </c>
      <c r="T120" s="719">
        <f t="shared" si="87"/>
        <v>0</v>
      </c>
      <c r="U120" s="711"/>
      <c r="V120" s="711"/>
      <c r="W120" s="720"/>
      <c r="X120" s="711">
        <f t="shared" si="88"/>
        <v>0</v>
      </c>
      <c r="Y120" s="721" t="s">
        <v>650</v>
      </c>
      <c r="Z120" s="722"/>
      <c r="AA120" s="536"/>
      <c r="AB120" s="518"/>
      <c r="AC120" s="518"/>
      <c r="AF120" s="518"/>
      <c r="AG120" s="518"/>
      <c r="AH120" s="518"/>
      <c r="AI120" s="518"/>
      <c r="AJ120" s="518"/>
      <c r="AK120" s="518"/>
      <c r="AL120" s="518"/>
      <c r="AM120" s="518"/>
      <c r="AN120" s="518"/>
      <c r="AO120" s="518"/>
      <c r="AP120" s="518"/>
      <c r="AQ120" s="518"/>
      <c r="AR120" s="518"/>
      <c r="AS120" s="518"/>
      <c r="AT120" s="518"/>
      <c r="AU120" s="518"/>
      <c r="AV120" s="518"/>
      <c r="AW120" s="518"/>
      <c r="AX120" s="518"/>
      <c r="AY120" s="518"/>
      <c r="AZ120" s="518"/>
      <c r="BA120" s="518"/>
      <c r="BB120" s="518"/>
      <c r="BC120" s="518"/>
      <c r="BD120" s="518"/>
      <c r="BE120" s="518"/>
      <c r="BF120" s="518"/>
      <c r="BG120" s="518"/>
      <c r="BH120" s="518"/>
      <c r="BI120" s="518"/>
      <c r="BJ120" s="518"/>
      <c r="BK120" s="518"/>
      <c r="BL120" s="518"/>
      <c r="BM120" s="518"/>
      <c r="BN120" s="518"/>
      <c r="BO120" s="518"/>
      <c r="BP120" s="518"/>
      <c r="BQ120" s="518"/>
      <c r="BR120" s="518"/>
      <c r="BS120" s="518"/>
      <c r="BT120" s="518"/>
      <c r="BU120" s="518"/>
      <c r="BV120" s="518"/>
      <c r="BW120" s="518"/>
      <c r="BX120" s="518"/>
      <c r="BY120" s="518"/>
      <c r="BZ120" s="518"/>
      <c r="CA120" s="518"/>
      <c r="CB120" s="518"/>
      <c r="CC120" s="518"/>
      <c r="CD120" s="518"/>
      <c r="CE120" s="518"/>
      <c r="CF120" s="518"/>
      <c r="CG120" s="518"/>
      <c r="CH120" s="518"/>
      <c r="CI120" s="518"/>
      <c r="CJ120" s="518"/>
      <c r="CK120" s="518"/>
      <c r="CL120" s="518"/>
      <c r="CM120" s="518"/>
    </row>
    <row r="121" spans="1:91" ht="15" customHeight="1">
      <c r="A121" s="518"/>
      <c r="B121" s="525" t="str">
        <f t="shared" si="71"/>
        <v>A14</v>
      </c>
      <c r="C121" s="714">
        <f t="shared" si="89"/>
        <v>14</v>
      </c>
      <c r="D121" s="715">
        <f t="shared" si="72"/>
        <v>0</v>
      </c>
      <c r="E121" s="716"/>
      <c r="F121" s="717">
        <f t="shared" si="73"/>
        <v>0</v>
      </c>
      <c r="G121" s="718">
        <f t="shared" si="74"/>
        <v>0</v>
      </c>
      <c r="H121" s="711">
        <f t="shared" si="75"/>
        <v>0</v>
      </c>
      <c r="I121" s="711">
        <f t="shared" si="76"/>
        <v>0</v>
      </c>
      <c r="J121" s="711">
        <f t="shared" si="77"/>
        <v>0</v>
      </c>
      <c r="K121" s="711">
        <f t="shared" si="78"/>
        <v>0</v>
      </c>
      <c r="L121" s="711">
        <f t="shared" si="79"/>
        <v>0</v>
      </c>
      <c r="M121" s="711">
        <f t="shared" si="80"/>
        <v>0</v>
      </c>
      <c r="N121" s="711">
        <f t="shared" si="81"/>
        <v>0</v>
      </c>
      <c r="O121" s="711">
        <f t="shared" si="82"/>
        <v>0</v>
      </c>
      <c r="P121" s="711">
        <f t="shared" si="83"/>
        <v>0</v>
      </c>
      <c r="Q121" s="711">
        <f t="shared" si="84"/>
        <v>0</v>
      </c>
      <c r="R121" s="711">
        <f t="shared" si="85"/>
        <v>0</v>
      </c>
      <c r="S121" s="711">
        <f t="shared" si="86"/>
        <v>0</v>
      </c>
      <c r="T121" s="719">
        <f t="shared" si="87"/>
        <v>0</v>
      </c>
      <c r="U121" s="711"/>
      <c r="V121" s="711"/>
      <c r="W121" s="720"/>
      <c r="X121" s="711">
        <f t="shared" si="88"/>
        <v>0</v>
      </c>
      <c r="Y121" s="723"/>
      <c r="Z121" s="724"/>
      <c r="AA121" s="536"/>
      <c r="AB121" s="518"/>
      <c r="AC121" s="518"/>
      <c r="AF121" s="518"/>
      <c r="AG121" s="518"/>
      <c r="AH121" s="518"/>
      <c r="AI121" s="518"/>
      <c r="AJ121" s="518"/>
      <c r="AK121" s="518"/>
      <c r="AL121" s="518"/>
      <c r="AM121" s="518"/>
      <c r="AN121" s="518"/>
      <c r="AO121" s="518"/>
      <c r="AP121" s="518"/>
      <c r="AQ121" s="518"/>
      <c r="AR121" s="518"/>
      <c r="AS121" s="518"/>
      <c r="AT121" s="518"/>
      <c r="AU121" s="518"/>
      <c r="AV121" s="518"/>
      <c r="AW121" s="518"/>
      <c r="AX121" s="518"/>
      <c r="AY121" s="518"/>
      <c r="AZ121" s="518"/>
      <c r="BA121" s="518"/>
      <c r="BB121" s="518"/>
      <c r="BC121" s="518"/>
      <c r="BD121" s="518"/>
      <c r="BE121" s="518"/>
      <c r="BF121" s="518"/>
      <c r="BG121" s="518"/>
      <c r="BH121" s="518"/>
      <c r="BI121" s="518"/>
      <c r="BJ121" s="518"/>
      <c r="BK121" s="518"/>
      <c r="BL121" s="518"/>
      <c r="BM121" s="518"/>
      <c r="BN121" s="518"/>
      <c r="BO121" s="518"/>
      <c r="BP121" s="518"/>
      <c r="BQ121" s="518"/>
      <c r="BR121" s="518"/>
      <c r="BS121" s="518"/>
      <c r="BT121" s="518"/>
      <c r="BU121" s="518"/>
      <c r="BV121" s="518"/>
      <c r="BW121" s="518"/>
      <c r="BX121" s="518"/>
      <c r="BY121" s="518"/>
      <c r="BZ121" s="518"/>
      <c r="CA121" s="518"/>
      <c r="CB121" s="518"/>
      <c r="CC121" s="518"/>
      <c r="CD121" s="518"/>
      <c r="CE121" s="518"/>
      <c r="CF121" s="518"/>
      <c r="CG121" s="518"/>
      <c r="CH121" s="518"/>
      <c r="CI121" s="518"/>
      <c r="CJ121" s="518"/>
      <c r="CK121" s="518"/>
      <c r="CL121" s="518"/>
      <c r="CM121" s="518"/>
    </row>
    <row r="122" spans="1:91" ht="15" customHeight="1">
      <c r="A122" s="518"/>
      <c r="B122" s="525" t="str">
        <f t="shared" si="71"/>
        <v>A15</v>
      </c>
      <c r="C122" s="714">
        <f t="shared" si="89"/>
        <v>15</v>
      </c>
      <c r="D122" s="715">
        <f t="shared" si="72"/>
        <v>0</v>
      </c>
      <c r="E122" s="716"/>
      <c r="F122" s="717">
        <f t="shared" si="73"/>
        <v>0</v>
      </c>
      <c r="G122" s="718">
        <f t="shared" si="74"/>
        <v>0</v>
      </c>
      <c r="H122" s="711">
        <f t="shared" si="75"/>
        <v>0</v>
      </c>
      <c r="I122" s="711">
        <f t="shared" si="76"/>
        <v>0</v>
      </c>
      <c r="J122" s="711">
        <f t="shared" si="77"/>
        <v>0</v>
      </c>
      <c r="K122" s="711">
        <f t="shared" si="78"/>
        <v>0</v>
      </c>
      <c r="L122" s="711">
        <f t="shared" si="79"/>
        <v>0</v>
      </c>
      <c r="M122" s="711">
        <f t="shared" si="80"/>
        <v>0</v>
      </c>
      <c r="N122" s="711">
        <f t="shared" si="81"/>
        <v>0</v>
      </c>
      <c r="O122" s="711">
        <f t="shared" si="82"/>
        <v>0</v>
      </c>
      <c r="P122" s="711">
        <f t="shared" si="83"/>
        <v>0</v>
      </c>
      <c r="Q122" s="711">
        <f t="shared" si="84"/>
        <v>0</v>
      </c>
      <c r="R122" s="711">
        <f t="shared" si="85"/>
        <v>0</v>
      </c>
      <c r="S122" s="711">
        <f t="shared" si="86"/>
        <v>0</v>
      </c>
      <c r="T122" s="719">
        <f t="shared" si="87"/>
        <v>0</v>
      </c>
      <c r="U122" s="711"/>
      <c r="V122" s="711"/>
      <c r="W122" s="720"/>
      <c r="X122" s="711">
        <f t="shared" si="88"/>
        <v>0</v>
      </c>
      <c r="Y122" s="723"/>
      <c r="Z122" s="724"/>
      <c r="AA122" s="536"/>
      <c r="AB122" s="518"/>
      <c r="AC122" s="518"/>
      <c r="AF122" s="518"/>
      <c r="AG122" s="518"/>
      <c r="AH122" s="518"/>
      <c r="AI122" s="518"/>
      <c r="AJ122" s="518"/>
      <c r="AK122" s="518"/>
      <c r="AL122" s="518"/>
      <c r="AM122" s="518"/>
      <c r="AN122" s="518"/>
      <c r="AO122" s="518"/>
      <c r="AP122" s="518"/>
      <c r="AQ122" s="518"/>
      <c r="AR122" s="518"/>
      <c r="AS122" s="518"/>
      <c r="AT122" s="518"/>
      <c r="AU122" s="518"/>
      <c r="AV122" s="518"/>
      <c r="AW122" s="518"/>
      <c r="AX122" s="518"/>
      <c r="AY122" s="518"/>
      <c r="AZ122" s="518"/>
      <c r="BA122" s="518"/>
      <c r="BB122" s="518"/>
      <c r="BC122" s="518"/>
      <c r="BD122" s="518"/>
      <c r="BE122" s="518"/>
      <c r="BF122" s="518"/>
      <c r="BG122" s="518"/>
      <c r="BH122" s="518"/>
      <c r="BI122" s="518"/>
      <c r="BJ122" s="518"/>
      <c r="BK122" s="518"/>
      <c r="BL122" s="518"/>
      <c r="BM122" s="518"/>
      <c r="BN122" s="518"/>
      <c r="BO122" s="518"/>
      <c r="BP122" s="518"/>
      <c r="BQ122" s="518"/>
      <c r="BR122" s="518"/>
      <c r="BS122" s="518"/>
      <c r="BT122" s="518"/>
      <c r="BU122" s="518"/>
      <c r="BV122" s="518"/>
      <c r="BW122" s="518"/>
      <c r="BX122" s="518"/>
      <c r="BY122" s="518"/>
      <c r="BZ122" s="518"/>
      <c r="CA122" s="518"/>
      <c r="CB122" s="518"/>
      <c r="CC122" s="518"/>
      <c r="CD122" s="518"/>
      <c r="CE122" s="518"/>
      <c r="CF122" s="518"/>
      <c r="CG122" s="518"/>
      <c r="CH122" s="518"/>
      <c r="CI122" s="518"/>
      <c r="CJ122" s="518"/>
      <c r="CK122" s="518"/>
      <c r="CL122" s="518"/>
      <c r="CM122" s="518"/>
    </row>
    <row r="123" spans="1:91" ht="15.75" customHeight="1">
      <c r="A123" s="518"/>
      <c r="B123" s="525"/>
      <c r="C123" s="1318" t="s">
        <v>36</v>
      </c>
      <c r="D123" s="1217"/>
      <c r="E123" s="1217"/>
      <c r="F123" s="1217"/>
      <c r="G123" s="1173"/>
      <c r="H123" s="725"/>
      <c r="I123" s="725">
        <f>SUM(I108:I120)</f>
        <v>0</v>
      </c>
      <c r="J123" s="725"/>
      <c r="K123" s="725">
        <f>SUM(K108:K120)</f>
        <v>0</v>
      </c>
      <c r="L123" s="726"/>
      <c r="M123" s="725">
        <f>SUM(M108:M120)</f>
        <v>145000</v>
      </c>
      <c r="N123" s="726"/>
      <c r="O123" s="725">
        <f>SUM(O108:O120)</f>
        <v>535000</v>
      </c>
      <c r="P123" s="726"/>
      <c r="Q123" s="725">
        <f>SUM(Q108:Q120)</f>
        <v>0</v>
      </c>
      <c r="R123" s="726"/>
      <c r="S123" s="727">
        <f>SUM(S108:S120)</f>
        <v>0</v>
      </c>
      <c r="T123" s="727">
        <f>SUM(T108:T122)</f>
        <v>680000</v>
      </c>
      <c r="U123" s="725"/>
      <c r="V123" s="725"/>
      <c r="W123" s="728"/>
      <c r="X123" s="725">
        <f>SUM(X108:X122)</f>
        <v>390000</v>
      </c>
      <c r="Y123" s="729">
        <f t="shared" ref="Y123:Z123" si="90">COUNTA(Y108:Y120)</f>
        <v>13</v>
      </c>
      <c r="Z123" s="730">
        <f t="shared" si="90"/>
        <v>0</v>
      </c>
      <c r="AA123" s="536"/>
      <c r="AB123" s="518"/>
      <c r="AC123" s="518"/>
      <c r="AF123" s="518"/>
      <c r="AG123" s="518"/>
      <c r="AH123" s="518"/>
      <c r="AI123" s="518"/>
      <c r="AJ123" s="518"/>
      <c r="AK123" s="518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18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18"/>
      <c r="BV123" s="518"/>
      <c r="BW123" s="518"/>
      <c r="BX123" s="518"/>
      <c r="BY123" s="518"/>
      <c r="BZ123" s="518"/>
      <c r="CA123" s="518"/>
      <c r="CB123" s="518"/>
      <c r="CC123" s="518"/>
      <c r="CD123" s="518"/>
      <c r="CE123" s="518"/>
      <c r="CF123" s="518"/>
      <c r="CG123" s="518"/>
      <c r="CH123" s="518"/>
      <c r="CI123" s="518"/>
      <c r="CJ123" s="518"/>
      <c r="CK123" s="518"/>
      <c r="CL123" s="518"/>
      <c r="CM123" s="518"/>
    </row>
    <row r="124" spans="1:91" ht="15.75" customHeight="1">
      <c r="A124" s="518"/>
      <c r="B124" s="525"/>
      <c r="C124" s="518"/>
      <c r="D124" s="518"/>
      <c r="E124" s="529"/>
      <c r="F124" s="529"/>
      <c r="G124" s="530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18"/>
      <c r="T124" s="518"/>
      <c r="U124" s="518"/>
      <c r="V124" s="518"/>
      <c r="W124" s="518"/>
      <c r="X124" s="530">
        <f>+AD81</f>
        <v>390000</v>
      </c>
      <c r="Y124" s="551"/>
      <c r="Z124" s="551"/>
      <c r="AA124" s="536"/>
      <c r="AB124" s="518"/>
      <c r="AC124" s="518"/>
      <c r="AF124" s="518"/>
      <c r="AG124" s="518"/>
      <c r="AH124" s="518"/>
      <c r="AI124" s="518"/>
      <c r="AJ124" s="518"/>
      <c r="AK124" s="518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18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18"/>
      <c r="BV124" s="518"/>
      <c r="BW124" s="518"/>
      <c r="BX124" s="518"/>
      <c r="BY124" s="518"/>
      <c r="BZ124" s="518"/>
      <c r="CA124" s="518"/>
      <c r="CB124" s="518"/>
      <c r="CC124" s="518"/>
      <c r="CD124" s="518"/>
      <c r="CE124" s="518"/>
      <c r="CF124" s="518"/>
      <c r="CG124" s="518"/>
      <c r="CH124" s="518"/>
      <c r="CI124" s="518"/>
      <c r="CJ124" s="518"/>
      <c r="CK124" s="518"/>
      <c r="CL124" s="518"/>
      <c r="CM124" s="518"/>
    </row>
    <row r="125" spans="1:91" ht="15.75" customHeight="1">
      <c r="A125" s="518"/>
      <c r="B125" s="525"/>
      <c r="C125" s="518"/>
      <c r="D125" s="518"/>
      <c r="E125" s="529"/>
      <c r="F125" s="529"/>
      <c r="G125" s="530"/>
      <c r="H125" s="518"/>
      <c r="I125" s="518"/>
      <c r="J125" s="518"/>
      <c r="K125" s="518"/>
      <c r="L125" s="518"/>
      <c r="M125" s="518"/>
      <c r="N125" s="518"/>
      <c r="O125" s="518"/>
      <c r="P125" s="518"/>
      <c r="Q125" s="518"/>
      <c r="R125" s="518"/>
      <c r="S125" s="518"/>
      <c r="T125" s="518"/>
      <c r="U125" s="518"/>
      <c r="V125" s="518"/>
      <c r="W125" s="518"/>
      <c r="X125" s="530"/>
      <c r="Y125" s="551"/>
      <c r="Z125" s="551"/>
      <c r="AA125" s="536"/>
      <c r="AB125" s="518"/>
      <c r="AC125" s="518"/>
      <c r="AF125" s="518"/>
      <c r="AG125" s="518"/>
      <c r="AH125" s="518"/>
      <c r="AI125" s="518"/>
      <c r="AJ125" s="518"/>
      <c r="AK125" s="518"/>
      <c r="AL125" s="518"/>
      <c r="AM125" s="518"/>
      <c r="AN125" s="518"/>
      <c r="AO125" s="518"/>
      <c r="AP125" s="518"/>
      <c r="AQ125" s="518"/>
      <c r="AR125" s="518"/>
      <c r="AS125" s="518"/>
      <c r="AT125" s="518"/>
      <c r="AU125" s="518"/>
      <c r="AV125" s="518"/>
      <c r="AW125" s="518"/>
      <c r="AX125" s="518"/>
      <c r="AY125" s="518"/>
      <c r="AZ125" s="518"/>
      <c r="BA125" s="518"/>
      <c r="BB125" s="518"/>
      <c r="BC125" s="518"/>
      <c r="BD125" s="518"/>
      <c r="BE125" s="518"/>
      <c r="BF125" s="518"/>
      <c r="BG125" s="518"/>
      <c r="BH125" s="518"/>
      <c r="BI125" s="518"/>
      <c r="BJ125" s="518"/>
      <c r="BK125" s="518"/>
      <c r="BL125" s="518"/>
      <c r="BM125" s="518"/>
      <c r="BN125" s="518"/>
      <c r="BO125" s="518"/>
      <c r="BP125" s="518"/>
      <c r="BQ125" s="518"/>
      <c r="BR125" s="518"/>
      <c r="BS125" s="518"/>
      <c r="BT125" s="518"/>
      <c r="BU125" s="518"/>
      <c r="BV125" s="518"/>
      <c r="BW125" s="518"/>
      <c r="BX125" s="518"/>
      <c r="BY125" s="518"/>
      <c r="BZ125" s="518"/>
      <c r="CA125" s="518"/>
      <c r="CB125" s="518"/>
      <c r="CC125" s="518"/>
      <c r="CD125" s="518"/>
      <c r="CE125" s="518"/>
      <c r="CF125" s="518"/>
      <c r="CG125" s="518"/>
      <c r="CH125" s="518"/>
      <c r="CI125" s="518"/>
      <c r="CJ125" s="518"/>
      <c r="CK125" s="518"/>
      <c r="CL125" s="518"/>
      <c r="CM125" s="518"/>
    </row>
    <row r="126" spans="1:91" ht="15.75" customHeight="1">
      <c r="A126" s="518"/>
      <c r="B126" s="525"/>
      <c r="C126" s="702" t="str">
        <f>D87</f>
        <v>DAMPAK PHK/ TIDAK BEKERJA</v>
      </c>
      <c r="D126" s="703"/>
      <c r="E126" s="704"/>
      <c r="F126" s="704">
        <f>IFERROR(VLOOKUP(C126,$DG$13:$DK$25,5,0),"")</f>
        <v>0</v>
      </c>
      <c r="G126" s="703"/>
      <c r="H126" s="705"/>
      <c r="I126" s="705"/>
      <c r="J126" s="705"/>
      <c r="K126" s="705"/>
      <c r="L126" s="540"/>
      <c r="M126" s="706"/>
      <c r="N126" s="706"/>
      <c r="O126" s="706"/>
      <c r="P126" s="706"/>
      <c r="Q126" s="706"/>
      <c r="R126" s="706"/>
      <c r="S126" s="706"/>
      <c r="T126" s="707"/>
      <c r="U126" s="707"/>
      <c r="V126" s="707"/>
      <c r="W126" s="518"/>
      <c r="X126" s="518"/>
      <c r="Y126" s="551"/>
      <c r="Z126" s="551"/>
      <c r="AA126" s="536"/>
      <c r="AB126" s="518"/>
      <c r="AC126" s="518"/>
      <c r="AF126" s="518"/>
      <c r="AG126" s="518"/>
      <c r="AH126" s="518"/>
      <c r="AI126" s="518"/>
      <c r="AJ126" s="518"/>
      <c r="AK126" s="518"/>
      <c r="AL126" s="518"/>
      <c r="AM126" s="518"/>
      <c r="AN126" s="518"/>
      <c r="AO126" s="518"/>
      <c r="AP126" s="518"/>
      <c r="AQ126" s="518"/>
      <c r="AR126" s="518"/>
      <c r="AS126" s="518"/>
      <c r="AT126" s="518"/>
      <c r="AU126" s="518"/>
      <c r="AV126" s="518"/>
      <c r="AW126" s="518"/>
      <c r="AX126" s="518"/>
      <c r="AY126" s="518"/>
      <c r="AZ126" s="518"/>
      <c r="BA126" s="518"/>
      <c r="BB126" s="518"/>
      <c r="BC126" s="518"/>
      <c r="BD126" s="518"/>
      <c r="BE126" s="518"/>
      <c r="BF126" s="518"/>
      <c r="BG126" s="518"/>
      <c r="BH126" s="518"/>
      <c r="BI126" s="518"/>
      <c r="BJ126" s="518"/>
      <c r="BK126" s="518"/>
      <c r="BL126" s="518"/>
      <c r="BM126" s="518"/>
      <c r="BN126" s="518"/>
      <c r="BO126" s="518"/>
      <c r="BP126" s="518"/>
      <c r="BQ126" s="518"/>
      <c r="BR126" s="518"/>
      <c r="BS126" s="518"/>
      <c r="BT126" s="518"/>
      <c r="BU126" s="518"/>
      <c r="BV126" s="518"/>
      <c r="BW126" s="518"/>
      <c r="BX126" s="518"/>
      <c r="BY126" s="518"/>
      <c r="BZ126" s="518"/>
      <c r="CA126" s="518"/>
      <c r="CB126" s="518"/>
      <c r="CC126" s="518"/>
      <c r="CD126" s="518"/>
      <c r="CE126" s="518"/>
      <c r="CF126" s="518"/>
      <c r="CG126" s="518"/>
      <c r="CH126" s="518"/>
      <c r="CI126" s="518"/>
      <c r="CJ126" s="518"/>
      <c r="CK126" s="518"/>
      <c r="CL126" s="518"/>
      <c r="CM126" s="518"/>
    </row>
    <row r="127" spans="1:91" ht="15.75" customHeight="1">
      <c r="A127" s="518"/>
      <c r="B127" s="525"/>
      <c r="C127" s="1314" t="s">
        <v>1001</v>
      </c>
      <c r="D127" s="1312" t="s">
        <v>994</v>
      </c>
      <c r="E127" s="1315" t="s">
        <v>1207</v>
      </c>
      <c r="F127" s="1315" t="s">
        <v>995</v>
      </c>
      <c r="G127" s="1316" t="s">
        <v>1208</v>
      </c>
      <c r="H127" s="708">
        <f>+H$11</f>
        <v>45094</v>
      </c>
      <c r="I127" s="1316" t="s">
        <v>997</v>
      </c>
      <c r="J127" s="708">
        <f>+J$11</f>
        <v>45124</v>
      </c>
      <c r="K127" s="1316" t="s">
        <v>997</v>
      </c>
      <c r="L127" s="708">
        <f>+L$11</f>
        <v>45154</v>
      </c>
      <c r="M127" s="1316" t="s">
        <v>997</v>
      </c>
      <c r="N127" s="708">
        <f>+N$11</f>
        <v>45184</v>
      </c>
      <c r="O127" s="1316" t="s">
        <v>997</v>
      </c>
      <c r="P127" s="708">
        <f>+P$11</f>
        <v>45214</v>
      </c>
      <c r="Q127" s="1316" t="s">
        <v>997</v>
      </c>
      <c r="R127" s="708">
        <f>+R$11</f>
        <v>45244</v>
      </c>
      <c r="S127" s="1312" t="s">
        <v>997</v>
      </c>
      <c r="T127" s="1312" t="s">
        <v>36</v>
      </c>
      <c r="U127" s="1312" t="s">
        <v>319</v>
      </c>
      <c r="V127" s="1312" t="s">
        <v>248</v>
      </c>
      <c r="W127" s="1312" t="s">
        <v>998</v>
      </c>
      <c r="X127" s="709" t="s">
        <v>1209</v>
      </c>
      <c r="Y127" s="1313" t="s">
        <v>999</v>
      </c>
      <c r="Z127" s="1236"/>
      <c r="AA127" s="536"/>
      <c r="AB127" s="518"/>
      <c r="AC127" s="518"/>
      <c r="AF127" s="518"/>
      <c r="AG127" s="518"/>
      <c r="AH127" s="518"/>
      <c r="AI127" s="518"/>
      <c r="AJ127" s="518"/>
      <c r="AK127" s="518"/>
      <c r="AL127" s="518"/>
      <c r="AM127" s="518"/>
      <c r="AN127" s="518"/>
      <c r="AO127" s="518"/>
      <c r="AP127" s="518"/>
      <c r="AQ127" s="518"/>
      <c r="AR127" s="518"/>
      <c r="AS127" s="518"/>
      <c r="AT127" s="518"/>
      <c r="AU127" s="518"/>
      <c r="AV127" s="518"/>
      <c r="AW127" s="518"/>
      <c r="AX127" s="518"/>
      <c r="AY127" s="518"/>
      <c r="AZ127" s="518"/>
      <c r="BA127" s="518"/>
      <c r="BB127" s="518"/>
      <c r="BC127" s="518"/>
      <c r="BD127" s="518"/>
      <c r="BE127" s="518"/>
      <c r="BF127" s="518"/>
      <c r="BG127" s="518"/>
      <c r="BH127" s="518"/>
      <c r="BI127" s="518"/>
      <c r="BJ127" s="518"/>
      <c r="BK127" s="518"/>
      <c r="BL127" s="518"/>
      <c r="BM127" s="518"/>
      <c r="BN127" s="518"/>
      <c r="BO127" s="518"/>
      <c r="BP127" s="518"/>
      <c r="BQ127" s="518"/>
      <c r="BR127" s="518"/>
      <c r="BS127" s="518"/>
      <c r="BT127" s="518"/>
      <c r="BU127" s="518"/>
      <c r="BV127" s="518"/>
      <c r="BW127" s="518"/>
      <c r="BX127" s="518"/>
      <c r="BY127" s="518"/>
      <c r="BZ127" s="518"/>
      <c r="CA127" s="518"/>
      <c r="CB127" s="518"/>
      <c r="CC127" s="518"/>
      <c r="CD127" s="518"/>
      <c r="CE127" s="518"/>
      <c r="CF127" s="518"/>
      <c r="CG127" s="518"/>
      <c r="CH127" s="518"/>
      <c r="CI127" s="518"/>
      <c r="CJ127" s="518"/>
      <c r="CK127" s="518"/>
      <c r="CL127" s="518"/>
      <c r="CM127" s="518"/>
    </row>
    <row r="128" spans="1:91" ht="15.75" customHeight="1">
      <c r="A128" s="518"/>
      <c r="B128" s="525"/>
      <c r="C128" s="1197"/>
      <c r="D128" s="1185"/>
      <c r="E128" s="1185"/>
      <c r="F128" s="1185"/>
      <c r="G128" s="1185"/>
      <c r="H128" s="710" t="s">
        <v>1013</v>
      </c>
      <c r="I128" s="1185"/>
      <c r="J128" s="710" t="s">
        <v>1013</v>
      </c>
      <c r="K128" s="1185"/>
      <c r="L128" s="710" t="s">
        <v>1013</v>
      </c>
      <c r="M128" s="1185"/>
      <c r="N128" s="710" t="s">
        <v>1013</v>
      </c>
      <c r="O128" s="1185"/>
      <c r="P128" s="710" t="s">
        <v>1013</v>
      </c>
      <c r="Q128" s="1185"/>
      <c r="R128" s="710" t="s">
        <v>1013</v>
      </c>
      <c r="S128" s="1185"/>
      <c r="T128" s="1185"/>
      <c r="U128" s="1185"/>
      <c r="V128" s="1185"/>
      <c r="W128" s="1185"/>
      <c r="X128" s="711" t="str">
        <f>+C126</f>
        <v>DAMPAK PHK/ TIDAK BEKERJA</v>
      </c>
      <c r="Y128" s="712" t="s">
        <v>1014</v>
      </c>
      <c r="Z128" s="713" t="s">
        <v>1015</v>
      </c>
      <c r="AA128" s="536"/>
      <c r="AB128" s="518"/>
      <c r="AC128" s="518"/>
      <c r="AF128" s="518"/>
      <c r="AG128" s="518"/>
      <c r="AH128" s="518"/>
      <c r="AI128" s="518"/>
      <c r="AJ128" s="518"/>
      <c r="AK128" s="518"/>
      <c r="AL128" s="518"/>
      <c r="AM128" s="518"/>
      <c r="AN128" s="518"/>
      <c r="AO128" s="518"/>
      <c r="AP128" s="518"/>
      <c r="AQ128" s="518"/>
      <c r="AR128" s="518"/>
      <c r="AS128" s="518"/>
      <c r="AT128" s="518"/>
      <c r="AU128" s="518"/>
      <c r="AV128" s="518"/>
      <c r="AW128" s="518"/>
      <c r="AX128" s="518"/>
      <c r="AY128" s="518"/>
      <c r="AZ128" s="518"/>
      <c r="BA128" s="518"/>
      <c r="BB128" s="518"/>
      <c r="BC128" s="518"/>
      <c r="BD128" s="518"/>
      <c r="BE128" s="518"/>
      <c r="BF128" s="518"/>
      <c r="BG128" s="518"/>
      <c r="BH128" s="518"/>
      <c r="BI128" s="518"/>
      <c r="BJ128" s="518"/>
      <c r="BK128" s="518"/>
      <c r="BL128" s="518"/>
      <c r="BM128" s="518"/>
      <c r="BN128" s="518"/>
      <c r="BO128" s="518"/>
      <c r="BP128" s="518"/>
      <c r="BQ128" s="518"/>
      <c r="BR128" s="518"/>
      <c r="BS128" s="518"/>
      <c r="BT128" s="518"/>
      <c r="BU128" s="518"/>
      <c r="BV128" s="518"/>
      <c r="BW128" s="518"/>
      <c r="BX128" s="518"/>
      <c r="BY128" s="518"/>
      <c r="BZ128" s="518"/>
      <c r="CA128" s="518"/>
      <c r="CB128" s="518"/>
      <c r="CC128" s="518"/>
      <c r="CD128" s="518"/>
      <c r="CE128" s="518"/>
      <c r="CF128" s="518"/>
      <c r="CG128" s="518"/>
      <c r="CH128" s="518"/>
      <c r="CI128" s="518"/>
      <c r="CJ128" s="518"/>
      <c r="CK128" s="518"/>
      <c r="CL128" s="518"/>
      <c r="CM128" s="518"/>
    </row>
    <row r="129" spans="1:91" ht="15.75" customHeight="1">
      <c r="A129" s="518"/>
      <c r="B129" s="525" t="str">
        <f t="shared" ref="B129:B138" si="91">+CONCATENATE($C$127,C129)</f>
        <v>B1</v>
      </c>
      <c r="C129" s="714">
        <v>1</v>
      </c>
      <c r="D129" s="715">
        <f t="shared" ref="D129:D138" si="92">IFERROR(VLOOKUP($B129,$BA$13:$CQ$80,40,0),0)</f>
        <v>0</v>
      </c>
      <c r="E129" s="716"/>
      <c r="F129" s="717">
        <f t="shared" ref="F129:F138" si="93">IFERROR(VLOOKUP($D129,$D$13:$V$80,3,0),0)</f>
        <v>0</v>
      </c>
      <c r="G129" s="718">
        <f t="shared" ref="G129:G138" si="94">IFERROR(VLOOKUP($D129,$D$13:$V$80,4,0),0)</f>
        <v>0</v>
      </c>
      <c r="H129" s="711">
        <f t="shared" ref="H129:H138" si="95">IFERROR(VLOOKUP($D129,$D$13:$V$80,5,0),0)</f>
        <v>0</v>
      </c>
      <c r="I129" s="711">
        <f t="shared" ref="I129:I138" si="96">IFERROR(VLOOKUP($D129,$D$13:$V$80,6,0),0)</f>
        <v>0</v>
      </c>
      <c r="J129" s="711">
        <f t="shared" ref="J129:J138" si="97">IFERROR(VLOOKUP($D129,$D$13:$V$80,7,0),0)</f>
        <v>0</v>
      </c>
      <c r="K129" s="711">
        <f t="shared" ref="K129:K138" si="98">IFERROR(VLOOKUP($D129,$D$13:$V$80,8,0),0)</f>
        <v>0</v>
      </c>
      <c r="L129" s="711">
        <f t="shared" ref="L129:L138" si="99">IFERROR(VLOOKUP($D129,$D$13:$V$80,9,0),0)</f>
        <v>0</v>
      </c>
      <c r="M129" s="711">
        <f t="shared" ref="M129:M138" si="100">IFERROR(VLOOKUP($D129,$D$13:$V$80,10,0),0)</f>
        <v>0</v>
      </c>
      <c r="N129" s="711">
        <f t="shared" ref="N129:N138" si="101">IFERROR(VLOOKUP($D129,$D$13:$V$80,11,0),0)</f>
        <v>0</v>
      </c>
      <c r="O129" s="711">
        <f t="shared" ref="O129:O138" si="102">IFERROR(VLOOKUP($D129,$D$13:$V$80,12,0),0)</f>
        <v>0</v>
      </c>
      <c r="P129" s="711">
        <f t="shared" ref="P129:P138" si="103">IFERROR(VLOOKUP($D129,$D$13:$V$80,13,0),0)</f>
        <v>0</v>
      </c>
      <c r="Q129" s="711">
        <f t="shared" ref="Q129:Q138" si="104">IFERROR(VLOOKUP($D129,$D$13:$V$80,14,0),0)</f>
        <v>0</v>
      </c>
      <c r="R129" s="711">
        <f t="shared" ref="R129:R138" si="105">IFERROR(VLOOKUP($D129,$D$13:$V$80,15,0),0)</f>
        <v>0</v>
      </c>
      <c r="S129" s="711">
        <f t="shared" ref="S129:S138" si="106">IFERROR(VLOOKUP($D129,$D$13:$V$80,16,0),0)</f>
        <v>0</v>
      </c>
      <c r="T129" s="719">
        <f t="shared" ref="T129:T138" si="107">I129+K129+M129+O129+Q129+S129</f>
        <v>0</v>
      </c>
      <c r="U129" s="711"/>
      <c r="V129" s="711"/>
      <c r="W129" s="720"/>
      <c r="X129" s="711">
        <f t="shared" ref="X129:X138" si="108">IFERROR(VLOOKUP($D129,$AC$13:$AV$80,3,0),0)</f>
        <v>0</v>
      </c>
      <c r="Y129" s="721"/>
      <c r="Z129" s="596"/>
      <c r="AA129" s="536"/>
      <c r="AB129" s="518"/>
      <c r="AC129" s="518"/>
      <c r="AF129" s="518"/>
      <c r="AG129" s="518"/>
      <c r="AH129" s="518"/>
      <c r="AI129" s="518"/>
      <c r="AJ129" s="518"/>
      <c r="AK129" s="518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18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18"/>
      <c r="BV129" s="518"/>
      <c r="BW129" s="518"/>
      <c r="BX129" s="518"/>
      <c r="BY129" s="518"/>
      <c r="BZ129" s="518"/>
      <c r="CA129" s="518"/>
      <c r="CB129" s="518"/>
      <c r="CC129" s="518"/>
      <c r="CD129" s="518"/>
      <c r="CE129" s="518"/>
      <c r="CF129" s="518"/>
      <c r="CG129" s="518"/>
      <c r="CH129" s="518"/>
      <c r="CI129" s="518"/>
      <c r="CJ129" s="518"/>
      <c r="CK129" s="518"/>
      <c r="CL129" s="518"/>
      <c r="CM129" s="518"/>
    </row>
    <row r="130" spans="1:91" ht="15.75" customHeight="1">
      <c r="A130" s="518"/>
      <c r="B130" s="525" t="str">
        <f t="shared" si="91"/>
        <v>B2</v>
      </c>
      <c r="C130" s="714">
        <f t="shared" ref="C130:C138" si="109">C129+1</f>
        <v>2</v>
      </c>
      <c r="D130" s="715">
        <f t="shared" si="92"/>
        <v>0</v>
      </c>
      <c r="E130" s="716"/>
      <c r="F130" s="717">
        <f t="shared" si="93"/>
        <v>0</v>
      </c>
      <c r="G130" s="718">
        <f t="shared" si="94"/>
        <v>0</v>
      </c>
      <c r="H130" s="711">
        <f t="shared" si="95"/>
        <v>0</v>
      </c>
      <c r="I130" s="711">
        <f t="shared" si="96"/>
        <v>0</v>
      </c>
      <c r="J130" s="711">
        <f t="shared" si="97"/>
        <v>0</v>
      </c>
      <c r="K130" s="711">
        <f t="shared" si="98"/>
        <v>0</v>
      </c>
      <c r="L130" s="711">
        <f t="shared" si="99"/>
        <v>0</v>
      </c>
      <c r="M130" s="711">
        <f t="shared" si="100"/>
        <v>0</v>
      </c>
      <c r="N130" s="711">
        <f t="shared" si="101"/>
        <v>0</v>
      </c>
      <c r="O130" s="711">
        <f t="shared" si="102"/>
        <v>0</v>
      </c>
      <c r="P130" s="711">
        <f t="shared" si="103"/>
        <v>0</v>
      </c>
      <c r="Q130" s="711">
        <f t="shared" si="104"/>
        <v>0</v>
      </c>
      <c r="R130" s="711">
        <f t="shared" si="105"/>
        <v>0</v>
      </c>
      <c r="S130" s="711">
        <f t="shared" si="106"/>
        <v>0</v>
      </c>
      <c r="T130" s="719">
        <f t="shared" si="107"/>
        <v>0</v>
      </c>
      <c r="U130" s="711"/>
      <c r="V130" s="711"/>
      <c r="W130" s="720"/>
      <c r="X130" s="711">
        <f t="shared" si="108"/>
        <v>0</v>
      </c>
      <c r="Y130" s="721"/>
      <c r="Z130" s="596"/>
      <c r="AA130" s="536"/>
      <c r="AB130" s="518"/>
      <c r="AC130" s="518"/>
      <c r="AF130" s="518"/>
      <c r="AG130" s="518"/>
      <c r="AH130" s="518"/>
      <c r="AI130" s="518"/>
      <c r="AJ130" s="518"/>
      <c r="AK130" s="518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18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18"/>
      <c r="BV130" s="518"/>
      <c r="BW130" s="518"/>
      <c r="BX130" s="518"/>
      <c r="BY130" s="518"/>
      <c r="BZ130" s="518"/>
      <c r="CA130" s="518"/>
      <c r="CB130" s="518"/>
      <c r="CC130" s="518"/>
      <c r="CD130" s="518"/>
      <c r="CE130" s="518"/>
      <c r="CF130" s="518"/>
      <c r="CG130" s="518"/>
      <c r="CH130" s="518"/>
      <c r="CI130" s="518"/>
      <c r="CJ130" s="518"/>
      <c r="CK130" s="518"/>
      <c r="CL130" s="518"/>
      <c r="CM130" s="518"/>
    </row>
    <row r="131" spans="1:91" ht="15.75" customHeight="1">
      <c r="A131" s="518"/>
      <c r="B131" s="525" t="str">
        <f t="shared" si="91"/>
        <v>B3</v>
      </c>
      <c r="C131" s="714">
        <f t="shared" si="109"/>
        <v>3</v>
      </c>
      <c r="D131" s="715">
        <f t="shared" si="92"/>
        <v>0</v>
      </c>
      <c r="E131" s="716"/>
      <c r="F131" s="717">
        <f t="shared" si="93"/>
        <v>0</v>
      </c>
      <c r="G131" s="718">
        <f t="shared" si="94"/>
        <v>0</v>
      </c>
      <c r="H131" s="711">
        <f t="shared" si="95"/>
        <v>0</v>
      </c>
      <c r="I131" s="711">
        <f t="shared" si="96"/>
        <v>0</v>
      </c>
      <c r="J131" s="711">
        <f t="shared" si="97"/>
        <v>0</v>
      </c>
      <c r="K131" s="711">
        <f t="shared" si="98"/>
        <v>0</v>
      </c>
      <c r="L131" s="711">
        <f t="shared" si="99"/>
        <v>0</v>
      </c>
      <c r="M131" s="711">
        <f t="shared" si="100"/>
        <v>0</v>
      </c>
      <c r="N131" s="711">
        <f t="shared" si="101"/>
        <v>0</v>
      </c>
      <c r="O131" s="711">
        <f t="shared" si="102"/>
        <v>0</v>
      </c>
      <c r="P131" s="711">
        <f t="shared" si="103"/>
        <v>0</v>
      </c>
      <c r="Q131" s="711">
        <f t="shared" si="104"/>
        <v>0</v>
      </c>
      <c r="R131" s="711">
        <f t="shared" si="105"/>
        <v>0</v>
      </c>
      <c r="S131" s="711">
        <f t="shared" si="106"/>
        <v>0</v>
      </c>
      <c r="T131" s="719">
        <f t="shared" si="107"/>
        <v>0</v>
      </c>
      <c r="U131" s="711"/>
      <c r="V131" s="711"/>
      <c r="W131" s="720"/>
      <c r="X131" s="711">
        <f t="shared" si="108"/>
        <v>0</v>
      </c>
      <c r="Y131" s="721"/>
      <c r="Z131" s="596"/>
      <c r="AA131" s="536"/>
      <c r="AB131" s="518"/>
      <c r="AC131" s="518"/>
      <c r="AF131" s="518"/>
      <c r="AG131" s="518"/>
      <c r="AH131" s="518"/>
      <c r="AI131" s="518"/>
      <c r="AJ131" s="518"/>
      <c r="AK131" s="518"/>
      <c r="AL131" s="518"/>
      <c r="AM131" s="518"/>
      <c r="AN131" s="518"/>
      <c r="AO131" s="518"/>
      <c r="AP131" s="518"/>
      <c r="AQ131" s="518"/>
      <c r="AR131" s="518"/>
      <c r="AS131" s="518"/>
      <c r="AT131" s="518"/>
      <c r="AU131" s="518"/>
      <c r="AV131" s="518"/>
      <c r="AW131" s="518"/>
      <c r="AX131" s="518"/>
      <c r="AY131" s="518"/>
      <c r="AZ131" s="518"/>
      <c r="BA131" s="518"/>
      <c r="BB131" s="518"/>
      <c r="BC131" s="518"/>
      <c r="BD131" s="518"/>
      <c r="BE131" s="518"/>
      <c r="BF131" s="518"/>
      <c r="BG131" s="518"/>
      <c r="BH131" s="518"/>
      <c r="BI131" s="518"/>
      <c r="BJ131" s="518"/>
      <c r="BK131" s="518"/>
      <c r="BL131" s="518"/>
      <c r="BM131" s="518"/>
      <c r="BN131" s="518"/>
      <c r="BO131" s="518"/>
      <c r="BP131" s="518"/>
      <c r="BQ131" s="518"/>
      <c r="BR131" s="518"/>
      <c r="BS131" s="518"/>
      <c r="BT131" s="518"/>
      <c r="BU131" s="518"/>
      <c r="BV131" s="518"/>
      <c r="BW131" s="518"/>
      <c r="BX131" s="518"/>
      <c r="BY131" s="518"/>
      <c r="BZ131" s="518"/>
      <c r="CA131" s="518"/>
      <c r="CB131" s="518"/>
      <c r="CC131" s="518"/>
      <c r="CD131" s="518"/>
      <c r="CE131" s="518"/>
      <c r="CF131" s="518"/>
      <c r="CG131" s="518"/>
      <c r="CH131" s="518"/>
      <c r="CI131" s="518"/>
      <c r="CJ131" s="518"/>
      <c r="CK131" s="518"/>
      <c r="CL131" s="518"/>
      <c r="CM131" s="518"/>
    </row>
    <row r="132" spans="1:91" ht="15.75" customHeight="1">
      <c r="A132" s="518"/>
      <c r="B132" s="525" t="str">
        <f t="shared" si="91"/>
        <v>B4</v>
      </c>
      <c r="C132" s="714">
        <f t="shared" si="109"/>
        <v>4</v>
      </c>
      <c r="D132" s="715">
        <f t="shared" si="92"/>
        <v>0</v>
      </c>
      <c r="E132" s="716"/>
      <c r="F132" s="717">
        <f t="shared" si="93"/>
        <v>0</v>
      </c>
      <c r="G132" s="718">
        <f t="shared" si="94"/>
        <v>0</v>
      </c>
      <c r="H132" s="711">
        <f t="shared" si="95"/>
        <v>0</v>
      </c>
      <c r="I132" s="711">
        <f t="shared" si="96"/>
        <v>0</v>
      </c>
      <c r="J132" s="711">
        <f t="shared" si="97"/>
        <v>0</v>
      </c>
      <c r="K132" s="711">
        <f t="shared" si="98"/>
        <v>0</v>
      </c>
      <c r="L132" s="711">
        <f t="shared" si="99"/>
        <v>0</v>
      </c>
      <c r="M132" s="711">
        <f t="shared" si="100"/>
        <v>0</v>
      </c>
      <c r="N132" s="711">
        <f t="shared" si="101"/>
        <v>0</v>
      </c>
      <c r="O132" s="711">
        <f t="shared" si="102"/>
        <v>0</v>
      </c>
      <c r="P132" s="711">
        <f t="shared" si="103"/>
        <v>0</v>
      </c>
      <c r="Q132" s="711">
        <f t="shared" si="104"/>
        <v>0</v>
      </c>
      <c r="R132" s="711">
        <f t="shared" si="105"/>
        <v>0</v>
      </c>
      <c r="S132" s="711">
        <f t="shared" si="106"/>
        <v>0</v>
      </c>
      <c r="T132" s="719">
        <f t="shared" si="107"/>
        <v>0</v>
      </c>
      <c r="U132" s="711"/>
      <c r="V132" s="711"/>
      <c r="W132" s="720"/>
      <c r="X132" s="711">
        <f t="shared" si="108"/>
        <v>0</v>
      </c>
      <c r="Y132" s="721"/>
      <c r="Z132" s="596"/>
      <c r="AA132" s="536"/>
      <c r="AB132" s="518"/>
      <c r="AC132" s="518"/>
      <c r="AF132" s="518"/>
      <c r="AG132" s="518"/>
      <c r="AH132" s="518"/>
      <c r="AI132" s="518"/>
      <c r="AJ132" s="518"/>
      <c r="AK132" s="518"/>
      <c r="AL132" s="518"/>
      <c r="AM132" s="518"/>
      <c r="AN132" s="518"/>
      <c r="AO132" s="518"/>
      <c r="AP132" s="518"/>
      <c r="AQ132" s="518"/>
      <c r="AR132" s="518"/>
      <c r="AS132" s="518"/>
      <c r="AT132" s="518"/>
      <c r="AU132" s="518"/>
      <c r="AV132" s="518"/>
      <c r="AW132" s="518"/>
      <c r="AX132" s="518"/>
      <c r="AY132" s="518"/>
      <c r="AZ132" s="518"/>
      <c r="BA132" s="518"/>
      <c r="BB132" s="518"/>
      <c r="BC132" s="518"/>
      <c r="BD132" s="518"/>
      <c r="BE132" s="518"/>
      <c r="BF132" s="518"/>
      <c r="BG132" s="518"/>
      <c r="BH132" s="518"/>
      <c r="BI132" s="518"/>
      <c r="BJ132" s="518"/>
      <c r="BK132" s="518"/>
      <c r="BL132" s="518"/>
      <c r="BM132" s="518"/>
      <c r="BN132" s="518"/>
      <c r="BO132" s="518"/>
      <c r="BP132" s="518"/>
      <c r="BQ132" s="518"/>
      <c r="BR132" s="518"/>
      <c r="BS132" s="518"/>
      <c r="BT132" s="518"/>
      <c r="BU132" s="518"/>
      <c r="BV132" s="518"/>
      <c r="BW132" s="518"/>
      <c r="BX132" s="518"/>
      <c r="BY132" s="518"/>
      <c r="BZ132" s="518"/>
      <c r="CA132" s="518"/>
      <c r="CB132" s="518"/>
      <c r="CC132" s="518"/>
      <c r="CD132" s="518"/>
      <c r="CE132" s="518"/>
      <c r="CF132" s="518"/>
      <c r="CG132" s="518"/>
      <c r="CH132" s="518"/>
      <c r="CI132" s="518"/>
      <c r="CJ132" s="518"/>
      <c r="CK132" s="518"/>
      <c r="CL132" s="518"/>
      <c r="CM132" s="518"/>
    </row>
    <row r="133" spans="1:91" ht="15.75" customHeight="1">
      <c r="A133" s="518"/>
      <c r="B133" s="525" t="str">
        <f t="shared" si="91"/>
        <v>B5</v>
      </c>
      <c r="C133" s="714">
        <f t="shared" si="109"/>
        <v>5</v>
      </c>
      <c r="D133" s="715">
        <f t="shared" si="92"/>
        <v>0</v>
      </c>
      <c r="E133" s="716"/>
      <c r="F133" s="717">
        <f t="shared" si="93"/>
        <v>0</v>
      </c>
      <c r="G133" s="718">
        <f t="shared" si="94"/>
        <v>0</v>
      </c>
      <c r="H133" s="711">
        <f t="shared" si="95"/>
        <v>0</v>
      </c>
      <c r="I133" s="711">
        <f t="shared" si="96"/>
        <v>0</v>
      </c>
      <c r="J133" s="711">
        <f t="shared" si="97"/>
        <v>0</v>
      </c>
      <c r="K133" s="711">
        <f t="shared" si="98"/>
        <v>0</v>
      </c>
      <c r="L133" s="711">
        <f t="shared" si="99"/>
        <v>0</v>
      </c>
      <c r="M133" s="711">
        <f t="shared" si="100"/>
        <v>0</v>
      </c>
      <c r="N133" s="711">
        <f t="shared" si="101"/>
        <v>0</v>
      </c>
      <c r="O133" s="711">
        <f t="shared" si="102"/>
        <v>0</v>
      </c>
      <c r="P133" s="711">
        <f t="shared" si="103"/>
        <v>0</v>
      </c>
      <c r="Q133" s="711">
        <f t="shared" si="104"/>
        <v>0</v>
      </c>
      <c r="R133" s="711">
        <f t="shared" si="105"/>
        <v>0</v>
      </c>
      <c r="S133" s="711">
        <f t="shared" si="106"/>
        <v>0</v>
      </c>
      <c r="T133" s="719">
        <f t="shared" si="107"/>
        <v>0</v>
      </c>
      <c r="U133" s="711"/>
      <c r="V133" s="711"/>
      <c r="W133" s="720"/>
      <c r="X133" s="711">
        <f t="shared" si="108"/>
        <v>0</v>
      </c>
      <c r="Y133" s="721"/>
      <c r="Z133" s="596"/>
      <c r="AA133" s="536"/>
      <c r="AB133" s="518"/>
      <c r="AC133" s="518"/>
      <c r="AF133" s="518"/>
      <c r="AG133" s="518"/>
      <c r="AH133" s="518"/>
      <c r="AI133" s="518"/>
      <c r="AJ133" s="518"/>
      <c r="AK133" s="518"/>
      <c r="AL133" s="518"/>
      <c r="AM133" s="518"/>
      <c r="AN133" s="518"/>
      <c r="AO133" s="518"/>
      <c r="AP133" s="518"/>
      <c r="AQ133" s="518"/>
      <c r="AR133" s="518"/>
      <c r="AS133" s="518"/>
      <c r="AT133" s="518"/>
      <c r="AU133" s="518"/>
      <c r="AV133" s="518"/>
      <c r="AW133" s="518"/>
      <c r="AX133" s="518"/>
      <c r="AY133" s="518"/>
      <c r="AZ133" s="518"/>
      <c r="BA133" s="518"/>
      <c r="BB133" s="518"/>
      <c r="BC133" s="518"/>
      <c r="BD133" s="518"/>
      <c r="BE133" s="518"/>
      <c r="BF133" s="518"/>
      <c r="BG133" s="518"/>
      <c r="BH133" s="518"/>
      <c r="BI133" s="518"/>
      <c r="BJ133" s="518"/>
      <c r="BK133" s="518"/>
      <c r="BL133" s="518"/>
      <c r="BM133" s="518"/>
      <c r="BN133" s="518"/>
      <c r="BO133" s="518"/>
      <c r="BP133" s="518"/>
      <c r="BQ133" s="518"/>
      <c r="BR133" s="518"/>
      <c r="BS133" s="518"/>
      <c r="BT133" s="518"/>
      <c r="BU133" s="518"/>
      <c r="BV133" s="518"/>
      <c r="BW133" s="518"/>
      <c r="BX133" s="518"/>
      <c r="BY133" s="518"/>
      <c r="BZ133" s="518"/>
      <c r="CA133" s="518"/>
      <c r="CB133" s="518"/>
      <c r="CC133" s="518"/>
      <c r="CD133" s="518"/>
      <c r="CE133" s="518"/>
      <c r="CF133" s="518"/>
      <c r="CG133" s="518"/>
      <c r="CH133" s="518"/>
      <c r="CI133" s="518"/>
      <c r="CJ133" s="518"/>
      <c r="CK133" s="518"/>
      <c r="CL133" s="518"/>
      <c r="CM133" s="518"/>
    </row>
    <row r="134" spans="1:91" ht="15.75" customHeight="1">
      <c r="A134" s="518"/>
      <c r="B134" s="525" t="str">
        <f t="shared" si="91"/>
        <v>B6</v>
      </c>
      <c r="C134" s="714">
        <f t="shared" si="109"/>
        <v>6</v>
      </c>
      <c r="D134" s="715">
        <f t="shared" si="92"/>
        <v>0</v>
      </c>
      <c r="E134" s="716"/>
      <c r="F134" s="717">
        <f t="shared" si="93"/>
        <v>0</v>
      </c>
      <c r="G134" s="718">
        <f t="shared" si="94"/>
        <v>0</v>
      </c>
      <c r="H134" s="711">
        <f t="shared" si="95"/>
        <v>0</v>
      </c>
      <c r="I134" s="711">
        <f t="shared" si="96"/>
        <v>0</v>
      </c>
      <c r="J134" s="711">
        <f t="shared" si="97"/>
        <v>0</v>
      </c>
      <c r="K134" s="711">
        <f t="shared" si="98"/>
        <v>0</v>
      </c>
      <c r="L134" s="711">
        <f t="shared" si="99"/>
        <v>0</v>
      </c>
      <c r="M134" s="711">
        <f t="shared" si="100"/>
        <v>0</v>
      </c>
      <c r="N134" s="711">
        <f t="shared" si="101"/>
        <v>0</v>
      </c>
      <c r="O134" s="711">
        <f t="shared" si="102"/>
        <v>0</v>
      </c>
      <c r="P134" s="711">
        <f t="shared" si="103"/>
        <v>0</v>
      </c>
      <c r="Q134" s="711">
        <f t="shared" si="104"/>
        <v>0</v>
      </c>
      <c r="R134" s="711">
        <f t="shared" si="105"/>
        <v>0</v>
      </c>
      <c r="S134" s="711">
        <f t="shared" si="106"/>
        <v>0</v>
      </c>
      <c r="T134" s="719">
        <f t="shared" si="107"/>
        <v>0</v>
      </c>
      <c r="U134" s="711"/>
      <c r="V134" s="711"/>
      <c r="W134" s="720"/>
      <c r="X134" s="711">
        <f t="shared" si="108"/>
        <v>0</v>
      </c>
      <c r="Y134" s="721"/>
      <c r="Z134" s="596"/>
      <c r="AA134" s="536"/>
      <c r="AB134" s="518"/>
      <c r="AC134" s="518"/>
      <c r="AF134" s="518"/>
      <c r="AG134" s="518"/>
      <c r="AH134" s="518"/>
      <c r="AI134" s="518"/>
      <c r="AJ134" s="518"/>
      <c r="AK134" s="518"/>
      <c r="AL134" s="518"/>
      <c r="AM134" s="518"/>
      <c r="AN134" s="518"/>
      <c r="AO134" s="518"/>
      <c r="AP134" s="518"/>
      <c r="AQ134" s="518"/>
      <c r="AR134" s="518"/>
      <c r="AS134" s="518"/>
      <c r="AT134" s="518"/>
      <c r="AU134" s="518"/>
      <c r="AV134" s="518"/>
      <c r="AW134" s="518"/>
      <c r="AX134" s="518"/>
      <c r="AY134" s="518"/>
      <c r="AZ134" s="518"/>
      <c r="BA134" s="518"/>
      <c r="BB134" s="518"/>
      <c r="BC134" s="518"/>
      <c r="BD134" s="518"/>
      <c r="BE134" s="518"/>
      <c r="BF134" s="518"/>
      <c r="BG134" s="518"/>
      <c r="BH134" s="518"/>
      <c r="BI134" s="518"/>
      <c r="BJ134" s="518"/>
      <c r="BK134" s="518"/>
      <c r="BL134" s="518"/>
      <c r="BM134" s="518"/>
      <c r="BN134" s="518"/>
      <c r="BO134" s="518"/>
      <c r="BP134" s="518"/>
      <c r="BQ134" s="518"/>
      <c r="BR134" s="518"/>
      <c r="BS134" s="518"/>
      <c r="BT134" s="518"/>
      <c r="BU134" s="518"/>
      <c r="BV134" s="518"/>
      <c r="BW134" s="518"/>
      <c r="BX134" s="518"/>
      <c r="BY134" s="518"/>
      <c r="BZ134" s="518"/>
      <c r="CA134" s="518"/>
      <c r="CB134" s="518"/>
      <c r="CC134" s="518"/>
      <c r="CD134" s="518"/>
      <c r="CE134" s="518"/>
      <c r="CF134" s="518"/>
      <c r="CG134" s="518"/>
      <c r="CH134" s="518"/>
      <c r="CI134" s="518"/>
      <c r="CJ134" s="518"/>
      <c r="CK134" s="518"/>
      <c r="CL134" s="518"/>
      <c r="CM134" s="518"/>
    </row>
    <row r="135" spans="1:91" ht="15.75" customHeight="1">
      <c r="A135" s="518"/>
      <c r="B135" s="525" t="str">
        <f t="shared" si="91"/>
        <v>B7</v>
      </c>
      <c r="C135" s="714">
        <f t="shared" si="109"/>
        <v>7</v>
      </c>
      <c r="D135" s="715">
        <f t="shared" si="92"/>
        <v>0</v>
      </c>
      <c r="E135" s="716"/>
      <c r="F135" s="717">
        <f t="shared" si="93"/>
        <v>0</v>
      </c>
      <c r="G135" s="718">
        <f t="shared" si="94"/>
        <v>0</v>
      </c>
      <c r="H135" s="711">
        <f t="shared" si="95"/>
        <v>0</v>
      </c>
      <c r="I135" s="711">
        <f t="shared" si="96"/>
        <v>0</v>
      </c>
      <c r="J135" s="711">
        <f t="shared" si="97"/>
        <v>0</v>
      </c>
      <c r="K135" s="711">
        <f t="shared" si="98"/>
        <v>0</v>
      </c>
      <c r="L135" s="711">
        <f t="shared" si="99"/>
        <v>0</v>
      </c>
      <c r="M135" s="711">
        <f t="shared" si="100"/>
        <v>0</v>
      </c>
      <c r="N135" s="711">
        <f t="shared" si="101"/>
        <v>0</v>
      </c>
      <c r="O135" s="711">
        <f t="shared" si="102"/>
        <v>0</v>
      </c>
      <c r="P135" s="711">
        <f t="shared" si="103"/>
        <v>0</v>
      </c>
      <c r="Q135" s="711">
        <f t="shared" si="104"/>
        <v>0</v>
      </c>
      <c r="R135" s="711">
        <f t="shared" si="105"/>
        <v>0</v>
      </c>
      <c r="S135" s="711">
        <f t="shared" si="106"/>
        <v>0</v>
      </c>
      <c r="T135" s="719">
        <f t="shared" si="107"/>
        <v>0</v>
      </c>
      <c r="U135" s="711"/>
      <c r="V135" s="711"/>
      <c r="W135" s="720"/>
      <c r="X135" s="711">
        <f t="shared" si="108"/>
        <v>0</v>
      </c>
      <c r="Y135" s="721"/>
      <c r="Z135" s="596"/>
      <c r="AA135" s="536"/>
      <c r="AB135" s="518"/>
      <c r="AC135" s="518"/>
      <c r="AF135" s="518"/>
      <c r="AG135" s="518"/>
      <c r="AH135" s="518"/>
      <c r="AI135" s="518"/>
      <c r="AJ135" s="518"/>
      <c r="AK135" s="518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18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18"/>
      <c r="BV135" s="518"/>
      <c r="BW135" s="518"/>
      <c r="BX135" s="518"/>
      <c r="BY135" s="518"/>
      <c r="BZ135" s="518"/>
      <c r="CA135" s="518"/>
      <c r="CB135" s="518"/>
      <c r="CC135" s="518"/>
      <c r="CD135" s="518"/>
      <c r="CE135" s="518"/>
      <c r="CF135" s="518"/>
      <c r="CG135" s="518"/>
      <c r="CH135" s="518"/>
      <c r="CI135" s="518"/>
      <c r="CJ135" s="518"/>
      <c r="CK135" s="518"/>
      <c r="CL135" s="518"/>
      <c r="CM135" s="518"/>
    </row>
    <row r="136" spans="1:91" ht="15.75" customHeight="1">
      <c r="A136" s="518"/>
      <c r="B136" s="525" t="str">
        <f t="shared" si="91"/>
        <v>B8</v>
      </c>
      <c r="C136" s="714">
        <f t="shared" si="109"/>
        <v>8</v>
      </c>
      <c r="D136" s="715">
        <f t="shared" si="92"/>
        <v>0</v>
      </c>
      <c r="E136" s="716"/>
      <c r="F136" s="717">
        <f t="shared" si="93"/>
        <v>0</v>
      </c>
      <c r="G136" s="718">
        <f t="shared" si="94"/>
        <v>0</v>
      </c>
      <c r="H136" s="711">
        <f t="shared" si="95"/>
        <v>0</v>
      </c>
      <c r="I136" s="711">
        <f t="shared" si="96"/>
        <v>0</v>
      </c>
      <c r="J136" s="711">
        <f t="shared" si="97"/>
        <v>0</v>
      </c>
      <c r="K136" s="711">
        <f t="shared" si="98"/>
        <v>0</v>
      </c>
      <c r="L136" s="711">
        <f t="shared" si="99"/>
        <v>0</v>
      </c>
      <c r="M136" s="711">
        <f t="shared" si="100"/>
        <v>0</v>
      </c>
      <c r="N136" s="711">
        <f t="shared" si="101"/>
        <v>0</v>
      </c>
      <c r="O136" s="711">
        <f t="shared" si="102"/>
        <v>0</v>
      </c>
      <c r="P136" s="711">
        <f t="shared" si="103"/>
        <v>0</v>
      </c>
      <c r="Q136" s="711">
        <f t="shared" si="104"/>
        <v>0</v>
      </c>
      <c r="R136" s="711">
        <f t="shared" si="105"/>
        <v>0</v>
      </c>
      <c r="S136" s="711">
        <f t="shared" si="106"/>
        <v>0</v>
      </c>
      <c r="T136" s="719">
        <f t="shared" si="107"/>
        <v>0</v>
      </c>
      <c r="U136" s="711"/>
      <c r="V136" s="711"/>
      <c r="W136" s="720"/>
      <c r="X136" s="711">
        <f t="shared" si="108"/>
        <v>0</v>
      </c>
      <c r="Y136" s="721"/>
      <c r="Z136" s="596"/>
      <c r="AA136" s="536"/>
      <c r="AB136" s="518"/>
      <c r="AC136" s="518"/>
      <c r="AF136" s="518"/>
      <c r="AG136" s="518"/>
      <c r="AH136" s="518"/>
      <c r="AI136" s="518"/>
      <c r="AJ136" s="518"/>
      <c r="AK136" s="518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18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18"/>
      <c r="BV136" s="518"/>
      <c r="BW136" s="518"/>
      <c r="BX136" s="518"/>
      <c r="BY136" s="518"/>
      <c r="BZ136" s="518"/>
      <c r="CA136" s="518"/>
      <c r="CB136" s="518"/>
      <c r="CC136" s="518"/>
      <c r="CD136" s="518"/>
      <c r="CE136" s="518"/>
      <c r="CF136" s="518"/>
      <c r="CG136" s="518"/>
      <c r="CH136" s="518"/>
      <c r="CI136" s="518"/>
      <c r="CJ136" s="518"/>
      <c r="CK136" s="518"/>
      <c r="CL136" s="518"/>
      <c r="CM136" s="518"/>
    </row>
    <row r="137" spans="1:91" ht="15.75" customHeight="1">
      <c r="A137" s="518"/>
      <c r="B137" s="525" t="str">
        <f t="shared" si="91"/>
        <v>B9</v>
      </c>
      <c r="C137" s="714">
        <f t="shared" si="109"/>
        <v>9</v>
      </c>
      <c r="D137" s="715">
        <f t="shared" si="92"/>
        <v>0</v>
      </c>
      <c r="E137" s="716"/>
      <c r="F137" s="717">
        <f t="shared" si="93"/>
        <v>0</v>
      </c>
      <c r="G137" s="718">
        <f t="shared" si="94"/>
        <v>0</v>
      </c>
      <c r="H137" s="711">
        <f t="shared" si="95"/>
        <v>0</v>
      </c>
      <c r="I137" s="711">
        <f t="shared" si="96"/>
        <v>0</v>
      </c>
      <c r="J137" s="711">
        <f t="shared" si="97"/>
        <v>0</v>
      </c>
      <c r="K137" s="711">
        <f t="shared" si="98"/>
        <v>0</v>
      </c>
      <c r="L137" s="711">
        <f t="shared" si="99"/>
        <v>0</v>
      </c>
      <c r="M137" s="711">
        <f t="shared" si="100"/>
        <v>0</v>
      </c>
      <c r="N137" s="711">
        <f t="shared" si="101"/>
        <v>0</v>
      </c>
      <c r="O137" s="711">
        <f t="shared" si="102"/>
        <v>0</v>
      </c>
      <c r="P137" s="711">
        <f t="shared" si="103"/>
        <v>0</v>
      </c>
      <c r="Q137" s="711">
        <f t="shared" si="104"/>
        <v>0</v>
      </c>
      <c r="R137" s="711">
        <f t="shared" si="105"/>
        <v>0</v>
      </c>
      <c r="S137" s="711">
        <f t="shared" si="106"/>
        <v>0</v>
      </c>
      <c r="T137" s="719">
        <f t="shared" si="107"/>
        <v>0</v>
      </c>
      <c r="U137" s="711"/>
      <c r="V137" s="711"/>
      <c r="W137" s="720"/>
      <c r="X137" s="711">
        <f t="shared" si="108"/>
        <v>0</v>
      </c>
      <c r="Y137" s="721"/>
      <c r="Z137" s="596"/>
      <c r="AA137" s="536"/>
      <c r="AB137" s="518"/>
      <c r="AC137" s="518"/>
      <c r="AF137" s="518"/>
      <c r="AG137" s="518"/>
      <c r="AH137" s="518"/>
      <c r="AI137" s="518"/>
      <c r="AJ137" s="518"/>
      <c r="AK137" s="518"/>
      <c r="AL137" s="518"/>
      <c r="AM137" s="518"/>
      <c r="AN137" s="518"/>
      <c r="AO137" s="518"/>
      <c r="AP137" s="518"/>
      <c r="AQ137" s="518"/>
      <c r="AR137" s="518"/>
      <c r="AS137" s="518"/>
      <c r="AT137" s="518"/>
      <c r="AU137" s="518"/>
      <c r="AV137" s="518"/>
      <c r="AW137" s="518"/>
      <c r="AX137" s="518"/>
      <c r="AY137" s="518"/>
      <c r="AZ137" s="518"/>
      <c r="BA137" s="518"/>
      <c r="BB137" s="518"/>
      <c r="BC137" s="518"/>
      <c r="BD137" s="518"/>
      <c r="BE137" s="518"/>
      <c r="BF137" s="518"/>
      <c r="BG137" s="518"/>
      <c r="BH137" s="518"/>
      <c r="BI137" s="518"/>
      <c r="BJ137" s="518"/>
      <c r="BK137" s="518"/>
      <c r="BL137" s="518"/>
      <c r="BM137" s="518"/>
      <c r="BN137" s="518"/>
      <c r="BO137" s="518"/>
      <c r="BP137" s="518"/>
      <c r="BQ137" s="518"/>
      <c r="BR137" s="518"/>
      <c r="BS137" s="518"/>
      <c r="BT137" s="518"/>
      <c r="BU137" s="518"/>
      <c r="BV137" s="518"/>
      <c r="BW137" s="518"/>
      <c r="BX137" s="518"/>
      <c r="BY137" s="518"/>
      <c r="BZ137" s="518"/>
      <c r="CA137" s="518"/>
      <c r="CB137" s="518"/>
      <c r="CC137" s="518"/>
      <c r="CD137" s="518"/>
      <c r="CE137" s="518"/>
      <c r="CF137" s="518"/>
      <c r="CG137" s="518"/>
      <c r="CH137" s="518"/>
      <c r="CI137" s="518"/>
      <c r="CJ137" s="518"/>
      <c r="CK137" s="518"/>
      <c r="CL137" s="518"/>
      <c r="CM137" s="518"/>
    </row>
    <row r="138" spans="1:91" ht="15.75" customHeight="1">
      <c r="A138" s="518"/>
      <c r="B138" s="525" t="str">
        <f t="shared" si="91"/>
        <v>B10</v>
      </c>
      <c r="C138" s="714">
        <f t="shared" si="109"/>
        <v>10</v>
      </c>
      <c r="D138" s="715">
        <f t="shared" si="92"/>
        <v>0</v>
      </c>
      <c r="E138" s="716"/>
      <c r="F138" s="717">
        <f t="shared" si="93"/>
        <v>0</v>
      </c>
      <c r="G138" s="718">
        <f t="shared" si="94"/>
        <v>0</v>
      </c>
      <c r="H138" s="711">
        <f t="shared" si="95"/>
        <v>0</v>
      </c>
      <c r="I138" s="711">
        <f t="shared" si="96"/>
        <v>0</v>
      </c>
      <c r="J138" s="711">
        <f t="shared" si="97"/>
        <v>0</v>
      </c>
      <c r="K138" s="711">
        <f t="shared" si="98"/>
        <v>0</v>
      </c>
      <c r="L138" s="711">
        <f t="shared" si="99"/>
        <v>0</v>
      </c>
      <c r="M138" s="711">
        <f t="shared" si="100"/>
        <v>0</v>
      </c>
      <c r="N138" s="711">
        <f t="shared" si="101"/>
        <v>0</v>
      </c>
      <c r="O138" s="711">
        <f t="shared" si="102"/>
        <v>0</v>
      </c>
      <c r="P138" s="711">
        <f t="shared" si="103"/>
        <v>0</v>
      </c>
      <c r="Q138" s="711">
        <f t="shared" si="104"/>
        <v>0</v>
      </c>
      <c r="R138" s="711">
        <f t="shared" si="105"/>
        <v>0</v>
      </c>
      <c r="S138" s="711">
        <f t="shared" si="106"/>
        <v>0</v>
      </c>
      <c r="T138" s="719">
        <f t="shared" si="107"/>
        <v>0</v>
      </c>
      <c r="U138" s="711"/>
      <c r="V138" s="711"/>
      <c r="W138" s="720"/>
      <c r="X138" s="711">
        <f t="shared" si="108"/>
        <v>0</v>
      </c>
      <c r="Y138" s="721"/>
      <c r="Z138" s="596"/>
      <c r="AA138" s="536"/>
      <c r="AB138" s="518"/>
      <c r="AC138" s="518"/>
      <c r="AF138" s="518"/>
      <c r="AG138" s="518"/>
      <c r="AH138" s="518"/>
      <c r="AI138" s="518"/>
      <c r="AJ138" s="518"/>
      <c r="AK138" s="518"/>
      <c r="AL138" s="518"/>
      <c r="AM138" s="518"/>
      <c r="AN138" s="518"/>
      <c r="AO138" s="518"/>
      <c r="AP138" s="518"/>
      <c r="AQ138" s="518"/>
      <c r="AR138" s="518"/>
      <c r="AS138" s="518"/>
      <c r="AT138" s="518"/>
      <c r="AU138" s="518"/>
      <c r="AV138" s="518"/>
      <c r="AW138" s="518"/>
      <c r="AX138" s="518"/>
      <c r="AY138" s="518"/>
      <c r="AZ138" s="518"/>
      <c r="BA138" s="518"/>
      <c r="BB138" s="518"/>
      <c r="BC138" s="518"/>
      <c r="BD138" s="518"/>
      <c r="BE138" s="518"/>
      <c r="BF138" s="518"/>
      <c r="BG138" s="518"/>
      <c r="BH138" s="518"/>
      <c r="BI138" s="518"/>
      <c r="BJ138" s="518"/>
      <c r="BK138" s="518"/>
      <c r="BL138" s="518"/>
      <c r="BM138" s="518"/>
      <c r="BN138" s="518"/>
      <c r="BO138" s="518"/>
      <c r="BP138" s="518"/>
      <c r="BQ138" s="518"/>
      <c r="BR138" s="518"/>
      <c r="BS138" s="518"/>
      <c r="BT138" s="518"/>
      <c r="BU138" s="518"/>
      <c r="BV138" s="518"/>
      <c r="BW138" s="518"/>
      <c r="BX138" s="518"/>
      <c r="BY138" s="518"/>
      <c r="BZ138" s="518"/>
      <c r="CA138" s="518"/>
      <c r="CB138" s="518"/>
      <c r="CC138" s="518"/>
      <c r="CD138" s="518"/>
      <c r="CE138" s="518"/>
      <c r="CF138" s="518"/>
      <c r="CG138" s="518"/>
      <c r="CH138" s="518"/>
      <c r="CI138" s="518"/>
      <c r="CJ138" s="518"/>
      <c r="CK138" s="518"/>
      <c r="CL138" s="518"/>
      <c r="CM138" s="518"/>
    </row>
    <row r="139" spans="1:91" ht="15.75" customHeight="1">
      <c r="A139" s="518"/>
      <c r="B139" s="525"/>
      <c r="C139" s="1319" t="s">
        <v>36</v>
      </c>
      <c r="D139" s="1217"/>
      <c r="E139" s="1217"/>
      <c r="F139" s="1217"/>
      <c r="G139" s="1173"/>
      <c r="H139" s="725"/>
      <c r="I139" s="725">
        <f>SUM(I129:I138)</f>
        <v>0</v>
      </c>
      <c r="J139" s="725"/>
      <c r="K139" s="725">
        <f>SUM(K129:K138)</f>
        <v>0</v>
      </c>
      <c r="L139" s="731"/>
      <c r="M139" s="725">
        <f>SUM(M129:M138)</f>
        <v>0</v>
      </c>
      <c r="N139" s="731"/>
      <c r="O139" s="725">
        <f>SUM(O129:O138)</f>
        <v>0</v>
      </c>
      <c r="P139" s="731"/>
      <c r="Q139" s="725">
        <f>SUM(Q129:Q138)</f>
        <v>0</v>
      </c>
      <c r="R139" s="731"/>
      <c r="S139" s="725">
        <f t="shared" ref="S139:T139" si="110">SUM(S129:S138)</f>
        <v>0</v>
      </c>
      <c r="T139" s="725">
        <f t="shared" si="110"/>
        <v>0</v>
      </c>
      <c r="U139" s="725"/>
      <c r="V139" s="725"/>
      <c r="W139" s="732"/>
      <c r="X139" s="725">
        <f>SUM(X129:X138)</f>
        <v>0</v>
      </c>
      <c r="Y139" s="733">
        <f t="shared" ref="Y139:Z139" si="111">COUNTA(Y129:Y138)</f>
        <v>0</v>
      </c>
      <c r="Z139" s="734">
        <f t="shared" si="111"/>
        <v>0</v>
      </c>
      <c r="AA139" s="536"/>
      <c r="AB139" s="518"/>
      <c r="AC139" s="518"/>
      <c r="AF139" s="518"/>
      <c r="AG139" s="518"/>
      <c r="AH139" s="518"/>
      <c r="AI139" s="518"/>
      <c r="AJ139" s="518"/>
      <c r="AK139" s="518"/>
      <c r="AL139" s="518"/>
      <c r="AM139" s="518"/>
      <c r="AN139" s="518"/>
      <c r="AO139" s="518"/>
      <c r="AP139" s="518"/>
      <c r="AQ139" s="518"/>
      <c r="AR139" s="518"/>
      <c r="AS139" s="518"/>
      <c r="AT139" s="518"/>
      <c r="AU139" s="518"/>
      <c r="AV139" s="518"/>
      <c r="AW139" s="518"/>
      <c r="AX139" s="518"/>
      <c r="AY139" s="518"/>
      <c r="AZ139" s="518"/>
      <c r="BA139" s="518"/>
      <c r="BB139" s="518"/>
      <c r="BC139" s="518"/>
      <c r="BD139" s="518"/>
      <c r="BE139" s="518"/>
      <c r="BF139" s="518"/>
      <c r="BG139" s="518"/>
      <c r="BH139" s="518"/>
      <c r="BI139" s="518"/>
      <c r="BJ139" s="518"/>
      <c r="BK139" s="518"/>
      <c r="BL139" s="518"/>
      <c r="BM139" s="518"/>
      <c r="BN139" s="518"/>
      <c r="BO139" s="518"/>
      <c r="BP139" s="518"/>
      <c r="BQ139" s="518"/>
      <c r="BR139" s="518"/>
      <c r="BS139" s="518"/>
      <c r="BT139" s="518"/>
      <c r="BU139" s="518"/>
      <c r="BV139" s="518"/>
      <c r="BW139" s="518"/>
      <c r="BX139" s="518"/>
      <c r="BY139" s="518"/>
      <c r="BZ139" s="518"/>
      <c r="CA139" s="518"/>
      <c r="CB139" s="518"/>
      <c r="CC139" s="518"/>
      <c r="CD139" s="518"/>
      <c r="CE139" s="518"/>
      <c r="CF139" s="518"/>
      <c r="CG139" s="518"/>
      <c r="CH139" s="518"/>
      <c r="CI139" s="518"/>
      <c r="CJ139" s="518"/>
      <c r="CK139" s="518"/>
      <c r="CL139" s="518"/>
      <c r="CM139" s="518"/>
    </row>
    <row r="140" spans="1:91" ht="15.75" customHeight="1">
      <c r="A140" s="518"/>
      <c r="B140" s="525"/>
      <c r="C140" s="518"/>
      <c r="D140" s="518"/>
      <c r="E140" s="529"/>
      <c r="F140" s="529"/>
      <c r="G140" s="530"/>
      <c r="H140" s="518"/>
      <c r="I140" s="518"/>
      <c r="J140" s="518"/>
      <c r="K140" s="518"/>
      <c r="L140" s="518"/>
      <c r="M140" s="518"/>
      <c r="N140" s="518"/>
      <c r="O140" s="518"/>
      <c r="P140" s="518"/>
      <c r="Q140" s="518"/>
      <c r="R140" s="518"/>
      <c r="S140" s="518"/>
      <c r="T140" s="518"/>
      <c r="U140" s="518"/>
      <c r="V140" s="518"/>
      <c r="W140" s="518"/>
      <c r="X140" s="530">
        <f>+AE81</f>
        <v>0</v>
      </c>
      <c r="Y140" s="551"/>
      <c r="Z140" s="551"/>
      <c r="AA140" s="536"/>
      <c r="AB140" s="518"/>
      <c r="AC140" s="518"/>
      <c r="AF140" s="518"/>
      <c r="AG140" s="518"/>
      <c r="AH140" s="518"/>
      <c r="AI140" s="518"/>
      <c r="AJ140" s="518"/>
      <c r="AK140" s="518"/>
      <c r="AL140" s="518"/>
      <c r="AM140" s="518"/>
      <c r="AN140" s="518"/>
      <c r="AO140" s="518"/>
      <c r="AP140" s="518"/>
      <c r="AQ140" s="518"/>
      <c r="AR140" s="518"/>
      <c r="AS140" s="518"/>
      <c r="AT140" s="518"/>
      <c r="AU140" s="518"/>
      <c r="AV140" s="518"/>
      <c r="AW140" s="518"/>
      <c r="AX140" s="518"/>
      <c r="AY140" s="518"/>
      <c r="AZ140" s="518"/>
      <c r="BA140" s="518"/>
      <c r="BB140" s="518"/>
      <c r="BC140" s="518"/>
      <c r="BD140" s="518"/>
      <c r="BE140" s="518"/>
      <c r="BF140" s="518"/>
      <c r="BG140" s="518"/>
      <c r="BH140" s="518"/>
      <c r="BI140" s="518"/>
      <c r="BJ140" s="518"/>
      <c r="BK140" s="518"/>
      <c r="BL140" s="518"/>
      <c r="BM140" s="518"/>
      <c r="BN140" s="518"/>
      <c r="BO140" s="518"/>
      <c r="BP140" s="518"/>
      <c r="BQ140" s="518"/>
      <c r="BR140" s="518"/>
      <c r="BS140" s="518"/>
      <c r="BT140" s="518"/>
      <c r="BU140" s="518"/>
      <c r="BV140" s="518"/>
      <c r="BW140" s="518"/>
      <c r="BX140" s="518"/>
      <c r="BY140" s="518"/>
      <c r="BZ140" s="518"/>
      <c r="CA140" s="518"/>
      <c r="CB140" s="518"/>
      <c r="CC140" s="518"/>
      <c r="CD140" s="518"/>
      <c r="CE140" s="518"/>
      <c r="CF140" s="518"/>
      <c r="CG140" s="518"/>
      <c r="CH140" s="518"/>
      <c r="CI140" s="518"/>
      <c r="CJ140" s="518"/>
      <c r="CK140" s="518"/>
      <c r="CL140" s="518"/>
      <c r="CM140" s="518"/>
    </row>
    <row r="141" spans="1:91" ht="15.75" customHeight="1">
      <c r="A141" s="518"/>
      <c r="B141" s="525"/>
      <c r="C141" s="518"/>
      <c r="D141" s="518"/>
      <c r="E141" s="529"/>
      <c r="F141" s="529"/>
      <c r="G141" s="530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18"/>
      <c r="T141" s="518"/>
      <c r="U141" s="518"/>
      <c r="V141" s="518"/>
      <c r="W141" s="518"/>
      <c r="X141" s="518"/>
      <c r="Y141" s="551"/>
      <c r="Z141" s="551"/>
      <c r="AA141" s="536"/>
      <c r="AB141" s="518"/>
      <c r="AC141" s="518"/>
      <c r="AF141" s="518"/>
      <c r="AG141" s="518"/>
      <c r="AH141" s="518"/>
      <c r="AI141" s="518"/>
      <c r="AJ141" s="518"/>
      <c r="AK141" s="518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18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18"/>
      <c r="BV141" s="518"/>
      <c r="BW141" s="518"/>
      <c r="BX141" s="518"/>
      <c r="BY141" s="518"/>
      <c r="BZ141" s="518"/>
      <c r="CA141" s="518"/>
      <c r="CB141" s="518"/>
      <c r="CC141" s="518"/>
      <c r="CD141" s="518"/>
      <c r="CE141" s="518"/>
      <c r="CF141" s="518"/>
      <c r="CG141" s="518"/>
      <c r="CH141" s="518"/>
      <c r="CI141" s="518"/>
      <c r="CJ141" s="518"/>
      <c r="CK141" s="518"/>
      <c r="CL141" s="518"/>
      <c r="CM141" s="518"/>
    </row>
    <row r="142" spans="1:91" ht="15.75" customHeight="1">
      <c r="A142" s="518"/>
      <c r="B142" s="525"/>
      <c r="C142" s="705" t="str">
        <f>D88</f>
        <v>PINDAH RUMAH/ KABUR</v>
      </c>
      <c r="D142" s="703"/>
      <c r="E142" s="704"/>
      <c r="F142" s="704">
        <f>IFERROR(VLOOKUP(C142,$DG$13:$DK$25,5,0),"")</f>
        <v>0</v>
      </c>
      <c r="G142" s="703"/>
      <c r="H142" s="705"/>
      <c r="I142" s="705"/>
      <c r="J142" s="705"/>
      <c r="K142" s="705"/>
      <c r="L142" s="540"/>
      <c r="M142" s="706"/>
      <c r="N142" s="706"/>
      <c r="O142" s="706"/>
      <c r="P142" s="706"/>
      <c r="Q142" s="706"/>
      <c r="R142" s="706"/>
      <c r="S142" s="706"/>
      <c r="T142" s="707"/>
      <c r="U142" s="707"/>
      <c r="V142" s="707"/>
      <c r="W142" s="518"/>
      <c r="X142" s="518"/>
      <c r="Y142" s="551"/>
      <c r="Z142" s="551"/>
      <c r="AA142" s="536"/>
      <c r="AB142" s="518"/>
      <c r="AC142" s="518"/>
      <c r="AF142" s="518"/>
      <c r="AG142" s="518"/>
      <c r="AH142" s="518"/>
      <c r="AI142" s="518"/>
      <c r="AJ142" s="518"/>
      <c r="AK142" s="518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18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18"/>
      <c r="BV142" s="518"/>
      <c r="BW142" s="518"/>
      <c r="BX142" s="518"/>
      <c r="BY142" s="518"/>
      <c r="BZ142" s="518"/>
      <c r="CA142" s="518"/>
      <c r="CB142" s="518"/>
      <c r="CC142" s="518"/>
      <c r="CD142" s="518"/>
      <c r="CE142" s="518"/>
      <c r="CF142" s="518"/>
      <c r="CG142" s="518"/>
      <c r="CH142" s="518"/>
      <c r="CI142" s="518"/>
      <c r="CJ142" s="518"/>
      <c r="CK142" s="518"/>
      <c r="CL142" s="518"/>
      <c r="CM142" s="518"/>
    </row>
    <row r="143" spans="1:91" ht="15.75" customHeight="1">
      <c r="A143" s="518"/>
      <c r="B143" s="525"/>
      <c r="C143" s="1314" t="s">
        <v>1002</v>
      </c>
      <c r="D143" s="1312" t="s">
        <v>994</v>
      </c>
      <c r="E143" s="1315" t="s">
        <v>1207</v>
      </c>
      <c r="F143" s="1315" t="s">
        <v>995</v>
      </c>
      <c r="G143" s="1316" t="s">
        <v>1208</v>
      </c>
      <c r="H143" s="708">
        <f>+H$11</f>
        <v>45094</v>
      </c>
      <c r="I143" s="1316" t="s">
        <v>997</v>
      </c>
      <c r="J143" s="708">
        <f>+J$11</f>
        <v>45124</v>
      </c>
      <c r="K143" s="1316" t="s">
        <v>997</v>
      </c>
      <c r="L143" s="708">
        <f>+L$11</f>
        <v>45154</v>
      </c>
      <c r="M143" s="1316" t="s">
        <v>997</v>
      </c>
      <c r="N143" s="708">
        <f>+N$11</f>
        <v>45184</v>
      </c>
      <c r="O143" s="1316" t="s">
        <v>997</v>
      </c>
      <c r="P143" s="708">
        <f>+P$11</f>
        <v>45214</v>
      </c>
      <c r="Q143" s="1316" t="s">
        <v>997</v>
      </c>
      <c r="R143" s="708">
        <f>+R$11</f>
        <v>45244</v>
      </c>
      <c r="S143" s="1312" t="s">
        <v>997</v>
      </c>
      <c r="T143" s="1312" t="s">
        <v>36</v>
      </c>
      <c r="U143" s="1312" t="s">
        <v>319</v>
      </c>
      <c r="V143" s="1312" t="s">
        <v>248</v>
      </c>
      <c r="W143" s="1312" t="s">
        <v>998</v>
      </c>
      <c r="X143" s="709" t="s">
        <v>1209</v>
      </c>
      <c r="Y143" s="1313" t="s">
        <v>999</v>
      </c>
      <c r="Z143" s="1236"/>
      <c r="AA143" s="536"/>
      <c r="AB143" s="518"/>
      <c r="AC143" s="518"/>
      <c r="AF143" s="518"/>
      <c r="AG143" s="518"/>
      <c r="AH143" s="518"/>
      <c r="AI143" s="518"/>
      <c r="AJ143" s="518"/>
      <c r="AK143" s="518"/>
      <c r="AL143" s="518"/>
      <c r="AM143" s="518"/>
      <c r="AN143" s="518"/>
      <c r="AO143" s="518"/>
      <c r="AP143" s="518"/>
      <c r="AQ143" s="518"/>
      <c r="AR143" s="518"/>
      <c r="AS143" s="518"/>
      <c r="AT143" s="518"/>
      <c r="AU143" s="518"/>
      <c r="AV143" s="518"/>
      <c r="AW143" s="518"/>
      <c r="AX143" s="518"/>
      <c r="AY143" s="518"/>
      <c r="AZ143" s="518"/>
      <c r="BA143" s="518"/>
      <c r="BB143" s="518"/>
      <c r="BC143" s="518"/>
      <c r="BD143" s="518"/>
      <c r="BE143" s="518"/>
      <c r="BF143" s="518"/>
      <c r="BG143" s="518"/>
      <c r="BH143" s="518"/>
      <c r="BI143" s="518"/>
      <c r="BJ143" s="518"/>
      <c r="BK143" s="518"/>
      <c r="BL143" s="518"/>
      <c r="BM143" s="518"/>
      <c r="BN143" s="518"/>
      <c r="BO143" s="518"/>
      <c r="BP143" s="518"/>
      <c r="BQ143" s="518"/>
      <c r="BR143" s="518"/>
      <c r="BS143" s="518"/>
      <c r="BT143" s="518"/>
      <c r="BU143" s="518"/>
      <c r="BV143" s="518"/>
      <c r="BW143" s="518"/>
      <c r="BX143" s="518"/>
      <c r="BY143" s="518"/>
      <c r="BZ143" s="518"/>
      <c r="CA143" s="518"/>
      <c r="CB143" s="518"/>
      <c r="CC143" s="518"/>
      <c r="CD143" s="518"/>
      <c r="CE143" s="518"/>
      <c r="CF143" s="518"/>
      <c r="CG143" s="518"/>
      <c r="CH143" s="518"/>
      <c r="CI143" s="518"/>
      <c r="CJ143" s="518"/>
      <c r="CK143" s="518"/>
      <c r="CL143" s="518"/>
      <c r="CM143" s="518"/>
    </row>
    <row r="144" spans="1:91" ht="15.75" customHeight="1">
      <c r="A144" s="518"/>
      <c r="B144" s="525"/>
      <c r="C144" s="1197"/>
      <c r="D144" s="1185"/>
      <c r="E144" s="1185"/>
      <c r="F144" s="1185"/>
      <c r="G144" s="1185"/>
      <c r="H144" s="710" t="s">
        <v>1013</v>
      </c>
      <c r="I144" s="1185"/>
      <c r="J144" s="710" t="s">
        <v>1013</v>
      </c>
      <c r="K144" s="1185"/>
      <c r="L144" s="710" t="s">
        <v>1013</v>
      </c>
      <c r="M144" s="1185"/>
      <c r="N144" s="710" t="s">
        <v>1013</v>
      </c>
      <c r="O144" s="1185"/>
      <c r="P144" s="710" t="s">
        <v>1013</v>
      </c>
      <c r="Q144" s="1185"/>
      <c r="R144" s="710" t="s">
        <v>1013</v>
      </c>
      <c r="S144" s="1185"/>
      <c r="T144" s="1185"/>
      <c r="U144" s="1185"/>
      <c r="V144" s="1185"/>
      <c r="W144" s="1185"/>
      <c r="X144" s="711" t="str">
        <f>+C142</f>
        <v>PINDAH RUMAH/ KABUR</v>
      </c>
      <c r="Y144" s="712" t="s">
        <v>1014</v>
      </c>
      <c r="Z144" s="713" t="s">
        <v>1015</v>
      </c>
      <c r="AA144" s="536"/>
      <c r="AB144" s="518"/>
      <c r="AC144" s="518"/>
      <c r="AF144" s="518"/>
      <c r="AG144" s="518"/>
      <c r="AH144" s="518"/>
      <c r="AI144" s="518"/>
      <c r="AJ144" s="518"/>
      <c r="AK144" s="518"/>
      <c r="AL144" s="518"/>
      <c r="AM144" s="518"/>
      <c r="AN144" s="518"/>
      <c r="AO144" s="518"/>
      <c r="AP144" s="518"/>
      <c r="AQ144" s="518"/>
      <c r="AR144" s="518"/>
      <c r="AS144" s="518"/>
      <c r="AT144" s="518"/>
      <c r="AU144" s="518"/>
      <c r="AV144" s="518"/>
      <c r="AW144" s="518"/>
      <c r="AX144" s="518"/>
      <c r="AY144" s="518"/>
      <c r="AZ144" s="518"/>
      <c r="BA144" s="518"/>
      <c r="BB144" s="518"/>
      <c r="BC144" s="518"/>
      <c r="BD144" s="518"/>
      <c r="BE144" s="518"/>
      <c r="BF144" s="518"/>
      <c r="BG144" s="518"/>
      <c r="BH144" s="518"/>
      <c r="BI144" s="518"/>
      <c r="BJ144" s="518"/>
      <c r="BK144" s="518"/>
      <c r="BL144" s="518"/>
      <c r="BM144" s="518"/>
      <c r="BN144" s="518"/>
      <c r="BO144" s="518"/>
      <c r="BP144" s="518"/>
      <c r="BQ144" s="518"/>
      <c r="BR144" s="518"/>
      <c r="BS144" s="518"/>
      <c r="BT144" s="518"/>
      <c r="BU144" s="518"/>
      <c r="BV144" s="518"/>
      <c r="BW144" s="518"/>
      <c r="BX144" s="518"/>
      <c r="BY144" s="518"/>
      <c r="BZ144" s="518"/>
      <c r="CA144" s="518"/>
      <c r="CB144" s="518"/>
      <c r="CC144" s="518"/>
      <c r="CD144" s="518"/>
      <c r="CE144" s="518"/>
      <c r="CF144" s="518"/>
      <c r="CG144" s="518"/>
      <c r="CH144" s="518"/>
      <c r="CI144" s="518"/>
      <c r="CJ144" s="518"/>
      <c r="CK144" s="518"/>
      <c r="CL144" s="518"/>
      <c r="CM144" s="518"/>
    </row>
    <row r="145" spans="1:91" ht="15.75" customHeight="1">
      <c r="A145" s="518"/>
      <c r="B145" s="525" t="str">
        <f t="shared" ref="B145:B154" si="112">+CONCATENATE($C$143,C145)</f>
        <v>C1</v>
      </c>
      <c r="C145" s="714">
        <v>1</v>
      </c>
      <c r="D145" s="715" t="str">
        <f t="shared" ref="D145:D154" si="113">IFERROR(VLOOKUP($B145,$BD$13:$CN$80,37,0),0)</f>
        <v>RIA</v>
      </c>
      <c r="E145" s="716"/>
      <c r="F145" s="717">
        <f t="shared" ref="F145:F154" si="114">IFERROR(VLOOKUP($D145,$D$13:$V$80,3,0),0)</f>
        <v>44936</v>
      </c>
      <c r="G145" s="718" t="str">
        <f t="shared" ref="G145:G154" si="115">IFERROR(VLOOKUP($D145,$D$13:$V$80,4,0),0)</f>
        <v>0583/2056</v>
      </c>
      <c r="H145" s="711">
        <f t="shared" ref="H145:H154" si="116">IFERROR(VLOOKUP($D145,$D$13:$V$80,5,0),0)</f>
        <v>0</v>
      </c>
      <c r="I145" s="711">
        <f t="shared" ref="I145:I154" si="117">IFERROR(VLOOKUP($D145,$D$13:$V$80,6,0),0)</f>
        <v>0</v>
      </c>
      <c r="J145" s="711">
        <f t="shared" ref="J145:J154" si="118">IFERROR(VLOOKUP($D145,$D$13:$V$80,7,0),0)</f>
        <v>0</v>
      </c>
      <c r="K145" s="711">
        <f t="shared" ref="K145:K154" si="119">IFERROR(VLOOKUP($D145,$D$13:$V$80,8,0),0)</f>
        <v>0</v>
      </c>
      <c r="L145" s="711">
        <f t="shared" ref="L145:L154" si="120">IFERROR(VLOOKUP($D145,$D$13:$V$80,9,0),0)</f>
        <v>3</v>
      </c>
      <c r="M145" s="711">
        <f t="shared" ref="M145:M154" si="121">IFERROR(VLOOKUP($D145,$D$13:$V$80,10,0),0)</f>
        <v>0</v>
      </c>
      <c r="N145" s="711">
        <f t="shared" ref="N145:N154" si="122">IFERROR(VLOOKUP($D145,$D$13:$V$80,11,0),0)</f>
        <v>4</v>
      </c>
      <c r="O145" s="711">
        <f t="shared" ref="O145:O154" si="123">IFERROR(VLOOKUP($D145,$D$13:$V$80,12,0),0)</f>
        <v>100000</v>
      </c>
      <c r="P145" s="711">
        <f t="shared" ref="P145:P154" si="124">IFERROR(VLOOKUP($D145,$D$13:$V$80,13,0),0)</f>
        <v>0</v>
      </c>
      <c r="Q145" s="711">
        <f t="shared" ref="Q145:Q154" si="125">IFERROR(VLOOKUP($D145,$D$13:$V$80,14,0),0)</f>
        <v>0</v>
      </c>
      <c r="R145" s="711">
        <f t="shared" ref="R145:R154" si="126">IFERROR(VLOOKUP($D145,$D$13:$V$80,15,0),0)</f>
        <v>0</v>
      </c>
      <c r="S145" s="711">
        <f t="shared" ref="S145:S154" si="127">IFERROR(VLOOKUP($D145,$D$13:$V$80,16,0),0)</f>
        <v>0</v>
      </c>
      <c r="T145" s="719">
        <f t="shared" ref="T145:T154" si="128">I145+K145+M145+O145+Q145+S145</f>
        <v>100000</v>
      </c>
      <c r="U145" s="719"/>
      <c r="V145" s="711"/>
      <c r="W145" s="720"/>
      <c r="X145" s="711">
        <f t="shared" ref="X145:X154" si="129">IFERROR(VLOOKUP($D145,$AC$13:$AV$80,4,0),0)</f>
        <v>100000</v>
      </c>
      <c r="Y145" s="721" t="s">
        <v>650</v>
      </c>
      <c r="Z145" s="596"/>
      <c r="AA145" s="536"/>
      <c r="AB145" s="518"/>
      <c r="AC145" s="518"/>
      <c r="AF145" s="518"/>
      <c r="AG145" s="518"/>
      <c r="AH145" s="518"/>
      <c r="AI145" s="518"/>
      <c r="AJ145" s="518"/>
      <c r="AK145" s="518"/>
      <c r="AL145" s="518"/>
      <c r="AM145" s="518"/>
      <c r="AN145" s="518"/>
      <c r="AO145" s="518"/>
      <c r="AP145" s="518"/>
      <c r="AQ145" s="518"/>
      <c r="AR145" s="518"/>
      <c r="AS145" s="518"/>
      <c r="AT145" s="518"/>
      <c r="AU145" s="518"/>
      <c r="AV145" s="518"/>
      <c r="AW145" s="518"/>
      <c r="AX145" s="518"/>
      <c r="AY145" s="518"/>
      <c r="AZ145" s="518"/>
      <c r="BA145" s="518"/>
      <c r="BB145" s="518"/>
      <c r="BC145" s="518"/>
      <c r="BD145" s="518"/>
      <c r="BE145" s="518"/>
      <c r="BF145" s="518"/>
      <c r="BG145" s="518"/>
      <c r="BH145" s="518"/>
      <c r="BI145" s="518"/>
      <c r="BJ145" s="518"/>
      <c r="BK145" s="518"/>
      <c r="BL145" s="518"/>
      <c r="BM145" s="518"/>
      <c r="BN145" s="518"/>
      <c r="BO145" s="518"/>
      <c r="BP145" s="518"/>
      <c r="BQ145" s="518"/>
      <c r="BR145" s="518"/>
      <c r="BS145" s="518"/>
      <c r="BT145" s="518"/>
      <c r="BU145" s="518"/>
      <c r="BV145" s="518"/>
      <c r="BW145" s="518"/>
      <c r="BX145" s="518"/>
      <c r="BY145" s="518"/>
      <c r="BZ145" s="518"/>
      <c r="CA145" s="518"/>
      <c r="CB145" s="518"/>
      <c r="CC145" s="518"/>
      <c r="CD145" s="518"/>
      <c r="CE145" s="518"/>
      <c r="CF145" s="518"/>
      <c r="CG145" s="518"/>
      <c r="CH145" s="518"/>
      <c r="CI145" s="518"/>
      <c r="CJ145" s="518"/>
      <c r="CK145" s="518"/>
      <c r="CL145" s="518"/>
      <c r="CM145" s="518"/>
    </row>
    <row r="146" spans="1:91" ht="15.75" customHeight="1">
      <c r="A146" s="518"/>
      <c r="B146" s="525" t="str">
        <f t="shared" si="112"/>
        <v>C2</v>
      </c>
      <c r="C146" s="714">
        <f t="shared" ref="C146:C154" si="130">+C145+1</f>
        <v>2</v>
      </c>
      <c r="D146" s="715" t="str">
        <f t="shared" si="113"/>
        <v>HAYATI</v>
      </c>
      <c r="E146" s="716"/>
      <c r="F146" s="717">
        <f t="shared" si="114"/>
        <v>44939</v>
      </c>
      <c r="G146" s="718" t="str">
        <f t="shared" si="115"/>
        <v>1372/4896</v>
      </c>
      <c r="H146" s="711">
        <f t="shared" si="116"/>
        <v>0</v>
      </c>
      <c r="I146" s="711">
        <f t="shared" si="117"/>
        <v>0</v>
      </c>
      <c r="J146" s="711">
        <f t="shared" si="118"/>
        <v>0</v>
      </c>
      <c r="K146" s="711">
        <f t="shared" si="119"/>
        <v>0</v>
      </c>
      <c r="L146" s="711">
        <f t="shared" si="120"/>
        <v>3</v>
      </c>
      <c r="M146" s="711">
        <f t="shared" si="121"/>
        <v>133000</v>
      </c>
      <c r="N146" s="711">
        <f t="shared" si="122"/>
        <v>4</v>
      </c>
      <c r="O146" s="711">
        <f t="shared" si="123"/>
        <v>133000</v>
      </c>
      <c r="P146" s="711">
        <f t="shared" si="124"/>
        <v>0</v>
      </c>
      <c r="Q146" s="711">
        <f t="shared" si="125"/>
        <v>0</v>
      </c>
      <c r="R146" s="711">
        <f t="shared" si="126"/>
        <v>0</v>
      </c>
      <c r="S146" s="711">
        <f t="shared" si="127"/>
        <v>0</v>
      </c>
      <c r="T146" s="719">
        <f t="shared" si="128"/>
        <v>266000</v>
      </c>
      <c r="U146" s="719"/>
      <c r="V146" s="711"/>
      <c r="W146" s="720"/>
      <c r="X146" s="711">
        <f t="shared" si="129"/>
        <v>133000</v>
      </c>
      <c r="Y146" s="721" t="s">
        <v>650</v>
      </c>
      <c r="Z146" s="722"/>
      <c r="AA146" s="536"/>
      <c r="AB146" s="518"/>
      <c r="AC146" s="518"/>
      <c r="AF146" s="518"/>
      <c r="AG146" s="518"/>
      <c r="AH146" s="518"/>
      <c r="AI146" s="518"/>
      <c r="AJ146" s="518"/>
      <c r="AK146" s="518"/>
      <c r="AL146" s="518"/>
      <c r="AM146" s="518"/>
      <c r="AN146" s="518"/>
      <c r="AO146" s="518"/>
      <c r="AP146" s="518"/>
      <c r="AQ146" s="518"/>
      <c r="AR146" s="518"/>
      <c r="AS146" s="518"/>
      <c r="AT146" s="518"/>
      <c r="AU146" s="518"/>
      <c r="AV146" s="518"/>
      <c r="AW146" s="518"/>
      <c r="AX146" s="518"/>
      <c r="AY146" s="518"/>
      <c r="AZ146" s="518"/>
      <c r="BA146" s="518"/>
      <c r="BB146" s="518"/>
      <c r="BC146" s="518"/>
      <c r="BD146" s="518"/>
      <c r="BE146" s="518"/>
      <c r="BF146" s="518"/>
      <c r="BG146" s="518"/>
      <c r="BH146" s="518"/>
      <c r="BI146" s="518"/>
      <c r="BJ146" s="518"/>
      <c r="BK146" s="518"/>
      <c r="BL146" s="518"/>
      <c r="BM146" s="518"/>
      <c r="BN146" s="518"/>
      <c r="BO146" s="518"/>
      <c r="BP146" s="518"/>
      <c r="BQ146" s="518"/>
      <c r="BR146" s="518"/>
      <c r="BS146" s="518"/>
      <c r="BT146" s="518"/>
      <c r="BU146" s="518"/>
      <c r="BV146" s="518"/>
      <c r="BW146" s="518"/>
      <c r="BX146" s="518"/>
      <c r="BY146" s="518"/>
      <c r="BZ146" s="518"/>
      <c r="CA146" s="518"/>
      <c r="CB146" s="518"/>
      <c r="CC146" s="518"/>
      <c r="CD146" s="518"/>
      <c r="CE146" s="518"/>
      <c r="CF146" s="518"/>
      <c r="CG146" s="518"/>
      <c r="CH146" s="518"/>
      <c r="CI146" s="518"/>
      <c r="CJ146" s="518"/>
      <c r="CK146" s="518"/>
      <c r="CL146" s="518"/>
      <c r="CM146" s="518"/>
    </row>
    <row r="147" spans="1:91" ht="15.75" customHeight="1">
      <c r="A147" s="518"/>
      <c r="B147" s="525" t="str">
        <f t="shared" si="112"/>
        <v>C3</v>
      </c>
      <c r="C147" s="714">
        <f t="shared" si="130"/>
        <v>3</v>
      </c>
      <c r="D147" s="715" t="str">
        <f t="shared" si="113"/>
        <v>NOVITA SARI</v>
      </c>
      <c r="E147" s="716"/>
      <c r="F147" s="717">
        <f t="shared" si="114"/>
        <v>44943</v>
      </c>
      <c r="G147" s="718" t="str">
        <f t="shared" si="115"/>
        <v>2112/7460</v>
      </c>
      <c r="H147" s="711">
        <f t="shared" si="116"/>
        <v>0</v>
      </c>
      <c r="I147" s="711">
        <f t="shared" si="117"/>
        <v>0</v>
      </c>
      <c r="J147" s="711">
        <f t="shared" si="118"/>
        <v>0</v>
      </c>
      <c r="K147" s="711">
        <f t="shared" si="119"/>
        <v>0</v>
      </c>
      <c r="L147" s="711">
        <f t="shared" si="120"/>
        <v>3</v>
      </c>
      <c r="M147" s="711">
        <f t="shared" si="121"/>
        <v>0</v>
      </c>
      <c r="N147" s="711">
        <f t="shared" si="122"/>
        <v>4</v>
      </c>
      <c r="O147" s="711">
        <f t="shared" si="123"/>
        <v>293000</v>
      </c>
      <c r="P147" s="711">
        <f t="shared" si="124"/>
        <v>0</v>
      </c>
      <c r="Q147" s="711">
        <f t="shared" si="125"/>
        <v>0</v>
      </c>
      <c r="R147" s="711">
        <f t="shared" si="126"/>
        <v>0</v>
      </c>
      <c r="S147" s="711">
        <f t="shared" si="127"/>
        <v>0</v>
      </c>
      <c r="T147" s="719">
        <f t="shared" si="128"/>
        <v>293000</v>
      </c>
      <c r="U147" s="719"/>
      <c r="V147" s="711"/>
      <c r="W147" s="720"/>
      <c r="X147" s="711">
        <f t="shared" si="129"/>
        <v>293000</v>
      </c>
      <c r="Y147" s="721" t="s">
        <v>650</v>
      </c>
      <c r="Z147" s="722"/>
      <c r="AA147" s="536"/>
      <c r="AB147" s="518"/>
      <c r="AC147" s="518"/>
      <c r="AF147" s="518"/>
      <c r="AG147" s="518"/>
      <c r="AH147" s="518"/>
      <c r="AI147" s="518"/>
      <c r="AJ147" s="518"/>
      <c r="AK147" s="518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18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18"/>
      <c r="BV147" s="518"/>
      <c r="BW147" s="518"/>
      <c r="BX147" s="518"/>
      <c r="BY147" s="518"/>
      <c r="BZ147" s="518"/>
      <c r="CA147" s="518"/>
      <c r="CB147" s="518"/>
      <c r="CC147" s="518"/>
      <c r="CD147" s="518"/>
      <c r="CE147" s="518"/>
      <c r="CF147" s="518"/>
      <c r="CG147" s="518"/>
      <c r="CH147" s="518"/>
      <c r="CI147" s="518"/>
      <c r="CJ147" s="518"/>
      <c r="CK147" s="518"/>
      <c r="CL147" s="518"/>
      <c r="CM147" s="518"/>
    </row>
    <row r="148" spans="1:91" ht="15.75" customHeight="1">
      <c r="A148" s="518"/>
      <c r="B148" s="525" t="str">
        <f t="shared" si="112"/>
        <v>C4</v>
      </c>
      <c r="C148" s="714">
        <f t="shared" si="130"/>
        <v>4</v>
      </c>
      <c r="D148" s="715" t="str">
        <f t="shared" si="113"/>
        <v>HAMISA</v>
      </c>
      <c r="E148" s="716"/>
      <c r="F148" s="717">
        <f t="shared" si="114"/>
        <v>44950</v>
      </c>
      <c r="G148" s="718" t="str">
        <f t="shared" si="115"/>
        <v>4066/4064</v>
      </c>
      <c r="H148" s="711">
        <f t="shared" si="116"/>
        <v>0</v>
      </c>
      <c r="I148" s="711">
        <f t="shared" si="117"/>
        <v>0</v>
      </c>
      <c r="J148" s="711">
        <f t="shared" si="118"/>
        <v>0</v>
      </c>
      <c r="K148" s="711">
        <f t="shared" si="119"/>
        <v>0</v>
      </c>
      <c r="L148" s="711">
        <f t="shared" si="120"/>
        <v>3</v>
      </c>
      <c r="M148" s="711">
        <f t="shared" si="121"/>
        <v>0</v>
      </c>
      <c r="N148" s="711">
        <f t="shared" si="122"/>
        <v>4</v>
      </c>
      <c r="O148" s="711">
        <f t="shared" si="123"/>
        <v>160000</v>
      </c>
      <c r="P148" s="711">
        <f t="shared" si="124"/>
        <v>0</v>
      </c>
      <c r="Q148" s="711">
        <f t="shared" si="125"/>
        <v>0</v>
      </c>
      <c r="R148" s="711">
        <f t="shared" si="126"/>
        <v>0</v>
      </c>
      <c r="S148" s="711">
        <f t="shared" si="127"/>
        <v>0</v>
      </c>
      <c r="T148" s="719">
        <f t="shared" si="128"/>
        <v>160000</v>
      </c>
      <c r="U148" s="719"/>
      <c r="V148" s="711"/>
      <c r="W148" s="720"/>
      <c r="X148" s="711">
        <f t="shared" si="129"/>
        <v>160000</v>
      </c>
      <c r="Y148" s="721" t="s">
        <v>650</v>
      </c>
      <c r="Z148" s="722"/>
      <c r="AA148" s="536"/>
      <c r="AB148" s="518"/>
      <c r="AC148" s="518"/>
      <c r="AF148" s="518"/>
      <c r="AG148" s="518"/>
      <c r="AH148" s="518"/>
      <c r="AI148" s="518"/>
      <c r="AJ148" s="518"/>
      <c r="AK148" s="518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18"/>
      <c r="BD148" s="518"/>
      <c r="BE148" s="518"/>
      <c r="BF148" s="518"/>
      <c r="BG148" s="518"/>
      <c r="BH148" s="518"/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18"/>
      <c r="BV148" s="518"/>
      <c r="BW148" s="518"/>
      <c r="BX148" s="518"/>
      <c r="BY148" s="518"/>
      <c r="BZ148" s="518"/>
      <c r="CA148" s="518"/>
      <c r="CB148" s="518"/>
      <c r="CC148" s="518"/>
      <c r="CD148" s="518"/>
      <c r="CE148" s="518"/>
      <c r="CF148" s="518"/>
      <c r="CG148" s="518"/>
      <c r="CH148" s="518"/>
      <c r="CI148" s="518"/>
      <c r="CJ148" s="518"/>
      <c r="CK148" s="518"/>
      <c r="CL148" s="518"/>
      <c r="CM148" s="518"/>
    </row>
    <row r="149" spans="1:91" ht="15.75" customHeight="1">
      <c r="A149" s="518"/>
      <c r="B149" s="525" t="str">
        <f t="shared" si="112"/>
        <v>C5</v>
      </c>
      <c r="C149" s="714">
        <f t="shared" si="130"/>
        <v>5</v>
      </c>
      <c r="D149" s="715" t="str">
        <f t="shared" si="113"/>
        <v>MINI</v>
      </c>
      <c r="E149" s="716"/>
      <c r="F149" s="717">
        <f t="shared" si="114"/>
        <v>44956</v>
      </c>
      <c r="G149" s="718" t="str">
        <f t="shared" si="115"/>
        <v>5592/9208</v>
      </c>
      <c r="H149" s="711">
        <f t="shared" si="116"/>
        <v>0</v>
      </c>
      <c r="I149" s="711">
        <f t="shared" si="117"/>
        <v>0</v>
      </c>
      <c r="J149" s="711">
        <f t="shared" si="118"/>
        <v>0</v>
      </c>
      <c r="K149" s="711">
        <f t="shared" si="119"/>
        <v>0</v>
      </c>
      <c r="L149" s="711">
        <f t="shared" si="120"/>
        <v>3</v>
      </c>
      <c r="M149" s="711">
        <f t="shared" si="121"/>
        <v>0</v>
      </c>
      <c r="N149" s="711">
        <f t="shared" si="122"/>
        <v>4</v>
      </c>
      <c r="O149" s="711">
        <f t="shared" si="123"/>
        <v>133000</v>
      </c>
      <c r="P149" s="711">
        <f t="shared" si="124"/>
        <v>0</v>
      </c>
      <c r="Q149" s="711">
        <f t="shared" si="125"/>
        <v>0</v>
      </c>
      <c r="R149" s="711">
        <f t="shared" si="126"/>
        <v>0</v>
      </c>
      <c r="S149" s="711">
        <f t="shared" si="127"/>
        <v>0</v>
      </c>
      <c r="T149" s="719">
        <f t="shared" si="128"/>
        <v>133000</v>
      </c>
      <c r="U149" s="719"/>
      <c r="V149" s="711"/>
      <c r="W149" s="720"/>
      <c r="X149" s="711">
        <f t="shared" si="129"/>
        <v>133000</v>
      </c>
      <c r="Y149" s="721" t="s">
        <v>650</v>
      </c>
      <c r="Z149" s="722"/>
      <c r="AA149" s="536"/>
      <c r="AB149" s="518"/>
      <c r="AC149" s="518"/>
      <c r="AF149" s="518"/>
      <c r="AG149" s="518"/>
      <c r="AH149" s="518"/>
      <c r="AI149" s="518"/>
      <c r="AJ149" s="518"/>
      <c r="AK149" s="518"/>
      <c r="AL149" s="518"/>
      <c r="AM149" s="518"/>
      <c r="AN149" s="518"/>
      <c r="AO149" s="518"/>
      <c r="AP149" s="518"/>
      <c r="AQ149" s="518"/>
      <c r="AR149" s="518"/>
      <c r="AS149" s="518"/>
      <c r="AT149" s="518"/>
      <c r="AU149" s="518"/>
      <c r="AV149" s="518"/>
      <c r="AW149" s="518"/>
      <c r="AX149" s="518"/>
      <c r="AY149" s="518"/>
      <c r="AZ149" s="518"/>
      <c r="BA149" s="518"/>
      <c r="BB149" s="518"/>
      <c r="BC149" s="518"/>
      <c r="BD149" s="518"/>
      <c r="BE149" s="518"/>
      <c r="BF149" s="518"/>
      <c r="BG149" s="518"/>
      <c r="BH149" s="518"/>
      <c r="BI149" s="518"/>
      <c r="BJ149" s="518"/>
      <c r="BK149" s="518"/>
      <c r="BL149" s="518"/>
      <c r="BM149" s="518"/>
      <c r="BN149" s="518"/>
      <c r="BO149" s="518"/>
      <c r="BP149" s="518"/>
      <c r="BQ149" s="518"/>
      <c r="BR149" s="518"/>
      <c r="BS149" s="518"/>
      <c r="BT149" s="518"/>
      <c r="BU149" s="518"/>
      <c r="BV149" s="518"/>
      <c r="BW149" s="518"/>
      <c r="BX149" s="518"/>
      <c r="BY149" s="518"/>
      <c r="BZ149" s="518"/>
      <c r="CA149" s="518"/>
      <c r="CB149" s="518"/>
      <c r="CC149" s="518"/>
      <c r="CD149" s="518"/>
      <c r="CE149" s="518"/>
      <c r="CF149" s="518"/>
      <c r="CG149" s="518"/>
      <c r="CH149" s="518"/>
      <c r="CI149" s="518"/>
      <c r="CJ149" s="518"/>
      <c r="CK149" s="518"/>
      <c r="CL149" s="518"/>
      <c r="CM149" s="518"/>
    </row>
    <row r="150" spans="1:91" ht="15.75" customHeight="1">
      <c r="A150" s="518"/>
      <c r="B150" s="525" t="str">
        <f t="shared" si="112"/>
        <v>C6</v>
      </c>
      <c r="C150" s="714">
        <f t="shared" si="130"/>
        <v>6</v>
      </c>
      <c r="D150" s="715">
        <f t="shared" si="113"/>
        <v>0</v>
      </c>
      <c r="E150" s="716"/>
      <c r="F150" s="717">
        <f t="shared" si="114"/>
        <v>0</v>
      </c>
      <c r="G150" s="718">
        <f t="shared" si="115"/>
        <v>0</v>
      </c>
      <c r="H150" s="711">
        <f t="shared" si="116"/>
        <v>0</v>
      </c>
      <c r="I150" s="711">
        <f t="shared" si="117"/>
        <v>0</v>
      </c>
      <c r="J150" s="711">
        <f t="shared" si="118"/>
        <v>0</v>
      </c>
      <c r="K150" s="711">
        <f t="shared" si="119"/>
        <v>0</v>
      </c>
      <c r="L150" s="711">
        <f t="shared" si="120"/>
        <v>0</v>
      </c>
      <c r="M150" s="711">
        <f t="shared" si="121"/>
        <v>0</v>
      </c>
      <c r="N150" s="711">
        <f t="shared" si="122"/>
        <v>0</v>
      </c>
      <c r="O150" s="711">
        <f t="shared" si="123"/>
        <v>0</v>
      </c>
      <c r="P150" s="711">
        <f t="shared" si="124"/>
        <v>0</v>
      </c>
      <c r="Q150" s="711">
        <f t="shared" si="125"/>
        <v>0</v>
      </c>
      <c r="R150" s="711">
        <f t="shared" si="126"/>
        <v>0</v>
      </c>
      <c r="S150" s="711">
        <f t="shared" si="127"/>
        <v>0</v>
      </c>
      <c r="T150" s="719">
        <f t="shared" si="128"/>
        <v>0</v>
      </c>
      <c r="U150" s="719"/>
      <c r="V150" s="711"/>
      <c r="W150" s="720"/>
      <c r="X150" s="711">
        <f t="shared" si="129"/>
        <v>0</v>
      </c>
      <c r="Y150" s="721" t="s">
        <v>650</v>
      </c>
      <c r="Z150" s="722"/>
      <c r="AA150" s="536"/>
      <c r="AB150" s="518"/>
      <c r="AC150" s="518"/>
      <c r="AF150" s="518"/>
      <c r="AG150" s="518"/>
      <c r="AH150" s="518"/>
      <c r="AI150" s="518"/>
      <c r="AJ150" s="518"/>
      <c r="AK150" s="518"/>
      <c r="AL150" s="518"/>
      <c r="AM150" s="518"/>
      <c r="AN150" s="518"/>
      <c r="AO150" s="518"/>
      <c r="AP150" s="518"/>
      <c r="AQ150" s="518"/>
      <c r="AR150" s="518"/>
      <c r="AS150" s="518"/>
      <c r="AT150" s="518"/>
      <c r="AU150" s="518"/>
      <c r="AV150" s="518"/>
      <c r="AW150" s="518"/>
      <c r="AX150" s="518"/>
      <c r="AY150" s="518"/>
      <c r="AZ150" s="518"/>
      <c r="BA150" s="518"/>
      <c r="BB150" s="518"/>
      <c r="BC150" s="518"/>
      <c r="BD150" s="518"/>
      <c r="BE150" s="518"/>
      <c r="BF150" s="518"/>
      <c r="BG150" s="518"/>
      <c r="BH150" s="518"/>
      <c r="BI150" s="518"/>
      <c r="BJ150" s="518"/>
      <c r="BK150" s="518"/>
      <c r="BL150" s="518"/>
      <c r="BM150" s="518"/>
      <c r="BN150" s="518"/>
      <c r="BO150" s="518"/>
      <c r="BP150" s="518"/>
      <c r="BQ150" s="518"/>
      <c r="BR150" s="518"/>
      <c r="BS150" s="518"/>
      <c r="BT150" s="518"/>
      <c r="BU150" s="518"/>
      <c r="BV150" s="518"/>
      <c r="BW150" s="518"/>
      <c r="BX150" s="518"/>
      <c r="BY150" s="518"/>
      <c r="BZ150" s="518"/>
      <c r="CA150" s="518"/>
      <c r="CB150" s="518"/>
      <c r="CC150" s="518"/>
      <c r="CD150" s="518"/>
      <c r="CE150" s="518"/>
      <c r="CF150" s="518"/>
      <c r="CG150" s="518"/>
      <c r="CH150" s="518"/>
      <c r="CI150" s="518"/>
      <c r="CJ150" s="518"/>
      <c r="CK150" s="518"/>
      <c r="CL150" s="518"/>
      <c r="CM150" s="518"/>
    </row>
    <row r="151" spans="1:91" ht="15.75" customHeight="1">
      <c r="A151" s="518"/>
      <c r="B151" s="525" t="str">
        <f t="shared" si="112"/>
        <v>C7</v>
      </c>
      <c r="C151" s="714">
        <f t="shared" si="130"/>
        <v>7</v>
      </c>
      <c r="D151" s="715">
        <f t="shared" si="113"/>
        <v>0</v>
      </c>
      <c r="E151" s="716"/>
      <c r="F151" s="717">
        <f t="shared" si="114"/>
        <v>0</v>
      </c>
      <c r="G151" s="718">
        <f t="shared" si="115"/>
        <v>0</v>
      </c>
      <c r="H151" s="711">
        <f t="shared" si="116"/>
        <v>0</v>
      </c>
      <c r="I151" s="711">
        <f t="shared" si="117"/>
        <v>0</v>
      </c>
      <c r="J151" s="711">
        <f t="shared" si="118"/>
        <v>0</v>
      </c>
      <c r="K151" s="711">
        <f t="shared" si="119"/>
        <v>0</v>
      </c>
      <c r="L151" s="711">
        <f t="shared" si="120"/>
        <v>0</v>
      </c>
      <c r="M151" s="711">
        <f t="shared" si="121"/>
        <v>0</v>
      </c>
      <c r="N151" s="711">
        <f t="shared" si="122"/>
        <v>0</v>
      </c>
      <c r="O151" s="711">
        <f t="shared" si="123"/>
        <v>0</v>
      </c>
      <c r="P151" s="711">
        <f t="shared" si="124"/>
        <v>0</v>
      </c>
      <c r="Q151" s="711">
        <f t="shared" si="125"/>
        <v>0</v>
      </c>
      <c r="R151" s="711">
        <f t="shared" si="126"/>
        <v>0</v>
      </c>
      <c r="S151" s="711">
        <f t="shared" si="127"/>
        <v>0</v>
      </c>
      <c r="T151" s="719">
        <f t="shared" si="128"/>
        <v>0</v>
      </c>
      <c r="U151" s="719"/>
      <c r="V151" s="711"/>
      <c r="W151" s="720"/>
      <c r="X151" s="711">
        <f t="shared" si="129"/>
        <v>0</v>
      </c>
      <c r="Y151" s="721" t="s">
        <v>650</v>
      </c>
      <c r="Z151" s="722"/>
      <c r="AA151" s="536"/>
      <c r="AB151" s="518"/>
      <c r="AC151" s="518"/>
      <c r="AF151" s="518"/>
      <c r="AG151" s="518"/>
      <c r="AH151" s="518"/>
      <c r="AI151" s="518"/>
      <c r="AJ151" s="518"/>
      <c r="AK151" s="518"/>
      <c r="AL151" s="518"/>
      <c r="AM151" s="518"/>
      <c r="AN151" s="518"/>
      <c r="AO151" s="518"/>
      <c r="AP151" s="518"/>
      <c r="AQ151" s="518"/>
      <c r="AR151" s="518"/>
      <c r="AS151" s="518"/>
      <c r="AT151" s="518"/>
      <c r="AU151" s="518"/>
      <c r="AV151" s="518"/>
      <c r="AW151" s="518"/>
      <c r="AX151" s="518"/>
      <c r="AY151" s="518"/>
      <c r="AZ151" s="518"/>
      <c r="BA151" s="518"/>
      <c r="BB151" s="518"/>
      <c r="BC151" s="518"/>
      <c r="BD151" s="518"/>
      <c r="BE151" s="518"/>
      <c r="BF151" s="518"/>
      <c r="BG151" s="518"/>
      <c r="BH151" s="518"/>
      <c r="BI151" s="518"/>
      <c r="BJ151" s="518"/>
      <c r="BK151" s="518"/>
      <c r="BL151" s="518"/>
      <c r="BM151" s="518"/>
      <c r="BN151" s="518"/>
      <c r="BO151" s="518"/>
      <c r="BP151" s="518"/>
      <c r="BQ151" s="518"/>
      <c r="BR151" s="518"/>
      <c r="BS151" s="518"/>
      <c r="BT151" s="518"/>
      <c r="BU151" s="518"/>
      <c r="BV151" s="518"/>
      <c r="BW151" s="518"/>
      <c r="BX151" s="518"/>
      <c r="BY151" s="518"/>
      <c r="BZ151" s="518"/>
      <c r="CA151" s="518"/>
      <c r="CB151" s="518"/>
      <c r="CC151" s="518"/>
      <c r="CD151" s="518"/>
      <c r="CE151" s="518"/>
      <c r="CF151" s="518"/>
      <c r="CG151" s="518"/>
      <c r="CH151" s="518"/>
      <c r="CI151" s="518"/>
      <c r="CJ151" s="518"/>
      <c r="CK151" s="518"/>
      <c r="CL151" s="518"/>
      <c r="CM151" s="518"/>
    </row>
    <row r="152" spans="1:91" ht="15.75" customHeight="1">
      <c r="A152" s="518"/>
      <c r="B152" s="525" t="str">
        <f t="shared" si="112"/>
        <v>C8</v>
      </c>
      <c r="C152" s="714">
        <f t="shared" si="130"/>
        <v>8</v>
      </c>
      <c r="D152" s="715">
        <f t="shared" si="113"/>
        <v>0</v>
      </c>
      <c r="E152" s="716"/>
      <c r="F152" s="717">
        <f t="shared" si="114"/>
        <v>0</v>
      </c>
      <c r="G152" s="718">
        <f t="shared" si="115"/>
        <v>0</v>
      </c>
      <c r="H152" s="711">
        <f t="shared" si="116"/>
        <v>0</v>
      </c>
      <c r="I152" s="711">
        <f t="shared" si="117"/>
        <v>0</v>
      </c>
      <c r="J152" s="711">
        <f t="shared" si="118"/>
        <v>0</v>
      </c>
      <c r="K152" s="711">
        <f t="shared" si="119"/>
        <v>0</v>
      </c>
      <c r="L152" s="711">
        <f t="shared" si="120"/>
        <v>0</v>
      </c>
      <c r="M152" s="711">
        <f t="shared" si="121"/>
        <v>0</v>
      </c>
      <c r="N152" s="711">
        <f t="shared" si="122"/>
        <v>0</v>
      </c>
      <c r="O152" s="711">
        <f t="shared" si="123"/>
        <v>0</v>
      </c>
      <c r="P152" s="711">
        <f t="shared" si="124"/>
        <v>0</v>
      </c>
      <c r="Q152" s="711">
        <f t="shared" si="125"/>
        <v>0</v>
      </c>
      <c r="R152" s="711">
        <f t="shared" si="126"/>
        <v>0</v>
      </c>
      <c r="S152" s="711">
        <f t="shared" si="127"/>
        <v>0</v>
      </c>
      <c r="T152" s="719">
        <f t="shared" si="128"/>
        <v>0</v>
      </c>
      <c r="U152" s="719"/>
      <c r="V152" s="711"/>
      <c r="W152" s="720"/>
      <c r="X152" s="711">
        <f t="shared" si="129"/>
        <v>0</v>
      </c>
      <c r="Y152" s="721"/>
      <c r="Z152" s="722"/>
      <c r="AA152" s="536"/>
      <c r="AB152" s="518"/>
      <c r="AC152" s="518"/>
      <c r="AF152" s="518"/>
      <c r="AG152" s="518"/>
      <c r="AH152" s="518"/>
      <c r="AI152" s="518"/>
      <c r="AJ152" s="518"/>
      <c r="AK152" s="518"/>
      <c r="AL152" s="518"/>
      <c r="AM152" s="518"/>
      <c r="AN152" s="518"/>
      <c r="AO152" s="518"/>
      <c r="AP152" s="518"/>
      <c r="AQ152" s="518"/>
      <c r="AR152" s="518"/>
      <c r="AS152" s="518"/>
      <c r="AT152" s="518"/>
      <c r="AU152" s="518"/>
      <c r="AV152" s="518"/>
      <c r="AW152" s="518"/>
      <c r="AX152" s="518"/>
      <c r="AY152" s="518"/>
      <c r="AZ152" s="518"/>
      <c r="BA152" s="518"/>
      <c r="BB152" s="518"/>
      <c r="BC152" s="518"/>
      <c r="BD152" s="518"/>
      <c r="BE152" s="518"/>
      <c r="BF152" s="518"/>
      <c r="BG152" s="518"/>
      <c r="BH152" s="518"/>
      <c r="BI152" s="518"/>
      <c r="BJ152" s="518"/>
      <c r="BK152" s="518"/>
      <c r="BL152" s="518"/>
      <c r="BM152" s="518"/>
      <c r="BN152" s="518"/>
      <c r="BO152" s="518"/>
      <c r="BP152" s="518"/>
      <c r="BQ152" s="518"/>
      <c r="BR152" s="518"/>
      <c r="BS152" s="518"/>
      <c r="BT152" s="518"/>
      <c r="BU152" s="518"/>
      <c r="BV152" s="518"/>
      <c r="BW152" s="518"/>
      <c r="BX152" s="518"/>
      <c r="BY152" s="518"/>
      <c r="BZ152" s="518"/>
      <c r="CA152" s="518"/>
      <c r="CB152" s="518"/>
      <c r="CC152" s="518"/>
      <c r="CD152" s="518"/>
      <c r="CE152" s="518"/>
      <c r="CF152" s="518"/>
      <c r="CG152" s="518"/>
      <c r="CH152" s="518"/>
      <c r="CI152" s="518"/>
      <c r="CJ152" s="518"/>
      <c r="CK152" s="518"/>
      <c r="CL152" s="518"/>
      <c r="CM152" s="518"/>
    </row>
    <row r="153" spans="1:91" ht="15.75" customHeight="1">
      <c r="A153" s="518"/>
      <c r="B153" s="525" t="str">
        <f t="shared" si="112"/>
        <v>C9</v>
      </c>
      <c r="C153" s="714">
        <f t="shared" si="130"/>
        <v>9</v>
      </c>
      <c r="D153" s="715">
        <f t="shared" si="113"/>
        <v>0</v>
      </c>
      <c r="E153" s="716"/>
      <c r="F153" s="717">
        <f t="shared" si="114"/>
        <v>0</v>
      </c>
      <c r="G153" s="718">
        <f t="shared" si="115"/>
        <v>0</v>
      </c>
      <c r="H153" s="711">
        <f t="shared" si="116"/>
        <v>0</v>
      </c>
      <c r="I153" s="711">
        <f t="shared" si="117"/>
        <v>0</v>
      </c>
      <c r="J153" s="711">
        <f t="shared" si="118"/>
        <v>0</v>
      </c>
      <c r="K153" s="711">
        <f t="shared" si="119"/>
        <v>0</v>
      </c>
      <c r="L153" s="711">
        <f t="shared" si="120"/>
        <v>0</v>
      </c>
      <c r="M153" s="711">
        <f t="shared" si="121"/>
        <v>0</v>
      </c>
      <c r="N153" s="711">
        <f t="shared" si="122"/>
        <v>0</v>
      </c>
      <c r="O153" s="711">
        <f t="shared" si="123"/>
        <v>0</v>
      </c>
      <c r="P153" s="711">
        <f t="shared" si="124"/>
        <v>0</v>
      </c>
      <c r="Q153" s="711">
        <f t="shared" si="125"/>
        <v>0</v>
      </c>
      <c r="R153" s="711">
        <f t="shared" si="126"/>
        <v>0</v>
      </c>
      <c r="S153" s="711">
        <f t="shared" si="127"/>
        <v>0</v>
      </c>
      <c r="T153" s="719">
        <f t="shared" si="128"/>
        <v>0</v>
      </c>
      <c r="U153" s="719"/>
      <c r="V153" s="711"/>
      <c r="W153" s="720"/>
      <c r="X153" s="711">
        <f t="shared" si="129"/>
        <v>0</v>
      </c>
      <c r="Y153" s="721"/>
      <c r="Z153" s="722"/>
      <c r="AA153" s="536"/>
      <c r="AB153" s="518"/>
      <c r="AC153" s="518"/>
      <c r="AF153" s="518"/>
      <c r="AG153" s="518"/>
      <c r="AH153" s="518"/>
      <c r="AI153" s="518"/>
      <c r="AJ153" s="518"/>
      <c r="AK153" s="518"/>
      <c r="AL153" s="518"/>
      <c r="AM153" s="518"/>
      <c r="AN153" s="518"/>
      <c r="AO153" s="518"/>
      <c r="AP153" s="518"/>
      <c r="AQ153" s="518"/>
      <c r="AR153" s="518"/>
      <c r="AS153" s="518"/>
      <c r="AT153" s="518"/>
      <c r="AU153" s="518"/>
      <c r="AV153" s="518"/>
      <c r="AW153" s="518"/>
      <c r="AX153" s="518"/>
      <c r="AY153" s="518"/>
      <c r="AZ153" s="518"/>
      <c r="BA153" s="518"/>
      <c r="BB153" s="518"/>
      <c r="BC153" s="518"/>
      <c r="BD153" s="518"/>
      <c r="BE153" s="518"/>
      <c r="BF153" s="518"/>
      <c r="BG153" s="518"/>
      <c r="BH153" s="518"/>
      <c r="BI153" s="518"/>
      <c r="BJ153" s="518"/>
      <c r="BK153" s="518"/>
      <c r="BL153" s="518"/>
      <c r="BM153" s="518"/>
      <c r="BN153" s="518"/>
      <c r="BO153" s="518"/>
      <c r="BP153" s="518"/>
      <c r="BQ153" s="518"/>
      <c r="BR153" s="518"/>
      <c r="BS153" s="518"/>
      <c r="BT153" s="518"/>
      <c r="BU153" s="518"/>
      <c r="BV153" s="518"/>
      <c r="BW153" s="518"/>
      <c r="BX153" s="518"/>
      <c r="BY153" s="518"/>
      <c r="BZ153" s="518"/>
      <c r="CA153" s="518"/>
      <c r="CB153" s="518"/>
      <c r="CC153" s="518"/>
      <c r="CD153" s="518"/>
      <c r="CE153" s="518"/>
      <c r="CF153" s="518"/>
      <c r="CG153" s="518"/>
      <c r="CH153" s="518"/>
      <c r="CI153" s="518"/>
      <c r="CJ153" s="518"/>
      <c r="CK153" s="518"/>
      <c r="CL153" s="518"/>
      <c r="CM153" s="518"/>
    </row>
    <row r="154" spans="1:91" ht="15.75" customHeight="1">
      <c r="A154" s="518"/>
      <c r="B154" s="525" t="str">
        <f t="shared" si="112"/>
        <v>C10</v>
      </c>
      <c r="C154" s="714">
        <f t="shared" si="130"/>
        <v>10</v>
      </c>
      <c r="D154" s="715">
        <f t="shared" si="113"/>
        <v>0</v>
      </c>
      <c r="E154" s="716"/>
      <c r="F154" s="717">
        <f t="shared" si="114"/>
        <v>0</v>
      </c>
      <c r="G154" s="718">
        <f t="shared" si="115"/>
        <v>0</v>
      </c>
      <c r="H154" s="711">
        <f t="shared" si="116"/>
        <v>0</v>
      </c>
      <c r="I154" s="711">
        <f t="shared" si="117"/>
        <v>0</v>
      </c>
      <c r="J154" s="711">
        <f t="shared" si="118"/>
        <v>0</v>
      </c>
      <c r="K154" s="711">
        <f t="shared" si="119"/>
        <v>0</v>
      </c>
      <c r="L154" s="711">
        <f t="shared" si="120"/>
        <v>0</v>
      </c>
      <c r="M154" s="711">
        <f t="shared" si="121"/>
        <v>0</v>
      </c>
      <c r="N154" s="711">
        <f t="shared" si="122"/>
        <v>0</v>
      </c>
      <c r="O154" s="711">
        <f t="shared" si="123"/>
        <v>0</v>
      </c>
      <c r="P154" s="711">
        <f t="shared" si="124"/>
        <v>0</v>
      </c>
      <c r="Q154" s="711">
        <f t="shared" si="125"/>
        <v>0</v>
      </c>
      <c r="R154" s="711">
        <f t="shared" si="126"/>
        <v>0</v>
      </c>
      <c r="S154" s="711">
        <f t="shared" si="127"/>
        <v>0</v>
      </c>
      <c r="T154" s="719">
        <f t="shared" si="128"/>
        <v>0</v>
      </c>
      <c r="U154" s="719"/>
      <c r="V154" s="711"/>
      <c r="W154" s="720"/>
      <c r="X154" s="711">
        <f t="shared" si="129"/>
        <v>0</v>
      </c>
      <c r="Y154" s="595"/>
      <c r="Z154" s="722"/>
      <c r="AA154" s="536"/>
      <c r="AB154" s="518"/>
      <c r="AC154" s="518"/>
      <c r="AF154" s="518"/>
      <c r="AG154" s="518"/>
      <c r="AH154" s="518"/>
      <c r="AI154" s="518"/>
      <c r="AJ154" s="518"/>
      <c r="AK154" s="518"/>
      <c r="AL154" s="518"/>
      <c r="AM154" s="518"/>
      <c r="AN154" s="518"/>
      <c r="AO154" s="518"/>
      <c r="AP154" s="518"/>
      <c r="AQ154" s="518"/>
      <c r="AR154" s="518"/>
      <c r="AS154" s="518"/>
      <c r="AT154" s="518"/>
      <c r="AU154" s="518"/>
      <c r="AV154" s="518"/>
      <c r="AW154" s="518"/>
      <c r="AX154" s="518"/>
      <c r="AY154" s="518"/>
      <c r="AZ154" s="518"/>
      <c r="BA154" s="518"/>
      <c r="BB154" s="518"/>
      <c r="BC154" s="518"/>
      <c r="BD154" s="518"/>
      <c r="BE154" s="518"/>
      <c r="BF154" s="518"/>
      <c r="BG154" s="518"/>
      <c r="BH154" s="518"/>
      <c r="BI154" s="518"/>
      <c r="BJ154" s="518"/>
      <c r="BK154" s="518"/>
      <c r="BL154" s="518"/>
      <c r="BM154" s="518"/>
      <c r="BN154" s="518"/>
      <c r="BO154" s="518"/>
      <c r="BP154" s="518"/>
      <c r="BQ154" s="518"/>
      <c r="BR154" s="518"/>
      <c r="BS154" s="518"/>
      <c r="BT154" s="518"/>
      <c r="BU154" s="518"/>
      <c r="BV154" s="518"/>
      <c r="BW154" s="518"/>
      <c r="BX154" s="518"/>
      <c r="BY154" s="518"/>
      <c r="BZ154" s="518"/>
      <c r="CA154" s="518"/>
      <c r="CB154" s="518"/>
      <c r="CC154" s="518"/>
      <c r="CD154" s="518"/>
      <c r="CE154" s="518"/>
      <c r="CF154" s="518"/>
      <c r="CG154" s="518"/>
      <c r="CH154" s="518"/>
      <c r="CI154" s="518"/>
      <c r="CJ154" s="518"/>
      <c r="CK154" s="518"/>
      <c r="CL154" s="518"/>
      <c r="CM154" s="518"/>
    </row>
    <row r="155" spans="1:91" ht="15.75" customHeight="1">
      <c r="A155" s="518"/>
      <c r="B155" s="525"/>
      <c r="C155" s="1318" t="s">
        <v>36</v>
      </c>
      <c r="D155" s="1217"/>
      <c r="E155" s="1217"/>
      <c r="F155" s="1217"/>
      <c r="G155" s="1173"/>
      <c r="H155" s="725"/>
      <c r="I155" s="725">
        <f>SUM(I145:I154)</f>
        <v>0</v>
      </c>
      <c r="J155" s="725"/>
      <c r="K155" s="725">
        <f>SUM(K145:K154)</f>
        <v>0</v>
      </c>
      <c r="L155" s="726"/>
      <c r="M155" s="725">
        <f>SUM(M145:M154)</f>
        <v>133000</v>
      </c>
      <c r="N155" s="726"/>
      <c r="O155" s="725">
        <f>SUM(O145:O154)</f>
        <v>819000</v>
      </c>
      <c r="P155" s="726"/>
      <c r="Q155" s="725">
        <f>SUM(Q145:Q154)</f>
        <v>0</v>
      </c>
      <c r="R155" s="726"/>
      <c r="S155" s="725">
        <f t="shared" ref="S155:U155" si="131">SUM(S145:S154)</f>
        <v>0</v>
      </c>
      <c r="T155" s="725">
        <f t="shared" si="131"/>
        <v>952000</v>
      </c>
      <c r="U155" s="725">
        <f t="shared" si="131"/>
        <v>0</v>
      </c>
      <c r="V155" s="725"/>
      <c r="W155" s="728"/>
      <c r="X155" s="725">
        <f>SUM(X145:X154)</f>
        <v>819000</v>
      </c>
      <c r="Y155" s="729">
        <f t="shared" ref="Y155:Z155" si="132">COUNTA(Y145:Y150)</f>
        <v>6</v>
      </c>
      <c r="Z155" s="730">
        <f t="shared" si="132"/>
        <v>0</v>
      </c>
      <c r="AA155" s="536"/>
      <c r="AB155" s="518"/>
      <c r="AC155" s="518"/>
      <c r="AF155" s="518"/>
      <c r="AG155" s="518"/>
      <c r="AH155" s="518"/>
      <c r="AI155" s="518"/>
      <c r="AJ155" s="518"/>
      <c r="AK155" s="518"/>
      <c r="AL155" s="518"/>
      <c r="AM155" s="518"/>
      <c r="AN155" s="518"/>
      <c r="AO155" s="518"/>
      <c r="AP155" s="518"/>
      <c r="AQ155" s="518"/>
      <c r="AR155" s="518"/>
      <c r="AS155" s="518"/>
      <c r="AT155" s="518"/>
      <c r="AU155" s="518"/>
      <c r="AV155" s="518"/>
      <c r="AW155" s="518"/>
      <c r="AX155" s="518"/>
      <c r="AY155" s="518"/>
      <c r="AZ155" s="518"/>
      <c r="BA155" s="518"/>
      <c r="BB155" s="518"/>
      <c r="BC155" s="518"/>
      <c r="BD155" s="518"/>
      <c r="BE155" s="518"/>
      <c r="BF155" s="518"/>
      <c r="BG155" s="518"/>
      <c r="BH155" s="518"/>
      <c r="BI155" s="518"/>
      <c r="BJ155" s="518"/>
      <c r="BK155" s="518"/>
      <c r="BL155" s="518"/>
      <c r="BM155" s="518"/>
      <c r="BN155" s="518"/>
      <c r="BO155" s="518"/>
      <c r="BP155" s="518"/>
      <c r="BQ155" s="518"/>
      <c r="BR155" s="518"/>
      <c r="BS155" s="518"/>
      <c r="BT155" s="518"/>
      <c r="BU155" s="518"/>
      <c r="BV155" s="518"/>
      <c r="BW155" s="518"/>
      <c r="BX155" s="518"/>
      <c r="BY155" s="518"/>
      <c r="BZ155" s="518"/>
      <c r="CA155" s="518"/>
      <c r="CB155" s="518"/>
      <c r="CC155" s="518"/>
      <c r="CD155" s="518"/>
      <c r="CE155" s="518"/>
      <c r="CF155" s="518"/>
      <c r="CG155" s="518"/>
      <c r="CH155" s="518"/>
      <c r="CI155" s="518"/>
      <c r="CJ155" s="518"/>
      <c r="CK155" s="518"/>
      <c r="CL155" s="518"/>
      <c r="CM155" s="518"/>
    </row>
    <row r="156" spans="1:91" ht="15.75" customHeight="1">
      <c r="A156" s="518"/>
      <c r="B156" s="525"/>
      <c r="C156" s="518"/>
      <c r="D156" s="518"/>
      <c r="E156" s="529"/>
      <c r="F156" s="529"/>
      <c r="G156" s="530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18"/>
      <c r="T156" s="518"/>
      <c r="U156" s="518"/>
      <c r="V156" s="518"/>
      <c r="W156" s="518"/>
      <c r="X156" s="530">
        <f>+AF81</f>
        <v>819000</v>
      </c>
      <c r="Y156" s="551"/>
      <c r="Z156" s="551"/>
      <c r="AA156" s="536"/>
      <c r="AB156" s="518"/>
      <c r="AC156" s="518"/>
      <c r="AF156" s="518"/>
      <c r="AG156" s="518"/>
      <c r="AH156" s="518"/>
      <c r="AI156" s="518"/>
      <c r="AJ156" s="518"/>
      <c r="AK156" s="518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18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18"/>
      <c r="BV156" s="518"/>
      <c r="BW156" s="518"/>
      <c r="BX156" s="518"/>
      <c r="BY156" s="518"/>
      <c r="BZ156" s="518"/>
      <c r="CA156" s="518"/>
      <c r="CB156" s="518"/>
      <c r="CC156" s="518"/>
      <c r="CD156" s="518"/>
      <c r="CE156" s="518"/>
      <c r="CF156" s="518"/>
      <c r="CG156" s="518"/>
      <c r="CH156" s="518"/>
      <c r="CI156" s="518"/>
      <c r="CJ156" s="518"/>
      <c r="CK156" s="518"/>
      <c r="CL156" s="518"/>
      <c r="CM156" s="518"/>
    </row>
    <row r="157" spans="1:91" ht="15.75" customHeight="1">
      <c r="A157" s="518"/>
      <c r="B157" s="525"/>
      <c r="C157" s="518"/>
      <c r="D157" s="518"/>
      <c r="E157" s="529"/>
      <c r="F157" s="529"/>
      <c r="G157" s="530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18"/>
      <c r="T157" s="518"/>
      <c r="U157" s="518"/>
      <c r="V157" s="518"/>
      <c r="W157" s="518"/>
      <c r="X157" s="518"/>
      <c r="Y157" s="551"/>
      <c r="Z157" s="551"/>
      <c r="AA157" s="536"/>
      <c r="AB157" s="518"/>
      <c r="AC157" s="518"/>
      <c r="AF157" s="518"/>
      <c r="AG157" s="518"/>
      <c r="AH157" s="518"/>
      <c r="AI157" s="518"/>
      <c r="AJ157" s="518"/>
      <c r="AK157" s="518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18"/>
      <c r="BD157" s="518"/>
      <c r="BE157" s="518"/>
      <c r="BF157" s="518"/>
      <c r="BG157" s="518"/>
      <c r="BH157" s="518"/>
      <c r="BI157" s="518"/>
      <c r="BJ157" s="518"/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18"/>
      <c r="BV157" s="518"/>
      <c r="BW157" s="518"/>
      <c r="BX157" s="518"/>
      <c r="BY157" s="518"/>
      <c r="BZ157" s="518"/>
      <c r="CA157" s="518"/>
      <c r="CB157" s="518"/>
      <c r="CC157" s="518"/>
      <c r="CD157" s="518"/>
      <c r="CE157" s="518"/>
      <c r="CF157" s="518"/>
      <c r="CG157" s="518"/>
      <c r="CH157" s="518"/>
      <c r="CI157" s="518"/>
      <c r="CJ157" s="518"/>
      <c r="CK157" s="518"/>
      <c r="CL157" s="518"/>
      <c r="CM157" s="518"/>
    </row>
    <row r="158" spans="1:91" ht="15.75" customHeight="1">
      <c r="A158" s="518"/>
      <c r="B158" s="525"/>
      <c r="C158" s="705" t="str">
        <f>D89</f>
        <v>SUSAH DITAGIH/ BAD DEBT</v>
      </c>
      <c r="D158" s="703"/>
      <c r="E158" s="704"/>
      <c r="F158" s="704">
        <f>IFERROR(VLOOKUP(C158,$DG$13:$DK$25,5,0),"")</f>
        <v>0</v>
      </c>
      <c r="G158" s="703"/>
      <c r="H158" s="705"/>
      <c r="I158" s="705"/>
      <c r="J158" s="705"/>
      <c r="K158" s="705"/>
      <c r="L158" s="540"/>
      <c r="M158" s="706"/>
      <c r="N158" s="706"/>
      <c r="O158" s="706"/>
      <c r="P158" s="706"/>
      <c r="Q158" s="706"/>
      <c r="R158" s="706"/>
      <c r="S158" s="706"/>
      <c r="T158" s="707"/>
      <c r="U158" s="707"/>
      <c r="V158" s="707"/>
      <c r="W158" s="518"/>
      <c r="X158" s="518"/>
      <c r="Y158" s="551"/>
      <c r="Z158" s="551" t="s">
        <v>187</v>
      </c>
      <c r="AA158" s="536"/>
      <c r="AB158" s="518"/>
      <c r="AC158" s="518"/>
      <c r="AF158" s="518"/>
      <c r="AG158" s="518"/>
      <c r="AH158" s="518"/>
      <c r="AI158" s="518"/>
      <c r="AJ158" s="518"/>
      <c r="AK158" s="518"/>
      <c r="AL158" s="518"/>
      <c r="AM158" s="518"/>
      <c r="AN158" s="518"/>
      <c r="AO158" s="518"/>
      <c r="AP158" s="518"/>
      <c r="AQ158" s="518"/>
      <c r="AR158" s="518"/>
      <c r="AS158" s="518"/>
      <c r="AT158" s="518"/>
      <c r="AU158" s="518"/>
      <c r="AV158" s="518"/>
      <c r="AW158" s="518"/>
      <c r="AX158" s="518"/>
      <c r="AY158" s="518"/>
      <c r="AZ158" s="518"/>
      <c r="BA158" s="518"/>
      <c r="BB158" s="518"/>
      <c r="BC158" s="518"/>
      <c r="BD158" s="518"/>
      <c r="BE158" s="518"/>
      <c r="BF158" s="518"/>
      <c r="BG158" s="518"/>
      <c r="BH158" s="518"/>
      <c r="BI158" s="518"/>
      <c r="BJ158" s="518"/>
      <c r="BK158" s="518"/>
      <c r="BL158" s="518"/>
      <c r="BM158" s="518"/>
      <c r="BN158" s="518"/>
      <c r="BO158" s="518"/>
      <c r="BP158" s="518"/>
      <c r="BQ158" s="518"/>
      <c r="BR158" s="518"/>
      <c r="BS158" s="518"/>
      <c r="BT158" s="518"/>
      <c r="BU158" s="518"/>
      <c r="BV158" s="518"/>
      <c r="BW158" s="518"/>
      <c r="BX158" s="518"/>
      <c r="BY158" s="518"/>
      <c r="BZ158" s="518"/>
      <c r="CA158" s="518"/>
      <c r="CB158" s="518"/>
      <c r="CC158" s="518"/>
      <c r="CD158" s="518"/>
      <c r="CE158" s="518"/>
      <c r="CF158" s="518"/>
      <c r="CG158" s="518"/>
      <c r="CH158" s="518"/>
      <c r="CI158" s="518"/>
      <c r="CJ158" s="518"/>
      <c r="CK158" s="518"/>
      <c r="CL158" s="518"/>
      <c r="CM158" s="518"/>
    </row>
    <row r="159" spans="1:91" ht="15.75" customHeight="1">
      <c r="A159" s="518"/>
      <c r="B159" s="525"/>
      <c r="C159" s="1317" t="s">
        <v>1003</v>
      </c>
      <c r="D159" s="1312" t="s">
        <v>994</v>
      </c>
      <c r="E159" s="1315" t="s">
        <v>1207</v>
      </c>
      <c r="F159" s="1315" t="s">
        <v>995</v>
      </c>
      <c r="G159" s="1316" t="s">
        <v>1208</v>
      </c>
      <c r="H159" s="708">
        <f>+H$11</f>
        <v>45094</v>
      </c>
      <c r="I159" s="1316" t="s">
        <v>997</v>
      </c>
      <c r="J159" s="708">
        <f>+J$11</f>
        <v>45124</v>
      </c>
      <c r="K159" s="1316" t="s">
        <v>997</v>
      </c>
      <c r="L159" s="708">
        <f>+L$11</f>
        <v>45154</v>
      </c>
      <c r="M159" s="1316" t="s">
        <v>997</v>
      </c>
      <c r="N159" s="708">
        <f>+N$11</f>
        <v>45184</v>
      </c>
      <c r="O159" s="1316" t="s">
        <v>997</v>
      </c>
      <c r="P159" s="708">
        <f>+P$11</f>
        <v>45214</v>
      </c>
      <c r="Q159" s="1316" t="s">
        <v>997</v>
      </c>
      <c r="R159" s="708">
        <f>+R$11</f>
        <v>45244</v>
      </c>
      <c r="S159" s="1312" t="s">
        <v>997</v>
      </c>
      <c r="T159" s="1312" t="s">
        <v>36</v>
      </c>
      <c r="U159" s="1312" t="s">
        <v>319</v>
      </c>
      <c r="V159" s="1312" t="s">
        <v>248</v>
      </c>
      <c r="W159" s="1312" t="s">
        <v>998</v>
      </c>
      <c r="X159" s="709" t="s">
        <v>1209</v>
      </c>
      <c r="Y159" s="1313" t="s">
        <v>999</v>
      </c>
      <c r="Z159" s="1236"/>
      <c r="AA159" s="536"/>
      <c r="AB159" s="518"/>
      <c r="AC159" s="518"/>
      <c r="AF159" s="518"/>
      <c r="AG159" s="518"/>
      <c r="AH159" s="518"/>
      <c r="AI159" s="518"/>
      <c r="AJ159" s="518"/>
      <c r="AK159" s="518"/>
      <c r="AL159" s="518"/>
      <c r="AM159" s="518"/>
      <c r="AN159" s="518"/>
      <c r="AO159" s="518"/>
      <c r="AP159" s="518"/>
      <c r="AQ159" s="518"/>
      <c r="AR159" s="518"/>
      <c r="AS159" s="518"/>
      <c r="AT159" s="518"/>
      <c r="AU159" s="518"/>
      <c r="AV159" s="518"/>
      <c r="AW159" s="518"/>
      <c r="AX159" s="518"/>
      <c r="AY159" s="518"/>
      <c r="AZ159" s="518"/>
      <c r="BA159" s="518"/>
      <c r="BB159" s="518"/>
      <c r="BC159" s="518"/>
      <c r="BD159" s="518"/>
      <c r="BE159" s="518"/>
      <c r="BF159" s="518"/>
      <c r="BG159" s="518"/>
      <c r="BH159" s="518"/>
      <c r="BI159" s="518"/>
      <c r="BJ159" s="518"/>
      <c r="BK159" s="518"/>
      <c r="BL159" s="518"/>
      <c r="BM159" s="518"/>
      <c r="BN159" s="518"/>
      <c r="BO159" s="518"/>
      <c r="BP159" s="518"/>
      <c r="BQ159" s="518"/>
      <c r="BR159" s="518"/>
      <c r="BS159" s="518"/>
      <c r="BT159" s="518"/>
      <c r="BU159" s="518"/>
      <c r="BV159" s="518"/>
      <c r="BW159" s="518"/>
      <c r="BX159" s="518"/>
      <c r="BY159" s="518"/>
      <c r="BZ159" s="518"/>
      <c r="CA159" s="518"/>
      <c r="CB159" s="518"/>
      <c r="CC159" s="518"/>
      <c r="CD159" s="518"/>
      <c r="CE159" s="518"/>
      <c r="CF159" s="518"/>
      <c r="CG159" s="518"/>
      <c r="CH159" s="518"/>
      <c r="CI159" s="518"/>
      <c r="CJ159" s="518"/>
      <c r="CK159" s="518"/>
      <c r="CL159" s="518"/>
      <c r="CM159" s="518"/>
    </row>
    <row r="160" spans="1:91" ht="15.75" customHeight="1">
      <c r="A160" s="518"/>
      <c r="B160" s="525"/>
      <c r="C160" s="1197"/>
      <c r="D160" s="1185"/>
      <c r="E160" s="1185"/>
      <c r="F160" s="1185"/>
      <c r="G160" s="1185"/>
      <c r="H160" s="710" t="s">
        <v>1013</v>
      </c>
      <c r="I160" s="1185"/>
      <c r="J160" s="710" t="s">
        <v>1013</v>
      </c>
      <c r="K160" s="1185"/>
      <c r="L160" s="710" t="s">
        <v>1013</v>
      </c>
      <c r="M160" s="1185"/>
      <c r="N160" s="710" t="s">
        <v>1013</v>
      </c>
      <c r="O160" s="1185"/>
      <c r="P160" s="710" t="s">
        <v>1013</v>
      </c>
      <c r="Q160" s="1185"/>
      <c r="R160" s="710" t="s">
        <v>1013</v>
      </c>
      <c r="S160" s="1185"/>
      <c r="T160" s="1185"/>
      <c r="U160" s="1185"/>
      <c r="V160" s="1185"/>
      <c r="W160" s="1185"/>
      <c r="X160" s="711" t="str">
        <f>+C158</f>
        <v>SUSAH DITAGIH/ BAD DEBT</v>
      </c>
      <c r="Y160" s="712" t="s">
        <v>1014</v>
      </c>
      <c r="Z160" s="713" t="s">
        <v>1015</v>
      </c>
      <c r="AA160" s="536"/>
      <c r="AB160" s="518"/>
      <c r="AC160" s="518"/>
      <c r="AF160" s="518"/>
      <c r="AG160" s="518"/>
      <c r="AH160" s="518"/>
      <c r="AI160" s="518"/>
      <c r="AJ160" s="518"/>
      <c r="AK160" s="518"/>
      <c r="AL160" s="518"/>
      <c r="AM160" s="518"/>
      <c r="AN160" s="518"/>
      <c r="AO160" s="518"/>
      <c r="AP160" s="518"/>
      <c r="AQ160" s="518"/>
      <c r="AR160" s="518"/>
      <c r="AS160" s="518"/>
      <c r="AT160" s="518"/>
      <c r="AU160" s="518"/>
      <c r="AV160" s="518"/>
      <c r="AW160" s="518"/>
      <c r="AX160" s="518"/>
      <c r="AY160" s="518"/>
      <c r="AZ160" s="518"/>
      <c r="BA160" s="518"/>
      <c r="BB160" s="518"/>
      <c r="BC160" s="518"/>
      <c r="BD160" s="518"/>
      <c r="BE160" s="518"/>
      <c r="BF160" s="518"/>
      <c r="BG160" s="518"/>
      <c r="BH160" s="518"/>
      <c r="BI160" s="518"/>
      <c r="BJ160" s="518"/>
      <c r="BK160" s="518"/>
      <c r="BL160" s="518"/>
      <c r="BM160" s="518"/>
      <c r="BN160" s="518"/>
      <c r="BO160" s="518"/>
      <c r="BP160" s="518"/>
      <c r="BQ160" s="518"/>
      <c r="BR160" s="518"/>
      <c r="BS160" s="518"/>
      <c r="BT160" s="518"/>
      <c r="BU160" s="518"/>
      <c r="BV160" s="518"/>
      <c r="BW160" s="518"/>
      <c r="BX160" s="518"/>
      <c r="BY160" s="518"/>
      <c r="BZ160" s="518"/>
      <c r="CA160" s="518"/>
      <c r="CB160" s="518"/>
      <c r="CC160" s="518"/>
      <c r="CD160" s="518"/>
      <c r="CE160" s="518"/>
      <c r="CF160" s="518"/>
      <c r="CG160" s="518"/>
      <c r="CH160" s="518"/>
      <c r="CI160" s="518"/>
      <c r="CJ160" s="518"/>
      <c r="CK160" s="518"/>
      <c r="CL160" s="518"/>
      <c r="CM160" s="518"/>
    </row>
    <row r="161" spans="1:91" ht="15.75" customHeight="1">
      <c r="A161" s="518"/>
      <c r="B161" s="525" t="str">
        <f t="shared" ref="B161:B174" si="133">+CONCATENATE($C$159,C161)</f>
        <v>D1</v>
      </c>
      <c r="C161" s="714">
        <v>1</v>
      </c>
      <c r="D161" s="715" t="str">
        <f t="shared" ref="D161:D174" si="134">IFERROR(VLOOKUP($B161,$BG$13:$CQ$80,34,0),0)</f>
        <v>MINA</v>
      </c>
      <c r="E161" s="716"/>
      <c r="F161" s="717">
        <f t="shared" ref="F161:F174" si="135">IFERROR(VLOOKUP($D161,$D$13:$V$80,3,0),0)</f>
        <v>44946</v>
      </c>
      <c r="G161" s="718" t="str">
        <f t="shared" ref="G161:G174" si="136">IFERROR(VLOOKUP($D161,$D$13:$V$80,4,0),0)</f>
        <v>3189/1103</v>
      </c>
      <c r="H161" s="711">
        <f t="shared" ref="H161:H174" si="137">IFERROR(VLOOKUP($D161,$D$13:$V$80,5,0),0)</f>
        <v>0</v>
      </c>
      <c r="I161" s="711">
        <f t="shared" ref="I161:I174" si="138">IFERROR(VLOOKUP($D161,$D$13:$V$80,6,0),0)</f>
        <v>0</v>
      </c>
      <c r="J161" s="711">
        <f t="shared" ref="J161:J174" si="139">IFERROR(VLOOKUP($D161,$D$13:$V$80,7,0),0)</f>
        <v>0</v>
      </c>
      <c r="K161" s="711">
        <f t="shared" ref="K161:K174" si="140">IFERROR(VLOOKUP($D161,$D$13:$V$80,8,0),0)</f>
        <v>0</v>
      </c>
      <c r="L161" s="711">
        <f t="shared" ref="L161:L174" si="141">IFERROR(VLOOKUP($D161,$D$13:$V$80,9,0),0)</f>
        <v>3</v>
      </c>
      <c r="M161" s="711">
        <f t="shared" ref="M161:M174" si="142">IFERROR(VLOOKUP($D161,$D$13:$V$80,10,0),0)</f>
        <v>295000</v>
      </c>
      <c r="N161" s="711">
        <f t="shared" ref="N161:N174" si="143">IFERROR(VLOOKUP($D161,$D$13:$V$80,11,0),0)</f>
        <v>4</v>
      </c>
      <c r="O161" s="711">
        <f t="shared" ref="O161:O174" si="144">IFERROR(VLOOKUP($D161,$D$13:$V$80,12,0),0)</f>
        <v>475000</v>
      </c>
      <c r="P161" s="711">
        <f t="shared" ref="P161:P174" si="145">IFERROR(VLOOKUP($D161,$D$13:$V$80,13,0),0)</f>
        <v>0</v>
      </c>
      <c r="Q161" s="711">
        <f t="shared" ref="Q161:Q174" si="146">IFERROR(VLOOKUP($D161,$D$13:$V$80,14,0),0)</f>
        <v>0</v>
      </c>
      <c r="R161" s="711">
        <f t="shared" ref="R161:R174" si="147">IFERROR(VLOOKUP($D161,$D$13:$V$80,15,0),0)</f>
        <v>0</v>
      </c>
      <c r="S161" s="711">
        <f t="shared" ref="S161:S174" si="148">IFERROR(VLOOKUP($D161,$D$13:$V$80,16,0),0)</f>
        <v>0</v>
      </c>
      <c r="T161" s="719">
        <f t="shared" ref="T161:T174" si="149">I161+K161+M161+O161+Q161+S161</f>
        <v>770000</v>
      </c>
      <c r="U161" s="711"/>
      <c r="V161" s="711"/>
      <c r="W161" s="720"/>
      <c r="X161" s="711">
        <f t="shared" ref="X161:X174" si="150">IFERROR(VLOOKUP($D161,$AC$13:$AV$80,5,0),0)</f>
        <v>300000</v>
      </c>
      <c r="Y161" s="721" t="s">
        <v>650</v>
      </c>
      <c r="Z161" s="596"/>
      <c r="AA161" s="536"/>
      <c r="AB161" s="518"/>
      <c r="AC161" s="518"/>
      <c r="AF161" s="518"/>
      <c r="AG161" s="518"/>
      <c r="AH161" s="518"/>
      <c r="AI161" s="518"/>
      <c r="AJ161" s="518"/>
      <c r="AK161" s="518"/>
      <c r="AL161" s="518"/>
      <c r="AM161" s="518"/>
      <c r="AN161" s="518"/>
      <c r="AO161" s="518"/>
      <c r="AP161" s="518"/>
      <c r="AQ161" s="518"/>
      <c r="AR161" s="518"/>
      <c r="AS161" s="518"/>
      <c r="AT161" s="518"/>
      <c r="AU161" s="518"/>
      <c r="AV161" s="518"/>
      <c r="AW161" s="518"/>
      <c r="AX161" s="518"/>
      <c r="AY161" s="518"/>
      <c r="AZ161" s="518"/>
      <c r="BA161" s="518"/>
      <c r="BB161" s="518"/>
      <c r="BC161" s="518"/>
      <c r="BD161" s="518"/>
      <c r="BE161" s="518"/>
      <c r="BF161" s="518"/>
      <c r="BG161" s="518"/>
      <c r="BH161" s="518"/>
      <c r="BI161" s="518"/>
      <c r="BJ161" s="518"/>
      <c r="BK161" s="518"/>
      <c r="BL161" s="518"/>
      <c r="BM161" s="518"/>
      <c r="BN161" s="518"/>
      <c r="BO161" s="518"/>
      <c r="BP161" s="518"/>
      <c r="BQ161" s="518"/>
      <c r="BR161" s="518"/>
      <c r="BS161" s="518"/>
      <c r="BT161" s="518"/>
      <c r="BU161" s="518"/>
      <c r="BV161" s="518"/>
      <c r="BW161" s="518"/>
      <c r="BX161" s="518"/>
      <c r="BY161" s="518"/>
      <c r="BZ161" s="518"/>
      <c r="CA161" s="518"/>
      <c r="CB161" s="518"/>
      <c r="CC161" s="518"/>
      <c r="CD161" s="518"/>
      <c r="CE161" s="518"/>
      <c r="CF161" s="518"/>
      <c r="CG161" s="518"/>
      <c r="CH161" s="518"/>
      <c r="CI161" s="518"/>
      <c r="CJ161" s="518"/>
      <c r="CK161" s="518"/>
      <c r="CL161" s="518"/>
      <c r="CM161" s="518"/>
    </row>
    <row r="162" spans="1:91" ht="15.75" customHeight="1">
      <c r="A162" s="518"/>
      <c r="B162" s="525" t="str">
        <f t="shared" si="133"/>
        <v>D2</v>
      </c>
      <c r="C162" s="714">
        <f t="shared" ref="C162:C174" si="151">+C161+1</f>
        <v>2</v>
      </c>
      <c r="D162" s="715" t="str">
        <f t="shared" si="134"/>
        <v>M TINA</v>
      </c>
      <c r="E162" s="716"/>
      <c r="F162" s="717">
        <f t="shared" si="135"/>
        <v>44953</v>
      </c>
      <c r="G162" s="718" t="str">
        <f t="shared" si="136"/>
        <v>4740/6456</v>
      </c>
      <c r="H162" s="711">
        <f t="shared" si="137"/>
        <v>0</v>
      </c>
      <c r="I162" s="711">
        <f t="shared" si="138"/>
        <v>0</v>
      </c>
      <c r="J162" s="711">
        <f t="shared" si="139"/>
        <v>0</v>
      </c>
      <c r="K162" s="711">
        <f t="shared" si="140"/>
        <v>0</v>
      </c>
      <c r="L162" s="711">
        <f t="shared" si="141"/>
        <v>3</v>
      </c>
      <c r="M162" s="711">
        <f t="shared" si="142"/>
        <v>0</v>
      </c>
      <c r="N162" s="711">
        <f t="shared" si="143"/>
        <v>4</v>
      </c>
      <c r="O162" s="711">
        <f t="shared" si="144"/>
        <v>160000</v>
      </c>
      <c r="P162" s="711">
        <f t="shared" si="145"/>
        <v>0</v>
      </c>
      <c r="Q162" s="711">
        <f t="shared" si="146"/>
        <v>0</v>
      </c>
      <c r="R162" s="711">
        <f t="shared" si="147"/>
        <v>0</v>
      </c>
      <c r="S162" s="711">
        <f t="shared" si="148"/>
        <v>0</v>
      </c>
      <c r="T162" s="719">
        <f t="shared" si="149"/>
        <v>160000</v>
      </c>
      <c r="U162" s="711"/>
      <c r="V162" s="711"/>
      <c r="W162" s="720"/>
      <c r="X162" s="711">
        <f t="shared" si="150"/>
        <v>160000</v>
      </c>
      <c r="Y162" s="721" t="s">
        <v>650</v>
      </c>
      <c r="Z162" s="596"/>
      <c r="AA162" s="536"/>
      <c r="AB162" s="518"/>
      <c r="AC162" s="518"/>
      <c r="AF162" s="518"/>
      <c r="AG162" s="518"/>
      <c r="AH162" s="518"/>
      <c r="AI162" s="518"/>
      <c r="AJ162" s="518"/>
      <c r="AK162" s="518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18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18"/>
      <c r="BV162" s="518"/>
      <c r="BW162" s="518"/>
      <c r="BX162" s="518"/>
      <c r="BY162" s="518"/>
      <c r="BZ162" s="518"/>
      <c r="CA162" s="518"/>
      <c r="CB162" s="518"/>
      <c r="CC162" s="518"/>
      <c r="CD162" s="518"/>
      <c r="CE162" s="518"/>
      <c r="CF162" s="518"/>
      <c r="CG162" s="518"/>
      <c r="CH162" s="518"/>
      <c r="CI162" s="518"/>
      <c r="CJ162" s="518"/>
      <c r="CK162" s="518"/>
      <c r="CL162" s="518"/>
      <c r="CM162" s="518"/>
    </row>
    <row r="163" spans="1:91" ht="15.75" customHeight="1">
      <c r="A163" s="518"/>
      <c r="B163" s="525" t="str">
        <f t="shared" si="133"/>
        <v>D3</v>
      </c>
      <c r="C163" s="714">
        <f t="shared" si="151"/>
        <v>3</v>
      </c>
      <c r="D163" s="715" t="str">
        <f t="shared" si="134"/>
        <v>SURYANI</v>
      </c>
      <c r="E163" s="716"/>
      <c r="F163" s="717">
        <f t="shared" si="135"/>
        <v>45033</v>
      </c>
      <c r="G163" s="718" t="str">
        <f t="shared" si="136"/>
        <v>2844/9234</v>
      </c>
      <c r="H163" s="711">
        <f t="shared" si="137"/>
        <v>0</v>
      </c>
      <c r="I163" s="711">
        <f t="shared" si="138"/>
        <v>0</v>
      </c>
      <c r="J163" s="711">
        <f t="shared" si="139"/>
        <v>0</v>
      </c>
      <c r="K163" s="711">
        <f t="shared" si="140"/>
        <v>0</v>
      </c>
      <c r="L163" s="711">
        <f t="shared" si="141"/>
        <v>0</v>
      </c>
      <c r="M163" s="711">
        <f t="shared" si="142"/>
        <v>0</v>
      </c>
      <c r="N163" s="711">
        <f t="shared" si="143"/>
        <v>0</v>
      </c>
      <c r="O163" s="711">
        <f t="shared" si="144"/>
        <v>0</v>
      </c>
      <c r="P163" s="711">
        <f t="shared" si="145"/>
        <v>2</v>
      </c>
      <c r="Q163" s="711">
        <f t="shared" si="146"/>
        <v>180000</v>
      </c>
      <c r="R163" s="711">
        <f t="shared" si="147"/>
        <v>3</v>
      </c>
      <c r="S163" s="711">
        <f t="shared" si="148"/>
        <v>0</v>
      </c>
      <c r="T163" s="719">
        <f t="shared" si="149"/>
        <v>180000</v>
      </c>
      <c r="U163" s="711"/>
      <c r="V163" s="711"/>
      <c r="W163" s="720"/>
      <c r="X163" s="711">
        <f t="shared" si="150"/>
        <v>180000</v>
      </c>
      <c r="Y163" s="721" t="s">
        <v>650</v>
      </c>
      <c r="Z163" s="596"/>
      <c r="AA163" s="536"/>
      <c r="AB163" s="518"/>
      <c r="AC163" s="518"/>
      <c r="AF163" s="518"/>
      <c r="AG163" s="518"/>
      <c r="AH163" s="518"/>
      <c r="AI163" s="518"/>
      <c r="AJ163" s="518"/>
      <c r="AK163" s="518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18"/>
      <c r="BD163" s="518"/>
      <c r="BE163" s="518"/>
      <c r="BF163" s="518"/>
      <c r="BG163" s="518"/>
      <c r="BH163" s="518"/>
      <c r="BI163" s="518"/>
      <c r="BJ163" s="518"/>
      <c r="BK163" s="518"/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18"/>
      <c r="BV163" s="518"/>
      <c r="BW163" s="518"/>
      <c r="BX163" s="518"/>
      <c r="BY163" s="518"/>
      <c r="BZ163" s="518"/>
      <c r="CA163" s="518"/>
      <c r="CB163" s="518"/>
      <c r="CC163" s="518"/>
      <c r="CD163" s="518"/>
      <c r="CE163" s="518"/>
      <c r="CF163" s="518"/>
      <c r="CG163" s="518"/>
      <c r="CH163" s="518"/>
      <c r="CI163" s="518"/>
      <c r="CJ163" s="518"/>
      <c r="CK163" s="518"/>
      <c r="CL163" s="518"/>
      <c r="CM163" s="518"/>
    </row>
    <row r="164" spans="1:91" ht="15.75" customHeight="1">
      <c r="A164" s="518"/>
      <c r="B164" s="525" t="str">
        <f t="shared" si="133"/>
        <v>D4</v>
      </c>
      <c r="C164" s="714">
        <f t="shared" si="151"/>
        <v>4</v>
      </c>
      <c r="D164" s="715">
        <f t="shared" si="134"/>
        <v>0</v>
      </c>
      <c r="E164" s="716"/>
      <c r="F164" s="717">
        <f t="shared" si="135"/>
        <v>0</v>
      </c>
      <c r="G164" s="718">
        <f t="shared" si="136"/>
        <v>0</v>
      </c>
      <c r="H164" s="711">
        <f t="shared" si="137"/>
        <v>0</v>
      </c>
      <c r="I164" s="711">
        <f t="shared" si="138"/>
        <v>0</v>
      </c>
      <c r="J164" s="711">
        <f t="shared" si="139"/>
        <v>0</v>
      </c>
      <c r="K164" s="711">
        <f t="shared" si="140"/>
        <v>0</v>
      </c>
      <c r="L164" s="711">
        <f t="shared" si="141"/>
        <v>0</v>
      </c>
      <c r="M164" s="711">
        <f t="shared" si="142"/>
        <v>0</v>
      </c>
      <c r="N164" s="711">
        <f t="shared" si="143"/>
        <v>0</v>
      </c>
      <c r="O164" s="711">
        <f t="shared" si="144"/>
        <v>0</v>
      </c>
      <c r="P164" s="711">
        <f t="shared" si="145"/>
        <v>0</v>
      </c>
      <c r="Q164" s="711">
        <f t="shared" si="146"/>
        <v>0</v>
      </c>
      <c r="R164" s="711">
        <f t="shared" si="147"/>
        <v>0</v>
      </c>
      <c r="S164" s="711">
        <f t="shared" si="148"/>
        <v>0</v>
      </c>
      <c r="T164" s="719">
        <f t="shared" si="149"/>
        <v>0</v>
      </c>
      <c r="U164" s="711"/>
      <c r="V164" s="711"/>
      <c r="W164" s="720"/>
      <c r="X164" s="711">
        <f t="shared" si="150"/>
        <v>0</v>
      </c>
      <c r="Y164" s="721" t="s">
        <v>650</v>
      </c>
      <c r="Z164" s="596"/>
      <c r="AA164" s="536"/>
      <c r="AB164" s="518"/>
      <c r="AC164" s="518"/>
      <c r="AF164" s="518"/>
      <c r="AG164" s="518"/>
      <c r="AH164" s="518"/>
      <c r="AI164" s="518"/>
      <c r="AJ164" s="518"/>
      <c r="AK164" s="518"/>
      <c r="AL164" s="518"/>
      <c r="AM164" s="518"/>
      <c r="AN164" s="518"/>
      <c r="AO164" s="518"/>
      <c r="AP164" s="518"/>
      <c r="AQ164" s="518"/>
      <c r="AR164" s="518"/>
      <c r="AS164" s="518"/>
      <c r="AT164" s="518"/>
      <c r="AU164" s="518"/>
      <c r="AV164" s="518"/>
      <c r="AW164" s="518"/>
      <c r="AX164" s="518"/>
      <c r="AY164" s="518"/>
      <c r="AZ164" s="518"/>
      <c r="BA164" s="518"/>
      <c r="BB164" s="518"/>
      <c r="BC164" s="518"/>
      <c r="BD164" s="518"/>
      <c r="BE164" s="518"/>
      <c r="BF164" s="518"/>
      <c r="BG164" s="518"/>
      <c r="BH164" s="518"/>
      <c r="BI164" s="518"/>
      <c r="BJ164" s="518"/>
      <c r="BK164" s="518"/>
      <c r="BL164" s="518"/>
      <c r="BM164" s="518"/>
      <c r="BN164" s="518"/>
      <c r="BO164" s="518"/>
      <c r="BP164" s="518"/>
      <c r="BQ164" s="518"/>
      <c r="BR164" s="518"/>
      <c r="BS164" s="518"/>
      <c r="BT164" s="518"/>
      <c r="BU164" s="518"/>
      <c r="BV164" s="518"/>
      <c r="BW164" s="518"/>
      <c r="BX164" s="518"/>
      <c r="BY164" s="518"/>
      <c r="BZ164" s="518"/>
      <c r="CA164" s="518"/>
      <c r="CB164" s="518"/>
      <c r="CC164" s="518"/>
      <c r="CD164" s="518"/>
      <c r="CE164" s="518"/>
      <c r="CF164" s="518"/>
      <c r="CG164" s="518"/>
      <c r="CH164" s="518"/>
      <c r="CI164" s="518"/>
      <c r="CJ164" s="518"/>
      <c r="CK164" s="518"/>
      <c r="CL164" s="518"/>
      <c r="CM164" s="518"/>
    </row>
    <row r="165" spans="1:91" ht="15.75" customHeight="1">
      <c r="A165" s="518"/>
      <c r="B165" s="525" t="str">
        <f t="shared" si="133"/>
        <v>D5</v>
      </c>
      <c r="C165" s="714">
        <f t="shared" si="151"/>
        <v>5</v>
      </c>
      <c r="D165" s="715">
        <f t="shared" si="134"/>
        <v>0</v>
      </c>
      <c r="E165" s="716"/>
      <c r="F165" s="717">
        <f t="shared" si="135"/>
        <v>0</v>
      </c>
      <c r="G165" s="718">
        <f t="shared" si="136"/>
        <v>0</v>
      </c>
      <c r="H165" s="711">
        <f t="shared" si="137"/>
        <v>0</v>
      </c>
      <c r="I165" s="711">
        <f t="shared" si="138"/>
        <v>0</v>
      </c>
      <c r="J165" s="711">
        <f t="shared" si="139"/>
        <v>0</v>
      </c>
      <c r="K165" s="711">
        <f t="shared" si="140"/>
        <v>0</v>
      </c>
      <c r="L165" s="711">
        <f t="shared" si="141"/>
        <v>0</v>
      </c>
      <c r="M165" s="711">
        <f t="shared" si="142"/>
        <v>0</v>
      </c>
      <c r="N165" s="711">
        <f t="shared" si="143"/>
        <v>0</v>
      </c>
      <c r="O165" s="711">
        <f t="shared" si="144"/>
        <v>0</v>
      </c>
      <c r="P165" s="711">
        <f t="shared" si="145"/>
        <v>0</v>
      </c>
      <c r="Q165" s="711">
        <f t="shared" si="146"/>
        <v>0</v>
      </c>
      <c r="R165" s="711">
        <f t="shared" si="147"/>
        <v>0</v>
      </c>
      <c r="S165" s="711">
        <f t="shared" si="148"/>
        <v>0</v>
      </c>
      <c r="T165" s="719">
        <f t="shared" si="149"/>
        <v>0</v>
      </c>
      <c r="U165" s="711"/>
      <c r="V165" s="711"/>
      <c r="W165" s="720"/>
      <c r="X165" s="711">
        <f t="shared" si="150"/>
        <v>0</v>
      </c>
      <c r="Y165" s="721" t="s">
        <v>650</v>
      </c>
      <c r="Z165" s="596"/>
      <c r="AA165" s="536"/>
      <c r="AB165" s="518"/>
      <c r="AC165" s="518"/>
      <c r="AF165" s="518"/>
      <c r="AG165" s="518"/>
      <c r="AH165" s="518"/>
      <c r="AI165" s="518"/>
      <c r="AJ165" s="518"/>
      <c r="AK165" s="518"/>
      <c r="AL165" s="518"/>
      <c r="AM165" s="518"/>
      <c r="AN165" s="518"/>
      <c r="AO165" s="518"/>
      <c r="AP165" s="518"/>
      <c r="AQ165" s="518"/>
      <c r="AR165" s="518"/>
      <c r="AS165" s="518"/>
      <c r="AT165" s="518"/>
      <c r="AU165" s="518"/>
      <c r="AV165" s="518"/>
      <c r="AW165" s="518"/>
      <c r="AX165" s="518"/>
      <c r="AY165" s="518"/>
      <c r="AZ165" s="518"/>
      <c r="BA165" s="518"/>
      <c r="BB165" s="518"/>
      <c r="BC165" s="518"/>
      <c r="BD165" s="518"/>
      <c r="BE165" s="518"/>
      <c r="BF165" s="518"/>
      <c r="BG165" s="518"/>
      <c r="BH165" s="518"/>
      <c r="BI165" s="518"/>
      <c r="BJ165" s="518"/>
      <c r="BK165" s="518"/>
      <c r="BL165" s="518"/>
      <c r="BM165" s="518"/>
      <c r="BN165" s="518"/>
      <c r="BO165" s="518"/>
      <c r="BP165" s="518"/>
      <c r="BQ165" s="518"/>
      <c r="BR165" s="518"/>
      <c r="BS165" s="518"/>
      <c r="BT165" s="518"/>
      <c r="BU165" s="518"/>
      <c r="BV165" s="518"/>
      <c r="BW165" s="518"/>
      <c r="BX165" s="518"/>
      <c r="BY165" s="518"/>
      <c r="BZ165" s="518"/>
      <c r="CA165" s="518"/>
      <c r="CB165" s="518"/>
      <c r="CC165" s="518"/>
      <c r="CD165" s="518"/>
      <c r="CE165" s="518"/>
      <c r="CF165" s="518"/>
      <c r="CG165" s="518"/>
      <c r="CH165" s="518"/>
      <c r="CI165" s="518"/>
      <c r="CJ165" s="518"/>
      <c r="CK165" s="518"/>
      <c r="CL165" s="518"/>
      <c r="CM165" s="518"/>
    </row>
    <row r="166" spans="1:91" ht="15.75" customHeight="1">
      <c r="A166" s="518"/>
      <c r="B166" s="525" t="str">
        <f t="shared" si="133"/>
        <v>D6</v>
      </c>
      <c r="C166" s="714">
        <f t="shared" si="151"/>
        <v>6</v>
      </c>
      <c r="D166" s="715">
        <f t="shared" si="134"/>
        <v>0</v>
      </c>
      <c r="E166" s="716"/>
      <c r="F166" s="717">
        <f t="shared" si="135"/>
        <v>0</v>
      </c>
      <c r="G166" s="718">
        <f t="shared" si="136"/>
        <v>0</v>
      </c>
      <c r="H166" s="711">
        <f t="shared" si="137"/>
        <v>0</v>
      </c>
      <c r="I166" s="711">
        <f t="shared" si="138"/>
        <v>0</v>
      </c>
      <c r="J166" s="711">
        <f t="shared" si="139"/>
        <v>0</v>
      </c>
      <c r="K166" s="711">
        <f t="shared" si="140"/>
        <v>0</v>
      </c>
      <c r="L166" s="711">
        <f t="shared" si="141"/>
        <v>0</v>
      </c>
      <c r="M166" s="711">
        <f t="shared" si="142"/>
        <v>0</v>
      </c>
      <c r="N166" s="711">
        <f t="shared" si="143"/>
        <v>0</v>
      </c>
      <c r="O166" s="711">
        <f t="shared" si="144"/>
        <v>0</v>
      </c>
      <c r="P166" s="711">
        <f t="shared" si="145"/>
        <v>0</v>
      </c>
      <c r="Q166" s="711">
        <f t="shared" si="146"/>
        <v>0</v>
      </c>
      <c r="R166" s="711">
        <f t="shared" si="147"/>
        <v>0</v>
      </c>
      <c r="S166" s="711">
        <f t="shared" si="148"/>
        <v>0</v>
      </c>
      <c r="T166" s="719">
        <f t="shared" si="149"/>
        <v>0</v>
      </c>
      <c r="U166" s="711"/>
      <c r="V166" s="711"/>
      <c r="W166" s="720"/>
      <c r="X166" s="711">
        <f t="shared" si="150"/>
        <v>0</v>
      </c>
      <c r="Y166" s="721" t="s">
        <v>650</v>
      </c>
      <c r="Z166" s="596"/>
      <c r="AA166" s="536"/>
      <c r="AB166" s="518"/>
      <c r="AC166" s="518"/>
      <c r="AF166" s="518"/>
      <c r="AG166" s="518"/>
      <c r="AH166" s="518"/>
      <c r="AI166" s="518"/>
      <c r="AJ166" s="518"/>
      <c r="AK166" s="518"/>
      <c r="AL166" s="518"/>
      <c r="AM166" s="518"/>
      <c r="AN166" s="518"/>
      <c r="AO166" s="518"/>
      <c r="AP166" s="518"/>
      <c r="AQ166" s="518"/>
      <c r="AR166" s="518"/>
      <c r="AS166" s="518"/>
      <c r="AT166" s="518"/>
      <c r="AU166" s="518"/>
      <c r="AV166" s="518"/>
      <c r="AW166" s="518"/>
      <c r="AX166" s="518"/>
      <c r="AY166" s="518"/>
      <c r="AZ166" s="518"/>
      <c r="BA166" s="518"/>
      <c r="BB166" s="518"/>
      <c r="BC166" s="518"/>
      <c r="BD166" s="518"/>
      <c r="BE166" s="518"/>
      <c r="BF166" s="518"/>
      <c r="BG166" s="518"/>
      <c r="BH166" s="518"/>
      <c r="BI166" s="518"/>
      <c r="BJ166" s="518"/>
      <c r="BK166" s="518"/>
      <c r="BL166" s="518"/>
      <c r="BM166" s="518"/>
      <c r="BN166" s="518"/>
      <c r="BO166" s="518"/>
      <c r="BP166" s="518"/>
      <c r="BQ166" s="518"/>
      <c r="BR166" s="518"/>
      <c r="BS166" s="518"/>
      <c r="BT166" s="518"/>
      <c r="BU166" s="518"/>
      <c r="BV166" s="518"/>
      <c r="BW166" s="518"/>
      <c r="BX166" s="518"/>
      <c r="BY166" s="518"/>
      <c r="BZ166" s="518"/>
      <c r="CA166" s="518"/>
      <c r="CB166" s="518"/>
      <c r="CC166" s="518"/>
      <c r="CD166" s="518"/>
      <c r="CE166" s="518"/>
      <c r="CF166" s="518"/>
      <c r="CG166" s="518"/>
      <c r="CH166" s="518"/>
      <c r="CI166" s="518"/>
      <c r="CJ166" s="518"/>
      <c r="CK166" s="518"/>
      <c r="CL166" s="518"/>
      <c r="CM166" s="518"/>
    </row>
    <row r="167" spans="1:91" ht="15.75" customHeight="1">
      <c r="A167" s="518"/>
      <c r="B167" s="525" t="str">
        <f t="shared" si="133"/>
        <v>D7</v>
      </c>
      <c r="C167" s="714">
        <f t="shared" si="151"/>
        <v>7</v>
      </c>
      <c r="D167" s="715">
        <f t="shared" si="134"/>
        <v>0</v>
      </c>
      <c r="E167" s="716"/>
      <c r="F167" s="717">
        <f t="shared" si="135"/>
        <v>0</v>
      </c>
      <c r="G167" s="718">
        <f t="shared" si="136"/>
        <v>0</v>
      </c>
      <c r="H167" s="711">
        <f t="shared" si="137"/>
        <v>0</v>
      </c>
      <c r="I167" s="711">
        <f t="shared" si="138"/>
        <v>0</v>
      </c>
      <c r="J167" s="711">
        <f t="shared" si="139"/>
        <v>0</v>
      </c>
      <c r="K167" s="711">
        <f t="shared" si="140"/>
        <v>0</v>
      </c>
      <c r="L167" s="711">
        <f t="shared" si="141"/>
        <v>0</v>
      </c>
      <c r="M167" s="711">
        <f t="shared" si="142"/>
        <v>0</v>
      </c>
      <c r="N167" s="711">
        <f t="shared" si="143"/>
        <v>0</v>
      </c>
      <c r="O167" s="711">
        <f t="shared" si="144"/>
        <v>0</v>
      </c>
      <c r="P167" s="711">
        <f t="shared" si="145"/>
        <v>0</v>
      </c>
      <c r="Q167" s="711">
        <f t="shared" si="146"/>
        <v>0</v>
      </c>
      <c r="R167" s="711">
        <f t="shared" si="147"/>
        <v>0</v>
      </c>
      <c r="S167" s="711">
        <f t="shared" si="148"/>
        <v>0</v>
      </c>
      <c r="T167" s="719">
        <f t="shared" si="149"/>
        <v>0</v>
      </c>
      <c r="U167" s="711"/>
      <c r="V167" s="711"/>
      <c r="W167" s="720"/>
      <c r="X167" s="711">
        <f t="shared" si="150"/>
        <v>0</v>
      </c>
      <c r="Y167" s="721" t="s">
        <v>650</v>
      </c>
      <c r="Z167" s="596"/>
      <c r="AA167" s="536"/>
      <c r="AB167" s="518"/>
      <c r="AC167" s="518"/>
      <c r="AF167" s="518"/>
      <c r="AG167" s="518"/>
      <c r="AH167" s="518"/>
      <c r="AI167" s="518"/>
      <c r="AJ167" s="518"/>
      <c r="AK167" s="518"/>
      <c r="AL167" s="518"/>
      <c r="AM167" s="518"/>
      <c r="AN167" s="518"/>
      <c r="AO167" s="518"/>
      <c r="AP167" s="518"/>
      <c r="AQ167" s="518"/>
      <c r="AR167" s="518"/>
      <c r="AS167" s="518"/>
      <c r="AT167" s="518"/>
      <c r="AU167" s="518"/>
      <c r="AV167" s="518"/>
      <c r="AW167" s="518"/>
      <c r="AX167" s="518"/>
      <c r="AY167" s="518"/>
      <c r="AZ167" s="518"/>
      <c r="BA167" s="518"/>
      <c r="BB167" s="518"/>
      <c r="BC167" s="518"/>
      <c r="BD167" s="518"/>
      <c r="BE167" s="518"/>
      <c r="BF167" s="518"/>
      <c r="BG167" s="518"/>
      <c r="BH167" s="518"/>
      <c r="BI167" s="518"/>
      <c r="BJ167" s="518"/>
      <c r="BK167" s="518"/>
      <c r="BL167" s="518"/>
      <c r="BM167" s="518"/>
      <c r="BN167" s="518"/>
      <c r="BO167" s="518"/>
      <c r="BP167" s="518"/>
      <c r="BQ167" s="518"/>
      <c r="BR167" s="518"/>
      <c r="BS167" s="518"/>
      <c r="BT167" s="518"/>
      <c r="BU167" s="518"/>
      <c r="BV167" s="518"/>
      <c r="BW167" s="518"/>
      <c r="BX167" s="518"/>
      <c r="BY167" s="518"/>
      <c r="BZ167" s="518"/>
      <c r="CA167" s="518"/>
      <c r="CB167" s="518"/>
      <c r="CC167" s="518"/>
      <c r="CD167" s="518"/>
      <c r="CE167" s="518"/>
      <c r="CF167" s="518"/>
      <c r="CG167" s="518"/>
      <c r="CH167" s="518"/>
      <c r="CI167" s="518"/>
      <c r="CJ167" s="518"/>
      <c r="CK167" s="518"/>
      <c r="CL167" s="518"/>
      <c r="CM167" s="518"/>
    </row>
    <row r="168" spans="1:91" ht="15.75" customHeight="1">
      <c r="A168" s="518"/>
      <c r="B168" s="525" t="str">
        <f t="shared" si="133"/>
        <v>D8</v>
      </c>
      <c r="C168" s="714">
        <f t="shared" si="151"/>
        <v>8</v>
      </c>
      <c r="D168" s="715">
        <f t="shared" si="134"/>
        <v>0</v>
      </c>
      <c r="E168" s="716"/>
      <c r="F168" s="717">
        <f t="shared" si="135"/>
        <v>0</v>
      </c>
      <c r="G168" s="718">
        <f t="shared" si="136"/>
        <v>0</v>
      </c>
      <c r="H168" s="711">
        <f t="shared" si="137"/>
        <v>0</v>
      </c>
      <c r="I168" s="711">
        <f t="shared" si="138"/>
        <v>0</v>
      </c>
      <c r="J168" s="711">
        <f t="shared" si="139"/>
        <v>0</v>
      </c>
      <c r="K168" s="711">
        <f t="shared" si="140"/>
        <v>0</v>
      </c>
      <c r="L168" s="711">
        <f t="shared" si="141"/>
        <v>0</v>
      </c>
      <c r="M168" s="711">
        <f t="shared" si="142"/>
        <v>0</v>
      </c>
      <c r="N168" s="711">
        <f t="shared" si="143"/>
        <v>0</v>
      </c>
      <c r="O168" s="711">
        <f t="shared" si="144"/>
        <v>0</v>
      </c>
      <c r="P168" s="711">
        <f t="shared" si="145"/>
        <v>0</v>
      </c>
      <c r="Q168" s="711">
        <f t="shared" si="146"/>
        <v>0</v>
      </c>
      <c r="R168" s="711">
        <f t="shared" si="147"/>
        <v>0</v>
      </c>
      <c r="S168" s="711">
        <f t="shared" si="148"/>
        <v>0</v>
      </c>
      <c r="T168" s="719">
        <f t="shared" si="149"/>
        <v>0</v>
      </c>
      <c r="U168" s="711"/>
      <c r="V168" s="711"/>
      <c r="W168" s="720"/>
      <c r="X168" s="711">
        <f t="shared" si="150"/>
        <v>0</v>
      </c>
      <c r="Y168" s="721" t="s">
        <v>650</v>
      </c>
      <c r="Z168" s="596"/>
      <c r="AA168" s="735"/>
      <c r="AB168" s="518"/>
      <c r="AC168" s="518"/>
      <c r="AF168" s="736"/>
      <c r="AG168" s="736"/>
      <c r="AH168" s="736"/>
      <c r="AI168" s="736"/>
      <c r="AJ168" s="736"/>
      <c r="AK168" s="736"/>
      <c r="AL168" s="736"/>
      <c r="AM168" s="736"/>
      <c r="AN168" s="736"/>
      <c r="AO168" s="736"/>
      <c r="AP168" s="736"/>
      <c r="AQ168" s="736"/>
      <c r="AR168" s="736"/>
      <c r="AS168" s="736"/>
      <c r="AT168" s="736"/>
      <c r="AU168" s="736"/>
      <c r="AV168" s="736"/>
      <c r="AW168" s="518"/>
      <c r="AX168" s="518"/>
      <c r="AY168" s="518"/>
      <c r="AZ168" s="518"/>
      <c r="BA168" s="518"/>
      <c r="BB168" s="518"/>
      <c r="BC168" s="518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18"/>
      <c r="BV168" s="518"/>
      <c r="BW168" s="518"/>
      <c r="BX168" s="518"/>
      <c r="BY168" s="518"/>
      <c r="BZ168" s="518"/>
      <c r="CA168" s="518"/>
      <c r="CB168" s="518"/>
      <c r="CC168" s="518"/>
      <c r="CD168" s="518"/>
      <c r="CE168" s="518"/>
      <c r="CF168" s="518"/>
      <c r="CG168" s="518"/>
      <c r="CH168" s="518"/>
      <c r="CI168" s="518"/>
      <c r="CJ168" s="518"/>
      <c r="CK168" s="518"/>
      <c r="CL168" s="518"/>
      <c r="CM168" s="518"/>
    </row>
    <row r="169" spans="1:91" ht="15.75" customHeight="1">
      <c r="A169" s="518"/>
      <c r="B169" s="525" t="str">
        <f t="shared" si="133"/>
        <v>D9</v>
      </c>
      <c r="C169" s="714">
        <f t="shared" si="151"/>
        <v>9</v>
      </c>
      <c r="D169" s="715">
        <f t="shared" si="134"/>
        <v>0</v>
      </c>
      <c r="E169" s="716"/>
      <c r="F169" s="717">
        <f t="shared" si="135"/>
        <v>0</v>
      </c>
      <c r="G169" s="718">
        <f t="shared" si="136"/>
        <v>0</v>
      </c>
      <c r="H169" s="711">
        <f t="shared" si="137"/>
        <v>0</v>
      </c>
      <c r="I169" s="711">
        <f t="shared" si="138"/>
        <v>0</v>
      </c>
      <c r="J169" s="711">
        <f t="shared" si="139"/>
        <v>0</v>
      </c>
      <c r="K169" s="711">
        <f t="shared" si="140"/>
        <v>0</v>
      </c>
      <c r="L169" s="711">
        <f t="shared" si="141"/>
        <v>0</v>
      </c>
      <c r="M169" s="711">
        <f t="shared" si="142"/>
        <v>0</v>
      </c>
      <c r="N169" s="711">
        <f t="shared" si="143"/>
        <v>0</v>
      </c>
      <c r="O169" s="711">
        <f t="shared" si="144"/>
        <v>0</v>
      </c>
      <c r="P169" s="711">
        <f t="shared" si="145"/>
        <v>0</v>
      </c>
      <c r="Q169" s="711">
        <f t="shared" si="146"/>
        <v>0</v>
      </c>
      <c r="R169" s="711">
        <f t="shared" si="147"/>
        <v>0</v>
      </c>
      <c r="S169" s="711">
        <f t="shared" si="148"/>
        <v>0</v>
      </c>
      <c r="T169" s="719">
        <f t="shared" si="149"/>
        <v>0</v>
      </c>
      <c r="U169" s="711"/>
      <c r="V169" s="711"/>
      <c r="W169" s="720"/>
      <c r="X169" s="711">
        <f t="shared" si="150"/>
        <v>0</v>
      </c>
      <c r="Y169" s="721"/>
      <c r="Z169" s="596"/>
      <c r="AA169" s="536"/>
      <c r="AB169" s="518"/>
      <c r="AC169" s="518"/>
      <c r="AF169" s="518"/>
      <c r="AG169" s="518"/>
      <c r="AH169" s="518"/>
      <c r="AI169" s="518"/>
      <c r="AJ169" s="518"/>
      <c r="AK169" s="518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18"/>
      <c r="BD169" s="518"/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18"/>
      <c r="BV169" s="518"/>
      <c r="BW169" s="518"/>
      <c r="BX169" s="518"/>
      <c r="BY169" s="518"/>
      <c r="BZ169" s="518"/>
      <c r="CA169" s="518"/>
      <c r="CB169" s="518"/>
      <c r="CC169" s="518"/>
      <c r="CD169" s="518"/>
      <c r="CE169" s="518"/>
      <c r="CF169" s="518"/>
      <c r="CG169" s="518"/>
      <c r="CH169" s="518"/>
      <c r="CI169" s="518"/>
      <c r="CJ169" s="518"/>
      <c r="CK169" s="518"/>
      <c r="CL169" s="518"/>
      <c r="CM169" s="518"/>
    </row>
    <row r="170" spans="1:91" ht="15.75" customHeight="1">
      <c r="A170" s="518"/>
      <c r="B170" s="525" t="str">
        <f t="shared" si="133"/>
        <v>D10</v>
      </c>
      <c r="C170" s="714">
        <f t="shared" si="151"/>
        <v>10</v>
      </c>
      <c r="D170" s="715">
        <f t="shared" si="134"/>
        <v>0</v>
      </c>
      <c r="E170" s="716"/>
      <c r="F170" s="717">
        <f t="shared" si="135"/>
        <v>0</v>
      </c>
      <c r="G170" s="718">
        <f t="shared" si="136"/>
        <v>0</v>
      </c>
      <c r="H170" s="711">
        <f t="shared" si="137"/>
        <v>0</v>
      </c>
      <c r="I170" s="711">
        <f t="shared" si="138"/>
        <v>0</v>
      </c>
      <c r="J170" s="711">
        <f t="shared" si="139"/>
        <v>0</v>
      </c>
      <c r="K170" s="711">
        <f t="shared" si="140"/>
        <v>0</v>
      </c>
      <c r="L170" s="711">
        <f t="shared" si="141"/>
        <v>0</v>
      </c>
      <c r="M170" s="711">
        <f t="shared" si="142"/>
        <v>0</v>
      </c>
      <c r="N170" s="711">
        <f t="shared" si="143"/>
        <v>0</v>
      </c>
      <c r="O170" s="711">
        <f t="shared" si="144"/>
        <v>0</v>
      </c>
      <c r="P170" s="711">
        <f t="shared" si="145"/>
        <v>0</v>
      </c>
      <c r="Q170" s="711">
        <f t="shared" si="146"/>
        <v>0</v>
      </c>
      <c r="R170" s="711">
        <f t="shared" si="147"/>
        <v>0</v>
      </c>
      <c r="S170" s="711">
        <f t="shared" si="148"/>
        <v>0</v>
      </c>
      <c r="T170" s="719">
        <f t="shared" si="149"/>
        <v>0</v>
      </c>
      <c r="U170" s="711"/>
      <c r="V170" s="711"/>
      <c r="W170" s="720"/>
      <c r="X170" s="711">
        <f t="shared" si="150"/>
        <v>0</v>
      </c>
      <c r="Y170" s="721"/>
      <c r="Z170" s="596"/>
      <c r="AA170" s="536"/>
      <c r="AB170" s="518"/>
      <c r="AC170" s="518"/>
      <c r="AF170" s="518"/>
      <c r="AG170" s="518"/>
      <c r="AH170" s="518"/>
      <c r="AI170" s="518"/>
      <c r="AJ170" s="518"/>
      <c r="AK170" s="518"/>
      <c r="AL170" s="518"/>
      <c r="AM170" s="518"/>
      <c r="AN170" s="518"/>
      <c r="AO170" s="518"/>
      <c r="AP170" s="518"/>
      <c r="AQ170" s="518"/>
      <c r="AR170" s="518"/>
      <c r="AS170" s="518"/>
      <c r="AT170" s="518"/>
      <c r="AU170" s="518"/>
      <c r="AV170" s="518"/>
      <c r="AW170" s="518"/>
      <c r="AX170" s="518"/>
      <c r="AY170" s="518"/>
      <c r="AZ170" s="518"/>
      <c r="BA170" s="518"/>
      <c r="BB170" s="518"/>
      <c r="BC170" s="518"/>
      <c r="BD170" s="518"/>
      <c r="BE170" s="518"/>
      <c r="BF170" s="518"/>
      <c r="BG170" s="518"/>
      <c r="BH170" s="518"/>
      <c r="BI170" s="518"/>
      <c r="BJ170" s="518"/>
      <c r="BK170" s="518"/>
      <c r="BL170" s="518"/>
      <c r="BM170" s="518"/>
      <c r="BN170" s="518"/>
      <c r="BO170" s="518"/>
      <c r="BP170" s="518"/>
      <c r="BQ170" s="518"/>
      <c r="BR170" s="518"/>
      <c r="BS170" s="518"/>
      <c r="BT170" s="518"/>
      <c r="BU170" s="518"/>
      <c r="BV170" s="518"/>
      <c r="BW170" s="518"/>
      <c r="BX170" s="518"/>
      <c r="BY170" s="518"/>
      <c r="BZ170" s="518"/>
      <c r="CA170" s="518"/>
      <c r="CB170" s="518"/>
      <c r="CC170" s="518"/>
      <c r="CD170" s="518"/>
      <c r="CE170" s="518"/>
      <c r="CF170" s="518"/>
      <c r="CG170" s="518"/>
      <c r="CH170" s="518"/>
      <c r="CI170" s="518"/>
      <c r="CJ170" s="518"/>
      <c r="CK170" s="518"/>
      <c r="CL170" s="518"/>
      <c r="CM170" s="518"/>
    </row>
    <row r="171" spans="1:91" ht="15.75" customHeight="1">
      <c r="A171" s="518"/>
      <c r="B171" s="525" t="str">
        <f t="shared" si="133"/>
        <v>D11</v>
      </c>
      <c r="C171" s="714">
        <f t="shared" si="151"/>
        <v>11</v>
      </c>
      <c r="D171" s="715">
        <f t="shared" si="134"/>
        <v>0</v>
      </c>
      <c r="E171" s="716"/>
      <c r="F171" s="717">
        <f t="shared" si="135"/>
        <v>0</v>
      </c>
      <c r="G171" s="718">
        <f t="shared" si="136"/>
        <v>0</v>
      </c>
      <c r="H171" s="711">
        <f t="shared" si="137"/>
        <v>0</v>
      </c>
      <c r="I171" s="711">
        <f t="shared" si="138"/>
        <v>0</v>
      </c>
      <c r="J171" s="711">
        <f t="shared" si="139"/>
        <v>0</v>
      </c>
      <c r="K171" s="711">
        <f t="shared" si="140"/>
        <v>0</v>
      </c>
      <c r="L171" s="711">
        <f t="shared" si="141"/>
        <v>0</v>
      </c>
      <c r="M171" s="711">
        <f t="shared" si="142"/>
        <v>0</v>
      </c>
      <c r="N171" s="711">
        <f t="shared" si="143"/>
        <v>0</v>
      </c>
      <c r="O171" s="711">
        <f t="shared" si="144"/>
        <v>0</v>
      </c>
      <c r="P171" s="711">
        <f t="shared" si="145"/>
        <v>0</v>
      </c>
      <c r="Q171" s="711">
        <f t="shared" si="146"/>
        <v>0</v>
      </c>
      <c r="R171" s="711">
        <f t="shared" si="147"/>
        <v>0</v>
      </c>
      <c r="S171" s="711">
        <f t="shared" si="148"/>
        <v>0</v>
      </c>
      <c r="T171" s="719">
        <f t="shared" si="149"/>
        <v>0</v>
      </c>
      <c r="U171" s="711"/>
      <c r="V171" s="711"/>
      <c r="W171" s="720"/>
      <c r="X171" s="711">
        <f t="shared" si="150"/>
        <v>0</v>
      </c>
      <c r="Y171" s="721"/>
      <c r="Z171" s="722"/>
      <c r="AA171" s="536"/>
      <c r="AB171" s="518"/>
      <c r="AC171" s="518"/>
      <c r="AF171" s="518"/>
      <c r="AG171" s="518"/>
      <c r="AH171" s="518"/>
      <c r="AI171" s="518"/>
      <c r="AJ171" s="518"/>
      <c r="AK171" s="518"/>
      <c r="AL171" s="518"/>
      <c r="AM171" s="518"/>
      <c r="AN171" s="518"/>
      <c r="AO171" s="518"/>
      <c r="AP171" s="518"/>
      <c r="AQ171" s="518"/>
      <c r="AR171" s="518"/>
      <c r="AS171" s="518"/>
      <c r="AT171" s="518"/>
      <c r="AU171" s="518"/>
      <c r="AV171" s="518"/>
      <c r="AW171" s="518"/>
      <c r="AX171" s="518"/>
      <c r="AY171" s="518"/>
      <c r="AZ171" s="518"/>
      <c r="BA171" s="518"/>
      <c r="BB171" s="518"/>
      <c r="BC171" s="518"/>
      <c r="BD171" s="518"/>
      <c r="BE171" s="518"/>
      <c r="BF171" s="518"/>
      <c r="BG171" s="518"/>
      <c r="BH171" s="518"/>
      <c r="BI171" s="518"/>
      <c r="BJ171" s="518"/>
      <c r="BK171" s="518"/>
      <c r="BL171" s="518"/>
      <c r="BM171" s="518"/>
      <c r="BN171" s="518"/>
      <c r="BO171" s="518"/>
      <c r="BP171" s="518"/>
      <c r="BQ171" s="518"/>
      <c r="BR171" s="518"/>
      <c r="BS171" s="518"/>
      <c r="BT171" s="518"/>
      <c r="BU171" s="518"/>
      <c r="BV171" s="518"/>
      <c r="BW171" s="518"/>
      <c r="BX171" s="518"/>
      <c r="BY171" s="518"/>
      <c r="BZ171" s="518"/>
      <c r="CA171" s="518"/>
      <c r="CB171" s="518"/>
      <c r="CC171" s="518"/>
      <c r="CD171" s="518"/>
      <c r="CE171" s="518"/>
      <c r="CF171" s="518"/>
      <c r="CG171" s="518"/>
      <c r="CH171" s="518"/>
      <c r="CI171" s="518"/>
      <c r="CJ171" s="518"/>
      <c r="CK171" s="518"/>
      <c r="CL171" s="518"/>
      <c r="CM171" s="518"/>
    </row>
    <row r="172" spans="1:91" ht="15.75" customHeight="1">
      <c r="A172" s="518"/>
      <c r="B172" s="525" t="str">
        <f t="shared" si="133"/>
        <v>D12</v>
      </c>
      <c r="C172" s="714">
        <f t="shared" si="151"/>
        <v>12</v>
      </c>
      <c r="D172" s="715">
        <f t="shared" si="134"/>
        <v>0</v>
      </c>
      <c r="E172" s="716"/>
      <c r="F172" s="717">
        <f t="shared" si="135"/>
        <v>0</v>
      </c>
      <c r="G172" s="718">
        <f t="shared" si="136"/>
        <v>0</v>
      </c>
      <c r="H172" s="711">
        <f t="shared" si="137"/>
        <v>0</v>
      </c>
      <c r="I172" s="711">
        <f t="shared" si="138"/>
        <v>0</v>
      </c>
      <c r="J172" s="711">
        <f t="shared" si="139"/>
        <v>0</v>
      </c>
      <c r="K172" s="711">
        <f t="shared" si="140"/>
        <v>0</v>
      </c>
      <c r="L172" s="711">
        <f t="shared" si="141"/>
        <v>0</v>
      </c>
      <c r="M172" s="711">
        <f t="shared" si="142"/>
        <v>0</v>
      </c>
      <c r="N172" s="711">
        <f t="shared" si="143"/>
        <v>0</v>
      </c>
      <c r="O172" s="711">
        <f t="shared" si="144"/>
        <v>0</v>
      </c>
      <c r="P172" s="711">
        <f t="shared" si="145"/>
        <v>0</v>
      </c>
      <c r="Q172" s="711">
        <f t="shared" si="146"/>
        <v>0</v>
      </c>
      <c r="R172" s="711">
        <f t="shared" si="147"/>
        <v>0</v>
      </c>
      <c r="S172" s="711">
        <f t="shared" si="148"/>
        <v>0</v>
      </c>
      <c r="T172" s="719">
        <f t="shared" si="149"/>
        <v>0</v>
      </c>
      <c r="U172" s="711"/>
      <c r="V172" s="711"/>
      <c r="W172" s="720"/>
      <c r="X172" s="711">
        <f t="shared" si="150"/>
        <v>0</v>
      </c>
      <c r="Y172" s="721"/>
      <c r="Z172" s="722"/>
      <c r="AA172" s="536"/>
      <c r="AB172" s="518"/>
      <c r="AC172" s="518"/>
      <c r="AF172" s="518"/>
      <c r="AG172" s="518"/>
      <c r="AH172" s="518"/>
      <c r="AI172" s="518"/>
      <c r="AJ172" s="518"/>
      <c r="AK172" s="518"/>
      <c r="AL172" s="518"/>
      <c r="AM172" s="518"/>
      <c r="AN172" s="518"/>
      <c r="AO172" s="518"/>
      <c r="AP172" s="518"/>
      <c r="AQ172" s="518"/>
      <c r="AR172" s="518"/>
      <c r="AS172" s="518"/>
      <c r="AT172" s="518"/>
      <c r="AU172" s="518"/>
      <c r="AV172" s="518"/>
      <c r="AW172" s="518"/>
      <c r="AX172" s="518"/>
      <c r="AY172" s="518"/>
      <c r="AZ172" s="518"/>
      <c r="BA172" s="518"/>
      <c r="BB172" s="518"/>
      <c r="BC172" s="518"/>
      <c r="BD172" s="518"/>
      <c r="BE172" s="518"/>
      <c r="BF172" s="518"/>
      <c r="BG172" s="518"/>
      <c r="BH172" s="518"/>
      <c r="BI172" s="518"/>
      <c r="BJ172" s="518"/>
      <c r="BK172" s="518"/>
      <c r="BL172" s="518"/>
      <c r="BM172" s="518"/>
      <c r="BN172" s="518"/>
      <c r="BO172" s="518"/>
      <c r="BP172" s="518"/>
      <c r="BQ172" s="518"/>
      <c r="BR172" s="518"/>
      <c r="BS172" s="518"/>
      <c r="BT172" s="518"/>
      <c r="BU172" s="518"/>
      <c r="BV172" s="518"/>
      <c r="BW172" s="518"/>
      <c r="BX172" s="518"/>
      <c r="BY172" s="518"/>
      <c r="BZ172" s="518"/>
      <c r="CA172" s="518"/>
      <c r="CB172" s="518"/>
      <c r="CC172" s="518"/>
      <c r="CD172" s="518"/>
      <c r="CE172" s="518"/>
      <c r="CF172" s="518"/>
      <c r="CG172" s="518"/>
      <c r="CH172" s="518"/>
      <c r="CI172" s="518"/>
      <c r="CJ172" s="518"/>
      <c r="CK172" s="518"/>
      <c r="CL172" s="518"/>
      <c r="CM172" s="518"/>
    </row>
    <row r="173" spans="1:91" ht="15.75" customHeight="1">
      <c r="A173" s="518"/>
      <c r="B173" s="525" t="str">
        <f t="shared" si="133"/>
        <v>D13</v>
      </c>
      <c r="C173" s="714">
        <f t="shared" si="151"/>
        <v>13</v>
      </c>
      <c r="D173" s="715">
        <f t="shared" si="134"/>
        <v>0</v>
      </c>
      <c r="E173" s="716"/>
      <c r="F173" s="717">
        <f t="shared" si="135"/>
        <v>0</v>
      </c>
      <c r="G173" s="718">
        <f t="shared" si="136"/>
        <v>0</v>
      </c>
      <c r="H173" s="711">
        <f t="shared" si="137"/>
        <v>0</v>
      </c>
      <c r="I173" s="711">
        <f t="shared" si="138"/>
        <v>0</v>
      </c>
      <c r="J173" s="711">
        <f t="shared" si="139"/>
        <v>0</v>
      </c>
      <c r="K173" s="711">
        <f t="shared" si="140"/>
        <v>0</v>
      </c>
      <c r="L173" s="711">
        <f t="shared" si="141"/>
        <v>0</v>
      </c>
      <c r="M173" s="711">
        <f t="shared" si="142"/>
        <v>0</v>
      </c>
      <c r="N173" s="711">
        <f t="shared" si="143"/>
        <v>0</v>
      </c>
      <c r="O173" s="711">
        <f t="shared" si="144"/>
        <v>0</v>
      </c>
      <c r="P173" s="711">
        <f t="shared" si="145"/>
        <v>0</v>
      </c>
      <c r="Q173" s="711">
        <f t="shared" si="146"/>
        <v>0</v>
      </c>
      <c r="R173" s="711">
        <f t="shared" si="147"/>
        <v>0</v>
      </c>
      <c r="S173" s="711">
        <f t="shared" si="148"/>
        <v>0</v>
      </c>
      <c r="T173" s="719">
        <f t="shared" si="149"/>
        <v>0</v>
      </c>
      <c r="U173" s="711"/>
      <c r="V173" s="711"/>
      <c r="W173" s="720"/>
      <c r="X173" s="711">
        <f t="shared" si="150"/>
        <v>0</v>
      </c>
      <c r="Y173" s="721"/>
      <c r="Z173" s="722"/>
      <c r="AA173" s="536"/>
      <c r="AB173" s="518"/>
      <c r="AC173" s="518"/>
      <c r="AF173" s="518"/>
      <c r="AG173" s="518"/>
      <c r="AH173" s="518"/>
      <c r="AI173" s="518"/>
      <c r="AJ173" s="518"/>
      <c r="AK173" s="518"/>
      <c r="AL173" s="518"/>
      <c r="AM173" s="518"/>
      <c r="AN173" s="518"/>
      <c r="AO173" s="518"/>
      <c r="AP173" s="518"/>
      <c r="AQ173" s="518"/>
      <c r="AR173" s="518"/>
      <c r="AS173" s="518"/>
      <c r="AT173" s="518"/>
      <c r="AU173" s="518"/>
      <c r="AV173" s="518"/>
      <c r="AW173" s="518"/>
      <c r="AX173" s="518"/>
      <c r="AY173" s="518"/>
      <c r="AZ173" s="518"/>
      <c r="BA173" s="518"/>
      <c r="BB173" s="518"/>
      <c r="BC173" s="518"/>
      <c r="BD173" s="518"/>
      <c r="BE173" s="518"/>
      <c r="BF173" s="518"/>
      <c r="BG173" s="518"/>
      <c r="BH173" s="518"/>
      <c r="BI173" s="518"/>
      <c r="BJ173" s="518"/>
      <c r="BK173" s="518"/>
      <c r="BL173" s="518"/>
      <c r="BM173" s="518"/>
      <c r="BN173" s="518"/>
      <c r="BO173" s="518"/>
      <c r="BP173" s="518"/>
      <c r="BQ173" s="518"/>
      <c r="BR173" s="518"/>
      <c r="BS173" s="518"/>
      <c r="BT173" s="518"/>
      <c r="BU173" s="518"/>
      <c r="BV173" s="518"/>
      <c r="BW173" s="518"/>
      <c r="BX173" s="518"/>
      <c r="BY173" s="518"/>
      <c r="BZ173" s="518"/>
      <c r="CA173" s="518"/>
      <c r="CB173" s="518"/>
      <c r="CC173" s="518"/>
      <c r="CD173" s="518"/>
      <c r="CE173" s="518"/>
      <c r="CF173" s="518"/>
      <c r="CG173" s="518"/>
      <c r="CH173" s="518"/>
      <c r="CI173" s="518"/>
      <c r="CJ173" s="518"/>
      <c r="CK173" s="518"/>
      <c r="CL173" s="518"/>
      <c r="CM173" s="518"/>
    </row>
    <row r="174" spans="1:91" ht="15.75" customHeight="1">
      <c r="A174" s="518"/>
      <c r="B174" s="525" t="str">
        <f t="shared" si="133"/>
        <v>D14</v>
      </c>
      <c r="C174" s="714">
        <f t="shared" si="151"/>
        <v>14</v>
      </c>
      <c r="D174" s="715">
        <f t="shared" si="134"/>
        <v>0</v>
      </c>
      <c r="E174" s="716"/>
      <c r="F174" s="717">
        <f t="shared" si="135"/>
        <v>0</v>
      </c>
      <c r="G174" s="718">
        <f t="shared" si="136"/>
        <v>0</v>
      </c>
      <c r="H174" s="711">
        <f t="shared" si="137"/>
        <v>0</v>
      </c>
      <c r="I174" s="711">
        <f t="shared" si="138"/>
        <v>0</v>
      </c>
      <c r="J174" s="711">
        <f t="shared" si="139"/>
        <v>0</v>
      </c>
      <c r="K174" s="711">
        <f t="shared" si="140"/>
        <v>0</v>
      </c>
      <c r="L174" s="711">
        <f t="shared" si="141"/>
        <v>0</v>
      </c>
      <c r="M174" s="711">
        <f t="shared" si="142"/>
        <v>0</v>
      </c>
      <c r="N174" s="711">
        <f t="shared" si="143"/>
        <v>0</v>
      </c>
      <c r="O174" s="711">
        <f t="shared" si="144"/>
        <v>0</v>
      </c>
      <c r="P174" s="711">
        <f t="shared" si="145"/>
        <v>0</v>
      </c>
      <c r="Q174" s="711">
        <f t="shared" si="146"/>
        <v>0</v>
      </c>
      <c r="R174" s="711">
        <f t="shared" si="147"/>
        <v>0</v>
      </c>
      <c r="S174" s="711">
        <f t="shared" si="148"/>
        <v>0</v>
      </c>
      <c r="T174" s="719">
        <f t="shared" si="149"/>
        <v>0</v>
      </c>
      <c r="U174" s="711"/>
      <c r="V174" s="711"/>
      <c r="W174" s="720"/>
      <c r="X174" s="711">
        <f t="shared" si="150"/>
        <v>0</v>
      </c>
      <c r="Y174" s="721"/>
      <c r="Z174" s="722"/>
      <c r="AA174" s="536"/>
      <c r="AB174" s="518"/>
      <c r="AC174" s="518"/>
      <c r="AF174" s="518"/>
      <c r="AG174" s="518"/>
      <c r="AH174" s="518"/>
      <c r="AI174" s="518"/>
      <c r="AJ174" s="518"/>
      <c r="AK174" s="518"/>
      <c r="AL174" s="518"/>
      <c r="AM174" s="518"/>
      <c r="AN174" s="518"/>
      <c r="AO174" s="518"/>
      <c r="AP174" s="518"/>
      <c r="AQ174" s="518"/>
      <c r="AR174" s="518"/>
      <c r="AS174" s="518"/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18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18"/>
      <c r="BV174" s="518"/>
      <c r="BW174" s="518"/>
      <c r="BX174" s="518"/>
      <c r="BY174" s="518"/>
      <c r="BZ174" s="518"/>
      <c r="CA174" s="518"/>
      <c r="CB174" s="518"/>
      <c r="CC174" s="518"/>
      <c r="CD174" s="518"/>
      <c r="CE174" s="518"/>
      <c r="CF174" s="518"/>
      <c r="CG174" s="518"/>
      <c r="CH174" s="518"/>
      <c r="CI174" s="518"/>
      <c r="CJ174" s="518"/>
      <c r="CK174" s="518"/>
      <c r="CL174" s="518"/>
      <c r="CM174" s="518"/>
    </row>
    <row r="175" spans="1:91" ht="15.75" customHeight="1">
      <c r="A175" s="518"/>
      <c r="B175" s="525"/>
      <c r="C175" s="1318" t="s">
        <v>36</v>
      </c>
      <c r="D175" s="1217"/>
      <c r="E175" s="1217"/>
      <c r="F175" s="1217"/>
      <c r="G175" s="1173"/>
      <c r="H175" s="725"/>
      <c r="I175" s="725">
        <f>SUM(I161:I174)</f>
        <v>0</v>
      </c>
      <c r="J175" s="725"/>
      <c r="K175" s="725">
        <f>SUM(K161:K174)</f>
        <v>0</v>
      </c>
      <c r="L175" s="726"/>
      <c r="M175" s="725">
        <f>SUM(M161:M174)</f>
        <v>295000</v>
      </c>
      <c r="N175" s="726"/>
      <c r="O175" s="725">
        <f>SUM(O161:O174)</f>
        <v>635000</v>
      </c>
      <c r="P175" s="726"/>
      <c r="Q175" s="725">
        <f>SUM(Q161:Q174)</f>
        <v>180000</v>
      </c>
      <c r="R175" s="726"/>
      <c r="S175" s="725">
        <f t="shared" ref="S175:T175" si="152">SUM(S161:S174)</f>
        <v>0</v>
      </c>
      <c r="T175" s="725">
        <f t="shared" si="152"/>
        <v>1110000</v>
      </c>
      <c r="U175" s="725"/>
      <c r="V175" s="725"/>
      <c r="W175" s="728"/>
      <c r="X175" s="725">
        <f>SUM(X161:X174)</f>
        <v>640000</v>
      </c>
      <c r="Y175" s="729">
        <f t="shared" ref="Y175:Z175" si="153">COUNTA(Y161:Y174)</f>
        <v>8</v>
      </c>
      <c r="Z175" s="730">
        <f t="shared" si="153"/>
        <v>0</v>
      </c>
      <c r="AA175" s="536"/>
      <c r="AB175" s="518"/>
      <c r="AC175" s="518"/>
      <c r="AF175" s="518"/>
      <c r="AG175" s="518"/>
      <c r="AH175" s="518"/>
      <c r="AI175" s="518"/>
      <c r="AJ175" s="518"/>
      <c r="AK175" s="518"/>
      <c r="AL175" s="518"/>
      <c r="AM175" s="518"/>
      <c r="AN175" s="518"/>
      <c r="AO175" s="518"/>
      <c r="AP175" s="518"/>
      <c r="AQ175" s="518"/>
      <c r="AR175" s="518"/>
      <c r="AS175" s="518"/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18"/>
      <c r="BD175" s="518"/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18"/>
      <c r="BV175" s="518"/>
      <c r="BW175" s="518"/>
      <c r="BX175" s="518"/>
      <c r="BY175" s="518"/>
      <c r="BZ175" s="518"/>
      <c r="CA175" s="518"/>
      <c r="CB175" s="518"/>
      <c r="CC175" s="518"/>
      <c r="CD175" s="518"/>
      <c r="CE175" s="518"/>
      <c r="CF175" s="518"/>
      <c r="CG175" s="518"/>
      <c r="CH175" s="518"/>
      <c r="CI175" s="518"/>
      <c r="CJ175" s="518"/>
      <c r="CK175" s="518"/>
      <c r="CL175" s="518"/>
      <c r="CM175" s="518"/>
    </row>
    <row r="176" spans="1:91" ht="15.75" customHeight="1">
      <c r="A176" s="518"/>
      <c r="B176" s="525"/>
      <c r="C176" s="518"/>
      <c r="D176" s="518"/>
      <c r="E176" s="529"/>
      <c r="F176" s="529"/>
      <c r="G176" s="530"/>
      <c r="H176" s="518"/>
      <c r="I176" s="518"/>
      <c r="J176" s="518"/>
      <c r="K176" s="518"/>
      <c r="L176" s="518"/>
      <c r="M176" s="518"/>
      <c r="N176" s="518"/>
      <c r="O176" s="518"/>
      <c r="P176" s="518"/>
      <c r="Q176" s="518"/>
      <c r="R176" s="518"/>
      <c r="S176" s="518"/>
      <c r="T176" s="518"/>
      <c r="U176" s="518"/>
      <c r="V176" s="518"/>
      <c r="W176" s="518"/>
      <c r="X176" s="530">
        <f>+AG81</f>
        <v>640000</v>
      </c>
      <c r="Y176" s="551"/>
      <c r="Z176" s="551"/>
      <c r="AA176" s="536"/>
      <c r="AB176" s="518"/>
      <c r="AC176" s="518"/>
      <c r="AF176" s="518"/>
      <c r="AG176" s="518"/>
      <c r="AH176" s="518"/>
      <c r="AI176" s="518"/>
      <c r="AJ176" s="518"/>
      <c r="AK176" s="518"/>
      <c r="AL176" s="518"/>
      <c r="AM176" s="518"/>
      <c r="AN176" s="518"/>
      <c r="AO176" s="518"/>
      <c r="AP176" s="518"/>
      <c r="AQ176" s="518"/>
      <c r="AR176" s="518"/>
      <c r="AS176" s="518"/>
      <c r="AT176" s="518"/>
      <c r="AU176" s="518"/>
      <c r="AV176" s="518"/>
      <c r="AW176" s="518"/>
      <c r="AX176" s="518"/>
      <c r="AY176" s="518"/>
      <c r="AZ176" s="518"/>
      <c r="BA176" s="518"/>
      <c r="BB176" s="518"/>
      <c r="BC176" s="518"/>
      <c r="BD176" s="518"/>
      <c r="BE176" s="518"/>
      <c r="BF176" s="518"/>
      <c r="BG176" s="518"/>
      <c r="BH176" s="518"/>
      <c r="BI176" s="518"/>
      <c r="BJ176" s="518"/>
      <c r="BK176" s="518"/>
      <c r="BL176" s="518"/>
      <c r="BM176" s="518"/>
      <c r="BN176" s="518"/>
      <c r="BO176" s="518"/>
      <c r="BP176" s="518"/>
      <c r="BQ176" s="518"/>
      <c r="BR176" s="518"/>
      <c r="BS176" s="518"/>
      <c r="BT176" s="518"/>
      <c r="BU176" s="518"/>
      <c r="BV176" s="518"/>
      <c r="BW176" s="518"/>
      <c r="BX176" s="518"/>
      <c r="BY176" s="518"/>
      <c r="BZ176" s="518"/>
      <c r="CA176" s="518"/>
      <c r="CB176" s="518"/>
      <c r="CC176" s="518"/>
      <c r="CD176" s="518"/>
      <c r="CE176" s="518"/>
      <c r="CF176" s="518"/>
      <c r="CG176" s="518"/>
      <c r="CH176" s="518"/>
      <c r="CI176" s="518"/>
      <c r="CJ176" s="518"/>
      <c r="CK176" s="518"/>
      <c r="CL176" s="518"/>
      <c r="CM176" s="518"/>
    </row>
    <row r="177" spans="1:91" ht="15.75" customHeight="1">
      <c r="A177" s="518"/>
      <c r="B177" s="525"/>
      <c r="C177" s="518"/>
      <c r="D177" s="518"/>
      <c r="E177" s="529"/>
      <c r="F177" s="529"/>
      <c r="G177" s="530"/>
      <c r="H177" s="518"/>
      <c r="I177" s="518"/>
      <c r="J177" s="518"/>
      <c r="K177" s="518"/>
      <c r="L177" s="518"/>
      <c r="M177" s="518"/>
      <c r="N177" s="518"/>
      <c r="O177" s="518"/>
      <c r="P177" s="518"/>
      <c r="Q177" s="518"/>
      <c r="R177" s="518"/>
      <c r="S177" s="518"/>
      <c r="T177" s="518"/>
      <c r="U177" s="518"/>
      <c r="V177" s="518"/>
      <c r="W177" s="518"/>
      <c r="X177" s="530">
        <f>+X176-X175</f>
        <v>0</v>
      </c>
      <c r="Y177" s="551"/>
      <c r="Z177" s="551"/>
      <c r="AA177" s="536"/>
      <c r="AB177" s="518"/>
      <c r="AC177" s="518"/>
      <c r="AF177" s="518"/>
      <c r="AG177" s="518"/>
      <c r="AH177" s="518"/>
      <c r="AI177" s="518"/>
      <c r="AJ177" s="518"/>
      <c r="AK177" s="518"/>
      <c r="AL177" s="518"/>
      <c r="AM177" s="518"/>
      <c r="AN177" s="518"/>
      <c r="AO177" s="518"/>
      <c r="AP177" s="518"/>
      <c r="AQ177" s="518"/>
      <c r="AR177" s="518"/>
      <c r="AS177" s="518"/>
      <c r="AT177" s="518"/>
      <c r="AU177" s="518"/>
      <c r="AV177" s="518"/>
      <c r="AW177" s="518"/>
      <c r="AX177" s="518"/>
      <c r="AY177" s="518"/>
      <c r="AZ177" s="518"/>
      <c r="BA177" s="518"/>
      <c r="BB177" s="518"/>
      <c r="BC177" s="518"/>
      <c r="BD177" s="518"/>
      <c r="BE177" s="518"/>
      <c r="BF177" s="518"/>
      <c r="BG177" s="518"/>
      <c r="BH177" s="518"/>
      <c r="BI177" s="518"/>
      <c r="BJ177" s="518"/>
      <c r="BK177" s="518"/>
      <c r="BL177" s="518"/>
      <c r="BM177" s="518"/>
      <c r="BN177" s="518"/>
      <c r="BO177" s="518"/>
      <c r="BP177" s="518"/>
      <c r="BQ177" s="518"/>
      <c r="BR177" s="518"/>
      <c r="BS177" s="518"/>
      <c r="BT177" s="518"/>
      <c r="BU177" s="518"/>
      <c r="BV177" s="518"/>
      <c r="BW177" s="518"/>
      <c r="BX177" s="518"/>
      <c r="BY177" s="518"/>
      <c r="BZ177" s="518"/>
      <c r="CA177" s="518"/>
      <c r="CB177" s="518"/>
      <c r="CC177" s="518"/>
      <c r="CD177" s="518"/>
      <c r="CE177" s="518"/>
      <c r="CF177" s="518"/>
      <c r="CG177" s="518"/>
      <c r="CH177" s="518"/>
      <c r="CI177" s="518"/>
      <c r="CJ177" s="518"/>
      <c r="CK177" s="518"/>
      <c r="CL177" s="518"/>
      <c r="CM177" s="518"/>
    </row>
    <row r="178" spans="1:91" ht="15.75" customHeight="1">
      <c r="A178" s="518"/>
      <c r="B178" s="525"/>
      <c r="C178" s="705" t="str">
        <f>D90</f>
        <v>DAMPAK BANJIR/ KEBAKARAN/ MENINGGAL</v>
      </c>
      <c r="D178" s="703"/>
      <c r="E178" s="704"/>
      <c r="F178" s="704">
        <f>IFERROR(VLOOKUP(C178,$DG$13:$DK$25,5,0),"")</f>
        <v>0</v>
      </c>
      <c r="G178" s="703"/>
      <c r="H178" s="705"/>
      <c r="I178" s="705"/>
      <c r="J178" s="705"/>
      <c r="K178" s="705"/>
      <c r="L178" s="540"/>
      <c r="M178" s="706"/>
      <c r="N178" s="706"/>
      <c r="O178" s="706"/>
      <c r="P178" s="706"/>
      <c r="Q178" s="706"/>
      <c r="R178" s="706"/>
      <c r="S178" s="706"/>
      <c r="T178" s="707"/>
      <c r="U178" s="707"/>
      <c r="V178" s="707"/>
      <c r="W178" s="518"/>
      <c r="X178" s="518"/>
      <c r="Y178" s="551"/>
      <c r="Z178" s="551"/>
      <c r="AA178" s="536"/>
      <c r="AB178" s="518"/>
      <c r="AC178" s="518"/>
      <c r="AF178" s="518"/>
      <c r="AG178" s="518"/>
      <c r="AH178" s="518"/>
      <c r="AI178" s="518"/>
      <c r="AJ178" s="518"/>
      <c r="AK178" s="518"/>
      <c r="AL178" s="518"/>
      <c r="AM178" s="518"/>
      <c r="AN178" s="518"/>
      <c r="AO178" s="518"/>
      <c r="AP178" s="518"/>
      <c r="AQ178" s="518"/>
      <c r="AR178" s="518"/>
      <c r="AS178" s="518"/>
      <c r="AT178" s="518"/>
      <c r="AU178" s="518"/>
      <c r="AV178" s="518"/>
      <c r="AW178" s="518"/>
      <c r="AX178" s="518"/>
      <c r="AY178" s="518"/>
      <c r="AZ178" s="518"/>
      <c r="BA178" s="518"/>
      <c r="BB178" s="518"/>
      <c r="BC178" s="518"/>
      <c r="BD178" s="518"/>
      <c r="BE178" s="518"/>
      <c r="BF178" s="518"/>
      <c r="BG178" s="518"/>
      <c r="BH178" s="518"/>
      <c r="BI178" s="518"/>
      <c r="BJ178" s="518"/>
      <c r="BK178" s="518"/>
      <c r="BL178" s="518"/>
      <c r="BM178" s="518"/>
      <c r="BN178" s="518"/>
      <c r="BO178" s="518"/>
      <c r="BP178" s="518"/>
      <c r="BQ178" s="518"/>
      <c r="BR178" s="518"/>
      <c r="BS178" s="518"/>
      <c r="BT178" s="518"/>
      <c r="BU178" s="518"/>
      <c r="BV178" s="518"/>
      <c r="BW178" s="518"/>
      <c r="BX178" s="518"/>
      <c r="BY178" s="518"/>
      <c r="BZ178" s="518"/>
      <c r="CA178" s="518"/>
      <c r="CB178" s="518"/>
      <c r="CC178" s="518"/>
      <c r="CD178" s="518"/>
      <c r="CE178" s="518"/>
      <c r="CF178" s="518"/>
      <c r="CG178" s="518"/>
      <c r="CH178" s="518"/>
      <c r="CI178" s="518"/>
      <c r="CJ178" s="518"/>
      <c r="CK178" s="518"/>
      <c r="CL178" s="518"/>
      <c r="CM178" s="518"/>
    </row>
    <row r="179" spans="1:91" ht="15.75" customHeight="1">
      <c r="A179" s="518"/>
      <c r="B179" s="525"/>
      <c r="C179" s="1317" t="s">
        <v>1004</v>
      </c>
      <c r="D179" s="1312" t="s">
        <v>994</v>
      </c>
      <c r="E179" s="1315" t="s">
        <v>1207</v>
      </c>
      <c r="F179" s="1315" t="s">
        <v>995</v>
      </c>
      <c r="G179" s="1316" t="s">
        <v>1208</v>
      </c>
      <c r="H179" s="708">
        <f>+H$11</f>
        <v>45094</v>
      </c>
      <c r="I179" s="1316" t="s">
        <v>997</v>
      </c>
      <c r="J179" s="708">
        <f>+J$11</f>
        <v>45124</v>
      </c>
      <c r="K179" s="1316" t="s">
        <v>997</v>
      </c>
      <c r="L179" s="708">
        <f>+L$11</f>
        <v>45154</v>
      </c>
      <c r="M179" s="1316" t="s">
        <v>997</v>
      </c>
      <c r="N179" s="708">
        <f>+N$11</f>
        <v>45184</v>
      </c>
      <c r="O179" s="1316" t="s">
        <v>997</v>
      </c>
      <c r="P179" s="708">
        <f>+P$11</f>
        <v>45214</v>
      </c>
      <c r="Q179" s="1316" t="s">
        <v>997</v>
      </c>
      <c r="R179" s="708">
        <f>+R$11</f>
        <v>45244</v>
      </c>
      <c r="S179" s="1312" t="s">
        <v>997</v>
      </c>
      <c r="T179" s="1312" t="s">
        <v>36</v>
      </c>
      <c r="U179" s="1312" t="s">
        <v>319</v>
      </c>
      <c r="V179" s="1312" t="s">
        <v>248</v>
      </c>
      <c r="W179" s="1312" t="s">
        <v>998</v>
      </c>
      <c r="X179" s="709" t="s">
        <v>1209</v>
      </c>
      <c r="Y179" s="1313" t="s">
        <v>999</v>
      </c>
      <c r="Z179" s="1236"/>
      <c r="AA179" s="536"/>
      <c r="AB179" s="518"/>
      <c r="AC179" s="518"/>
      <c r="AF179" s="518"/>
      <c r="AG179" s="518"/>
      <c r="AH179" s="518"/>
      <c r="AI179" s="518"/>
      <c r="AJ179" s="518"/>
      <c r="AK179" s="518"/>
      <c r="AL179" s="518"/>
      <c r="AM179" s="518"/>
      <c r="AN179" s="518"/>
      <c r="AO179" s="518"/>
      <c r="AP179" s="518"/>
      <c r="AQ179" s="518"/>
      <c r="AR179" s="518"/>
      <c r="AS179" s="518"/>
      <c r="AT179" s="518"/>
      <c r="AU179" s="518"/>
      <c r="AV179" s="518"/>
      <c r="AW179" s="518"/>
      <c r="AX179" s="518"/>
      <c r="AY179" s="518"/>
      <c r="AZ179" s="518"/>
      <c r="BA179" s="518"/>
      <c r="BB179" s="518"/>
      <c r="BC179" s="518"/>
      <c r="BD179" s="518"/>
      <c r="BE179" s="518"/>
      <c r="BF179" s="518"/>
      <c r="BG179" s="518"/>
      <c r="BH179" s="518"/>
      <c r="BI179" s="518"/>
      <c r="BJ179" s="518"/>
      <c r="BK179" s="518"/>
      <c r="BL179" s="518"/>
      <c r="BM179" s="518"/>
      <c r="BN179" s="518"/>
      <c r="BO179" s="518"/>
      <c r="BP179" s="518"/>
      <c r="BQ179" s="518"/>
      <c r="BR179" s="518"/>
      <c r="BS179" s="518"/>
      <c r="BT179" s="518"/>
      <c r="BU179" s="518"/>
      <c r="BV179" s="518"/>
      <c r="BW179" s="518"/>
      <c r="BX179" s="518"/>
      <c r="BY179" s="518"/>
      <c r="BZ179" s="518"/>
      <c r="CA179" s="518"/>
      <c r="CB179" s="518"/>
      <c r="CC179" s="518"/>
      <c r="CD179" s="518"/>
      <c r="CE179" s="518"/>
      <c r="CF179" s="518"/>
      <c r="CG179" s="518"/>
      <c r="CH179" s="518"/>
      <c r="CI179" s="518"/>
      <c r="CJ179" s="518"/>
      <c r="CK179" s="518"/>
      <c r="CL179" s="518"/>
      <c r="CM179" s="518"/>
    </row>
    <row r="180" spans="1:91" ht="15.75" customHeight="1">
      <c r="A180" s="518"/>
      <c r="B180" s="525"/>
      <c r="C180" s="1197"/>
      <c r="D180" s="1185"/>
      <c r="E180" s="1185"/>
      <c r="F180" s="1185"/>
      <c r="G180" s="1185"/>
      <c r="H180" s="710" t="s">
        <v>1013</v>
      </c>
      <c r="I180" s="1185"/>
      <c r="J180" s="710" t="s">
        <v>1013</v>
      </c>
      <c r="K180" s="1185"/>
      <c r="L180" s="710" t="s">
        <v>1013</v>
      </c>
      <c r="M180" s="1185"/>
      <c r="N180" s="710" t="s">
        <v>1013</v>
      </c>
      <c r="O180" s="1185"/>
      <c r="P180" s="710" t="s">
        <v>1013</v>
      </c>
      <c r="Q180" s="1185"/>
      <c r="R180" s="710" t="s">
        <v>1013</v>
      </c>
      <c r="S180" s="1185"/>
      <c r="T180" s="1185"/>
      <c r="U180" s="1185"/>
      <c r="V180" s="1185"/>
      <c r="W180" s="1185"/>
      <c r="X180" s="711" t="str">
        <f>+C178</f>
        <v>DAMPAK BANJIR/ KEBAKARAN/ MENINGGAL</v>
      </c>
      <c r="Y180" s="712" t="s">
        <v>1014</v>
      </c>
      <c r="Z180" s="713" t="s">
        <v>1015</v>
      </c>
      <c r="AA180" s="536"/>
      <c r="AB180" s="518"/>
      <c r="AC180" s="518"/>
      <c r="AF180" s="518"/>
      <c r="AG180" s="518"/>
      <c r="AH180" s="518"/>
      <c r="AI180" s="518"/>
      <c r="AJ180" s="518"/>
      <c r="AK180" s="518"/>
      <c r="AL180" s="518"/>
      <c r="AM180" s="518"/>
      <c r="AN180" s="518"/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18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18"/>
      <c r="BV180" s="518"/>
      <c r="BW180" s="518"/>
      <c r="BX180" s="518"/>
      <c r="BY180" s="518"/>
      <c r="BZ180" s="518"/>
      <c r="CA180" s="518"/>
      <c r="CB180" s="518"/>
      <c r="CC180" s="518"/>
      <c r="CD180" s="518"/>
      <c r="CE180" s="518"/>
      <c r="CF180" s="518"/>
      <c r="CG180" s="518"/>
      <c r="CH180" s="518"/>
      <c r="CI180" s="518"/>
      <c r="CJ180" s="518"/>
      <c r="CK180" s="518"/>
      <c r="CL180" s="518"/>
      <c r="CM180" s="518"/>
    </row>
    <row r="181" spans="1:91" ht="15.75" customHeight="1">
      <c r="A181" s="518"/>
      <c r="B181" s="525" t="str">
        <f t="shared" ref="B181:B190" si="154">+CONCATENATE($C$179,C181)</f>
        <v>E1</v>
      </c>
      <c r="C181" s="714">
        <v>1</v>
      </c>
      <c r="D181" s="715">
        <f t="shared" ref="D181:D190" si="155">IFERROR(VLOOKUP($B181,$BJ$13:$CT$80,31,0),0)</f>
        <v>0</v>
      </c>
      <c r="E181" s="716"/>
      <c r="F181" s="717">
        <f t="shared" ref="F181:F190" si="156">IFERROR(VLOOKUP($D181,$D$13:$V$80,3,0),0)</f>
        <v>0</v>
      </c>
      <c r="G181" s="718">
        <f t="shared" ref="G181:G190" si="157">IFERROR(VLOOKUP($D181,$D$13:$V$80,4,0),0)</f>
        <v>0</v>
      </c>
      <c r="H181" s="711">
        <f t="shared" ref="H181:H190" si="158">IFERROR(VLOOKUP($D181,$D$13:$V$80,5,0),0)</f>
        <v>0</v>
      </c>
      <c r="I181" s="711">
        <f t="shared" ref="I181:I190" si="159">IFERROR(VLOOKUP($D181,$D$13:$V$80,6,0),0)</f>
        <v>0</v>
      </c>
      <c r="J181" s="711">
        <f t="shared" ref="J181:J190" si="160">IFERROR(VLOOKUP($D181,$D$13:$V$80,7,0),0)</f>
        <v>0</v>
      </c>
      <c r="K181" s="711">
        <f t="shared" ref="K181:K190" si="161">IFERROR(VLOOKUP($D181,$D$13:$V$80,8,0),0)</f>
        <v>0</v>
      </c>
      <c r="L181" s="711">
        <f t="shared" ref="L181:L190" si="162">IFERROR(VLOOKUP($D181,$D$13:$V$80,9,0),0)</f>
        <v>0</v>
      </c>
      <c r="M181" s="711">
        <f t="shared" ref="M181:M190" si="163">IFERROR(VLOOKUP($D181,$D$13:$V$80,10,0),0)</f>
        <v>0</v>
      </c>
      <c r="N181" s="711">
        <f t="shared" ref="N181:N190" si="164">IFERROR(VLOOKUP($D181,$D$13:$V$80,11,0),0)</f>
        <v>0</v>
      </c>
      <c r="O181" s="711">
        <f t="shared" ref="O181:O190" si="165">IFERROR(VLOOKUP($D181,$D$13:$V$80,12,0),0)</f>
        <v>0</v>
      </c>
      <c r="P181" s="711">
        <f t="shared" ref="P181:P190" si="166">IFERROR(VLOOKUP($D181,$D$13:$V$80,13,0),0)</f>
        <v>0</v>
      </c>
      <c r="Q181" s="711">
        <f t="shared" ref="Q181:Q190" si="167">IFERROR(VLOOKUP($D181,$D$13:$V$80,14,0),0)</f>
        <v>0</v>
      </c>
      <c r="R181" s="711">
        <f t="shared" ref="R181:R190" si="168">IFERROR(VLOOKUP($D181,$D$13:$V$80,15,0),0)</f>
        <v>0</v>
      </c>
      <c r="S181" s="711">
        <f t="shared" ref="S181:S190" si="169">IFERROR(VLOOKUP($D181,$D$13:$V$80,16,0),0)</f>
        <v>0</v>
      </c>
      <c r="T181" s="719">
        <f t="shared" ref="T181:T190" si="170">I181+K181+M181+O181+Q181+S181</f>
        <v>0</v>
      </c>
      <c r="U181" s="711"/>
      <c r="V181" s="711"/>
      <c r="W181" s="720"/>
      <c r="X181" s="711">
        <f t="shared" ref="X181:X189" si="171">IFERROR(VLOOKUP($D181,$AC$13:$AV$80,6,0),0)</f>
        <v>0</v>
      </c>
      <c r="Y181" s="721"/>
      <c r="Z181" s="596"/>
      <c r="AA181" s="536"/>
      <c r="AB181" s="518"/>
      <c r="AC181" s="518"/>
      <c r="AF181" s="518"/>
      <c r="AG181" s="518"/>
      <c r="AH181" s="518"/>
      <c r="AI181" s="518"/>
      <c r="AJ181" s="518"/>
      <c r="AK181" s="518"/>
      <c r="AL181" s="518"/>
      <c r="AM181" s="518"/>
      <c r="AN181" s="518"/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18"/>
      <c r="BD181" s="518"/>
      <c r="BE181" s="518"/>
      <c r="BF181" s="518"/>
      <c r="BG181" s="518"/>
      <c r="BH181" s="518"/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18"/>
      <c r="BV181" s="518"/>
      <c r="BW181" s="518"/>
      <c r="BX181" s="518"/>
      <c r="BY181" s="518"/>
      <c r="BZ181" s="518"/>
      <c r="CA181" s="518"/>
      <c r="CB181" s="518"/>
      <c r="CC181" s="518"/>
      <c r="CD181" s="518"/>
      <c r="CE181" s="518"/>
      <c r="CF181" s="518"/>
      <c r="CG181" s="518"/>
      <c r="CH181" s="518"/>
      <c r="CI181" s="518"/>
      <c r="CJ181" s="518"/>
      <c r="CK181" s="518"/>
      <c r="CL181" s="518"/>
      <c r="CM181" s="518"/>
    </row>
    <row r="182" spans="1:91" ht="15.75" customHeight="1">
      <c r="A182" s="518"/>
      <c r="B182" s="525" t="str">
        <f t="shared" si="154"/>
        <v>E2</v>
      </c>
      <c r="C182" s="714">
        <f t="shared" ref="C182:C190" si="172">+C181+1</f>
        <v>2</v>
      </c>
      <c r="D182" s="715">
        <f t="shared" si="155"/>
        <v>0</v>
      </c>
      <c r="E182" s="716"/>
      <c r="F182" s="717">
        <f t="shared" si="156"/>
        <v>0</v>
      </c>
      <c r="G182" s="718">
        <f t="shared" si="157"/>
        <v>0</v>
      </c>
      <c r="H182" s="711">
        <f t="shared" si="158"/>
        <v>0</v>
      </c>
      <c r="I182" s="711">
        <f t="shared" si="159"/>
        <v>0</v>
      </c>
      <c r="J182" s="711">
        <f t="shared" si="160"/>
        <v>0</v>
      </c>
      <c r="K182" s="711">
        <f t="shared" si="161"/>
        <v>0</v>
      </c>
      <c r="L182" s="711">
        <f t="shared" si="162"/>
        <v>0</v>
      </c>
      <c r="M182" s="711">
        <f t="shared" si="163"/>
        <v>0</v>
      </c>
      <c r="N182" s="711">
        <f t="shared" si="164"/>
        <v>0</v>
      </c>
      <c r="O182" s="711">
        <f t="shared" si="165"/>
        <v>0</v>
      </c>
      <c r="P182" s="711">
        <f t="shared" si="166"/>
        <v>0</v>
      </c>
      <c r="Q182" s="711">
        <f t="shared" si="167"/>
        <v>0</v>
      </c>
      <c r="R182" s="711">
        <f t="shared" si="168"/>
        <v>0</v>
      </c>
      <c r="S182" s="711">
        <f t="shared" si="169"/>
        <v>0</v>
      </c>
      <c r="T182" s="719">
        <f t="shared" si="170"/>
        <v>0</v>
      </c>
      <c r="U182" s="711"/>
      <c r="V182" s="711"/>
      <c r="W182" s="720"/>
      <c r="X182" s="711">
        <f t="shared" si="171"/>
        <v>0</v>
      </c>
      <c r="Y182" s="721"/>
      <c r="Z182" s="596"/>
      <c r="AA182" s="536"/>
      <c r="AB182" s="518"/>
      <c r="AC182" s="518"/>
      <c r="AF182" s="518"/>
      <c r="AG182" s="518"/>
      <c r="AH182" s="518"/>
      <c r="AI182" s="518"/>
      <c r="AJ182" s="518"/>
      <c r="AK182" s="518"/>
      <c r="AL182" s="518"/>
      <c r="AM182" s="518"/>
      <c r="AN182" s="518"/>
      <c r="AO182" s="518"/>
      <c r="AP182" s="518"/>
      <c r="AQ182" s="518"/>
      <c r="AR182" s="518"/>
      <c r="AS182" s="518"/>
      <c r="AT182" s="518"/>
      <c r="AU182" s="518"/>
      <c r="AV182" s="518"/>
      <c r="AW182" s="518"/>
      <c r="AX182" s="518"/>
      <c r="AY182" s="518"/>
      <c r="AZ182" s="518"/>
      <c r="BA182" s="518"/>
      <c r="BB182" s="518"/>
      <c r="BC182" s="518"/>
      <c r="BD182" s="518"/>
      <c r="BE182" s="518"/>
      <c r="BF182" s="518"/>
      <c r="BG182" s="518"/>
      <c r="BH182" s="518"/>
      <c r="BI182" s="518"/>
      <c r="BJ182" s="518"/>
      <c r="BK182" s="518"/>
      <c r="BL182" s="518"/>
      <c r="BM182" s="518"/>
      <c r="BN182" s="518"/>
      <c r="BO182" s="518"/>
      <c r="BP182" s="518"/>
      <c r="BQ182" s="518"/>
      <c r="BR182" s="518"/>
      <c r="BS182" s="518"/>
      <c r="BT182" s="518"/>
      <c r="BU182" s="518"/>
      <c r="BV182" s="518"/>
      <c r="BW182" s="518"/>
      <c r="BX182" s="518"/>
      <c r="BY182" s="518"/>
      <c r="BZ182" s="518"/>
      <c r="CA182" s="518"/>
      <c r="CB182" s="518"/>
      <c r="CC182" s="518"/>
      <c r="CD182" s="518"/>
      <c r="CE182" s="518"/>
      <c r="CF182" s="518"/>
      <c r="CG182" s="518"/>
      <c r="CH182" s="518"/>
      <c r="CI182" s="518"/>
      <c r="CJ182" s="518"/>
      <c r="CK182" s="518"/>
      <c r="CL182" s="518"/>
      <c r="CM182" s="518"/>
    </row>
    <row r="183" spans="1:91" ht="15.75" customHeight="1">
      <c r="A183" s="518"/>
      <c r="B183" s="525" t="str">
        <f t="shared" si="154"/>
        <v>E3</v>
      </c>
      <c r="C183" s="714">
        <f t="shared" si="172"/>
        <v>3</v>
      </c>
      <c r="D183" s="715">
        <f t="shared" si="155"/>
        <v>0</v>
      </c>
      <c r="E183" s="716"/>
      <c r="F183" s="717">
        <f t="shared" si="156"/>
        <v>0</v>
      </c>
      <c r="G183" s="718">
        <f t="shared" si="157"/>
        <v>0</v>
      </c>
      <c r="H183" s="711">
        <f t="shared" si="158"/>
        <v>0</v>
      </c>
      <c r="I183" s="711">
        <f t="shared" si="159"/>
        <v>0</v>
      </c>
      <c r="J183" s="711">
        <f t="shared" si="160"/>
        <v>0</v>
      </c>
      <c r="K183" s="711">
        <f t="shared" si="161"/>
        <v>0</v>
      </c>
      <c r="L183" s="711">
        <f t="shared" si="162"/>
        <v>0</v>
      </c>
      <c r="M183" s="711">
        <f t="shared" si="163"/>
        <v>0</v>
      </c>
      <c r="N183" s="711">
        <f t="shared" si="164"/>
        <v>0</v>
      </c>
      <c r="O183" s="711">
        <f t="shared" si="165"/>
        <v>0</v>
      </c>
      <c r="P183" s="711">
        <f t="shared" si="166"/>
        <v>0</v>
      </c>
      <c r="Q183" s="711">
        <f t="shared" si="167"/>
        <v>0</v>
      </c>
      <c r="R183" s="711">
        <f t="shared" si="168"/>
        <v>0</v>
      </c>
      <c r="S183" s="711">
        <f t="shared" si="169"/>
        <v>0</v>
      </c>
      <c r="T183" s="719">
        <f t="shared" si="170"/>
        <v>0</v>
      </c>
      <c r="U183" s="711"/>
      <c r="V183" s="711"/>
      <c r="W183" s="720"/>
      <c r="X183" s="711">
        <f t="shared" si="171"/>
        <v>0</v>
      </c>
      <c r="Y183" s="721"/>
      <c r="Z183" s="596"/>
      <c r="AA183" s="536"/>
      <c r="AB183" s="518"/>
      <c r="AC183" s="518"/>
      <c r="AF183" s="518"/>
      <c r="AG183" s="518"/>
      <c r="AH183" s="518"/>
      <c r="AI183" s="518"/>
      <c r="AJ183" s="518"/>
      <c r="AK183" s="518"/>
      <c r="AL183" s="518"/>
      <c r="AM183" s="518"/>
      <c r="AN183" s="518"/>
      <c r="AO183" s="518"/>
      <c r="AP183" s="518"/>
      <c r="AQ183" s="518"/>
      <c r="AR183" s="518"/>
      <c r="AS183" s="518"/>
      <c r="AT183" s="518"/>
      <c r="AU183" s="518"/>
      <c r="AV183" s="518"/>
      <c r="AW183" s="518"/>
      <c r="AX183" s="518"/>
      <c r="AY183" s="518"/>
      <c r="AZ183" s="518"/>
      <c r="BA183" s="518"/>
      <c r="BB183" s="518"/>
      <c r="BC183" s="518"/>
      <c r="BD183" s="518"/>
      <c r="BE183" s="518"/>
      <c r="BF183" s="518"/>
      <c r="BG183" s="518"/>
      <c r="BH183" s="518"/>
      <c r="BI183" s="518"/>
      <c r="BJ183" s="518"/>
      <c r="BK183" s="518"/>
      <c r="BL183" s="518"/>
      <c r="BM183" s="518"/>
      <c r="BN183" s="518"/>
      <c r="BO183" s="518"/>
      <c r="BP183" s="518"/>
      <c r="BQ183" s="518"/>
      <c r="BR183" s="518"/>
      <c r="BS183" s="518"/>
      <c r="BT183" s="518"/>
      <c r="BU183" s="518"/>
      <c r="BV183" s="518"/>
      <c r="BW183" s="518"/>
      <c r="BX183" s="518"/>
      <c r="BY183" s="518"/>
      <c r="BZ183" s="518"/>
      <c r="CA183" s="518"/>
      <c r="CB183" s="518"/>
      <c r="CC183" s="518"/>
      <c r="CD183" s="518"/>
      <c r="CE183" s="518"/>
      <c r="CF183" s="518"/>
      <c r="CG183" s="518"/>
      <c r="CH183" s="518"/>
      <c r="CI183" s="518"/>
      <c r="CJ183" s="518"/>
      <c r="CK183" s="518"/>
      <c r="CL183" s="518"/>
      <c r="CM183" s="518"/>
    </row>
    <row r="184" spans="1:91" ht="15.75" customHeight="1">
      <c r="A184" s="518"/>
      <c r="B184" s="525" t="str">
        <f t="shared" si="154"/>
        <v>E4</v>
      </c>
      <c r="C184" s="714">
        <f t="shared" si="172"/>
        <v>4</v>
      </c>
      <c r="D184" s="715">
        <f t="shared" si="155"/>
        <v>0</v>
      </c>
      <c r="E184" s="716"/>
      <c r="F184" s="717">
        <f t="shared" si="156"/>
        <v>0</v>
      </c>
      <c r="G184" s="718">
        <f t="shared" si="157"/>
        <v>0</v>
      </c>
      <c r="H184" s="711">
        <f t="shared" si="158"/>
        <v>0</v>
      </c>
      <c r="I184" s="711">
        <f t="shared" si="159"/>
        <v>0</v>
      </c>
      <c r="J184" s="711">
        <f t="shared" si="160"/>
        <v>0</v>
      </c>
      <c r="K184" s="711">
        <f t="shared" si="161"/>
        <v>0</v>
      </c>
      <c r="L184" s="711">
        <f t="shared" si="162"/>
        <v>0</v>
      </c>
      <c r="M184" s="711">
        <f t="shared" si="163"/>
        <v>0</v>
      </c>
      <c r="N184" s="711">
        <f t="shared" si="164"/>
        <v>0</v>
      </c>
      <c r="O184" s="711">
        <f t="shared" si="165"/>
        <v>0</v>
      </c>
      <c r="P184" s="711">
        <f t="shared" si="166"/>
        <v>0</v>
      </c>
      <c r="Q184" s="711">
        <f t="shared" si="167"/>
        <v>0</v>
      </c>
      <c r="R184" s="711">
        <f t="shared" si="168"/>
        <v>0</v>
      </c>
      <c r="S184" s="711">
        <f t="shared" si="169"/>
        <v>0</v>
      </c>
      <c r="T184" s="719">
        <f t="shared" si="170"/>
        <v>0</v>
      </c>
      <c r="U184" s="711"/>
      <c r="V184" s="711"/>
      <c r="W184" s="720"/>
      <c r="X184" s="711">
        <f t="shared" si="171"/>
        <v>0</v>
      </c>
      <c r="Y184" s="721"/>
      <c r="Z184" s="596"/>
      <c r="AA184" s="536"/>
      <c r="AB184" s="518"/>
      <c r="AC184" s="518"/>
      <c r="AF184" s="518"/>
      <c r="AG184" s="518"/>
      <c r="AH184" s="518"/>
      <c r="AI184" s="518"/>
      <c r="AJ184" s="518"/>
      <c r="AK184" s="518"/>
      <c r="AL184" s="518"/>
      <c r="AM184" s="518"/>
      <c r="AN184" s="518"/>
      <c r="AO184" s="518"/>
      <c r="AP184" s="518"/>
      <c r="AQ184" s="518"/>
      <c r="AR184" s="518"/>
      <c r="AS184" s="518"/>
      <c r="AT184" s="518"/>
      <c r="AU184" s="518"/>
      <c r="AV184" s="518"/>
      <c r="AW184" s="518"/>
      <c r="AX184" s="518"/>
      <c r="AY184" s="518"/>
      <c r="AZ184" s="518"/>
      <c r="BA184" s="518"/>
      <c r="BB184" s="518"/>
      <c r="BC184" s="518"/>
      <c r="BD184" s="518"/>
      <c r="BE184" s="518"/>
      <c r="BF184" s="518"/>
      <c r="BG184" s="518"/>
      <c r="BH184" s="518"/>
      <c r="BI184" s="518"/>
      <c r="BJ184" s="518"/>
      <c r="BK184" s="518"/>
      <c r="BL184" s="518"/>
      <c r="BM184" s="518"/>
      <c r="BN184" s="518"/>
      <c r="BO184" s="518"/>
      <c r="BP184" s="518"/>
      <c r="BQ184" s="518"/>
      <c r="BR184" s="518"/>
      <c r="BS184" s="518"/>
      <c r="BT184" s="518"/>
      <c r="BU184" s="518"/>
      <c r="BV184" s="518"/>
      <c r="BW184" s="518"/>
      <c r="BX184" s="518"/>
      <c r="BY184" s="518"/>
      <c r="BZ184" s="518"/>
      <c r="CA184" s="518"/>
      <c r="CB184" s="518"/>
      <c r="CC184" s="518"/>
      <c r="CD184" s="518"/>
      <c r="CE184" s="518"/>
      <c r="CF184" s="518"/>
      <c r="CG184" s="518"/>
      <c r="CH184" s="518"/>
      <c r="CI184" s="518"/>
      <c r="CJ184" s="518"/>
      <c r="CK184" s="518"/>
      <c r="CL184" s="518"/>
      <c r="CM184" s="518"/>
    </row>
    <row r="185" spans="1:91" ht="15.75" customHeight="1">
      <c r="A185" s="518"/>
      <c r="B185" s="525" t="str">
        <f t="shared" si="154"/>
        <v>E5</v>
      </c>
      <c r="C185" s="714">
        <f t="shared" si="172"/>
        <v>5</v>
      </c>
      <c r="D185" s="715">
        <f t="shared" si="155"/>
        <v>0</v>
      </c>
      <c r="E185" s="716"/>
      <c r="F185" s="717">
        <f t="shared" si="156"/>
        <v>0</v>
      </c>
      <c r="G185" s="718">
        <f t="shared" si="157"/>
        <v>0</v>
      </c>
      <c r="H185" s="711">
        <f t="shared" si="158"/>
        <v>0</v>
      </c>
      <c r="I185" s="711">
        <f t="shared" si="159"/>
        <v>0</v>
      </c>
      <c r="J185" s="711">
        <f t="shared" si="160"/>
        <v>0</v>
      </c>
      <c r="K185" s="711">
        <f t="shared" si="161"/>
        <v>0</v>
      </c>
      <c r="L185" s="711">
        <f t="shared" si="162"/>
        <v>0</v>
      </c>
      <c r="M185" s="711">
        <f t="shared" si="163"/>
        <v>0</v>
      </c>
      <c r="N185" s="711">
        <f t="shared" si="164"/>
        <v>0</v>
      </c>
      <c r="O185" s="711">
        <f t="shared" si="165"/>
        <v>0</v>
      </c>
      <c r="P185" s="711">
        <f t="shared" si="166"/>
        <v>0</v>
      </c>
      <c r="Q185" s="711">
        <f t="shared" si="167"/>
        <v>0</v>
      </c>
      <c r="R185" s="711">
        <f t="shared" si="168"/>
        <v>0</v>
      </c>
      <c r="S185" s="711">
        <f t="shared" si="169"/>
        <v>0</v>
      </c>
      <c r="T185" s="719">
        <f t="shared" si="170"/>
        <v>0</v>
      </c>
      <c r="U185" s="711"/>
      <c r="V185" s="711"/>
      <c r="W185" s="720"/>
      <c r="X185" s="711">
        <f t="shared" si="171"/>
        <v>0</v>
      </c>
      <c r="Y185" s="721"/>
      <c r="Z185" s="596"/>
      <c r="AA185" s="536"/>
      <c r="AB185" s="518"/>
      <c r="AC185" s="518"/>
      <c r="AF185" s="518"/>
      <c r="AG185" s="518"/>
      <c r="AH185" s="518"/>
      <c r="AI185" s="518"/>
      <c r="AJ185" s="518"/>
      <c r="AK185" s="518"/>
      <c r="AL185" s="518"/>
      <c r="AM185" s="518"/>
      <c r="AN185" s="518"/>
      <c r="AO185" s="518"/>
      <c r="AP185" s="518"/>
      <c r="AQ185" s="518"/>
      <c r="AR185" s="518"/>
      <c r="AS185" s="518"/>
      <c r="AT185" s="518"/>
      <c r="AU185" s="518"/>
      <c r="AV185" s="518"/>
      <c r="AW185" s="518"/>
      <c r="AX185" s="518"/>
      <c r="AY185" s="518"/>
      <c r="AZ185" s="518"/>
      <c r="BA185" s="518"/>
      <c r="BB185" s="518"/>
      <c r="BC185" s="518"/>
      <c r="BD185" s="518"/>
      <c r="BE185" s="518"/>
      <c r="BF185" s="518"/>
      <c r="BG185" s="518"/>
      <c r="BH185" s="518"/>
      <c r="BI185" s="518"/>
      <c r="BJ185" s="518"/>
      <c r="BK185" s="518"/>
      <c r="BL185" s="518"/>
      <c r="BM185" s="518"/>
      <c r="BN185" s="518"/>
      <c r="BO185" s="518"/>
      <c r="BP185" s="518"/>
      <c r="BQ185" s="518"/>
      <c r="BR185" s="518"/>
      <c r="BS185" s="518"/>
      <c r="BT185" s="518"/>
      <c r="BU185" s="518"/>
      <c r="BV185" s="518"/>
      <c r="BW185" s="518"/>
      <c r="BX185" s="518"/>
      <c r="BY185" s="518"/>
      <c r="BZ185" s="518"/>
      <c r="CA185" s="518"/>
      <c r="CB185" s="518"/>
      <c r="CC185" s="518"/>
      <c r="CD185" s="518"/>
      <c r="CE185" s="518"/>
      <c r="CF185" s="518"/>
      <c r="CG185" s="518"/>
      <c r="CH185" s="518"/>
      <c r="CI185" s="518"/>
      <c r="CJ185" s="518"/>
      <c r="CK185" s="518"/>
      <c r="CL185" s="518"/>
      <c r="CM185" s="518"/>
    </row>
    <row r="186" spans="1:91" ht="15.75" customHeight="1">
      <c r="A186" s="518"/>
      <c r="B186" s="525" t="str">
        <f t="shared" si="154"/>
        <v>E6</v>
      </c>
      <c r="C186" s="714">
        <f t="shared" si="172"/>
        <v>6</v>
      </c>
      <c r="D186" s="715">
        <f t="shared" si="155"/>
        <v>0</v>
      </c>
      <c r="E186" s="716"/>
      <c r="F186" s="717">
        <f t="shared" si="156"/>
        <v>0</v>
      </c>
      <c r="G186" s="718">
        <f t="shared" si="157"/>
        <v>0</v>
      </c>
      <c r="H186" s="711">
        <f t="shared" si="158"/>
        <v>0</v>
      </c>
      <c r="I186" s="711">
        <f t="shared" si="159"/>
        <v>0</v>
      </c>
      <c r="J186" s="711">
        <f t="shared" si="160"/>
        <v>0</v>
      </c>
      <c r="K186" s="711">
        <f t="shared" si="161"/>
        <v>0</v>
      </c>
      <c r="L186" s="711">
        <f t="shared" si="162"/>
        <v>0</v>
      </c>
      <c r="M186" s="711">
        <f t="shared" si="163"/>
        <v>0</v>
      </c>
      <c r="N186" s="711">
        <f t="shared" si="164"/>
        <v>0</v>
      </c>
      <c r="O186" s="711">
        <f t="shared" si="165"/>
        <v>0</v>
      </c>
      <c r="P186" s="711">
        <f t="shared" si="166"/>
        <v>0</v>
      </c>
      <c r="Q186" s="711">
        <f t="shared" si="167"/>
        <v>0</v>
      </c>
      <c r="R186" s="711">
        <f t="shared" si="168"/>
        <v>0</v>
      </c>
      <c r="S186" s="711">
        <f t="shared" si="169"/>
        <v>0</v>
      </c>
      <c r="T186" s="719">
        <f t="shared" si="170"/>
        <v>0</v>
      </c>
      <c r="U186" s="711"/>
      <c r="V186" s="711"/>
      <c r="W186" s="720"/>
      <c r="X186" s="711">
        <f t="shared" si="171"/>
        <v>0</v>
      </c>
      <c r="Y186" s="721"/>
      <c r="Z186" s="596"/>
      <c r="AA186" s="536"/>
      <c r="AB186" s="518"/>
      <c r="AC186" s="518"/>
      <c r="AF186" s="518"/>
      <c r="AG186" s="518"/>
      <c r="AH186" s="518"/>
      <c r="AI186" s="518"/>
      <c r="AJ186" s="518"/>
      <c r="AK186" s="518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18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18"/>
      <c r="BV186" s="518"/>
      <c r="BW186" s="518"/>
      <c r="BX186" s="518"/>
      <c r="BY186" s="518"/>
      <c r="BZ186" s="518"/>
      <c r="CA186" s="518"/>
      <c r="CB186" s="518"/>
      <c r="CC186" s="518"/>
      <c r="CD186" s="518"/>
      <c r="CE186" s="518"/>
      <c r="CF186" s="518"/>
      <c r="CG186" s="518"/>
      <c r="CH186" s="518"/>
      <c r="CI186" s="518"/>
      <c r="CJ186" s="518"/>
      <c r="CK186" s="518"/>
      <c r="CL186" s="518"/>
      <c r="CM186" s="518"/>
    </row>
    <row r="187" spans="1:91" ht="15.75" customHeight="1">
      <c r="A187" s="518"/>
      <c r="B187" s="525" t="str">
        <f t="shared" si="154"/>
        <v>E7</v>
      </c>
      <c r="C187" s="714">
        <f t="shared" si="172"/>
        <v>7</v>
      </c>
      <c r="D187" s="715">
        <f t="shared" si="155"/>
        <v>0</v>
      </c>
      <c r="E187" s="716"/>
      <c r="F187" s="717">
        <f t="shared" si="156"/>
        <v>0</v>
      </c>
      <c r="G187" s="718">
        <f t="shared" si="157"/>
        <v>0</v>
      </c>
      <c r="H187" s="711">
        <f t="shared" si="158"/>
        <v>0</v>
      </c>
      <c r="I187" s="711">
        <f t="shared" si="159"/>
        <v>0</v>
      </c>
      <c r="J187" s="711">
        <f t="shared" si="160"/>
        <v>0</v>
      </c>
      <c r="K187" s="711">
        <f t="shared" si="161"/>
        <v>0</v>
      </c>
      <c r="L187" s="711">
        <f t="shared" si="162"/>
        <v>0</v>
      </c>
      <c r="M187" s="711">
        <f t="shared" si="163"/>
        <v>0</v>
      </c>
      <c r="N187" s="711">
        <f t="shared" si="164"/>
        <v>0</v>
      </c>
      <c r="O187" s="711">
        <f t="shared" si="165"/>
        <v>0</v>
      </c>
      <c r="P187" s="711">
        <f t="shared" si="166"/>
        <v>0</v>
      </c>
      <c r="Q187" s="711">
        <f t="shared" si="167"/>
        <v>0</v>
      </c>
      <c r="R187" s="711">
        <f t="shared" si="168"/>
        <v>0</v>
      </c>
      <c r="S187" s="711">
        <f t="shared" si="169"/>
        <v>0</v>
      </c>
      <c r="T187" s="719">
        <f t="shared" si="170"/>
        <v>0</v>
      </c>
      <c r="U187" s="711"/>
      <c r="V187" s="711"/>
      <c r="W187" s="720"/>
      <c r="X187" s="711">
        <f t="shared" si="171"/>
        <v>0</v>
      </c>
      <c r="Y187" s="721"/>
      <c r="Z187" s="596"/>
      <c r="AA187" s="536"/>
      <c r="AB187" s="518"/>
      <c r="AC187" s="518"/>
      <c r="AF187" s="518"/>
      <c r="AG187" s="518"/>
      <c r="AH187" s="518"/>
      <c r="AI187" s="518"/>
      <c r="AJ187" s="518"/>
      <c r="AK187" s="518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18"/>
      <c r="BD187" s="518"/>
      <c r="BE187" s="518"/>
      <c r="BF187" s="518"/>
      <c r="BG187" s="518"/>
      <c r="BH187" s="518"/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18"/>
      <c r="BV187" s="518"/>
      <c r="BW187" s="518"/>
      <c r="BX187" s="518"/>
      <c r="BY187" s="518"/>
      <c r="BZ187" s="518"/>
      <c r="CA187" s="518"/>
      <c r="CB187" s="518"/>
      <c r="CC187" s="518"/>
      <c r="CD187" s="518"/>
      <c r="CE187" s="518"/>
      <c r="CF187" s="518"/>
      <c r="CG187" s="518"/>
      <c r="CH187" s="518"/>
      <c r="CI187" s="518"/>
      <c r="CJ187" s="518"/>
      <c r="CK187" s="518"/>
      <c r="CL187" s="518"/>
      <c r="CM187" s="518"/>
    </row>
    <row r="188" spans="1:91" ht="15.75" customHeight="1">
      <c r="A188" s="518"/>
      <c r="B188" s="525" t="str">
        <f t="shared" si="154"/>
        <v>E8</v>
      </c>
      <c r="C188" s="714">
        <f t="shared" si="172"/>
        <v>8</v>
      </c>
      <c r="D188" s="715">
        <f t="shared" si="155"/>
        <v>0</v>
      </c>
      <c r="E188" s="716"/>
      <c r="F188" s="717">
        <f t="shared" si="156"/>
        <v>0</v>
      </c>
      <c r="G188" s="718">
        <f t="shared" si="157"/>
        <v>0</v>
      </c>
      <c r="H188" s="711">
        <f t="shared" si="158"/>
        <v>0</v>
      </c>
      <c r="I188" s="711">
        <f t="shared" si="159"/>
        <v>0</v>
      </c>
      <c r="J188" s="711">
        <f t="shared" si="160"/>
        <v>0</v>
      </c>
      <c r="K188" s="711">
        <f t="shared" si="161"/>
        <v>0</v>
      </c>
      <c r="L188" s="711">
        <f t="shared" si="162"/>
        <v>0</v>
      </c>
      <c r="M188" s="711">
        <f t="shared" si="163"/>
        <v>0</v>
      </c>
      <c r="N188" s="711">
        <f t="shared" si="164"/>
        <v>0</v>
      </c>
      <c r="O188" s="711">
        <f t="shared" si="165"/>
        <v>0</v>
      </c>
      <c r="P188" s="711">
        <f t="shared" si="166"/>
        <v>0</v>
      </c>
      <c r="Q188" s="711">
        <f t="shared" si="167"/>
        <v>0</v>
      </c>
      <c r="R188" s="711">
        <f t="shared" si="168"/>
        <v>0</v>
      </c>
      <c r="S188" s="711">
        <f t="shared" si="169"/>
        <v>0</v>
      </c>
      <c r="T188" s="719">
        <f t="shared" si="170"/>
        <v>0</v>
      </c>
      <c r="U188" s="711"/>
      <c r="V188" s="711"/>
      <c r="W188" s="720"/>
      <c r="X188" s="711">
        <f t="shared" si="171"/>
        <v>0</v>
      </c>
      <c r="Y188" s="721"/>
      <c r="Z188" s="596"/>
      <c r="AA188" s="536"/>
      <c r="AB188" s="518"/>
      <c r="AC188" s="518"/>
      <c r="AF188" s="518"/>
      <c r="AG188" s="518"/>
      <c r="AH188" s="518"/>
      <c r="AI188" s="518"/>
      <c r="AJ188" s="518"/>
      <c r="AK188" s="518"/>
      <c r="AL188" s="518"/>
      <c r="AM188" s="518"/>
      <c r="AN188" s="518"/>
      <c r="AO188" s="518"/>
      <c r="AP188" s="518"/>
      <c r="AQ188" s="518"/>
      <c r="AR188" s="518"/>
      <c r="AS188" s="518"/>
      <c r="AT188" s="518"/>
      <c r="AU188" s="518"/>
      <c r="AV188" s="518"/>
      <c r="AW188" s="518"/>
      <c r="AX188" s="518"/>
      <c r="AY188" s="518"/>
      <c r="AZ188" s="518"/>
      <c r="BA188" s="518"/>
      <c r="BB188" s="518"/>
      <c r="BC188" s="518"/>
      <c r="BD188" s="518"/>
      <c r="BE188" s="518"/>
      <c r="BF188" s="518"/>
      <c r="BG188" s="518"/>
      <c r="BH188" s="518"/>
      <c r="BI188" s="518"/>
      <c r="BJ188" s="518"/>
      <c r="BK188" s="518"/>
      <c r="BL188" s="518"/>
      <c r="BM188" s="518"/>
      <c r="BN188" s="518"/>
      <c r="BO188" s="518"/>
      <c r="BP188" s="518"/>
      <c r="BQ188" s="518"/>
      <c r="BR188" s="518"/>
      <c r="BS188" s="518"/>
      <c r="BT188" s="518"/>
      <c r="BU188" s="518"/>
      <c r="BV188" s="518"/>
      <c r="BW188" s="518"/>
      <c r="BX188" s="518"/>
      <c r="BY188" s="518"/>
      <c r="BZ188" s="518"/>
      <c r="CA188" s="518"/>
      <c r="CB188" s="518"/>
      <c r="CC188" s="518"/>
      <c r="CD188" s="518"/>
      <c r="CE188" s="518"/>
      <c r="CF188" s="518"/>
      <c r="CG188" s="518"/>
      <c r="CH188" s="518"/>
      <c r="CI188" s="518"/>
      <c r="CJ188" s="518"/>
      <c r="CK188" s="518"/>
      <c r="CL188" s="518"/>
      <c r="CM188" s="518"/>
    </row>
    <row r="189" spans="1:91" ht="15.75" customHeight="1">
      <c r="A189" s="518"/>
      <c r="B189" s="525" t="str">
        <f t="shared" si="154"/>
        <v>E9</v>
      </c>
      <c r="C189" s="714">
        <f t="shared" si="172"/>
        <v>9</v>
      </c>
      <c r="D189" s="715">
        <f t="shared" si="155"/>
        <v>0</v>
      </c>
      <c r="E189" s="716"/>
      <c r="F189" s="717">
        <f t="shared" si="156"/>
        <v>0</v>
      </c>
      <c r="G189" s="718">
        <f t="shared" si="157"/>
        <v>0</v>
      </c>
      <c r="H189" s="711">
        <f t="shared" si="158"/>
        <v>0</v>
      </c>
      <c r="I189" s="711">
        <f t="shared" si="159"/>
        <v>0</v>
      </c>
      <c r="J189" s="711">
        <f t="shared" si="160"/>
        <v>0</v>
      </c>
      <c r="K189" s="711">
        <f t="shared" si="161"/>
        <v>0</v>
      </c>
      <c r="L189" s="711">
        <f t="shared" si="162"/>
        <v>0</v>
      </c>
      <c r="M189" s="711">
        <f t="shared" si="163"/>
        <v>0</v>
      </c>
      <c r="N189" s="711">
        <f t="shared" si="164"/>
        <v>0</v>
      </c>
      <c r="O189" s="711">
        <f t="shared" si="165"/>
        <v>0</v>
      </c>
      <c r="P189" s="711">
        <f t="shared" si="166"/>
        <v>0</v>
      </c>
      <c r="Q189" s="711">
        <f t="shared" si="167"/>
        <v>0</v>
      </c>
      <c r="R189" s="711">
        <f t="shared" si="168"/>
        <v>0</v>
      </c>
      <c r="S189" s="711">
        <f t="shared" si="169"/>
        <v>0</v>
      </c>
      <c r="T189" s="719">
        <f t="shared" si="170"/>
        <v>0</v>
      </c>
      <c r="U189" s="711"/>
      <c r="V189" s="711"/>
      <c r="W189" s="720"/>
      <c r="X189" s="711">
        <f t="shared" si="171"/>
        <v>0</v>
      </c>
      <c r="Y189" s="721"/>
      <c r="Z189" s="722"/>
      <c r="AA189" s="536"/>
      <c r="AB189" s="518"/>
      <c r="AC189" s="518"/>
      <c r="AF189" s="518"/>
      <c r="AG189" s="518"/>
      <c r="AH189" s="518"/>
      <c r="AI189" s="518"/>
      <c r="AJ189" s="518"/>
      <c r="AK189" s="518"/>
      <c r="AL189" s="518"/>
      <c r="AM189" s="518"/>
      <c r="AN189" s="518"/>
      <c r="AO189" s="518"/>
      <c r="AP189" s="518"/>
      <c r="AQ189" s="518"/>
      <c r="AR189" s="518"/>
      <c r="AS189" s="518"/>
      <c r="AT189" s="518"/>
      <c r="AU189" s="518"/>
      <c r="AV189" s="518"/>
      <c r="AW189" s="518"/>
      <c r="AX189" s="518"/>
      <c r="AY189" s="518"/>
      <c r="AZ189" s="518"/>
      <c r="BA189" s="518"/>
      <c r="BB189" s="518"/>
      <c r="BC189" s="518"/>
      <c r="BD189" s="518"/>
      <c r="BE189" s="518"/>
      <c r="BF189" s="518"/>
      <c r="BG189" s="518"/>
      <c r="BH189" s="518"/>
      <c r="BI189" s="518"/>
      <c r="BJ189" s="518"/>
      <c r="BK189" s="518"/>
      <c r="BL189" s="518"/>
      <c r="BM189" s="518"/>
      <c r="BN189" s="518"/>
      <c r="BO189" s="518"/>
      <c r="BP189" s="518"/>
      <c r="BQ189" s="518"/>
      <c r="BR189" s="518"/>
      <c r="BS189" s="518"/>
      <c r="BT189" s="518"/>
      <c r="BU189" s="518"/>
      <c r="BV189" s="518"/>
      <c r="BW189" s="518"/>
      <c r="BX189" s="518"/>
      <c r="BY189" s="518"/>
      <c r="BZ189" s="518"/>
      <c r="CA189" s="518"/>
      <c r="CB189" s="518"/>
      <c r="CC189" s="518"/>
      <c r="CD189" s="518"/>
      <c r="CE189" s="518"/>
      <c r="CF189" s="518"/>
      <c r="CG189" s="518"/>
      <c r="CH189" s="518"/>
      <c r="CI189" s="518"/>
      <c r="CJ189" s="518"/>
      <c r="CK189" s="518"/>
      <c r="CL189" s="518"/>
      <c r="CM189" s="518"/>
    </row>
    <row r="190" spans="1:91" ht="15.75" customHeight="1">
      <c r="A190" s="518"/>
      <c r="B190" s="525" t="str">
        <f t="shared" si="154"/>
        <v>E10</v>
      </c>
      <c r="C190" s="714">
        <f t="shared" si="172"/>
        <v>10</v>
      </c>
      <c r="D190" s="715">
        <f t="shared" si="155"/>
        <v>0</v>
      </c>
      <c r="E190" s="716"/>
      <c r="F190" s="717">
        <f t="shared" si="156"/>
        <v>0</v>
      </c>
      <c r="G190" s="718">
        <f t="shared" si="157"/>
        <v>0</v>
      </c>
      <c r="H190" s="711">
        <f t="shared" si="158"/>
        <v>0</v>
      </c>
      <c r="I190" s="711">
        <f t="shared" si="159"/>
        <v>0</v>
      </c>
      <c r="J190" s="711">
        <f t="shared" si="160"/>
        <v>0</v>
      </c>
      <c r="K190" s="711">
        <f t="shared" si="161"/>
        <v>0</v>
      </c>
      <c r="L190" s="711">
        <f t="shared" si="162"/>
        <v>0</v>
      </c>
      <c r="M190" s="711">
        <f t="shared" si="163"/>
        <v>0</v>
      </c>
      <c r="N190" s="711">
        <f t="shared" si="164"/>
        <v>0</v>
      </c>
      <c r="O190" s="711">
        <f t="shared" si="165"/>
        <v>0</v>
      </c>
      <c r="P190" s="711">
        <f t="shared" si="166"/>
        <v>0</v>
      </c>
      <c r="Q190" s="711">
        <f t="shared" si="167"/>
        <v>0</v>
      </c>
      <c r="R190" s="711">
        <f t="shared" si="168"/>
        <v>0</v>
      </c>
      <c r="S190" s="711">
        <f t="shared" si="169"/>
        <v>0</v>
      </c>
      <c r="T190" s="719">
        <f t="shared" si="170"/>
        <v>0</v>
      </c>
      <c r="U190" s="711"/>
      <c r="V190" s="711"/>
      <c r="W190" s="720"/>
      <c r="X190" s="711">
        <f>IFERROR(VLOOKUP($D190,$AC$13:$AV$80,5,0),0)</f>
        <v>0</v>
      </c>
      <c r="Y190" s="721"/>
      <c r="Z190" s="722"/>
      <c r="AA190" s="536"/>
      <c r="AB190" s="518"/>
      <c r="AC190" s="518"/>
      <c r="AF190" s="518"/>
      <c r="AG190" s="518"/>
      <c r="AH190" s="518"/>
      <c r="AI190" s="518"/>
      <c r="AJ190" s="518"/>
      <c r="AK190" s="518"/>
      <c r="AL190" s="518"/>
      <c r="AM190" s="518"/>
      <c r="AN190" s="518"/>
      <c r="AO190" s="518"/>
      <c r="AP190" s="518"/>
      <c r="AQ190" s="518"/>
      <c r="AR190" s="518"/>
      <c r="AS190" s="518"/>
      <c r="AT190" s="518"/>
      <c r="AU190" s="518"/>
      <c r="AV190" s="518"/>
      <c r="AW190" s="518"/>
      <c r="AX190" s="518"/>
      <c r="AY190" s="518"/>
      <c r="AZ190" s="518"/>
      <c r="BA190" s="518"/>
      <c r="BB190" s="518"/>
      <c r="BC190" s="518"/>
      <c r="BD190" s="518"/>
      <c r="BE190" s="518"/>
      <c r="BF190" s="518"/>
      <c r="BG190" s="518"/>
      <c r="BH190" s="518"/>
      <c r="BI190" s="518"/>
      <c r="BJ190" s="518"/>
      <c r="BK190" s="518"/>
      <c r="BL190" s="518"/>
      <c r="BM190" s="518"/>
      <c r="BN190" s="518"/>
      <c r="BO190" s="518"/>
      <c r="BP190" s="518"/>
      <c r="BQ190" s="518"/>
      <c r="BR190" s="518"/>
      <c r="BS190" s="518"/>
      <c r="BT190" s="518"/>
      <c r="BU190" s="518"/>
      <c r="BV190" s="518"/>
      <c r="BW190" s="518"/>
      <c r="BX190" s="518"/>
      <c r="BY190" s="518"/>
      <c r="BZ190" s="518"/>
      <c r="CA190" s="518"/>
      <c r="CB190" s="518"/>
      <c r="CC190" s="518"/>
      <c r="CD190" s="518"/>
      <c r="CE190" s="518"/>
      <c r="CF190" s="518"/>
      <c r="CG190" s="518"/>
      <c r="CH190" s="518"/>
      <c r="CI190" s="518"/>
      <c r="CJ190" s="518"/>
      <c r="CK190" s="518"/>
      <c r="CL190" s="518"/>
      <c r="CM190" s="518"/>
    </row>
    <row r="191" spans="1:91" ht="15.75" customHeight="1">
      <c r="A191" s="518"/>
      <c r="B191" s="525"/>
      <c r="C191" s="1318" t="s">
        <v>36</v>
      </c>
      <c r="D191" s="1217"/>
      <c r="E191" s="1217"/>
      <c r="F191" s="1217"/>
      <c r="G191" s="1173"/>
      <c r="H191" s="725"/>
      <c r="I191" s="725">
        <f>SUM(I181:I190)</f>
        <v>0</v>
      </c>
      <c r="J191" s="725"/>
      <c r="K191" s="725">
        <f>SUM(K181:K190)</f>
        <v>0</v>
      </c>
      <c r="L191" s="726"/>
      <c r="M191" s="725">
        <f>SUM(M181:M190)</f>
        <v>0</v>
      </c>
      <c r="N191" s="726"/>
      <c r="O191" s="725">
        <f>SUM(O181:O190)</f>
        <v>0</v>
      </c>
      <c r="P191" s="726"/>
      <c r="Q191" s="725">
        <f>SUM(Q181:Q190)</f>
        <v>0</v>
      </c>
      <c r="R191" s="726"/>
      <c r="S191" s="725">
        <f t="shared" ref="S191:T191" si="173">SUM(S181:S190)</f>
        <v>0</v>
      </c>
      <c r="T191" s="725">
        <f t="shared" si="173"/>
        <v>0</v>
      </c>
      <c r="U191" s="725"/>
      <c r="V191" s="725"/>
      <c r="W191" s="728"/>
      <c r="X191" s="732">
        <f>SUM(X181:X190)</f>
        <v>0</v>
      </c>
      <c r="Y191" s="729">
        <f t="shared" ref="Y191:Z191" si="174">COUNTA(Y181:Y190)</f>
        <v>0</v>
      </c>
      <c r="Z191" s="730">
        <f t="shared" si="174"/>
        <v>0</v>
      </c>
      <c r="AA191" s="536"/>
      <c r="AB191" s="518"/>
      <c r="AC191" s="518"/>
      <c r="AF191" s="518"/>
      <c r="AG191" s="518"/>
      <c r="AH191" s="518"/>
      <c r="AI191" s="518"/>
      <c r="AJ191" s="518"/>
      <c r="AK191" s="518"/>
      <c r="AL191" s="518"/>
      <c r="AM191" s="518"/>
      <c r="AN191" s="518"/>
      <c r="AO191" s="518"/>
      <c r="AP191" s="518"/>
      <c r="AQ191" s="518"/>
      <c r="AR191" s="518"/>
      <c r="AS191" s="518"/>
      <c r="AT191" s="518"/>
      <c r="AU191" s="518"/>
      <c r="AV191" s="518"/>
      <c r="AW191" s="518"/>
      <c r="AX191" s="518"/>
      <c r="AY191" s="518"/>
      <c r="AZ191" s="518"/>
      <c r="BA191" s="518"/>
      <c r="BB191" s="518"/>
      <c r="BC191" s="518"/>
      <c r="BD191" s="518"/>
      <c r="BE191" s="518"/>
      <c r="BF191" s="518"/>
      <c r="BG191" s="518"/>
      <c r="BH191" s="518"/>
      <c r="BI191" s="518"/>
      <c r="BJ191" s="518"/>
      <c r="BK191" s="518"/>
      <c r="BL191" s="518"/>
      <c r="BM191" s="518"/>
      <c r="BN191" s="518"/>
      <c r="BO191" s="518"/>
      <c r="BP191" s="518"/>
      <c r="BQ191" s="518"/>
      <c r="BR191" s="518"/>
      <c r="BS191" s="518"/>
      <c r="BT191" s="518"/>
      <c r="BU191" s="518"/>
      <c r="BV191" s="518"/>
      <c r="BW191" s="518"/>
      <c r="BX191" s="518"/>
      <c r="BY191" s="518"/>
      <c r="BZ191" s="518"/>
      <c r="CA191" s="518"/>
      <c r="CB191" s="518"/>
      <c r="CC191" s="518"/>
      <c r="CD191" s="518"/>
      <c r="CE191" s="518"/>
      <c r="CF191" s="518"/>
      <c r="CG191" s="518"/>
      <c r="CH191" s="518"/>
      <c r="CI191" s="518"/>
      <c r="CJ191" s="518"/>
      <c r="CK191" s="518"/>
      <c r="CL191" s="518"/>
      <c r="CM191" s="518"/>
    </row>
    <row r="192" spans="1:91" ht="15.75" customHeight="1">
      <c r="A192" s="518"/>
      <c r="B192" s="525"/>
      <c r="C192" s="518"/>
      <c r="D192" s="518"/>
      <c r="E192" s="529"/>
      <c r="F192" s="529"/>
      <c r="G192" s="530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18"/>
      <c r="T192" s="518"/>
      <c r="U192" s="518"/>
      <c r="V192" s="518"/>
      <c r="W192" s="518"/>
      <c r="X192" s="530">
        <f>+AH81</f>
        <v>0</v>
      </c>
      <c r="Y192" s="551"/>
      <c r="Z192" s="551"/>
      <c r="AA192" s="536"/>
      <c r="AB192" s="518"/>
      <c r="AC192" s="518"/>
      <c r="AF192" s="518"/>
      <c r="AG192" s="518"/>
      <c r="AH192" s="518"/>
      <c r="AI192" s="518"/>
      <c r="AJ192" s="518"/>
      <c r="AK192" s="518"/>
      <c r="AL192" s="518"/>
      <c r="AM192" s="518"/>
      <c r="AN192" s="518"/>
      <c r="AO192" s="518"/>
      <c r="AP192" s="518"/>
      <c r="AQ192" s="518"/>
      <c r="AR192" s="518"/>
      <c r="AS192" s="518"/>
      <c r="AT192" s="518"/>
      <c r="AU192" s="518"/>
      <c r="AV192" s="518"/>
      <c r="AW192" s="518"/>
      <c r="AX192" s="518"/>
      <c r="AY192" s="518"/>
      <c r="AZ192" s="518"/>
      <c r="BA192" s="518"/>
      <c r="BB192" s="518"/>
      <c r="BC192" s="518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18"/>
      <c r="BV192" s="518"/>
      <c r="BW192" s="518"/>
      <c r="BX192" s="518"/>
      <c r="BY192" s="518"/>
      <c r="BZ192" s="518"/>
      <c r="CA192" s="518"/>
      <c r="CB192" s="518"/>
      <c r="CC192" s="518"/>
      <c r="CD192" s="518"/>
      <c r="CE192" s="518"/>
      <c r="CF192" s="518"/>
      <c r="CG192" s="518"/>
      <c r="CH192" s="518"/>
      <c r="CI192" s="518"/>
      <c r="CJ192" s="518"/>
      <c r="CK192" s="518"/>
      <c r="CL192" s="518"/>
      <c r="CM192" s="518"/>
    </row>
    <row r="193" spans="1:92" ht="15.75" customHeight="1">
      <c r="A193" s="518"/>
      <c r="B193" s="525"/>
      <c r="C193" s="518"/>
      <c r="D193" s="518"/>
      <c r="E193" s="529"/>
      <c r="F193" s="529"/>
      <c r="G193" s="530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18"/>
      <c r="T193" s="518"/>
      <c r="U193" s="518"/>
      <c r="V193" s="518"/>
      <c r="W193" s="518"/>
      <c r="X193" s="518"/>
      <c r="Y193" s="551"/>
      <c r="Z193" s="551"/>
      <c r="AA193" s="536"/>
      <c r="AB193" s="518"/>
      <c r="AC193" s="518"/>
      <c r="AF193" s="518"/>
      <c r="AG193" s="518"/>
      <c r="AH193" s="518"/>
      <c r="AI193" s="518"/>
      <c r="AJ193" s="518"/>
      <c r="AK193" s="518"/>
      <c r="AL193" s="518"/>
      <c r="AM193" s="518"/>
      <c r="AN193" s="518"/>
      <c r="AO193" s="518"/>
      <c r="AP193" s="518"/>
      <c r="AQ193" s="518"/>
      <c r="AR193" s="518"/>
      <c r="AS193" s="518"/>
      <c r="AT193" s="518"/>
      <c r="AU193" s="518"/>
      <c r="AV193" s="518"/>
      <c r="AW193" s="518"/>
      <c r="AX193" s="518"/>
      <c r="AY193" s="518"/>
      <c r="AZ193" s="518"/>
      <c r="BA193" s="518"/>
      <c r="BB193" s="518"/>
      <c r="BC193" s="518"/>
      <c r="BD193" s="518"/>
      <c r="BE193" s="518"/>
      <c r="BF193" s="518"/>
      <c r="BG193" s="518"/>
      <c r="BH193" s="518"/>
      <c r="BI193" s="518"/>
      <c r="BJ193" s="518"/>
      <c r="BK193" s="518"/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18"/>
      <c r="BV193" s="518"/>
      <c r="BW193" s="518"/>
      <c r="BX193" s="518"/>
      <c r="BY193" s="518"/>
      <c r="BZ193" s="518"/>
      <c r="CA193" s="518"/>
      <c r="CB193" s="518"/>
      <c r="CC193" s="518"/>
      <c r="CD193" s="518"/>
      <c r="CE193" s="518"/>
      <c r="CF193" s="518"/>
      <c r="CG193" s="518"/>
      <c r="CH193" s="518"/>
      <c r="CI193" s="518"/>
      <c r="CJ193" s="518"/>
      <c r="CK193" s="518"/>
      <c r="CL193" s="518"/>
      <c r="CM193" s="518"/>
    </row>
    <row r="194" spans="1:92" ht="15.75" customHeight="1">
      <c r="A194" s="518"/>
      <c r="B194" s="525"/>
      <c r="C194" s="705" t="str">
        <f>D91</f>
        <v>MUNDUR WAKTU</v>
      </c>
      <c r="D194" s="703"/>
      <c r="E194" s="737"/>
      <c r="F194" s="704">
        <f>IFERROR(VLOOKUP(C194,$DG$13:$DK$25,5,0),"")</f>
        <v>0</v>
      </c>
      <c r="G194" s="703"/>
      <c r="H194" s="705"/>
      <c r="I194" s="705"/>
      <c r="J194" s="705"/>
      <c r="K194" s="705"/>
      <c r="L194" s="540"/>
      <c r="M194" s="706"/>
      <c r="N194" s="706"/>
      <c r="O194" s="706"/>
      <c r="P194" s="706"/>
      <c r="Q194" s="706"/>
      <c r="R194" s="706"/>
      <c r="S194" s="706"/>
      <c r="T194" s="707"/>
      <c r="U194" s="707"/>
      <c r="V194" s="707"/>
      <c r="W194" s="518"/>
      <c r="X194" s="518"/>
      <c r="Y194" s="551"/>
      <c r="Z194" s="551"/>
      <c r="AA194" s="536"/>
      <c r="AB194" s="518"/>
      <c r="AC194" s="518"/>
      <c r="AF194" s="518"/>
      <c r="AG194" s="518"/>
      <c r="AH194" s="518"/>
      <c r="AI194" s="518"/>
      <c r="AJ194" s="518"/>
      <c r="AK194" s="518"/>
      <c r="AL194" s="518"/>
      <c r="AM194" s="518"/>
      <c r="AN194" s="518"/>
      <c r="AO194" s="518"/>
      <c r="AP194" s="518"/>
      <c r="AQ194" s="518"/>
      <c r="AR194" s="518"/>
      <c r="AS194" s="518"/>
      <c r="AT194" s="518"/>
      <c r="AU194" s="518"/>
      <c r="AV194" s="518"/>
      <c r="AW194" s="518"/>
      <c r="AX194" s="518"/>
      <c r="AY194" s="518"/>
      <c r="AZ194" s="518"/>
      <c r="BA194" s="518"/>
      <c r="BB194" s="518"/>
      <c r="BC194" s="518"/>
      <c r="BD194" s="518"/>
      <c r="BE194" s="518"/>
      <c r="BF194" s="518"/>
      <c r="BG194" s="518"/>
      <c r="BH194" s="518"/>
      <c r="BI194" s="518"/>
      <c r="BJ194" s="518"/>
      <c r="BK194" s="518"/>
      <c r="BL194" s="518"/>
      <c r="BM194" s="518"/>
      <c r="BN194" s="518"/>
      <c r="BO194" s="518"/>
      <c r="BP194" s="518"/>
      <c r="BQ194" s="518"/>
      <c r="BR194" s="518"/>
      <c r="BS194" s="518"/>
      <c r="BT194" s="518"/>
      <c r="BU194" s="518"/>
      <c r="BV194" s="518"/>
      <c r="BW194" s="518"/>
      <c r="BX194" s="518"/>
      <c r="BY194" s="518"/>
      <c r="BZ194" s="518"/>
      <c r="CA194" s="518"/>
      <c r="CB194" s="518"/>
      <c r="CC194" s="518"/>
      <c r="CD194" s="518"/>
      <c r="CE194" s="518"/>
      <c r="CF194" s="518"/>
      <c r="CG194" s="518"/>
      <c r="CH194" s="518"/>
      <c r="CI194" s="518"/>
      <c r="CJ194" s="518"/>
      <c r="CK194" s="518"/>
      <c r="CL194" s="518"/>
      <c r="CM194" s="518"/>
    </row>
    <row r="195" spans="1:92" ht="15.75" customHeight="1">
      <c r="A195" s="518"/>
      <c r="B195" s="525"/>
      <c r="C195" s="1317" t="s">
        <v>1005</v>
      </c>
      <c r="D195" s="1312" t="s">
        <v>994</v>
      </c>
      <c r="E195" s="1315" t="s">
        <v>1207</v>
      </c>
      <c r="F195" s="1315" t="s">
        <v>995</v>
      </c>
      <c r="G195" s="1316" t="s">
        <v>1208</v>
      </c>
      <c r="H195" s="708">
        <f>+H$11</f>
        <v>45094</v>
      </c>
      <c r="I195" s="1316" t="s">
        <v>997</v>
      </c>
      <c r="J195" s="708">
        <f>+J$11</f>
        <v>45124</v>
      </c>
      <c r="K195" s="1316" t="s">
        <v>997</v>
      </c>
      <c r="L195" s="708">
        <f>+L$11</f>
        <v>45154</v>
      </c>
      <c r="M195" s="1316" t="s">
        <v>997</v>
      </c>
      <c r="N195" s="708">
        <f>+N$11</f>
        <v>45184</v>
      </c>
      <c r="O195" s="1316" t="s">
        <v>997</v>
      </c>
      <c r="P195" s="708">
        <f>+P$11</f>
        <v>45214</v>
      </c>
      <c r="Q195" s="1316" t="s">
        <v>997</v>
      </c>
      <c r="R195" s="708">
        <f>+R$11</f>
        <v>45244</v>
      </c>
      <c r="S195" s="1312" t="s">
        <v>997</v>
      </c>
      <c r="T195" s="1312" t="s">
        <v>36</v>
      </c>
      <c r="U195" s="1312" t="s">
        <v>319</v>
      </c>
      <c r="V195" s="1312" t="s">
        <v>248</v>
      </c>
      <c r="W195" s="1312" t="s">
        <v>998</v>
      </c>
      <c r="X195" s="709" t="s">
        <v>1209</v>
      </c>
      <c r="Y195" s="1313" t="s">
        <v>999</v>
      </c>
      <c r="Z195" s="1236"/>
      <c r="AA195" s="536"/>
      <c r="AB195" s="518"/>
      <c r="AC195" s="518"/>
      <c r="AF195" s="518"/>
      <c r="AG195" s="518"/>
      <c r="AH195" s="518"/>
      <c r="AI195" s="518"/>
      <c r="AJ195" s="518"/>
      <c r="AK195" s="518"/>
      <c r="AL195" s="518"/>
      <c r="AM195" s="518"/>
      <c r="AN195" s="518"/>
      <c r="AO195" s="518"/>
      <c r="AP195" s="518"/>
      <c r="AQ195" s="518"/>
      <c r="AR195" s="518"/>
      <c r="AS195" s="518"/>
      <c r="AT195" s="518"/>
      <c r="AU195" s="518"/>
      <c r="AV195" s="518"/>
      <c r="AW195" s="518"/>
      <c r="AX195" s="518"/>
      <c r="AY195" s="518"/>
      <c r="AZ195" s="518"/>
      <c r="BA195" s="518"/>
      <c r="BB195" s="518"/>
      <c r="BC195" s="518"/>
      <c r="BD195" s="518"/>
      <c r="BE195" s="518"/>
      <c r="BF195" s="518"/>
      <c r="BG195" s="518"/>
      <c r="BH195" s="518"/>
      <c r="BI195" s="518"/>
      <c r="BJ195" s="518"/>
      <c r="BK195" s="518"/>
      <c r="BL195" s="518"/>
      <c r="BM195" s="518"/>
      <c r="BN195" s="518"/>
      <c r="BO195" s="518"/>
      <c r="BP195" s="518"/>
      <c r="BQ195" s="518"/>
      <c r="BR195" s="518"/>
      <c r="BS195" s="518"/>
      <c r="BT195" s="518"/>
      <c r="BU195" s="518"/>
      <c r="BV195" s="518"/>
      <c r="BW195" s="518"/>
      <c r="BX195" s="518"/>
      <c r="BY195" s="518"/>
      <c r="BZ195" s="518"/>
      <c r="CA195" s="518"/>
      <c r="CB195" s="518"/>
      <c r="CC195" s="518"/>
      <c r="CD195" s="518"/>
      <c r="CE195" s="518"/>
      <c r="CF195" s="518"/>
      <c r="CG195" s="518"/>
      <c r="CH195" s="518"/>
      <c r="CI195" s="518"/>
      <c r="CJ195" s="518"/>
      <c r="CK195" s="518"/>
      <c r="CL195" s="518"/>
      <c r="CM195" s="518"/>
    </row>
    <row r="196" spans="1:92" ht="15.75" customHeight="1">
      <c r="A196" s="518"/>
      <c r="B196" s="525"/>
      <c r="C196" s="1197"/>
      <c r="D196" s="1185"/>
      <c r="E196" s="1185"/>
      <c r="F196" s="1185"/>
      <c r="G196" s="1185"/>
      <c r="H196" s="710" t="s">
        <v>1013</v>
      </c>
      <c r="I196" s="1185"/>
      <c r="J196" s="710" t="s">
        <v>1013</v>
      </c>
      <c r="K196" s="1185"/>
      <c r="L196" s="710" t="s">
        <v>1013</v>
      </c>
      <c r="M196" s="1185"/>
      <c r="N196" s="710" t="s">
        <v>1013</v>
      </c>
      <c r="O196" s="1185"/>
      <c r="P196" s="710" t="s">
        <v>1013</v>
      </c>
      <c r="Q196" s="1185"/>
      <c r="R196" s="710" t="s">
        <v>1013</v>
      </c>
      <c r="S196" s="1185"/>
      <c r="T196" s="1185"/>
      <c r="U196" s="1185"/>
      <c r="V196" s="1185"/>
      <c r="W196" s="1185"/>
      <c r="X196" s="711" t="str">
        <f>+C194</f>
        <v>MUNDUR WAKTU</v>
      </c>
      <c r="Y196" s="712" t="s">
        <v>1014</v>
      </c>
      <c r="Z196" s="713" t="s">
        <v>1015</v>
      </c>
      <c r="AA196" s="536"/>
      <c r="AB196" s="518"/>
      <c r="AC196" s="518"/>
      <c r="AF196" s="518"/>
      <c r="AG196" s="518"/>
      <c r="AH196" s="518"/>
      <c r="AI196" s="518"/>
      <c r="AJ196" s="518"/>
      <c r="AK196" s="518"/>
      <c r="AL196" s="518"/>
      <c r="AM196" s="518"/>
      <c r="AN196" s="518"/>
      <c r="AO196" s="518"/>
      <c r="AP196" s="518"/>
      <c r="AQ196" s="518"/>
      <c r="AR196" s="518"/>
      <c r="AS196" s="518"/>
      <c r="AT196" s="518"/>
      <c r="AU196" s="518"/>
      <c r="AV196" s="518"/>
      <c r="AW196" s="518"/>
      <c r="AX196" s="518"/>
      <c r="AY196" s="518"/>
      <c r="AZ196" s="518"/>
      <c r="BA196" s="518"/>
      <c r="BB196" s="518"/>
      <c r="BC196" s="518"/>
      <c r="BD196" s="518"/>
      <c r="BE196" s="518"/>
      <c r="BF196" s="518"/>
      <c r="BG196" s="518"/>
      <c r="BH196" s="518"/>
      <c r="BI196" s="518"/>
      <c r="BJ196" s="518"/>
      <c r="BK196" s="518"/>
      <c r="BL196" s="518"/>
      <c r="BM196" s="518"/>
      <c r="BN196" s="518"/>
      <c r="BO196" s="518"/>
      <c r="BP196" s="518"/>
      <c r="BQ196" s="518"/>
      <c r="BR196" s="518"/>
      <c r="BS196" s="518"/>
      <c r="BT196" s="518"/>
      <c r="BU196" s="518"/>
      <c r="BV196" s="518"/>
      <c r="BW196" s="518"/>
      <c r="BX196" s="518"/>
      <c r="BY196" s="518"/>
      <c r="BZ196" s="518"/>
      <c r="CA196" s="518"/>
      <c r="CB196" s="518"/>
      <c r="CC196" s="518"/>
      <c r="CD196" s="518"/>
      <c r="CE196" s="518"/>
      <c r="CF196" s="518"/>
      <c r="CG196" s="518"/>
      <c r="CH196" s="518"/>
      <c r="CI196" s="518"/>
      <c r="CJ196" s="518"/>
      <c r="CK196" s="518"/>
      <c r="CL196" s="518"/>
      <c r="CM196" s="518"/>
    </row>
    <row r="197" spans="1:92" ht="15.75" customHeight="1">
      <c r="A197" s="518"/>
      <c r="B197" s="525" t="str">
        <f t="shared" ref="B197:B241" si="175">+CONCATENATE($C$195,C197)</f>
        <v>F1</v>
      </c>
      <c r="C197" s="714">
        <v>1</v>
      </c>
      <c r="D197" s="715" t="str">
        <f t="shared" ref="D197:D241" si="176">IFERROR(VLOOKUP($B197,$BM$13:$CT$80,28,0),0)</f>
        <v>B DARMAWATI</v>
      </c>
      <c r="E197" s="716"/>
      <c r="F197" s="717">
        <f t="shared" ref="F197:F241" si="177">IFERROR(VLOOKUP($D197,$D$13:$V$80,3,0),0)</f>
        <v>44932</v>
      </c>
      <c r="G197" s="718" t="str">
        <f t="shared" ref="G197:G241" si="178">IFERROR(VLOOKUP($D197,$D$13:$V$80,4,0),0)</f>
        <v>0086/0323</v>
      </c>
      <c r="H197" s="711">
        <f t="shared" ref="H197:H241" si="179">IFERROR(VLOOKUP($D197,$D$13:$V$80,5,0),0)</f>
        <v>0</v>
      </c>
      <c r="I197" s="711">
        <f t="shared" ref="I197:I241" si="180">IFERROR(VLOOKUP($D197,$D$13:$V$80,6,0),0)</f>
        <v>0</v>
      </c>
      <c r="J197" s="711">
        <f t="shared" ref="J197:J241" si="181">IFERROR(VLOOKUP($D197,$D$13:$V$80,7,0),0)</f>
        <v>0</v>
      </c>
      <c r="K197" s="711">
        <f t="shared" ref="K197:K241" si="182">IFERROR(VLOOKUP($D197,$D$13:$V$80,8,0),0)</f>
        <v>0</v>
      </c>
      <c r="L197" s="711">
        <f t="shared" ref="L197:L241" si="183">IFERROR(VLOOKUP($D197,$D$13:$V$80,9,0),0)</f>
        <v>3</v>
      </c>
      <c r="M197" s="711">
        <f t="shared" ref="M197:M241" si="184">IFERROR(VLOOKUP($D197,$D$13:$V$80,10,0),0)</f>
        <v>160000</v>
      </c>
      <c r="N197" s="711">
        <f t="shared" ref="N197:N241" si="185">IFERROR(VLOOKUP($D197,$D$13:$V$80,11,0),0)</f>
        <v>4</v>
      </c>
      <c r="O197" s="711">
        <f t="shared" ref="O197:O241" si="186">IFERROR(VLOOKUP($D197,$D$13:$V$80,12,0),0)</f>
        <v>160000</v>
      </c>
      <c r="P197" s="711">
        <f t="shared" ref="P197:P241" si="187">IFERROR(VLOOKUP($D197,$D$13:$V$80,13,0),0)</f>
        <v>0</v>
      </c>
      <c r="Q197" s="711">
        <f t="shared" ref="Q197:Q241" si="188">IFERROR(VLOOKUP($D197,$D$13:$V$80,14,0),0)</f>
        <v>0</v>
      </c>
      <c r="R197" s="711">
        <f t="shared" ref="R197:R241" si="189">IFERROR(VLOOKUP($D197,$D$13:$V$80,15,0),0)</f>
        <v>0</v>
      </c>
      <c r="S197" s="711">
        <f t="shared" ref="S197:S241" si="190">IFERROR(VLOOKUP($D197,$D$13:$V$80,16,0),0)</f>
        <v>0</v>
      </c>
      <c r="T197" s="719">
        <f t="shared" ref="T197:T241" si="191">I197+K197+M197+O197+Q197+S197</f>
        <v>320000</v>
      </c>
      <c r="U197" s="711"/>
      <c r="V197" s="711"/>
      <c r="W197" s="720"/>
      <c r="X197" s="711">
        <f t="shared" ref="X197:X241" si="192">IFERROR(VLOOKUP($D197,$AC$13:$AV$80,7,0),0)</f>
        <v>320000</v>
      </c>
      <c r="Y197" s="721" t="s">
        <v>650</v>
      </c>
      <c r="Z197" s="596"/>
      <c r="AA197" s="536"/>
      <c r="AB197" s="530">
        <f t="shared" ref="AB197:AB235" si="193">+X197-T197</f>
        <v>0</v>
      </c>
      <c r="AC197" s="518"/>
      <c r="AF197" s="518"/>
      <c r="AG197" s="518"/>
      <c r="AH197" s="518"/>
      <c r="AI197" s="518"/>
      <c r="AJ197" s="518"/>
      <c r="AK197" s="518"/>
      <c r="AL197" s="518"/>
      <c r="AM197" s="518"/>
      <c r="AN197" s="518"/>
      <c r="AO197" s="518"/>
      <c r="AP197" s="518"/>
      <c r="AQ197" s="518"/>
      <c r="AR197" s="518"/>
      <c r="AS197" s="518"/>
      <c r="AT197" s="518"/>
      <c r="AU197" s="518"/>
      <c r="AV197" s="518"/>
      <c r="AW197" s="518"/>
      <c r="AX197" s="518"/>
      <c r="AY197" s="518"/>
      <c r="AZ197" s="518"/>
      <c r="BA197" s="518"/>
      <c r="BB197" s="518"/>
      <c r="BC197" s="518"/>
      <c r="BD197" s="518"/>
      <c r="BE197" s="518"/>
      <c r="BF197" s="518"/>
      <c r="BG197" s="518"/>
      <c r="BH197" s="518"/>
      <c r="BI197" s="518"/>
      <c r="BJ197" s="518"/>
      <c r="BK197" s="518"/>
      <c r="BL197" s="518"/>
      <c r="BM197" s="518"/>
      <c r="BN197" s="518"/>
      <c r="BO197" s="518"/>
      <c r="BP197" s="518"/>
      <c r="BQ197" s="518"/>
      <c r="BR197" s="518"/>
      <c r="BS197" s="518"/>
      <c r="BT197" s="518"/>
      <c r="BU197" s="518"/>
      <c r="BV197" s="518"/>
      <c r="BW197" s="518"/>
      <c r="BX197" s="518"/>
      <c r="BY197" s="518"/>
      <c r="BZ197" s="518"/>
      <c r="CA197" s="518"/>
      <c r="CB197" s="518"/>
      <c r="CC197" s="518"/>
      <c r="CD197" s="518"/>
      <c r="CE197" s="518"/>
      <c r="CF197" s="518"/>
      <c r="CG197" s="518"/>
      <c r="CH197" s="518"/>
      <c r="CI197" s="518"/>
      <c r="CJ197" s="518"/>
      <c r="CK197" s="518"/>
      <c r="CL197" s="518"/>
      <c r="CM197" s="518"/>
      <c r="CN197" s="231">
        <v>1</v>
      </c>
    </row>
    <row r="198" spans="1:92" ht="15.75" customHeight="1">
      <c r="A198" s="518"/>
      <c r="B198" s="525" t="str">
        <f t="shared" si="175"/>
        <v>F2</v>
      </c>
      <c r="C198" s="714">
        <f t="shared" ref="C198:C241" si="194">+C197+1</f>
        <v>2</v>
      </c>
      <c r="D198" s="715" t="str">
        <f t="shared" si="176"/>
        <v>IRAWATI</v>
      </c>
      <c r="E198" s="716"/>
      <c r="F198" s="717">
        <f t="shared" si="177"/>
        <v>44932</v>
      </c>
      <c r="G198" s="718" t="str">
        <f t="shared" si="178"/>
        <v>0092/0348</v>
      </c>
      <c r="H198" s="711">
        <f t="shared" si="179"/>
        <v>0</v>
      </c>
      <c r="I198" s="711">
        <f t="shared" si="180"/>
        <v>0</v>
      </c>
      <c r="J198" s="711">
        <f t="shared" si="181"/>
        <v>0</v>
      </c>
      <c r="K198" s="711">
        <f t="shared" si="182"/>
        <v>0</v>
      </c>
      <c r="L198" s="711">
        <f t="shared" si="183"/>
        <v>3</v>
      </c>
      <c r="M198" s="711">
        <f t="shared" si="184"/>
        <v>0</v>
      </c>
      <c r="N198" s="711">
        <f t="shared" si="185"/>
        <v>4</v>
      </c>
      <c r="O198" s="711">
        <f t="shared" si="186"/>
        <v>170000</v>
      </c>
      <c r="P198" s="711">
        <f t="shared" si="187"/>
        <v>0</v>
      </c>
      <c r="Q198" s="711">
        <f t="shared" si="188"/>
        <v>0</v>
      </c>
      <c r="R198" s="711">
        <f t="shared" si="189"/>
        <v>0</v>
      </c>
      <c r="S198" s="711">
        <f t="shared" si="190"/>
        <v>0</v>
      </c>
      <c r="T198" s="719">
        <f t="shared" si="191"/>
        <v>170000</v>
      </c>
      <c r="U198" s="711"/>
      <c r="V198" s="711"/>
      <c r="W198" s="720"/>
      <c r="X198" s="711">
        <f t="shared" si="192"/>
        <v>170000</v>
      </c>
      <c r="Y198" s="721" t="s">
        <v>650</v>
      </c>
      <c r="Z198" s="596"/>
      <c r="AA198" s="536"/>
      <c r="AB198" s="530">
        <f t="shared" si="193"/>
        <v>0</v>
      </c>
      <c r="AC198" s="518"/>
      <c r="AF198" s="518"/>
      <c r="AG198" s="518"/>
      <c r="AH198" s="518"/>
      <c r="AI198" s="518"/>
      <c r="AJ198" s="518"/>
      <c r="AK198" s="518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18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18"/>
      <c r="BV198" s="518"/>
      <c r="BW198" s="518"/>
      <c r="BX198" s="518"/>
      <c r="BY198" s="518"/>
      <c r="BZ198" s="518"/>
      <c r="CA198" s="518"/>
      <c r="CB198" s="518"/>
      <c r="CC198" s="518"/>
      <c r="CD198" s="518"/>
      <c r="CE198" s="518"/>
      <c r="CF198" s="518"/>
      <c r="CG198" s="518"/>
      <c r="CH198" s="518"/>
      <c r="CI198" s="518"/>
      <c r="CJ198" s="518"/>
      <c r="CK198" s="518"/>
      <c r="CL198" s="518"/>
      <c r="CM198" s="518"/>
    </row>
    <row r="199" spans="1:92" ht="15.75" customHeight="1">
      <c r="A199" s="518"/>
      <c r="B199" s="525" t="str">
        <f t="shared" si="175"/>
        <v>F3</v>
      </c>
      <c r="C199" s="714">
        <f t="shared" si="194"/>
        <v>3</v>
      </c>
      <c r="D199" s="715" t="str">
        <f t="shared" si="176"/>
        <v>B IRMA</v>
      </c>
      <c r="E199" s="716"/>
      <c r="F199" s="717">
        <f t="shared" si="177"/>
        <v>44932</v>
      </c>
      <c r="G199" s="718" t="str">
        <f t="shared" si="178"/>
        <v>0095/0360</v>
      </c>
      <c r="H199" s="711">
        <f t="shared" si="179"/>
        <v>0</v>
      </c>
      <c r="I199" s="711">
        <f t="shared" si="180"/>
        <v>0</v>
      </c>
      <c r="J199" s="711">
        <f t="shared" si="181"/>
        <v>0</v>
      </c>
      <c r="K199" s="711">
        <f t="shared" si="182"/>
        <v>0</v>
      </c>
      <c r="L199" s="711">
        <f t="shared" si="183"/>
        <v>3</v>
      </c>
      <c r="M199" s="711">
        <f t="shared" si="184"/>
        <v>0</v>
      </c>
      <c r="N199" s="711">
        <f t="shared" si="185"/>
        <v>4</v>
      </c>
      <c r="O199" s="711">
        <f t="shared" si="186"/>
        <v>266000</v>
      </c>
      <c r="P199" s="711">
        <f t="shared" si="187"/>
        <v>0</v>
      </c>
      <c r="Q199" s="711">
        <f t="shared" si="188"/>
        <v>0</v>
      </c>
      <c r="R199" s="711">
        <f t="shared" si="189"/>
        <v>0</v>
      </c>
      <c r="S199" s="711">
        <f t="shared" si="190"/>
        <v>0</v>
      </c>
      <c r="T199" s="719">
        <f t="shared" si="191"/>
        <v>266000</v>
      </c>
      <c r="U199" s="711"/>
      <c r="V199" s="711"/>
      <c r="W199" s="720"/>
      <c r="X199" s="711">
        <f t="shared" si="192"/>
        <v>266000</v>
      </c>
      <c r="Y199" s="721" t="s">
        <v>650</v>
      </c>
      <c r="Z199" s="596"/>
      <c r="AA199" s="536"/>
      <c r="AB199" s="530">
        <f t="shared" si="193"/>
        <v>0</v>
      </c>
      <c r="AC199" s="518"/>
      <c r="AF199" s="518"/>
      <c r="AG199" s="518"/>
      <c r="AH199" s="518"/>
      <c r="AI199" s="518"/>
      <c r="AJ199" s="518"/>
      <c r="AK199" s="518"/>
      <c r="AL199" s="518"/>
      <c r="AM199" s="518"/>
      <c r="AN199" s="518"/>
      <c r="AO199" s="518"/>
      <c r="AP199" s="518"/>
      <c r="AQ199" s="518"/>
      <c r="AR199" s="518"/>
      <c r="AS199" s="518"/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18"/>
      <c r="BD199" s="518"/>
      <c r="BE199" s="518"/>
      <c r="BF199" s="518"/>
      <c r="BG199" s="518"/>
      <c r="BH199" s="518"/>
      <c r="BI199" s="518"/>
      <c r="BJ199" s="518"/>
      <c r="BK199" s="518"/>
      <c r="BL199" s="518"/>
      <c r="BM199" s="518"/>
      <c r="BN199" s="518"/>
      <c r="BO199" s="518"/>
      <c r="BP199" s="518"/>
      <c r="BQ199" s="518"/>
      <c r="BR199" s="518"/>
      <c r="BS199" s="518"/>
      <c r="BT199" s="518"/>
      <c r="BU199" s="518"/>
      <c r="BV199" s="518"/>
      <c r="BW199" s="518"/>
      <c r="BX199" s="518"/>
      <c r="BY199" s="518"/>
      <c r="BZ199" s="518"/>
      <c r="CA199" s="518"/>
      <c r="CB199" s="518"/>
      <c r="CC199" s="518"/>
      <c r="CD199" s="518"/>
      <c r="CE199" s="518"/>
      <c r="CF199" s="518"/>
      <c r="CG199" s="518"/>
      <c r="CH199" s="518"/>
      <c r="CI199" s="518"/>
      <c r="CJ199" s="518"/>
      <c r="CK199" s="518"/>
      <c r="CL199" s="518"/>
      <c r="CM199" s="518"/>
    </row>
    <row r="200" spans="1:92" ht="15.75" customHeight="1">
      <c r="A200" s="518"/>
      <c r="B200" s="525" t="str">
        <f t="shared" si="175"/>
        <v>F4</v>
      </c>
      <c r="C200" s="714">
        <f t="shared" si="194"/>
        <v>4</v>
      </c>
      <c r="D200" s="715" t="str">
        <f t="shared" si="176"/>
        <v>NURHALIMA</v>
      </c>
      <c r="E200" s="716"/>
      <c r="F200" s="717">
        <f t="shared" si="177"/>
        <v>44932</v>
      </c>
      <c r="G200" s="718" t="str">
        <f t="shared" si="178"/>
        <v>0098/0372</v>
      </c>
      <c r="H200" s="711">
        <f t="shared" si="179"/>
        <v>0</v>
      </c>
      <c r="I200" s="711">
        <f t="shared" si="180"/>
        <v>0</v>
      </c>
      <c r="J200" s="711">
        <f t="shared" si="181"/>
        <v>0</v>
      </c>
      <c r="K200" s="711">
        <f t="shared" si="182"/>
        <v>0</v>
      </c>
      <c r="L200" s="711">
        <f t="shared" si="183"/>
        <v>3</v>
      </c>
      <c r="M200" s="711">
        <f t="shared" si="184"/>
        <v>0</v>
      </c>
      <c r="N200" s="711">
        <f t="shared" si="185"/>
        <v>4</v>
      </c>
      <c r="O200" s="711">
        <f t="shared" si="186"/>
        <v>460000</v>
      </c>
      <c r="P200" s="711">
        <f t="shared" si="187"/>
        <v>0</v>
      </c>
      <c r="Q200" s="711">
        <f t="shared" si="188"/>
        <v>0</v>
      </c>
      <c r="R200" s="711">
        <f t="shared" si="189"/>
        <v>0</v>
      </c>
      <c r="S200" s="711">
        <f t="shared" si="190"/>
        <v>0</v>
      </c>
      <c r="T200" s="719">
        <f t="shared" si="191"/>
        <v>460000</v>
      </c>
      <c r="U200" s="711"/>
      <c r="V200" s="711"/>
      <c r="W200" s="720"/>
      <c r="X200" s="711">
        <f t="shared" si="192"/>
        <v>460000</v>
      </c>
      <c r="Y200" s="721" t="s">
        <v>650</v>
      </c>
      <c r="Z200" s="596"/>
      <c r="AA200" s="536"/>
      <c r="AB200" s="530">
        <f t="shared" si="193"/>
        <v>0</v>
      </c>
      <c r="AC200" s="518"/>
      <c r="AF200" s="518"/>
      <c r="AG200" s="518"/>
      <c r="AH200" s="518"/>
      <c r="AI200" s="518"/>
      <c r="AJ200" s="518"/>
      <c r="AK200" s="518"/>
      <c r="AL200" s="518"/>
      <c r="AM200" s="518"/>
      <c r="AN200" s="518"/>
      <c r="AO200" s="518"/>
      <c r="AP200" s="518"/>
      <c r="AQ200" s="518"/>
      <c r="AR200" s="518"/>
      <c r="AS200" s="518"/>
      <c r="AT200" s="518"/>
      <c r="AU200" s="518"/>
      <c r="AV200" s="518"/>
      <c r="AW200" s="518"/>
      <c r="AX200" s="518"/>
      <c r="AY200" s="518"/>
      <c r="AZ200" s="518"/>
      <c r="BA200" s="518"/>
      <c r="BB200" s="518"/>
      <c r="BC200" s="518"/>
      <c r="BD200" s="518"/>
      <c r="BE200" s="518"/>
      <c r="BF200" s="518"/>
      <c r="BG200" s="518"/>
      <c r="BH200" s="518"/>
      <c r="BI200" s="518"/>
      <c r="BJ200" s="518"/>
      <c r="BK200" s="518"/>
      <c r="BL200" s="518"/>
      <c r="BM200" s="518"/>
      <c r="BN200" s="518"/>
      <c r="BO200" s="518"/>
      <c r="BP200" s="518"/>
      <c r="BQ200" s="518"/>
      <c r="BR200" s="518"/>
      <c r="BS200" s="518"/>
      <c r="BT200" s="518"/>
      <c r="BU200" s="518"/>
      <c r="BV200" s="518"/>
      <c r="BW200" s="518"/>
      <c r="BX200" s="518"/>
      <c r="BY200" s="518"/>
      <c r="BZ200" s="518"/>
      <c r="CA200" s="518"/>
      <c r="CB200" s="518"/>
      <c r="CC200" s="518"/>
      <c r="CD200" s="518"/>
      <c r="CE200" s="518"/>
      <c r="CF200" s="518"/>
      <c r="CG200" s="518"/>
      <c r="CH200" s="518"/>
      <c r="CI200" s="518"/>
      <c r="CJ200" s="518"/>
      <c r="CK200" s="518"/>
      <c r="CL200" s="518"/>
      <c r="CM200" s="518"/>
    </row>
    <row r="201" spans="1:92" ht="15.75" customHeight="1">
      <c r="A201" s="518"/>
      <c r="B201" s="525" t="str">
        <f t="shared" si="175"/>
        <v>F5</v>
      </c>
      <c r="C201" s="714">
        <f t="shared" si="194"/>
        <v>5</v>
      </c>
      <c r="D201" s="715" t="str">
        <f t="shared" si="176"/>
        <v>NORMA</v>
      </c>
      <c r="E201" s="716"/>
      <c r="F201" s="717">
        <f t="shared" si="177"/>
        <v>44936</v>
      </c>
      <c r="G201" s="718" t="str">
        <f t="shared" si="178"/>
        <v>0566/1992</v>
      </c>
      <c r="H201" s="711">
        <f t="shared" si="179"/>
        <v>0</v>
      </c>
      <c r="I201" s="711">
        <f t="shared" si="180"/>
        <v>0</v>
      </c>
      <c r="J201" s="711">
        <f t="shared" si="181"/>
        <v>0</v>
      </c>
      <c r="K201" s="711">
        <f t="shared" si="182"/>
        <v>0</v>
      </c>
      <c r="L201" s="711">
        <f t="shared" si="183"/>
        <v>3</v>
      </c>
      <c r="M201" s="711">
        <f t="shared" si="184"/>
        <v>0</v>
      </c>
      <c r="N201" s="711">
        <f t="shared" si="185"/>
        <v>4</v>
      </c>
      <c r="O201" s="711">
        <f t="shared" si="186"/>
        <v>133000</v>
      </c>
      <c r="P201" s="711">
        <f t="shared" si="187"/>
        <v>0</v>
      </c>
      <c r="Q201" s="711">
        <f t="shared" si="188"/>
        <v>0</v>
      </c>
      <c r="R201" s="711">
        <f t="shared" si="189"/>
        <v>0</v>
      </c>
      <c r="S201" s="711">
        <f t="shared" si="190"/>
        <v>0</v>
      </c>
      <c r="T201" s="719">
        <f t="shared" si="191"/>
        <v>133000</v>
      </c>
      <c r="U201" s="711"/>
      <c r="V201" s="711"/>
      <c r="W201" s="720"/>
      <c r="X201" s="711">
        <f t="shared" si="192"/>
        <v>133000</v>
      </c>
      <c r="Y201" s="721" t="s">
        <v>650</v>
      </c>
      <c r="Z201" s="596"/>
      <c r="AA201" s="536"/>
      <c r="AB201" s="530">
        <f t="shared" si="193"/>
        <v>0</v>
      </c>
      <c r="AC201" s="518"/>
      <c r="AF201" s="518"/>
      <c r="AG201" s="518"/>
      <c r="AH201" s="518"/>
      <c r="AI201" s="518"/>
      <c r="AJ201" s="518"/>
      <c r="AK201" s="518"/>
      <c r="AL201" s="518"/>
      <c r="AM201" s="518"/>
      <c r="AN201" s="518"/>
      <c r="AO201" s="518"/>
      <c r="AP201" s="518"/>
      <c r="AQ201" s="518"/>
      <c r="AR201" s="518"/>
      <c r="AS201" s="518"/>
      <c r="AT201" s="518"/>
      <c r="AU201" s="518"/>
      <c r="AV201" s="518"/>
      <c r="AW201" s="518"/>
      <c r="AX201" s="518"/>
      <c r="AY201" s="518"/>
      <c r="AZ201" s="518"/>
      <c r="BA201" s="518"/>
      <c r="BB201" s="518"/>
      <c r="BC201" s="518"/>
      <c r="BD201" s="518"/>
      <c r="BE201" s="518"/>
      <c r="BF201" s="518"/>
      <c r="BG201" s="518"/>
      <c r="BH201" s="518"/>
      <c r="BI201" s="518"/>
      <c r="BJ201" s="518"/>
      <c r="BK201" s="518"/>
      <c r="BL201" s="518"/>
      <c r="BM201" s="518"/>
      <c r="BN201" s="518"/>
      <c r="BO201" s="518"/>
      <c r="BP201" s="518"/>
      <c r="BQ201" s="518"/>
      <c r="BR201" s="518"/>
      <c r="BS201" s="518"/>
      <c r="BT201" s="518"/>
      <c r="BU201" s="518"/>
      <c r="BV201" s="518"/>
      <c r="BW201" s="518"/>
      <c r="BX201" s="518"/>
      <c r="BY201" s="518"/>
      <c r="BZ201" s="518"/>
      <c r="CA201" s="518"/>
      <c r="CB201" s="518"/>
      <c r="CC201" s="518"/>
      <c r="CD201" s="518"/>
      <c r="CE201" s="518"/>
      <c r="CF201" s="518"/>
      <c r="CG201" s="518"/>
      <c r="CH201" s="518"/>
      <c r="CI201" s="518"/>
      <c r="CJ201" s="518"/>
      <c r="CK201" s="518"/>
      <c r="CL201" s="518"/>
      <c r="CM201" s="518"/>
    </row>
    <row r="202" spans="1:92" ht="15.75" customHeight="1">
      <c r="A202" s="518"/>
      <c r="B202" s="525" t="str">
        <f t="shared" si="175"/>
        <v>F6</v>
      </c>
      <c r="C202" s="714">
        <f t="shared" si="194"/>
        <v>6</v>
      </c>
      <c r="D202" s="715" t="str">
        <f t="shared" si="176"/>
        <v>KARMIA</v>
      </c>
      <c r="E202" s="716"/>
      <c r="F202" s="717">
        <f t="shared" si="177"/>
        <v>44939</v>
      </c>
      <c r="G202" s="718" t="str">
        <f t="shared" si="178"/>
        <v>1394/4971</v>
      </c>
      <c r="H202" s="711">
        <f t="shared" si="179"/>
        <v>0</v>
      </c>
      <c r="I202" s="711">
        <f t="shared" si="180"/>
        <v>0</v>
      </c>
      <c r="J202" s="711">
        <f t="shared" si="181"/>
        <v>0</v>
      </c>
      <c r="K202" s="711">
        <f t="shared" si="182"/>
        <v>0</v>
      </c>
      <c r="L202" s="711">
        <f t="shared" si="183"/>
        <v>3</v>
      </c>
      <c r="M202" s="711">
        <f t="shared" si="184"/>
        <v>133000</v>
      </c>
      <c r="N202" s="711">
        <f t="shared" si="185"/>
        <v>4</v>
      </c>
      <c r="O202" s="711">
        <f t="shared" si="186"/>
        <v>133000</v>
      </c>
      <c r="P202" s="711">
        <f t="shared" si="187"/>
        <v>0</v>
      </c>
      <c r="Q202" s="711">
        <f t="shared" si="188"/>
        <v>0</v>
      </c>
      <c r="R202" s="711">
        <f t="shared" si="189"/>
        <v>0</v>
      </c>
      <c r="S202" s="711">
        <f t="shared" si="190"/>
        <v>0</v>
      </c>
      <c r="T202" s="719">
        <f t="shared" si="191"/>
        <v>266000</v>
      </c>
      <c r="U202" s="711"/>
      <c r="V202" s="711"/>
      <c r="W202" s="720"/>
      <c r="X202" s="711">
        <f t="shared" si="192"/>
        <v>133000</v>
      </c>
      <c r="Y202" s="721" t="s">
        <v>650</v>
      </c>
      <c r="Z202" s="596"/>
      <c r="AA202" s="536"/>
      <c r="AB202" s="530">
        <f t="shared" si="193"/>
        <v>-133000</v>
      </c>
      <c r="AC202" s="518"/>
      <c r="AF202" s="518"/>
      <c r="AG202" s="518"/>
      <c r="AH202" s="518"/>
      <c r="AI202" s="518"/>
      <c r="AJ202" s="518"/>
      <c r="AK202" s="518"/>
      <c r="AL202" s="518"/>
      <c r="AM202" s="518"/>
      <c r="AN202" s="518"/>
      <c r="AO202" s="518"/>
      <c r="AP202" s="518"/>
      <c r="AQ202" s="518"/>
      <c r="AR202" s="518"/>
      <c r="AS202" s="518"/>
      <c r="AT202" s="518"/>
      <c r="AU202" s="518"/>
      <c r="AV202" s="518"/>
      <c r="AW202" s="518"/>
      <c r="AX202" s="518"/>
      <c r="AY202" s="518"/>
      <c r="AZ202" s="518"/>
      <c r="BA202" s="518"/>
      <c r="BB202" s="518"/>
      <c r="BC202" s="518"/>
      <c r="BD202" s="518"/>
      <c r="BE202" s="518"/>
      <c r="BF202" s="518"/>
      <c r="BG202" s="518"/>
      <c r="BH202" s="518"/>
      <c r="BI202" s="518"/>
      <c r="BJ202" s="518"/>
      <c r="BK202" s="518"/>
      <c r="BL202" s="518"/>
      <c r="BM202" s="518"/>
      <c r="BN202" s="518"/>
      <c r="BO202" s="518"/>
      <c r="BP202" s="518"/>
      <c r="BQ202" s="518"/>
      <c r="BR202" s="518"/>
      <c r="BS202" s="518"/>
      <c r="BT202" s="518"/>
      <c r="BU202" s="518"/>
      <c r="BV202" s="518"/>
      <c r="BW202" s="518"/>
      <c r="BX202" s="518"/>
      <c r="BY202" s="518"/>
      <c r="BZ202" s="518"/>
      <c r="CA202" s="518"/>
      <c r="CB202" s="518"/>
      <c r="CC202" s="518"/>
      <c r="CD202" s="518"/>
      <c r="CE202" s="518"/>
      <c r="CF202" s="518"/>
      <c r="CG202" s="518"/>
      <c r="CH202" s="518"/>
      <c r="CI202" s="518"/>
      <c r="CJ202" s="518"/>
      <c r="CK202" s="518"/>
      <c r="CL202" s="518"/>
      <c r="CM202" s="518"/>
    </row>
    <row r="203" spans="1:92" ht="15.75" customHeight="1">
      <c r="A203" s="518"/>
      <c r="B203" s="525" t="str">
        <f t="shared" si="175"/>
        <v>F7</v>
      </c>
      <c r="C203" s="714">
        <f t="shared" si="194"/>
        <v>7</v>
      </c>
      <c r="D203" s="715" t="str">
        <f t="shared" si="176"/>
        <v>JUSNI</v>
      </c>
      <c r="E203" s="716"/>
      <c r="F203" s="717">
        <f t="shared" si="177"/>
        <v>44939</v>
      </c>
      <c r="G203" s="718" t="str">
        <f t="shared" si="178"/>
        <v>1416/5044</v>
      </c>
      <c r="H203" s="711">
        <f t="shared" si="179"/>
        <v>0</v>
      </c>
      <c r="I203" s="711">
        <f t="shared" si="180"/>
        <v>0</v>
      </c>
      <c r="J203" s="711">
        <f t="shared" si="181"/>
        <v>0</v>
      </c>
      <c r="K203" s="711">
        <f t="shared" si="182"/>
        <v>0</v>
      </c>
      <c r="L203" s="711">
        <f t="shared" si="183"/>
        <v>3</v>
      </c>
      <c r="M203" s="711">
        <f t="shared" si="184"/>
        <v>0</v>
      </c>
      <c r="N203" s="711">
        <f t="shared" si="185"/>
        <v>4</v>
      </c>
      <c r="O203" s="711">
        <f t="shared" si="186"/>
        <v>180000</v>
      </c>
      <c r="P203" s="711">
        <f t="shared" si="187"/>
        <v>0</v>
      </c>
      <c r="Q203" s="711">
        <f t="shared" si="188"/>
        <v>0</v>
      </c>
      <c r="R203" s="711">
        <f t="shared" si="189"/>
        <v>0</v>
      </c>
      <c r="S203" s="711">
        <f t="shared" si="190"/>
        <v>0</v>
      </c>
      <c r="T203" s="719">
        <f t="shared" si="191"/>
        <v>180000</v>
      </c>
      <c r="U203" s="711"/>
      <c r="V203" s="711"/>
      <c r="W203" s="720"/>
      <c r="X203" s="711">
        <f t="shared" si="192"/>
        <v>180000</v>
      </c>
      <c r="Y203" s="721" t="s">
        <v>650</v>
      </c>
      <c r="Z203" s="596"/>
      <c r="AA203" s="536"/>
      <c r="AB203" s="530">
        <f t="shared" si="193"/>
        <v>0</v>
      </c>
      <c r="AC203" s="518"/>
      <c r="AF203" s="518"/>
      <c r="AG203" s="518"/>
      <c r="AH203" s="518"/>
      <c r="AI203" s="518"/>
      <c r="AJ203" s="518"/>
      <c r="AK203" s="518"/>
      <c r="AL203" s="518"/>
      <c r="AM203" s="518"/>
      <c r="AN203" s="518"/>
      <c r="AO203" s="518"/>
      <c r="AP203" s="518"/>
      <c r="AQ203" s="518"/>
      <c r="AR203" s="518"/>
      <c r="AS203" s="518"/>
      <c r="AT203" s="518"/>
      <c r="AU203" s="518"/>
      <c r="AV203" s="518"/>
      <c r="AW203" s="518"/>
      <c r="AX203" s="518"/>
      <c r="AY203" s="518"/>
      <c r="AZ203" s="518"/>
      <c r="BA203" s="518"/>
      <c r="BB203" s="518"/>
      <c r="BC203" s="518"/>
      <c r="BD203" s="518"/>
      <c r="BE203" s="518"/>
      <c r="BF203" s="518"/>
      <c r="BG203" s="518"/>
      <c r="BH203" s="518"/>
      <c r="BI203" s="518"/>
      <c r="BJ203" s="518"/>
      <c r="BK203" s="518"/>
      <c r="BL203" s="518"/>
      <c r="BM203" s="518"/>
      <c r="BN203" s="518"/>
      <c r="BO203" s="518"/>
      <c r="BP203" s="518"/>
      <c r="BQ203" s="518"/>
      <c r="BR203" s="518"/>
      <c r="BS203" s="518"/>
      <c r="BT203" s="518"/>
      <c r="BU203" s="518"/>
      <c r="BV203" s="518"/>
      <c r="BW203" s="518"/>
      <c r="BX203" s="518"/>
      <c r="BY203" s="518"/>
      <c r="BZ203" s="518"/>
      <c r="CA203" s="518"/>
      <c r="CB203" s="518"/>
      <c r="CC203" s="518"/>
      <c r="CD203" s="518"/>
      <c r="CE203" s="518"/>
      <c r="CF203" s="518"/>
      <c r="CG203" s="518"/>
      <c r="CH203" s="518"/>
      <c r="CI203" s="518"/>
      <c r="CJ203" s="518"/>
      <c r="CK203" s="518"/>
      <c r="CL203" s="518"/>
      <c r="CM203" s="518"/>
    </row>
    <row r="204" spans="1:92" ht="15.75" customHeight="1">
      <c r="A204" s="518"/>
      <c r="B204" s="525" t="str">
        <f t="shared" si="175"/>
        <v>F8</v>
      </c>
      <c r="C204" s="714">
        <f t="shared" si="194"/>
        <v>8</v>
      </c>
      <c r="D204" s="715" t="str">
        <f t="shared" si="176"/>
        <v>SALMIA</v>
      </c>
      <c r="E204" s="716"/>
      <c r="F204" s="717">
        <f t="shared" si="177"/>
        <v>44943</v>
      </c>
      <c r="G204" s="718" t="str">
        <f t="shared" si="178"/>
        <v>2117/7476</v>
      </c>
      <c r="H204" s="711">
        <f t="shared" si="179"/>
        <v>0</v>
      </c>
      <c r="I204" s="711">
        <f t="shared" si="180"/>
        <v>0</v>
      </c>
      <c r="J204" s="711">
        <f t="shared" si="181"/>
        <v>0</v>
      </c>
      <c r="K204" s="711">
        <f t="shared" si="182"/>
        <v>0</v>
      </c>
      <c r="L204" s="711">
        <f t="shared" si="183"/>
        <v>3</v>
      </c>
      <c r="M204" s="711">
        <f t="shared" si="184"/>
        <v>0</v>
      </c>
      <c r="N204" s="711">
        <f t="shared" si="185"/>
        <v>4</v>
      </c>
      <c r="O204" s="711">
        <f t="shared" si="186"/>
        <v>150000</v>
      </c>
      <c r="P204" s="711">
        <f t="shared" si="187"/>
        <v>0</v>
      </c>
      <c r="Q204" s="711">
        <f t="shared" si="188"/>
        <v>0</v>
      </c>
      <c r="R204" s="711">
        <f t="shared" si="189"/>
        <v>0</v>
      </c>
      <c r="S204" s="711">
        <f t="shared" si="190"/>
        <v>0</v>
      </c>
      <c r="T204" s="719">
        <f t="shared" si="191"/>
        <v>150000</v>
      </c>
      <c r="U204" s="711"/>
      <c r="V204" s="711"/>
      <c r="W204" s="720"/>
      <c r="X204" s="711">
        <f t="shared" si="192"/>
        <v>50000</v>
      </c>
      <c r="Y204" s="721" t="s">
        <v>650</v>
      </c>
      <c r="Z204" s="596"/>
      <c r="AA204" s="536"/>
      <c r="AB204" s="530">
        <f t="shared" si="193"/>
        <v>-100000</v>
      </c>
      <c r="AC204" s="518"/>
      <c r="AF204" s="518"/>
      <c r="AG204" s="518"/>
      <c r="AH204" s="518"/>
      <c r="AI204" s="518"/>
      <c r="AJ204" s="518"/>
      <c r="AK204" s="518"/>
      <c r="AL204" s="518"/>
      <c r="AM204" s="518"/>
      <c r="AN204" s="518"/>
      <c r="AO204" s="518"/>
      <c r="AP204" s="518"/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18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18"/>
      <c r="BV204" s="518"/>
      <c r="BW204" s="518"/>
      <c r="BX204" s="518"/>
      <c r="BY204" s="518"/>
      <c r="BZ204" s="518"/>
      <c r="CA204" s="518"/>
      <c r="CB204" s="518"/>
      <c r="CC204" s="518"/>
      <c r="CD204" s="518"/>
      <c r="CE204" s="518"/>
      <c r="CF204" s="518"/>
      <c r="CG204" s="518"/>
      <c r="CH204" s="518"/>
      <c r="CI204" s="518"/>
      <c r="CJ204" s="518"/>
      <c r="CK204" s="518"/>
      <c r="CL204" s="518"/>
      <c r="CM204" s="518"/>
    </row>
    <row r="205" spans="1:92" ht="15.75" customHeight="1">
      <c r="A205" s="518"/>
      <c r="B205" s="525" t="str">
        <f t="shared" si="175"/>
        <v>F9</v>
      </c>
      <c r="C205" s="714">
        <f t="shared" si="194"/>
        <v>9</v>
      </c>
      <c r="D205" s="715" t="str">
        <f t="shared" si="176"/>
        <v>RENITA</v>
      </c>
      <c r="E205" s="716"/>
      <c r="F205" s="717">
        <f t="shared" si="177"/>
        <v>44943</v>
      </c>
      <c r="G205" s="718" t="str">
        <f t="shared" si="178"/>
        <v>2124/7500</v>
      </c>
      <c r="H205" s="711">
        <f t="shared" si="179"/>
        <v>0</v>
      </c>
      <c r="I205" s="711">
        <f t="shared" si="180"/>
        <v>0</v>
      </c>
      <c r="J205" s="711">
        <f t="shared" si="181"/>
        <v>0</v>
      </c>
      <c r="K205" s="711">
        <f t="shared" si="182"/>
        <v>0</v>
      </c>
      <c r="L205" s="711">
        <f t="shared" si="183"/>
        <v>3</v>
      </c>
      <c r="M205" s="711">
        <f t="shared" si="184"/>
        <v>0</v>
      </c>
      <c r="N205" s="711">
        <f t="shared" si="185"/>
        <v>4</v>
      </c>
      <c r="O205" s="711">
        <f t="shared" si="186"/>
        <v>278000</v>
      </c>
      <c r="P205" s="711">
        <f t="shared" si="187"/>
        <v>0</v>
      </c>
      <c r="Q205" s="711">
        <f t="shared" si="188"/>
        <v>0</v>
      </c>
      <c r="R205" s="711">
        <f t="shared" si="189"/>
        <v>0</v>
      </c>
      <c r="S205" s="711">
        <f t="shared" si="190"/>
        <v>0</v>
      </c>
      <c r="T205" s="719">
        <f t="shared" si="191"/>
        <v>278000</v>
      </c>
      <c r="U205" s="711"/>
      <c r="V205" s="711"/>
      <c r="W205" s="720"/>
      <c r="X205" s="711">
        <f t="shared" si="192"/>
        <v>278000</v>
      </c>
      <c r="Y205" s="721" t="s">
        <v>650</v>
      </c>
      <c r="Z205" s="596"/>
      <c r="AA205" s="536"/>
      <c r="AB205" s="530">
        <f t="shared" si="193"/>
        <v>0</v>
      </c>
      <c r="AC205" s="518"/>
      <c r="AF205" s="518"/>
      <c r="AG205" s="518"/>
      <c r="AH205" s="518"/>
      <c r="AI205" s="518"/>
      <c r="AJ205" s="518"/>
      <c r="AK205" s="518"/>
      <c r="AL205" s="518"/>
      <c r="AM205" s="518"/>
      <c r="AN205" s="518"/>
      <c r="AO205" s="518"/>
      <c r="AP205" s="518"/>
      <c r="AQ205" s="518"/>
      <c r="AR205" s="518"/>
      <c r="AS205" s="518"/>
      <c r="AT205" s="518"/>
      <c r="AU205" s="518"/>
      <c r="AV205" s="518"/>
      <c r="AW205" s="518"/>
      <c r="AX205" s="518"/>
      <c r="AY205" s="518"/>
      <c r="AZ205" s="518"/>
      <c r="BA205" s="518"/>
      <c r="BB205" s="518"/>
      <c r="BC205" s="518"/>
      <c r="BD205" s="518"/>
      <c r="BE205" s="518"/>
      <c r="BF205" s="518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18"/>
      <c r="BV205" s="518"/>
      <c r="BW205" s="518"/>
      <c r="BX205" s="518"/>
      <c r="BY205" s="518"/>
      <c r="BZ205" s="518"/>
      <c r="CA205" s="518"/>
      <c r="CB205" s="518"/>
      <c r="CC205" s="518"/>
      <c r="CD205" s="518"/>
      <c r="CE205" s="518"/>
      <c r="CF205" s="518"/>
      <c r="CG205" s="518"/>
      <c r="CH205" s="518"/>
      <c r="CI205" s="518"/>
      <c r="CJ205" s="518"/>
      <c r="CK205" s="518"/>
      <c r="CL205" s="518"/>
      <c r="CM205" s="518"/>
    </row>
    <row r="206" spans="1:92" ht="15.75" customHeight="1">
      <c r="A206" s="518"/>
      <c r="B206" s="525" t="str">
        <f t="shared" si="175"/>
        <v>F10</v>
      </c>
      <c r="C206" s="714">
        <f t="shared" si="194"/>
        <v>10</v>
      </c>
      <c r="D206" s="715" t="str">
        <f t="shared" si="176"/>
        <v>MINA</v>
      </c>
      <c r="E206" s="716"/>
      <c r="F206" s="717">
        <f t="shared" si="177"/>
        <v>44946</v>
      </c>
      <c r="G206" s="718" t="str">
        <f t="shared" si="178"/>
        <v>3189/1103</v>
      </c>
      <c r="H206" s="711">
        <f t="shared" si="179"/>
        <v>0</v>
      </c>
      <c r="I206" s="711">
        <f t="shared" si="180"/>
        <v>0</v>
      </c>
      <c r="J206" s="711">
        <f t="shared" si="181"/>
        <v>0</v>
      </c>
      <c r="K206" s="711">
        <f t="shared" si="182"/>
        <v>0</v>
      </c>
      <c r="L206" s="711">
        <f t="shared" si="183"/>
        <v>3</v>
      </c>
      <c r="M206" s="711">
        <f t="shared" si="184"/>
        <v>295000</v>
      </c>
      <c r="N206" s="711">
        <f t="shared" si="185"/>
        <v>4</v>
      </c>
      <c r="O206" s="711">
        <f t="shared" si="186"/>
        <v>475000</v>
      </c>
      <c r="P206" s="711">
        <f t="shared" si="187"/>
        <v>0</v>
      </c>
      <c r="Q206" s="711">
        <f t="shared" si="188"/>
        <v>0</v>
      </c>
      <c r="R206" s="711">
        <f t="shared" si="189"/>
        <v>0</v>
      </c>
      <c r="S206" s="711">
        <f t="shared" si="190"/>
        <v>0</v>
      </c>
      <c r="T206" s="719">
        <f t="shared" si="191"/>
        <v>770000</v>
      </c>
      <c r="U206" s="711"/>
      <c r="V206" s="711"/>
      <c r="W206" s="720"/>
      <c r="X206" s="711">
        <f t="shared" si="192"/>
        <v>470000</v>
      </c>
      <c r="Y206" s="721" t="s">
        <v>650</v>
      </c>
      <c r="Z206" s="596"/>
      <c r="AA206" s="536"/>
      <c r="AB206" s="530">
        <f t="shared" si="193"/>
        <v>-300000</v>
      </c>
      <c r="AC206" s="518"/>
      <c r="AF206" s="518"/>
      <c r="AG206" s="518"/>
      <c r="AH206" s="518"/>
      <c r="AI206" s="518"/>
      <c r="AJ206" s="518"/>
      <c r="AK206" s="518"/>
      <c r="AL206" s="518"/>
      <c r="AM206" s="518"/>
      <c r="AN206" s="518"/>
      <c r="AO206" s="518"/>
      <c r="AP206" s="518"/>
      <c r="AQ206" s="518"/>
      <c r="AR206" s="518"/>
      <c r="AS206" s="518"/>
      <c r="AT206" s="518"/>
      <c r="AU206" s="518"/>
      <c r="AV206" s="518"/>
      <c r="AW206" s="518"/>
      <c r="AX206" s="518"/>
      <c r="AY206" s="518"/>
      <c r="AZ206" s="518"/>
      <c r="BA206" s="518"/>
      <c r="BB206" s="518"/>
      <c r="BC206" s="518"/>
      <c r="BD206" s="518"/>
      <c r="BE206" s="518"/>
      <c r="BF206" s="518"/>
      <c r="BG206" s="518"/>
      <c r="BH206" s="518"/>
      <c r="BI206" s="518"/>
      <c r="BJ206" s="518"/>
      <c r="BK206" s="518"/>
      <c r="BL206" s="518"/>
      <c r="BM206" s="518"/>
      <c r="BN206" s="518"/>
      <c r="BO206" s="518"/>
      <c r="BP206" s="518"/>
      <c r="BQ206" s="518"/>
      <c r="BR206" s="518"/>
      <c r="BS206" s="518"/>
      <c r="BT206" s="518"/>
      <c r="BU206" s="518"/>
      <c r="BV206" s="518"/>
      <c r="BW206" s="518"/>
      <c r="BX206" s="518"/>
      <c r="BY206" s="518"/>
      <c r="BZ206" s="518"/>
      <c r="CA206" s="518"/>
      <c r="CB206" s="518"/>
      <c r="CC206" s="518"/>
      <c r="CD206" s="518"/>
      <c r="CE206" s="518"/>
      <c r="CF206" s="518"/>
      <c r="CG206" s="518"/>
      <c r="CH206" s="518"/>
      <c r="CI206" s="518"/>
      <c r="CJ206" s="518"/>
      <c r="CK206" s="518"/>
      <c r="CL206" s="518"/>
      <c r="CM206" s="518"/>
    </row>
    <row r="207" spans="1:92" ht="15.75" customHeight="1">
      <c r="A207" s="518"/>
      <c r="B207" s="525" t="str">
        <f t="shared" si="175"/>
        <v>F11</v>
      </c>
      <c r="C207" s="714">
        <f t="shared" si="194"/>
        <v>11</v>
      </c>
      <c r="D207" s="715" t="str">
        <f t="shared" si="176"/>
        <v>JAHARA</v>
      </c>
      <c r="E207" s="716"/>
      <c r="F207" s="717">
        <f t="shared" si="177"/>
        <v>44946</v>
      </c>
      <c r="G207" s="718" t="str">
        <f t="shared" si="178"/>
        <v>3142/0928</v>
      </c>
      <c r="H207" s="711">
        <f t="shared" si="179"/>
        <v>0</v>
      </c>
      <c r="I207" s="711">
        <f t="shared" si="180"/>
        <v>0</v>
      </c>
      <c r="J207" s="711">
        <f t="shared" si="181"/>
        <v>0</v>
      </c>
      <c r="K207" s="711">
        <f t="shared" si="182"/>
        <v>0</v>
      </c>
      <c r="L207" s="711">
        <f t="shared" si="183"/>
        <v>3</v>
      </c>
      <c r="M207" s="711">
        <f t="shared" si="184"/>
        <v>0</v>
      </c>
      <c r="N207" s="711">
        <f t="shared" si="185"/>
        <v>4</v>
      </c>
      <c r="O207" s="711">
        <f t="shared" si="186"/>
        <v>280000</v>
      </c>
      <c r="P207" s="711">
        <f t="shared" si="187"/>
        <v>0</v>
      </c>
      <c r="Q207" s="711">
        <f t="shared" si="188"/>
        <v>0</v>
      </c>
      <c r="R207" s="711">
        <f t="shared" si="189"/>
        <v>0</v>
      </c>
      <c r="S207" s="711">
        <f t="shared" si="190"/>
        <v>0</v>
      </c>
      <c r="T207" s="719">
        <f t="shared" si="191"/>
        <v>280000</v>
      </c>
      <c r="U207" s="711"/>
      <c r="V207" s="711"/>
      <c r="W207" s="720"/>
      <c r="X207" s="711">
        <f t="shared" si="192"/>
        <v>100000</v>
      </c>
      <c r="Y207" s="721" t="s">
        <v>650</v>
      </c>
      <c r="Z207" s="596"/>
      <c r="AA207" s="536"/>
      <c r="AB207" s="530">
        <f t="shared" si="193"/>
        <v>-180000</v>
      </c>
      <c r="AC207" s="518"/>
      <c r="AF207" s="518"/>
      <c r="AG207" s="518"/>
      <c r="AH207" s="518"/>
      <c r="AI207" s="518"/>
      <c r="AJ207" s="518"/>
      <c r="AK207" s="518"/>
      <c r="AL207" s="518"/>
      <c r="AM207" s="518"/>
      <c r="AN207" s="518"/>
      <c r="AO207" s="518"/>
      <c r="AP207" s="518"/>
      <c r="AQ207" s="518"/>
      <c r="AR207" s="518"/>
      <c r="AS207" s="518"/>
      <c r="AT207" s="518"/>
      <c r="AU207" s="518"/>
      <c r="AV207" s="518"/>
      <c r="AW207" s="518"/>
      <c r="AX207" s="518"/>
      <c r="AY207" s="518"/>
      <c r="AZ207" s="518"/>
      <c r="BA207" s="518"/>
      <c r="BB207" s="518"/>
      <c r="BC207" s="518"/>
      <c r="BD207" s="518"/>
      <c r="BE207" s="518"/>
      <c r="BF207" s="518"/>
      <c r="BG207" s="518"/>
      <c r="BH207" s="518"/>
      <c r="BI207" s="518"/>
      <c r="BJ207" s="518"/>
      <c r="BK207" s="518"/>
      <c r="BL207" s="518"/>
      <c r="BM207" s="518"/>
      <c r="BN207" s="518"/>
      <c r="BO207" s="518"/>
      <c r="BP207" s="518"/>
      <c r="BQ207" s="518"/>
      <c r="BR207" s="518"/>
      <c r="BS207" s="518"/>
      <c r="BT207" s="518"/>
      <c r="BU207" s="518"/>
      <c r="BV207" s="518"/>
      <c r="BW207" s="518"/>
      <c r="BX207" s="518"/>
      <c r="BY207" s="518"/>
      <c r="BZ207" s="518"/>
      <c r="CA207" s="518"/>
      <c r="CB207" s="518"/>
      <c r="CC207" s="518"/>
      <c r="CD207" s="518"/>
      <c r="CE207" s="518"/>
      <c r="CF207" s="518"/>
      <c r="CG207" s="518"/>
      <c r="CH207" s="518"/>
      <c r="CI207" s="518"/>
      <c r="CJ207" s="518"/>
      <c r="CK207" s="518"/>
      <c r="CL207" s="518"/>
      <c r="CM207" s="518"/>
    </row>
    <row r="208" spans="1:92" ht="15.75" customHeight="1">
      <c r="A208" s="518"/>
      <c r="B208" s="525" t="str">
        <f t="shared" si="175"/>
        <v>F12</v>
      </c>
      <c r="C208" s="714">
        <f t="shared" si="194"/>
        <v>12</v>
      </c>
      <c r="D208" s="715" t="str">
        <f t="shared" si="176"/>
        <v>NURHAYAYI</v>
      </c>
      <c r="E208" s="716"/>
      <c r="F208" s="717">
        <f t="shared" si="177"/>
        <v>44953</v>
      </c>
      <c r="G208" s="718" t="str">
        <f t="shared" si="178"/>
        <v>4698/6324</v>
      </c>
      <c r="H208" s="711">
        <f t="shared" si="179"/>
        <v>0</v>
      </c>
      <c r="I208" s="711">
        <f t="shared" si="180"/>
        <v>0</v>
      </c>
      <c r="J208" s="711">
        <f t="shared" si="181"/>
        <v>0</v>
      </c>
      <c r="K208" s="711">
        <f t="shared" si="182"/>
        <v>0</v>
      </c>
      <c r="L208" s="711">
        <f t="shared" si="183"/>
        <v>3</v>
      </c>
      <c r="M208" s="711">
        <f t="shared" si="184"/>
        <v>0</v>
      </c>
      <c r="N208" s="711">
        <f t="shared" si="185"/>
        <v>4</v>
      </c>
      <c r="O208" s="711">
        <f t="shared" si="186"/>
        <v>245000</v>
      </c>
      <c r="P208" s="711">
        <f t="shared" si="187"/>
        <v>0</v>
      </c>
      <c r="Q208" s="711">
        <f t="shared" si="188"/>
        <v>0</v>
      </c>
      <c r="R208" s="711">
        <f t="shared" si="189"/>
        <v>0</v>
      </c>
      <c r="S208" s="711">
        <f t="shared" si="190"/>
        <v>0</v>
      </c>
      <c r="T208" s="719">
        <f t="shared" si="191"/>
        <v>245000</v>
      </c>
      <c r="U208" s="711"/>
      <c r="V208" s="711"/>
      <c r="W208" s="720"/>
      <c r="X208" s="711">
        <f t="shared" si="192"/>
        <v>245000</v>
      </c>
      <c r="Y208" s="721" t="s">
        <v>650</v>
      </c>
      <c r="Z208" s="596"/>
      <c r="AA208" s="536"/>
      <c r="AB208" s="530">
        <f t="shared" si="193"/>
        <v>0</v>
      </c>
      <c r="AC208" s="518"/>
      <c r="AF208" s="518"/>
      <c r="AG208" s="518"/>
      <c r="AH208" s="518"/>
      <c r="AI208" s="518"/>
      <c r="AJ208" s="518"/>
      <c r="AK208" s="518"/>
      <c r="AL208" s="518"/>
      <c r="AM208" s="518"/>
      <c r="AN208" s="518"/>
      <c r="AO208" s="518"/>
      <c r="AP208" s="518"/>
      <c r="AQ208" s="518"/>
      <c r="AR208" s="518"/>
      <c r="AS208" s="518"/>
      <c r="AT208" s="518"/>
      <c r="AU208" s="518"/>
      <c r="AV208" s="518"/>
      <c r="AW208" s="518"/>
      <c r="AX208" s="518"/>
      <c r="AY208" s="518"/>
      <c r="AZ208" s="518"/>
      <c r="BA208" s="518"/>
      <c r="BB208" s="518"/>
      <c r="BC208" s="518"/>
      <c r="BD208" s="518"/>
      <c r="BE208" s="518"/>
      <c r="BF208" s="518"/>
      <c r="BG208" s="518"/>
      <c r="BH208" s="518"/>
      <c r="BI208" s="518"/>
      <c r="BJ208" s="518"/>
      <c r="BK208" s="518"/>
      <c r="BL208" s="518"/>
      <c r="BM208" s="518"/>
      <c r="BN208" s="518"/>
      <c r="BO208" s="518"/>
      <c r="BP208" s="518"/>
      <c r="BQ208" s="518"/>
      <c r="BR208" s="518"/>
      <c r="BS208" s="518"/>
      <c r="BT208" s="518"/>
      <c r="BU208" s="518"/>
      <c r="BV208" s="518"/>
      <c r="BW208" s="518"/>
      <c r="BX208" s="518"/>
      <c r="BY208" s="518"/>
      <c r="BZ208" s="518"/>
      <c r="CA208" s="518"/>
      <c r="CB208" s="518"/>
      <c r="CC208" s="518"/>
      <c r="CD208" s="518"/>
      <c r="CE208" s="518"/>
      <c r="CF208" s="518"/>
      <c r="CG208" s="518"/>
      <c r="CH208" s="518"/>
      <c r="CI208" s="518"/>
      <c r="CJ208" s="518"/>
      <c r="CK208" s="518"/>
      <c r="CL208" s="518"/>
      <c r="CM208" s="518"/>
    </row>
    <row r="209" spans="1:91" ht="15.75" customHeight="1">
      <c r="A209" s="518"/>
      <c r="B209" s="525" t="str">
        <f t="shared" si="175"/>
        <v>F13</v>
      </c>
      <c r="C209" s="714">
        <f t="shared" si="194"/>
        <v>13</v>
      </c>
      <c r="D209" s="715" t="str">
        <f t="shared" si="176"/>
        <v>ANANGSI</v>
      </c>
      <c r="E209" s="716"/>
      <c r="F209" s="717">
        <f t="shared" si="177"/>
        <v>44953</v>
      </c>
      <c r="G209" s="718" t="str">
        <f t="shared" si="178"/>
        <v>4702/6336</v>
      </c>
      <c r="H209" s="711">
        <f t="shared" si="179"/>
        <v>0</v>
      </c>
      <c r="I209" s="711">
        <f t="shared" si="180"/>
        <v>0</v>
      </c>
      <c r="J209" s="711">
        <f t="shared" si="181"/>
        <v>0</v>
      </c>
      <c r="K209" s="711">
        <f t="shared" si="182"/>
        <v>0</v>
      </c>
      <c r="L209" s="711">
        <f t="shared" si="183"/>
        <v>3</v>
      </c>
      <c r="M209" s="711">
        <f t="shared" si="184"/>
        <v>0</v>
      </c>
      <c r="N209" s="711">
        <f t="shared" si="185"/>
        <v>4</v>
      </c>
      <c r="O209" s="711">
        <f t="shared" si="186"/>
        <v>150000</v>
      </c>
      <c r="P209" s="711">
        <f t="shared" si="187"/>
        <v>0</v>
      </c>
      <c r="Q209" s="711">
        <f t="shared" si="188"/>
        <v>0</v>
      </c>
      <c r="R209" s="711">
        <f t="shared" si="189"/>
        <v>0</v>
      </c>
      <c r="S209" s="711">
        <f t="shared" si="190"/>
        <v>0</v>
      </c>
      <c r="T209" s="719">
        <f t="shared" si="191"/>
        <v>150000</v>
      </c>
      <c r="U209" s="711"/>
      <c r="V209" s="711"/>
      <c r="W209" s="720"/>
      <c r="X209" s="711">
        <f t="shared" si="192"/>
        <v>150000</v>
      </c>
      <c r="Y209" s="721" t="s">
        <v>650</v>
      </c>
      <c r="Z209" s="596"/>
      <c r="AA209" s="536"/>
      <c r="AB209" s="530">
        <f t="shared" si="193"/>
        <v>0</v>
      </c>
      <c r="AC209" s="518"/>
      <c r="AF209" s="518"/>
      <c r="AG209" s="518"/>
      <c r="AH209" s="518"/>
      <c r="AI209" s="518"/>
      <c r="AJ209" s="518"/>
      <c r="AK209" s="518"/>
      <c r="AL209" s="518"/>
      <c r="AM209" s="518"/>
      <c r="AN209" s="518"/>
      <c r="AO209" s="518"/>
      <c r="AP209" s="518"/>
      <c r="AQ209" s="518"/>
      <c r="AR209" s="518"/>
      <c r="AS209" s="518"/>
      <c r="AT209" s="518"/>
      <c r="AU209" s="518"/>
      <c r="AV209" s="518"/>
      <c r="AW209" s="518"/>
      <c r="AX209" s="518"/>
      <c r="AY209" s="518"/>
      <c r="AZ209" s="518"/>
      <c r="BA209" s="518"/>
      <c r="BB209" s="518"/>
      <c r="BC209" s="518"/>
      <c r="BD209" s="518"/>
      <c r="BE209" s="518"/>
      <c r="BF209" s="518"/>
      <c r="BG209" s="518"/>
      <c r="BH209" s="518"/>
      <c r="BI209" s="518"/>
      <c r="BJ209" s="518"/>
      <c r="BK209" s="518"/>
      <c r="BL209" s="518"/>
      <c r="BM209" s="518"/>
      <c r="BN209" s="518"/>
      <c r="BO209" s="518"/>
      <c r="BP209" s="518"/>
      <c r="BQ209" s="518"/>
      <c r="BR209" s="518"/>
      <c r="BS209" s="518"/>
      <c r="BT209" s="518"/>
      <c r="BU209" s="518"/>
      <c r="BV209" s="518"/>
      <c r="BW209" s="518"/>
      <c r="BX209" s="518"/>
      <c r="BY209" s="518"/>
      <c r="BZ209" s="518"/>
      <c r="CA209" s="518"/>
      <c r="CB209" s="518"/>
      <c r="CC209" s="518"/>
      <c r="CD209" s="518"/>
      <c r="CE209" s="518"/>
      <c r="CF209" s="518"/>
      <c r="CG209" s="518"/>
      <c r="CH209" s="518"/>
      <c r="CI209" s="518"/>
      <c r="CJ209" s="518"/>
      <c r="CK209" s="518"/>
      <c r="CL209" s="518"/>
      <c r="CM209" s="518"/>
    </row>
    <row r="210" spans="1:91" ht="15.75" customHeight="1">
      <c r="A210" s="518"/>
      <c r="B210" s="525" t="str">
        <f t="shared" si="175"/>
        <v>F14</v>
      </c>
      <c r="C210" s="714">
        <f t="shared" si="194"/>
        <v>14</v>
      </c>
      <c r="D210" s="715" t="str">
        <f t="shared" si="176"/>
        <v>B ROHANI</v>
      </c>
      <c r="E210" s="716"/>
      <c r="F210" s="717">
        <f t="shared" si="177"/>
        <v>44953</v>
      </c>
      <c r="G210" s="718" t="str">
        <f t="shared" si="178"/>
        <v>4731/6428</v>
      </c>
      <c r="H210" s="711">
        <f t="shared" si="179"/>
        <v>0</v>
      </c>
      <c r="I210" s="711">
        <f t="shared" si="180"/>
        <v>0</v>
      </c>
      <c r="J210" s="711">
        <f t="shared" si="181"/>
        <v>0</v>
      </c>
      <c r="K210" s="711">
        <f t="shared" si="182"/>
        <v>0</v>
      </c>
      <c r="L210" s="711">
        <f t="shared" si="183"/>
        <v>3</v>
      </c>
      <c r="M210" s="711">
        <f t="shared" si="184"/>
        <v>0</v>
      </c>
      <c r="N210" s="711">
        <f t="shared" si="185"/>
        <v>4</v>
      </c>
      <c r="O210" s="711">
        <f t="shared" si="186"/>
        <v>145000</v>
      </c>
      <c r="P210" s="711">
        <f t="shared" si="187"/>
        <v>0</v>
      </c>
      <c r="Q210" s="711">
        <f t="shared" si="188"/>
        <v>0</v>
      </c>
      <c r="R210" s="711">
        <f t="shared" si="189"/>
        <v>0</v>
      </c>
      <c r="S210" s="711">
        <f t="shared" si="190"/>
        <v>0</v>
      </c>
      <c r="T210" s="719">
        <f t="shared" si="191"/>
        <v>145000</v>
      </c>
      <c r="U210" s="711"/>
      <c r="V210" s="711"/>
      <c r="W210" s="720"/>
      <c r="X210" s="711">
        <f t="shared" si="192"/>
        <v>145000</v>
      </c>
      <c r="Y210" s="721" t="s">
        <v>650</v>
      </c>
      <c r="Z210" s="596"/>
      <c r="AA210" s="536"/>
      <c r="AB210" s="530">
        <f t="shared" si="193"/>
        <v>0</v>
      </c>
      <c r="AC210" s="518"/>
      <c r="AF210" s="518"/>
      <c r="AG210" s="518"/>
      <c r="AH210" s="518"/>
      <c r="AI210" s="518"/>
      <c r="AJ210" s="518"/>
      <c r="AK210" s="518"/>
      <c r="AL210" s="518"/>
      <c r="AM210" s="518"/>
      <c r="AN210" s="518"/>
      <c r="AO210" s="518"/>
      <c r="AP210" s="518"/>
      <c r="AQ210" s="518"/>
      <c r="AR210" s="518"/>
      <c r="AS210" s="518"/>
      <c r="AT210" s="518"/>
      <c r="AU210" s="518"/>
      <c r="AV210" s="518"/>
      <c r="AW210" s="518"/>
      <c r="AX210" s="518"/>
      <c r="AY210" s="518"/>
      <c r="AZ210" s="518"/>
      <c r="BA210" s="518"/>
      <c r="BB210" s="518"/>
      <c r="BC210" s="518"/>
      <c r="BD210" s="518"/>
      <c r="BE210" s="518"/>
      <c r="BF210" s="518"/>
      <c r="BG210" s="518"/>
      <c r="BH210" s="518"/>
      <c r="BI210" s="518"/>
      <c r="BJ210" s="518"/>
      <c r="BK210" s="518"/>
      <c r="BL210" s="518"/>
      <c r="BM210" s="518"/>
      <c r="BN210" s="518"/>
      <c r="BO210" s="518"/>
      <c r="BP210" s="518"/>
      <c r="BQ210" s="518"/>
      <c r="BR210" s="518"/>
      <c r="BS210" s="518"/>
      <c r="BT210" s="518"/>
      <c r="BU210" s="518"/>
      <c r="BV210" s="518"/>
      <c r="BW210" s="518"/>
      <c r="BX210" s="518"/>
      <c r="BY210" s="518"/>
      <c r="BZ210" s="518"/>
      <c r="CA210" s="518"/>
      <c r="CB210" s="518"/>
      <c r="CC210" s="518"/>
      <c r="CD210" s="518"/>
      <c r="CE210" s="518"/>
      <c r="CF210" s="518"/>
      <c r="CG210" s="518"/>
      <c r="CH210" s="518"/>
      <c r="CI210" s="518"/>
      <c r="CJ210" s="518"/>
      <c r="CK210" s="518"/>
      <c r="CL210" s="518"/>
      <c r="CM210" s="518"/>
    </row>
    <row r="211" spans="1:91" ht="15.75" customHeight="1">
      <c r="A211" s="518"/>
      <c r="B211" s="525" t="str">
        <f t="shared" si="175"/>
        <v>F15</v>
      </c>
      <c r="C211" s="714">
        <f t="shared" si="194"/>
        <v>15</v>
      </c>
      <c r="D211" s="715" t="str">
        <f t="shared" si="176"/>
        <v>FATMA</v>
      </c>
      <c r="E211" s="716"/>
      <c r="F211" s="717">
        <f t="shared" si="177"/>
        <v>44953</v>
      </c>
      <c r="G211" s="718" t="str">
        <f t="shared" si="178"/>
        <v>4752/6504</v>
      </c>
      <c r="H211" s="711">
        <f t="shared" si="179"/>
        <v>0</v>
      </c>
      <c r="I211" s="711">
        <f t="shared" si="180"/>
        <v>0</v>
      </c>
      <c r="J211" s="711">
        <f t="shared" si="181"/>
        <v>0</v>
      </c>
      <c r="K211" s="711">
        <f t="shared" si="182"/>
        <v>0</v>
      </c>
      <c r="L211" s="711">
        <f t="shared" si="183"/>
        <v>3</v>
      </c>
      <c r="M211" s="711">
        <f t="shared" si="184"/>
        <v>0</v>
      </c>
      <c r="N211" s="711">
        <f t="shared" si="185"/>
        <v>4</v>
      </c>
      <c r="O211" s="711">
        <f t="shared" si="186"/>
        <v>150000</v>
      </c>
      <c r="P211" s="711">
        <f t="shared" si="187"/>
        <v>0</v>
      </c>
      <c r="Q211" s="711">
        <f t="shared" si="188"/>
        <v>0</v>
      </c>
      <c r="R211" s="711">
        <f t="shared" si="189"/>
        <v>0</v>
      </c>
      <c r="S211" s="711">
        <f t="shared" si="190"/>
        <v>0</v>
      </c>
      <c r="T211" s="719">
        <f t="shared" si="191"/>
        <v>150000</v>
      </c>
      <c r="U211" s="711"/>
      <c r="V211" s="711"/>
      <c r="W211" s="720"/>
      <c r="X211" s="711">
        <f t="shared" si="192"/>
        <v>150000</v>
      </c>
      <c r="Y211" s="721" t="s">
        <v>650</v>
      </c>
      <c r="Z211" s="596"/>
      <c r="AA211" s="536"/>
      <c r="AB211" s="530">
        <f t="shared" si="193"/>
        <v>0</v>
      </c>
      <c r="AC211" s="518"/>
      <c r="AF211" s="518"/>
      <c r="AG211" s="518"/>
      <c r="AH211" s="518"/>
      <c r="AI211" s="518"/>
      <c r="AJ211" s="518"/>
      <c r="AK211" s="518"/>
      <c r="AL211" s="518"/>
      <c r="AM211" s="518"/>
      <c r="AN211" s="518"/>
      <c r="AO211" s="518"/>
      <c r="AP211" s="518"/>
      <c r="AQ211" s="518"/>
      <c r="AR211" s="518"/>
      <c r="AS211" s="518"/>
      <c r="AT211" s="518"/>
      <c r="AU211" s="518"/>
      <c r="AV211" s="518"/>
      <c r="AW211" s="518"/>
      <c r="AX211" s="518"/>
      <c r="AY211" s="518"/>
      <c r="AZ211" s="518"/>
      <c r="BA211" s="518"/>
      <c r="BB211" s="518"/>
      <c r="BC211" s="518"/>
      <c r="BD211" s="518"/>
      <c r="BE211" s="518"/>
      <c r="BF211" s="518"/>
      <c r="BG211" s="518"/>
      <c r="BH211" s="518"/>
      <c r="BI211" s="518"/>
      <c r="BJ211" s="518"/>
      <c r="BK211" s="518"/>
      <c r="BL211" s="518"/>
      <c r="BM211" s="518"/>
      <c r="BN211" s="518"/>
      <c r="BO211" s="518"/>
      <c r="BP211" s="518"/>
      <c r="BQ211" s="518"/>
      <c r="BR211" s="518"/>
      <c r="BS211" s="518"/>
      <c r="BT211" s="518"/>
      <c r="BU211" s="518"/>
      <c r="BV211" s="518"/>
      <c r="BW211" s="518"/>
      <c r="BX211" s="518"/>
      <c r="BY211" s="518"/>
      <c r="BZ211" s="518"/>
      <c r="CA211" s="518"/>
      <c r="CB211" s="518"/>
      <c r="CC211" s="518"/>
      <c r="CD211" s="518"/>
      <c r="CE211" s="518"/>
      <c r="CF211" s="518"/>
      <c r="CG211" s="518"/>
      <c r="CH211" s="518"/>
      <c r="CI211" s="518"/>
      <c r="CJ211" s="518"/>
      <c r="CK211" s="518"/>
      <c r="CL211" s="518"/>
      <c r="CM211" s="518"/>
    </row>
    <row r="212" spans="1:91" ht="15.75" customHeight="1">
      <c r="A212" s="518"/>
      <c r="B212" s="525" t="str">
        <f t="shared" si="175"/>
        <v>F16</v>
      </c>
      <c r="C212" s="714">
        <f t="shared" si="194"/>
        <v>16</v>
      </c>
      <c r="D212" s="715" t="str">
        <f t="shared" si="176"/>
        <v>B SAD</v>
      </c>
      <c r="E212" s="716"/>
      <c r="F212" s="717">
        <f t="shared" si="177"/>
        <v>45019</v>
      </c>
      <c r="G212" s="718" t="str">
        <f t="shared" si="178"/>
        <v>0066/0238</v>
      </c>
      <c r="H212" s="711">
        <f t="shared" si="179"/>
        <v>0</v>
      </c>
      <c r="I212" s="711">
        <f t="shared" si="180"/>
        <v>0</v>
      </c>
      <c r="J212" s="711">
        <f t="shared" si="181"/>
        <v>0</v>
      </c>
      <c r="K212" s="711">
        <f t="shared" si="182"/>
        <v>0</v>
      </c>
      <c r="L212" s="711">
        <f t="shared" si="183"/>
        <v>0</v>
      </c>
      <c r="M212" s="711">
        <f t="shared" si="184"/>
        <v>0</v>
      </c>
      <c r="N212" s="711">
        <f t="shared" si="185"/>
        <v>0</v>
      </c>
      <c r="O212" s="711">
        <f t="shared" si="186"/>
        <v>0</v>
      </c>
      <c r="P212" s="711">
        <f t="shared" si="187"/>
        <v>2</v>
      </c>
      <c r="Q212" s="711">
        <f t="shared" si="188"/>
        <v>100000</v>
      </c>
      <c r="R212" s="711">
        <f t="shared" si="189"/>
        <v>3</v>
      </c>
      <c r="S212" s="711">
        <f t="shared" si="190"/>
        <v>100000</v>
      </c>
      <c r="T212" s="719">
        <f t="shared" si="191"/>
        <v>200000</v>
      </c>
      <c r="U212" s="711"/>
      <c r="V212" s="711"/>
      <c r="W212" s="720"/>
      <c r="X212" s="711">
        <f t="shared" si="192"/>
        <v>200000</v>
      </c>
      <c r="Y212" s="721" t="s">
        <v>650</v>
      </c>
      <c r="Z212" s="596"/>
      <c r="AA212" s="536"/>
      <c r="AB212" s="530">
        <f t="shared" si="193"/>
        <v>0</v>
      </c>
      <c r="AC212" s="518"/>
      <c r="AF212" s="518"/>
      <c r="AG212" s="518"/>
      <c r="AH212" s="518"/>
      <c r="AI212" s="518"/>
      <c r="AJ212" s="518"/>
      <c r="AK212" s="518"/>
      <c r="AL212" s="518"/>
      <c r="AM212" s="518"/>
      <c r="AN212" s="518"/>
      <c r="AO212" s="518"/>
      <c r="AP212" s="518"/>
      <c r="AQ212" s="518"/>
      <c r="AR212" s="518"/>
      <c r="AS212" s="518"/>
      <c r="AT212" s="518"/>
      <c r="AU212" s="518"/>
      <c r="AV212" s="518"/>
      <c r="AW212" s="518"/>
      <c r="AX212" s="518"/>
      <c r="AY212" s="518"/>
      <c r="AZ212" s="518"/>
      <c r="BA212" s="518"/>
      <c r="BB212" s="518"/>
      <c r="BC212" s="518"/>
      <c r="BD212" s="518"/>
      <c r="BE212" s="518"/>
      <c r="BF212" s="518"/>
      <c r="BG212" s="518"/>
      <c r="BH212" s="518"/>
      <c r="BI212" s="518"/>
      <c r="BJ212" s="518"/>
      <c r="BK212" s="518"/>
      <c r="BL212" s="518"/>
      <c r="BM212" s="518"/>
      <c r="BN212" s="518"/>
      <c r="BO212" s="518"/>
      <c r="BP212" s="518"/>
      <c r="BQ212" s="518"/>
      <c r="BR212" s="518"/>
      <c r="BS212" s="518"/>
      <c r="BT212" s="518"/>
      <c r="BU212" s="518"/>
      <c r="BV212" s="518"/>
      <c r="BW212" s="518"/>
      <c r="BX212" s="518"/>
      <c r="BY212" s="518"/>
      <c r="BZ212" s="518"/>
      <c r="CA212" s="518"/>
      <c r="CB212" s="518"/>
      <c r="CC212" s="518"/>
      <c r="CD212" s="518"/>
      <c r="CE212" s="518"/>
      <c r="CF212" s="518"/>
      <c r="CG212" s="518"/>
      <c r="CH212" s="518"/>
      <c r="CI212" s="518"/>
      <c r="CJ212" s="518"/>
      <c r="CK212" s="518"/>
      <c r="CL212" s="518"/>
      <c r="CM212" s="518"/>
    </row>
    <row r="213" spans="1:91" ht="15.75" customHeight="1">
      <c r="A213" s="518"/>
      <c r="B213" s="525" t="str">
        <f t="shared" si="175"/>
        <v>F17</v>
      </c>
      <c r="C213" s="714">
        <f t="shared" si="194"/>
        <v>17</v>
      </c>
      <c r="D213" s="715" t="str">
        <f t="shared" si="176"/>
        <v>HASNIA</v>
      </c>
      <c r="E213" s="716"/>
      <c r="F213" s="717">
        <f t="shared" si="177"/>
        <v>45019</v>
      </c>
      <c r="G213" s="718" t="str">
        <f t="shared" si="178"/>
        <v>0079/0286</v>
      </c>
      <c r="H213" s="711">
        <f t="shared" si="179"/>
        <v>0</v>
      </c>
      <c r="I213" s="711">
        <f t="shared" si="180"/>
        <v>0</v>
      </c>
      <c r="J213" s="711">
        <f t="shared" si="181"/>
        <v>0</v>
      </c>
      <c r="K213" s="711">
        <f t="shared" si="182"/>
        <v>0</v>
      </c>
      <c r="L213" s="711">
        <f t="shared" si="183"/>
        <v>0</v>
      </c>
      <c r="M213" s="711">
        <f t="shared" si="184"/>
        <v>0</v>
      </c>
      <c r="N213" s="711">
        <f t="shared" si="185"/>
        <v>0</v>
      </c>
      <c r="O213" s="711">
        <f t="shared" si="186"/>
        <v>0</v>
      </c>
      <c r="P213" s="711">
        <f t="shared" si="187"/>
        <v>2</v>
      </c>
      <c r="Q213" s="711">
        <f t="shared" si="188"/>
        <v>100000</v>
      </c>
      <c r="R213" s="711">
        <f t="shared" si="189"/>
        <v>3</v>
      </c>
      <c r="S213" s="711">
        <f t="shared" si="190"/>
        <v>100000</v>
      </c>
      <c r="T213" s="719">
        <f t="shared" si="191"/>
        <v>200000</v>
      </c>
      <c r="U213" s="711"/>
      <c r="V213" s="711"/>
      <c r="W213" s="720"/>
      <c r="X213" s="711">
        <f t="shared" si="192"/>
        <v>200000</v>
      </c>
      <c r="Y213" s="721" t="s">
        <v>650</v>
      </c>
      <c r="Z213" s="596"/>
      <c r="AA213" s="536"/>
      <c r="AB213" s="530">
        <f t="shared" si="193"/>
        <v>0</v>
      </c>
      <c r="AC213" s="518"/>
      <c r="AF213" s="518"/>
      <c r="AG213" s="518"/>
      <c r="AH213" s="518"/>
      <c r="AI213" s="518"/>
      <c r="AJ213" s="518"/>
      <c r="AK213" s="518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18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18"/>
      <c r="BV213" s="518"/>
      <c r="BW213" s="518"/>
      <c r="BX213" s="518"/>
      <c r="BY213" s="518"/>
      <c r="BZ213" s="518"/>
      <c r="CA213" s="518"/>
      <c r="CB213" s="518"/>
      <c r="CC213" s="518"/>
      <c r="CD213" s="518"/>
      <c r="CE213" s="518"/>
      <c r="CF213" s="518"/>
      <c r="CG213" s="518"/>
      <c r="CH213" s="518"/>
      <c r="CI213" s="518"/>
      <c r="CJ213" s="518"/>
      <c r="CK213" s="518"/>
      <c r="CL213" s="518"/>
      <c r="CM213" s="518"/>
    </row>
    <row r="214" spans="1:91" ht="15.75" customHeight="1">
      <c r="A214" s="518"/>
      <c r="B214" s="525" t="str">
        <f t="shared" si="175"/>
        <v>F18</v>
      </c>
      <c r="C214" s="714">
        <f t="shared" si="194"/>
        <v>18</v>
      </c>
      <c r="D214" s="715" t="str">
        <f t="shared" si="176"/>
        <v>FERNI</v>
      </c>
      <c r="E214" s="716"/>
      <c r="F214" s="717">
        <f t="shared" si="177"/>
        <v>45019</v>
      </c>
      <c r="G214" s="718" t="str">
        <f t="shared" si="178"/>
        <v>0087/0310</v>
      </c>
      <c r="H214" s="711">
        <f t="shared" si="179"/>
        <v>0</v>
      </c>
      <c r="I214" s="711">
        <f t="shared" si="180"/>
        <v>0</v>
      </c>
      <c r="J214" s="711">
        <f t="shared" si="181"/>
        <v>0</v>
      </c>
      <c r="K214" s="711">
        <f t="shared" si="182"/>
        <v>0</v>
      </c>
      <c r="L214" s="711">
        <f t="shared" si="183"/>
        <v>0</v>
      </c>
      <c r="M214" s="711">
        <f t="shared" si="184"/>
        <v>0</v>
      </c>
      <c r="N214" s="711">
        <f t="shared" si="185"/>
        <v>0</v>
      </c>
      <c r="O214" s="711">
        <f t="shared" si="186"/>
        <v>0</v>
      </c>
      <c r="P214" s="711">
        <f t="shared" si="187"/>
        <v>2</v>
      </c>
      <c r="Q214" s="711">
        <f t="shared" si="188"/>
        <v>180000</v>
      </c>
      <c r="R214" s="711">
        <f t="shared" si="189"/>
        <v>3</v>
      </c>
      <c r="S214" s="711">
        <f t="shared" si="190"/>
        <v>180000</v>
      </c>
      <c r="T214" s="719">
        <f t="shared" si="191"/>
        <v>360000</v>
      </c>
      <c r="U214" s="711"/>
      <c r="V214" s="711"/>
      <c r="W214" s="720"/>
      <c r="X214" s="711">
        <f t="shared" si="192"/>
        <v>360000</v>
      </c>
      <c r="Y214" s="721" t="s">
        <v>650</v>
      </c>
      <c r="Z214" s="596"/>
      <c r="AA214" s="536"/>
      <c r="AB214" s="530">
        <f t="shared" si="193"/>
        <v>0</v>
      </c>
      <c r="AC214" s="518"/>
      <c r="AF214" s="518"/>
      <c r="AG214" s="518"/>
      <c r="AH214" s="518"/>
      <c r="AI214" s="518"/>
      <c r="AJ214" s="518"/>
      <c r="AK214" s="518"/>
      <c r="AL214" s="518"/>
      <c r="AM214" s="518"/>
      <c r="AN214" s="518"/>
      <c r="AO214" s="518"/>
      <c r="AP214" s="518"/>
      <c r="AQ214" s="518"/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18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18"/>
      <c r="BV214" s="518"/>
      <c r="BW214" s="518"/>
      <c r="BX214" s="518"/>
      <c r="BY214" s="518"/>
      <c r="BZ214" s="518"/>
      <c r="CA214" s="518"/>
      <c r="CB214" s="518"/>
      <c r="CC214" s="518"/>
      <c r="CD214" s="518"/>
      <c r="CE214" s="518"/>
      <c r="CF214" s="518"/>
      <c r="CG214" s="518"/>
      <c r="CH214" s="518"/>
      <c r="CI214" s="518"/>
      <c r="CJ214" s="518"/>
      <c r="CK214" s="518"/>
      <c r="CL214" s="518"/>
      <c r="CM214" s="518"/>
    </row>
    <row r="215" spans="1:91" ht="15.75" customHeight="1">
      <c r="A215" s="518"/>
      <c r="B215" s="525" t="str">
        <f t="shared" si="175"/>
        <v>F19</v>
      </c>
      <c r="C215" s="714">
        <f t="shared" si="194"/>
        <v>19</v>
      </c>
      <c r="D215" s="715" t="str">
        <f t="shared" si="176"/>
        <v>ERNI</v>
      </c>
      <c r="E215" s="716"/>
      <c r="F215" s="717">
        <f t="shared" si="177"/>
        <v>45019</v>
      </c>
      <c r="G215" s="718" t="str">
        <f t="shared" si="178"/>
        <v>0089/0314</v>
      </c>
      <c r="H215" s="711">
        <f t="shared" si="179"/>
        <v>0</v>
      </c>
      <c r="I215" s="711">
        <f t="shared" si="180"/>
        <v>0</v>
      </c>
      <c r="J215" s="711">
        <f t="shared" si="181"/>
        <v>0</v>
      </c>
      <c r="K215" s="711">
        <f t="shared" si="182"/>
        <v>0</v>
      </c>
      <c r="L215" s="711">
        <f t="shared" si="183"/>
        <v>0</v>
      </c>
      <c r="M215" s="711">
        <f t="shared" si="184"/>
        <v>0</v>
      </c>
      <c r="N215" s="711">
        <f t="shared" si="185"/>
        <v>0</v>
      </c>
      <c r="O215" s="711">
        <f t="shared" si="186"/>
        <v>0</v>
      </c>
      <c r="P215" s="711">
        <f t="shared" si="187"/>
        <v>2</v>
      </c>
      <c r="Q215" s="711">
        <f t="shared" si="188"/>
        <v>145000</v>
      </c>
      <c r="R215" s="711">
        <f t="shared" si="189"/>
        <v>3</v>
      </c>
      <c r="S215" s="711">
        <f t="shared" si="190"/>
        <v>145000</v>
      </c>
      <c r="T215" s="719">
        <f t="shared" si="191"/>
        <v>290000</v>
      </c>
      <c r="U215" s="711"/>
      <c r="V215" s="711"/>
      <c r="W215" s="720"/>
      <c r="X215" s="711">
        <f t="shared" si="192"/>
        <v>290000</v>
      </c>
      <c r="Y215" s="721" t="s">
        <v>650</v>
      </c>
      <c r="Z215" s="596"/>
      <c r="AA215" s="536"/>
      <c r="AB215" s="530">
        <f t="shared" si="193"/>
        <v>0</v>
      </c>
      <c r="AC215" s="518"/>
      <c r="AF215" s="518"/>
      <c r="AG215" s="518"/>
      <c r="AH215" s="518"/>
      <c r="AI215" s="518"/>
      <c r="AJ215" s="518"/>
      <c r="AK215" s="518"/>
      <c r="AL215" s="518"/>
      <c r="AM215" s="518"/>
      <c r="AN215" s="518"/>
      <c r="AO215" s="518"/>
      <c r="AP215" s="518"/>
      <c r="AQ215" s="518"/>
      <c r="AR215" s="518"/>
      <c r="AS215" s="518"/>
      <c r="AT215" s="518"/>
      <c r="AU215" s="518"/>
      <c r="AV215" s="518"/>
      <c r="AW215" s="518"/>
      <c r="AX215" s="518"/>
      <c r="AY215" s="518"/>
      <c r="AZ215" s="518"/>
      <c r="BA215" s="518"/>
      <c r="BB215" s="518"/>
      <c r="BC215" s="518"/>
      <c r="BD215" s="518"/>
      <c r="BE215" s="518"/>
      <c r="BF215" s="518"/>
      <c r="BG215" s="518"/>
      <c r="BH215" s="518"/>
      <c r="BI215" s="518"/>
      <c r="BJ215" s="518"/>
      <c r="BK215" s="518"/>
      <c r="BL215" s="518"/>
      <c r="BM215" s="518"/>
      <c r="BN215" s="518"/>
      <c r="BO215" s="518"/>
      <c r="BP215" s="518"/>
      <c r="BQ215" s="518"/>
      <c r="BR215" s="518"/>
      <c r="BS215" s="518"/>
      <c r="BT215" s="518"/>
      <c r="BU215" s="518"/>
      <c r="BV215" s="518"/>
      <c r="BW215" s="518"/>
      <c r="BX215" s="518"/>
      <c r="BY215" s="518"/>
      <c r="BZ215" s="518"/>
      <c r="CA215" s="518"/>
      <c r="CB215" s="518"/>
      <c r="CC215" s="518"/>
      <c r="CD215" s="518"/>
      <c r="CE215" s="518"/>
      <c r="CF215" s="518"/>
      <c r="CG215" s="518"/>
      <c r="CH215" s="518"/>
      <c r="CI215" s="518"/>
      <c r="CJ215" s="518"/>
      <c r="CK215" s="518"/>
      <c r="CL215" s="518"/>
      <c r="CM215" s="518"/>
    </row>
    <row r="216" spans="1:91" ht="15.75" customHeight="1">
      <c r="A216" s="518"/>
      <c r="B216" s="525" t="str">
        <f t="shared" si="175"/>
        <v>F20</v>
      </c>
      <c r="C216" s="714">
        <f t="shared" si="194"/>
        <v>20</v>
      </c>
      <c r="D216" s="715" t="str">
        <f t="shared" si="176"/>
        <v>SUPIANA</v>
      </c>
      <c r="E216" s="716"/>
      <c r="F216" s="717">
        <f t="shared" si="177"/>
        <v>45019</v>
      </c>
      <c r="G216" s="718" t="str">
        <f t="shared" si="178"/>
        <v>0063/0227</v>
      </c>
      <c r="H216" s="711">
        <f t="shared" si="179"/>
        <v>0</v>
      </c>
      <c r="I216" s="711">
        <f t="shared" si="180"/>
        <v>0</v>
      </c>
      <c r="J216" s="711">
        <f t="shared" si="181"/>
        <v>0</v>
      </c>
      <c r="K216" s="711">
        <f t="shared" si="182"/>
        <v>0</v>
      </c>
      <c r="L216" s="711">
        <f t="shared" si="183"/>
        <v>0</v>
      </c>
      <c r="M216" s="711">
        <f t="shared" si="184"/>
        <v>0</v>
      </c>
      <c r="N216" s="711">
        <f t="shared" si="185"/>
        <v>0</v>
      </c>
      <c r="O216" s="711">
        <f t="shared" si="186"/>
        <v>0</v>
      </c>
      <c r="P216" s="711">
        <f t="shared" si="187"/>
        <v>2</v>
      </c>
      <c r="Q216" s="711">
        <f t="shared" si="188"/>
        <v>0</v>
      </c>
      <c r="R216" s="711">
        <f t="shared" si="189"/>
        <v>3</v>
      </c>
      <c r="S216" s="711">
        <f t="shared" si="190"/>
        <v>100000</v>
      </c>
      <c r="T216" s="719">
        <f t="shared" si="191"/>
        <v>100000</v>
      </c>
      <c r="U216" s="711"/>
      <c r="V216" s="711"/>
      <c r="W216" s="720"/>
      <c r="X216" s="711">
        <f t="shared" si="192"/>
        <v>100000</v>
      </c>
      <c r="Y216" s="721" t="s">
        <v>650</v>
      </c>
      <c r="Z216" s="596"/>
      <c r="AA216" s="536"/>
      <c r="AB216" s="530">
        <f t="shared" si="193"/>
        <v>0</v>
      </c>
      <c r="AC216" s="518"/>
      <c r="AF216" s="518"/>
      <c r="AG216" s="518"/>
      <c r="AH216" s="518"/>
      <c r="AI216" s="518"/>
      <c r="AJ216" s="518"/>
      <c r="AK216" s="518"/>
      <c r="AL216" s="518"/>
      <c r="AM216" s="518"/>
      <c r="AN216" s="518"/>
      <c r="AO216" s="518"/>
      <c r="AP216" s="518"/>
      <c r="AQ216" s="518"/>
      <c r="AR216" s="518"/>
      <c r="AS216" s="518"/>
      <c r="AT216" s="518"/>
      <c r="AU216" s="518"/>
      <c r="AV216" s="518"/>
      <c r="AW216" s="518"/>
      <c r="AX216" s="518"/>
      <c r="AY216" s="518"/>
      <c r="AZ216" s="518"/>
      <c r="BA216" s="518"/>
      <c r="BB216" s="518"/>
      <c r="BC216" s="518"/>
      <c r="BD216" s="518"/>
      <c r="BE216" s="518"/>
      <c r="BF216" s="518"/>
      <c r="BG216" s="518"/>
      <c r="BH216" s="518"/>
      <c r="BI216" s="518"/>
      <c r="BJ216" s="518"/>
      <c r="BK216" s="518"/>
      <c r="BL216" s="518"/>
      <c r="BM216" s="518"/>
      <c r="BN216" s="518"/>
      <c r="BO216" s="518"/>
      <c r="BP216" s="518"/>
      <c r="BQ216" s="518"/>
      <c r="BR216" s="518"/>
      <c r="BS216" s="518"/>
      <c r="BT216" s="518"/>
      <c r="BU216" s="518"/>
      <c r="BV216" s="518"/>
      <c r="BW216" s="518"/>
      <c r="BX216" s="518"/>
      <c r="BY216" s="518"/>
      <c r="BZ216" s="518"/>
      <c r="CA216" s="518"/>
      <c r="CB216" s="518"/>
      <c r="CC216" s="518"/>
      <c r="CD216" s="518"/>
      <c r="CE216" s="518"/>
      <c r="CF216" s="518"/>
      <c r="CG216" s="518"/>
      <c r="CH216" s="518"/>
      <c r="CI216" s="518"/>
      <c r="CJ216" s="518"/>
      <c r="CK216" s="518"/>
      <c r="CL216" s="518"/>
      <c r="CM216" s="518"/>
    </row>
    <row r="217" spans="1:91" ht="15.75" customHeight="1">
      <c r="A217" s="518"/>
      <c r="B217" s="525" t="str">
        <f t="shared" si="175"/>
        <v>F21</v>
      </c>
      <c r="C217" s="714">
        <f t="shared" si="194"/>
        <v>21</v>
      </c>
      <c r="D217" s="715" t="str">
        <f t="shared" si="176"/>
        <v>M WINDA</v>
      </c>
      <c r="E217" s="716"/>
      <c r="F217" s="717">
        <f t="shared" si="177"/>
        <v>45019</v>
      </c>
      <c r="G217" s="718" t="str">
        <f t="shared" si="178"/>
        <v>0064/0231</v>
      </c>
      <c r="H217" s="711">
        <f t="shared" si="179"/>
        <v>0</v>
      </c>
      <c r="I217" s="711">
        <f t="shared" si="180"/>
        <v>0</v>
      </c>
      <c r="J217" s="711">
        <f t="shared" si="181"/>
        <v>0</v>
      </c>
      <c r="K217" s="711">
        <f t="shared" si="182"/>
        <v>0</v>
      </c>
      <c r="L217" s="711">
        <f t="shared" si="183"/>
        <v>0</v>
      </c>
      <c r="M217" s="711">
        <f t="shared" si="184"/>
        <v>0</v>
      </c>
      <c r="N217" s="711">
        <f t="shared" si="185"/>
        <v>0</v>
      </c>
      <c r="O217" s="711">
        <f t="shared" si="186"/>
        <v>0</v>
      </c>
      <c r="P217" s="711">
        <f t="shared" si="187"/>
        <v>2</v>
      </c>
      <c r="Q217" s="711">
        <f t="shared" si="188"/>
        <v>0</v>
      </c>
      <c r="R217" s="711">
        <f t="shared" si="189"/>
        <v>3</v>
      </c>
      <c r="S217" s="711">
        <f t="shared" si="190"/>
        <v>100000</v>
      </c>
      <c r="T217" s="719">
        <f t="shared" si="191"/>
        <v>100000</v>
      </c>
      <c r="U217" s="711"/>
      <c r="V217" s="711"/>
      <c r="W217" s="720"/>
      <c r="X217" s="711">
        <f t="shared" si="192"/>
        <v>100000</v>
      </c>
      <c r="Y217" s="510"/>
      <c r="Z217" s="722"/>
      <c r="AA217" s="536"/>
      <c r="AB217" s="530">
        <f t="shared" si="193"/>
        <v>0</v>
      </c>
      <c r="AC217" s="518"/>
      <c r="AF217" s="518"/>
      <c r="AG217" s="518"/>
      <c r="AH217" s="518"/>
      <c r="AI217" s="518"/>
      <c r="AJ217" s="518"/>
      <c r="AK217" s="518"/>
      <c r="AL217" s="518"/>
      <c r="AM217" s="518"/>
      <c r="AN217" s="518"/>
      <c r="AO217" s="518"/>
      <c r="AP217" s="518"/>
      <c r="AQ217" s="518"/>
      <c r="AR217" s="518"/>
      <c r="AS217" s="518"/>
      <c r="AT217" s="518"/>
      <c r="AU217" s="518"/>
      <c r="AV217" s="518"/>
      <c r="AW217" s="518"/>
      <c r="AX217" s="518"/>
      <c r="AY217" s="518"/>
      <c r="AZ217" s="518"/>
      <c r="BA217" s="518"/>
      <c r="BB217" s="518"/>
      <c r="BC217" s="518"/>
      <c r="BD217" s="518"/>
      <c r="BE217" s="518"/>
      <c r="BF217" s="518"/>
      <c r="BG217" s="518"/>
      <c r="BH217" s="518"/>
      <c r="BI217" s="518"/>
      <c r="BJ217" s="518"/>
      <c r="BK217" s="518"/>
      <c r="BL217" s="518"/>
      <c r="BM217" s="518"/>
      <c r="BN217" s="518"/>
      <c r="BO217" s="518"/>
      <c r="BP217" s="518"/>
      <c r="BQ217" s="518"/>
      <c r="BR217" s="518"/>
      <c r="BS217" s="518"/>
      <c r="BT217" s="518"/>
      <c r="BU217" s="518"/>
      <c r="BV217" s="518"/>
      <c r="BW217" s="518"/>
      <c r="BX217" s="518"/>
      <c r="BY217" s="518"/>
      <c r="BZ217" s="518"/>
      <c r="CA217" s="518"/>
      <c r="CB217" s="518"/>
      <c r="CC217" s="518"/>
      <c r="CD217" s="518"/>
      <c r="CE217" s="518"/>
      <c r="CF217" s="518"/>
      <c r="CG217" s="518"/>
      <c r="CH217" s="518"/>
      <c r="CI217" s="518"/>
      <c r="CJ217" s="518"/>
      <c r="CK217" s="518"/>
      <c r="CL217" s="518"/>
      <c r="CM217" s="518"/>
    </row>
    <row r="218" spans="1:91" ht="15.75" customHeight="1">
      <c r="A218" s="518"/>
      <c r="B218" s="525" t="str">
        <f t="shared" si="175"/>
        <v>F22</v>
      </c>
      <c r="C218" s="714">
        <f t="shared" si="194"/>
        <v>22</v>
      </c>
      <c r="D218" s="715" t="str">
        <f t="shared" si="176"/>
        <v>NURBAYA</v>
      </c>
      <c r="E218" s="716"/>
      <c r="F218" s="717">
        <f t="shared" si="177"/>
        <v>45019</v>
      </c>
      <c r="G218" s="718" t="str">
        <f t="shared" si="178"/>
        <v>0071/0259</v>
      </c>
      <c r="H218" s="711">
        <f t="shared" si="179"/>
        <v>0</v>
      </c>
      <c r="I218" s="711">
        <f t="shared" si="180"/>
        <v>0</v>
      </c>
      <c r="J218" s="711">
        <f t="shared" si="181"/>
        <v>0</v>
      </c>
      <c r="K218" s="711">
        <f t="shared" si="182"/>
        <v>0</v>
      </c>
      <c r="L218" s="711">
        <f t="shared" si="183"/>
        <v>0</v>
      </c>
      <c r="M218" s="711">
        <f t="shared" si="184"/>
        <v>0</v>
      </c>
      <c r="N218" s="711">
        <f t="shared" si="185"/>
        <v>0</v>
      </c>
      <c r="O218" s="711">
        <f t="shared" si="186"/>
        <v>0</v>
      </c>
      <c r="P218" s="711">
        <f t="shared" si="187"/>
        <v>2</v>
      </c>
      <c r="Q218" s="711">
        <f t="shared" si="188"/>
        <v>0</v>
      </c>
      <c r="R218" s="711">
        <f t="shared" si="189"/>
        <v>3</v>
      </c>
      <c r="S218" s="711">
        <f t="shared" si="190"/>
        <v>100000</v>
      </c>
      <c r="T218" s="719">
        <f t="shared" si="191"/>
        <v>100000</v>
      </c>
      <c r="U218" s="711"/>
      <c r="V218" s="711"/>
      <c r="W218" s="720"/>
      <c r="X218" s="711">
        <f t="shared" si="192"/>
        <v>100000</v>
      </c>
      <c r="Y218" s="510"/>
      <c r="Z218" s="722"/>
      <c r="AA218" s="536"/>
      <c r="AB218" s="530">
        <f t="shared" si="193"/>
        <v>0</v>
      </c>
      <c r="AC218" s="518"/>
      <c r="AF218" s="518"/>
      <c r="AG218" s="518"/>
      <c r="AH218" s="518"/>
      <c r="AI218" s="518"/>
      <c r="AJ218" s="518"/>
      <c r="AK218" s="518"/>
      <c r="AL218" s="518"/>
      <c r="AM218" s="518"/>
      <c r="AN218" s="518"/>
      <c r="AO218" s="518"/>
      <c r="AP218" s="518"/>
      <c r="AQ218" s="518"/>
      <c r="AR218" s="518"/>
      <c r="AS218" s="518"/>
      <c r="AT218" s="518"/>
      <c r="AU218" s="518"/>
      <c r="AV218" s="518"/>
      <c r="AW218" s="518"/>
      <c r="AX218" s="518"/>
      <c r="AY218" s="518"/>
      <c r="AZ218" s="518"/>
      <c r="BA218" s="518"/>
      <c r="BB218" s="518"/>
      <c r="BC218" s="518"/>
      <c r="BD218" s="518"/>
      <c r="BE218" s="518"/>
      <c r="BF218" s="518"/>
      <c r="BG218" s="518"/>
      <c r="BH218" s="518"/>
      <c r="BI218" s="518"/>
      <c r="BJ218" s="518"/>
      <c r="BK218" s="518"/>
      <c r="BL218" s="518"/>
      <c r="BM218" s="518"/>
      <c r="BN218" s="518"/>
      <c r="BO218" s="518"/>
      <c r="BP218" s="518"/>
      <c r="BQ218" s="518"/>
      <c r="BR218" s="518"/>
      <c r="BS218" s="518"/>
      <c r="BT218" s="518"/>
      <c r="BU218" s="518"/>
      <c r="BV218" s="518"/>
      <c r="BW218" s="518"/>
      <c r="BX218" s="518"/>
      <c r="BY218" s="518"/>
      <c r="BZ218" s="518"/>
      <c r="CA218" s="518"/>
      <c r="CB218" s="518"/>
      <c r="CC218" s="518"/>
      <c r="CD218" s="518"/>
      <c r="CE218" s="518"/>
      <c r="CF218" s="518"/>
      <c r="CG218" s="518"/>
      <c r="CH218" s="518"/>
      <c r="CI218" s="518"/>
      <c r="CJ218" s="518"/>
      <c r="CK218" s="518"/>
      <c r="CL218" s="518"/>
      <c r="CM218" s="518"/>
    </row>
    <row r="219" spans="1:91" ht="15.75" customHeight="1">
      <c r="A219" s="518"/>
      <c r="B219" s="525" t="str">
        <f t="shared" si="175"/>
        <v>F23</v>
      </c>
      <c r="C219" s="714">
        <f t="shared" si="194"/>
        <v>23</v>
      </c>
      <c r="D219" s="715" t="str">
        <f t="shared" si="176"/>
        <v>MARDAWATI</v>
      </c>
      <c r="E219" s="716"/>
      <c r="F219" s="717">
        <f t="shared" si="177"/>
        <v>45019</v>
      </c>
      <c r="G219" s="718" t="str">
        <f t="shared" si="178"/>
        <v>0075/0275</v>
      </c>
      <c r="H219" s="711">
        <f t="shared" si="179"/>
        <v>0</v>
      </c>
      <c r="I219" s="711">
        <f t="shared" si="180"/>
        <v>0</v>
      </c>
      <c r="J219" s="711">
        <f t="shared" si="181"/>
        <v>0</v>
      </c>
      <c r="K219" s="711">
        <f t="shared" si="182"/>
        <v>0</v>
      </c>
      <c r="L219" s="711">
        <f t="shared" si="183"/>
        <v>0</v>
      </c>
      <c r="M219" s="711">
        <f t="shared" si="184"/>
        <v>0</v>
      </c>
      <c r="N219" s="711">
        <f t="shared" si="185"/>
        <v>0</v>
      </c>
      <c r="O219" s="711">
        <f t="shared" si="186"/>
        <v>0</v>
      </c>
      <c r="P219" s="711">
        <f t="shared" si="187"/>
        <v>2</v>
      </c>
      <c r="Q219" s="711">
        <f t="shared" si="188"/>
        <v>0</v>
      </c>
      <c r="R219" s="711">
        <f t="shared" si="189"/>
        <v>3</v>
      </c>
      <c r="S219" s="711">
        <f t="shared" si="190"/>
        <v>100000</v>
      </c>
      <c r="T219" s="719">
        <f t="shared" si="191"/>
        <v>100000</v>
      </c>
      <c r="U219" s="711"/>
      <c r="V219" s="711"/>
      <c r="W219" s="720"/>
      <c r="X219" s="711">
        <f t="shared" si="192"/>
        <v>100000</v>
      </c>
      <c r="Y219" s="510"/>
      <c r="Z219" s="722"/>
      <c r="AA219" s="536"/>
      <c r="AB219" s="530">
        <f t="shared" si="193"/>
        <v>0</v>
      </c>
      <c r="AC219" s="518"/>
      <c r="AF219" s="518"/>
      <c r="AG219" s="518"/>
      <c r="AH219" s="518"/>
      <c r="AI219" s="518"/>
      <c r="AJ219" s="518"/>
      <c r="AK219" s="518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18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18"/>
      <c r="BV219" s="518"/>
      <c r="BW219" s="518"/>
      <c r="BX219" s="518"/>
      <c r="BY219" s="518"/>
      <c r="BZ219" s="518"/>
      <c r="CA219" s="518"/>
      <c r="CB219" s="518"/>
      <c r="CC219" s="518"/>
      <c r="CD219" s="518"/>
      <c r="CE219" s="518"/>
      <c r="CF219" s="518"/>
      <c r="CG219" s="518"/>
      <c r="CH219" s="518"/>
      <c r="CI219" s="518"/>
      <c r="CJ219" s="518"/>
      <c r="CK219" s="518"/>
      <c r="CL219" s="518"/>
      <c r="CM219" s="518"/>
    </row>
    <row r="220" spans="1:91" ht="15.75" customHeight="1">
      <c r="A220" s="518"/>
      <c r="B220" s="525" t="str">
        <f t="shared" si="175"/>
        <v>F24</v>
      </c>
      <c r="C220" s="714">
        <f t="shared" si="194"/>
        <v>24</v>
      </c>
      <c r="D220" s="715" t="str">
        <f t="shared" si="176"/>
        <v>SUHERA</v>
      </c>
      <c r="E220" s="716"/>
      <c r="F220" s="717">
        <f t="shared" si="177"/>
        <v>45019</v>
      </c>
      <c r="G220" s="718" t="str">
        <f t="shared" si="178"/>
        <v>0076/0279</v>
      </c>
      <c r="H220" s="711">
        <f t="shared" si="179"/>
        <v>0</v>
      </c>
      <c r="I220" s="711">
        <f t="shared" si="180"/>
        <v>0</v>
      </c>
      <c r="J220" s="711">
        <f t="shared" si="181"/>
        <v>0</v>
      </c>
      <c r="K220" s="711">
        <f t="shared" si="182"/>
        <v>0</v>
      </c>
      <c r="L220" s="711">
        <f t="shared" si="183"/>
        <v>0</v>
      </c>
      <c r="M220" s="711">
        <f t="shared" si="184"/>
        <v>0</v>
      </c>
      <c r="N220" s="711">
        <f t="shared" si="185"/>
        <v>0</v>
      </c>
      <c r="O220" s="711">
        <f t="shared" si="186"/>
        <v>0</v>
      </c>
      <c r="P220" s="711">
        <f t="shared" si="187"/>
        <v>2</v>
      </c>
      <c r="Q220" s="711">
        <f t="shared" si="188"/>
        <v>0</v>
      </c>
      <c r="R220" s="711">
        <f t="shared" si="189"/>
        <v>3</v>
      </c>
      <c r="S220" s="711">
        <f t="shared" si="190"/>
        <v>150000</v>
      </c>
      <c r="T220" s="719">
        <f t="shared" si="191"/>
        <v>150000</v>
      </c>
      <c r="U220" s="711"/>
      <c r="V220" s="711"/>
      <c r="W220" s="720"/>
      <c r="X220" s="711">
        <f t="shared" si="192"/>
        <v>150000</v>
      </c>
      <c r="Y220" s="510"/>
      <c r="Z220" s="722"/>
      <c r="AA220" s="536"/>
      <c r="AB220" s="530">
        <f t="shared" si="193"/>
        <v>0</v>
      </c>
      <c r="AC220" s="518"/>
      <c r="AF220" s="518"/>
      <c r="AG220" s="518"/>
      <c r="AH220" s="518"/>
      <c r="AI220" s="518"/>
      <c r="AJ220" s="518"/>
      <c r="AK220" s="518"/>
      <c r="AL220" s="518"/>
      <c r="AM220" s="518"/>
      <c r="AN220" s="518"/>
      <c r="AO220" s="518"/>
      <c r="AP220" s="518"/>
      <c r="AQ220" s="518"/>
      <c r="AR220" s="518"/>
      <c r="AS220" s="518"/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18"/>
      <c r="BD220" s="518"/>
      <c r="BE220" s="518"/>
      <c r="BF220" s="518"/>
      <c r="BG220" s="518"/>
      <c r="BH220" s="518"/>
      <c r="BI220" s="518"/>
      <c r="BJ220" s="518"/>
      <c r="BK220" s="518"/>
      <c r="BL220" s="518"/>
      <c r="BM220" s="518"/>
      <c r="BN220" s="518"/>
      <c r="BO220" s="518"/>
      <c r="BP220" s="518"/>
      <c r="BQ220" s="518"/>
      <c r="BR220" s="518"/>
      <c r="BS220" s="518"/>
      <c r="BT220" s="518"/>
      <c r="BU220" s="518"/>
      <c r="BV220" s="518"/>
      <c r="BW220" s="518"/>
      <c r="BX220" s="518"/>
      <c r="BY220" s="518"/>
      <c r="BZ220" s="518"/>
      <c r="CA220" s="518"/>
      <c r="CB220" s="518"/>
      <c r="CC220" s="518"/>
      <c r="CD220" s="518"/>
      <c r="CE220" s="518"/>
      <c r="CF220" s="518"/>
      <c r="CG220" s="518"/>
      <c r="CH220" s="518"/>
      <c r="CI220" s="518"/>
      <c r="CJ220" s="518"/>
      <c r="CK220" s="518"/>
      <c r="CL220" s="518"/>
      <c r="CM220" s="518"/>
    </row>
    <row r="221" spans="1:91" ht="15.75" customHeight="1">
      <c r="A221" s="518"/>
      <c r="B221" s="525" t="str">
        <f t="shared" si="175"/>
        <v>F25</v>
      </c>
      <c r="C221" s="714">
        <f t="shared" si="194"/>
        <v>25</v>
      </c>
      <c r="D221" s="715" t="str">
        <f t="shared" si="176"/>
        <v>M LINA</v>
      </c>
      <c r="E221" s="716"/>
      <c r="F221" s="717">
        <f t="shared" si="177"/>
        <v>45019</v>
      </c>
      <c r="G221" s="718" t="str">
        <f t="shared" si="178"/>
        <v>0091/0323</v>
      </c>
      <c r="H221" s="711">
        <f t="shared" si="179"/>
        <v>0</v>
      </c>
      <c r="I221" s="711">
        <f t="shared" si="180"/>
        <v>0</v>
      </c>
      <c r="J221" s="711">
        <f t="shared" si="181"/>
        <v>0</v>
      </c>
      <c r="K221" s="711">
        <f t="shared" si="182"/>
        <v>0</v>
      </c>
      <c r="L221" s="711">
        <f t="shared" si="183"/>
        <v>0</v>
      </c>
      <c r="M221" s="711">
        <f t="shared" si="184"/>
        <v>0</v>
      </c>
      <c r="N221" s="711">
        <f t="shared" si="185"/>
        <v>0</v>
      </c>
      <c r="O221" s="711">
        <f t="shared" si="186"/>
        <v>0</v>
      </c>
      <c r="P221" s="711">
        <f t="shared" si="187"/>
        <v>2</v>
      </c>
      <c r="Q221" s="711">
        <f t="shared" si="188"/>
        <v>0</v>
      </c>
      <c r="R221" s="711">
        <f t="shared" si="189"/>
        <v>3</v>
      </c>
      <c r="S221" s="711">
        <f t="shared" si="190"/>
        <v>100000</v>
      </c>
      <c r="T221" s="719">
        <f t="shared" si="191"/>
        <v>100000</v>
      </c>
      <c r="U221" s="711"/>
      <c r="V221" s="711"/>
      <c r="W221" s="720"/>
      <c r="X221" s="711">
        <f t="shared" si="192"/>
        <v>100000</v>
      </c>
      <c r="Y221" s="510"/>
      <c r="Z221" s="722"/>
      <c r="AA221" s="536"/>
      <c r="AB221" s="530">
        <f t="shared" si="193"/>
        <v>0</v>
      </c>
      <c r="AC221" s="518"/>
      <c r="AF221" s="518"/>
      <c r="AG221" s="518"/>
      <c r="AH221" s="518"/>
      <c r="AI221" s="518"/>
      <c r="AJ221" s="518"/>
      <c r="AK221" s="518"/>
      <c r="AL221" s="518"/>
      <c r="AM221" s="518"/>
      <c r="AN221" s="518"/>
      <c r="AO221" s="518"/>
      <c r="AP221" s="518"/>
      <c r="AQ221" s="518"/>
      <c r="AR221" s="518"/>
      <c r="AS221" s="518"/>
      <c r="AT221" s="518"/>
      <c r="AU221" s="518"/>
      <c r="AV221" s="518"/>
      <c r="AW221" s="518"/>
      <c r="AX221" s="518"/>
      <c r="AY221" s="518"/>
      <c r="AZ221" s="518"/>
      <c r="BA221" s="518"/>
      <c r="BB221" s="518"/>
      <c r="BC221" s="518"/>
      <c r="BD221" s="518"/>
      <c r="BE221" s="518"/>
      <c r="BF221" s="518"/>
      <c r="BG221" s="518"/>
      <c r="BH221" s="518"/>
      <c r="BI221" s="518"/>
      <c r="BJ221" s="518"/>
      <c r="BK221" s="518"/>
      <c r="BL221" s="518"/>
      <c r="BM221" s="518"/>
      <c r="BN221" s="518"/>
      <c r="BO221" s="518"/>
      <c r="BP221" s="518"/>
      <c r="BQ221" s="518"/>
      <c r="BR221" s="518"/>
      <c r="BS221" s="518"/>
      <c r="BT221" s="518"/>
      <c r="BU221" s="518"/>
      <c r="BV221" s="518"/>
      <c r="BW221" s="518"/>
      <c r="BX221" s="518"/>
      <c r="BY221" s="518"/>
      <c r="BZ221" s="518"/>
      <c r="CA221" s="518"/>
      <c r="CB221" s="518"/>
      <c r="CC221" s="518"/>
      <c r="CD221" s="518"/>
      <c r="CE221" s="518"/>
      <c r="CF221" s="518"/>
      <c r="CG221" s="518"/>
      <c r="CH221" s="518"/>
      <c r="CI221" s="518"/>
      <c r="CJ221" s="518"/>
      <c r="CK221" s="518"/>
      <c r="CL221" s="518"/>
      <c r="CM221" s="518"/>
    </row>
    <row r="222" spans="1:91" ht="15.75" customHeight="1">
      <c r="A222" s="518"/>
      <c r="B222" s="525" t="str">
        <f t="shared" si="175"/>
        <v>F26</v>
      </c>
      <c r="C222" s="714">
        <f t="shared" si="194"/>
        <v>26</v>
      </c>
      <c r="D222" s="715" t="str">
        <f t="shared" si="176"/>
        <v>M ARJAN</v>
      </c>
      <c r="E222" s="716"/>
      <c r="F222" s="717">
        <f t="shared" si="177"/>
        <v>45019</v>
      </c>
      <c r="G222" s="718" t="str">
        <f t="shared" si="178"/>
        <v>0095/0335</v>
      </c>
      <c r="H222" s="711">
        <f t="shared" si="179"/>
        <v>0</v>
      </c>
      <c r="I222" s="711">
        <f t="shared" si="180"/>
        <v>0</v>
      </c>
      <c r="J222" s="711">
        <f t="shared" si="181"/>
        <v>0</v>
      </c>
      <c r="K222" s="711">
        <f t="shared" si="182"/>
        <v>0</v>
      </c>
      <c r="L222" s="711">
        <f t="shared" si="183"/>
        <v>0</v>
      </c>
      <c r="M222" s="711">
        <f t="shared" si="184"/>
        <v>0</v>
      </c>
      <c r="N222" s="711">
        <f t="shared" si="185"/>
        <v>0</v>
      </c>
      <c r="O222" s="711">
        <f t="shared" si="186"/>
        <v>0</v>
      </c>
      <c r="P222" s="711">
        <f t="shared" si="187"/>
        <v>2</v>
      </c>
      <c r="Q222" s="711">
        <f t="shared" si="188"/>
        <v>0</v>
      </c>
      <c r="R222" s="711">
        <f t="shared" si="189"/>
        <v>3</v>
      </c>
      <c r="S222" s="711">
        <f t="shared" si="190"/>
        <v>150000</v>
      </c>
      <c r="T222" s="719">
        <f t="shared" si="191"/>
        <v>150000</v>
      </c>
      <c r="U222" s="711"/>
      <c r="V222" s="711"/>
      <c r="W222" s="720"/>
      <c r="X222" s="711">
        <f t="shared" si="192"/>
        <v>150000</v>
      </c>
      <c r="Y222" s="510"/>
      <c r="Z222" s="722"/>
      <c r="AA222" s="536"/>
      <c r="AB222" s="530">
        <f t="shared" si="193"/>
        <v>0</v>
      </c>
      <c r="AC222" s="518"/>
      <c r="AF222" s="518"/>
      <c r="AG222" s="518"/>
      <c r="AH222" s="518"/>
      <c r="AI222" s="518"/>
      <c r="AJ222" s="518"/>
      <c r="AK222" s="518"/>
      <c r="AL222" s="518"/>
      <c r="AM222" s="518"/>
      <c r="AN222" s="518"/>
      <c r="AO222" s="518"/>
      <c r="AP222" s="518"/>
      <c r="AQ222" s="518"/>
      <c r="AR222" s="518"/>
      <c r="AS222" s="518"/>
      <c r="AT222" s="518"/>
      <c r="AU222" s="518"/>
      <c r="AV222" s="518"/>
      <c r="AW222" s="518"/>
      <c r="AX222" s="518"/>
      <c r="AY222" s="518"/>
      <c r="AZ222" s="518"/>
      <c r="BA222" s="518"/>
      <c r="BB222" s="518"/>
      <c r="BC222" s="518"/>
      <c r="BD222" s="518"/>
      <c r="BE222" s="518"/>
      <c r="BF222" s="518"/>
      <c r="BG222" s="518"/>
      <c r="BH222" s="518"/>
      <c r="BI222" s="518"/>
      <c r="BJ222" s="518"/>
      <c r="BK222" s="518"/>
      <c r="BL222" s="518"/>
      <c r="BM222" s="518"/>
      <c r="BN222" s="518"/>
      <c r="BO222" s="518"/>
      <c r="BP222" s="518"/>
      <c r="BQ222" s="518"/>
      <c r="BR222" s="518"/>
      <c r="BS222" s="518"/>
      <c r="BT222" s="518"/>
      <c r="BU222" s="518"/>
      <c r="BV222" s="518"/>
      <c r="BW222" s="518"/>
      <c r="BX222" s="518"/>
      <c r="BY222" s="518"/>
      <c r="BZ222" s="518"/>
      <c r="CA222" s="518"/>
      <c r="CB222" s="518"/>
      <c r="CC222" s="518"/>
      <c r="CD222" s="518"/>
      <c r="CE222" s="518"/>
      <c r="CF222" s="518"/>
      <c r="CG222" s="518"/>
      <c r="CH222" s="518"/>
      <c r="CI222" s="518"/>
      <c r="CJ222" s="518"/>
      <c r="CK222" s="518"/>
      <c r="CL222" s="518"/>
      <c r="CM222" s="518"/>
    </row>
    <row r="223" spans="1:91" ht="15.75" customHeight="1">
      <c r="A223" s="518"/>
      <c r="B223" s="525" t="str">
        <f t="shared" si="175"/>
        <v>F27</v>
      </c>
      <c r="C223" s="714">
        <f t="shared" si="194"/>
        <v>27</v>
      </c>
      <c r="D223" s="715" t="str">
        <f t="shared" si="176"/>
        <v>WATI</v>
      </c>
      <c r="E223" s="716"/>
      <c r="F223" s="717">
        <f t="shared" si="177"/>
        <v>45022</v>
      </c>
      <c r="G223" s="718" t="str">
        <f t="shared" si="178"/>
        <v>0658/2214</v>
      </c>
      <c r="H223" s="711">
        <f t="shared" si="179"/>
        <v>0</v>
      </c>
      <c r="I223" s="711">
        <f t="shared" si="180"/>
        <v>0</v>
      </c>
      <c r="J223" s="711">
        <f t="shared" si="181"/>
        <v>0</v>
      </c>
      <c r="K223" s="711">
        <f t="shared" si="182"/>
        <v>0</v>
      </c>
      <c r="L223" s="711">
        <f t="shared" si="183"/>
        <v>0</v>
      </c>
      <c r="M223" s="711">
        <f t="shared" si="184"/>
        <v>0</v>
      </c>
      <c r="N223" s="711">
        <f t="shared" si="185"/>
        <v>0</v>
      </c>
      <c r="O223" s="711">
        <f t="shared" si="186"/>
        <v>0</v>
      </c>
      <c r="P223" s="711">
        <f t="shared" si="187"/>
        <v>2</v>
      </c>
      <c r="Q223" s="711">
        <f t="shared" si="188"/>
        <v>95000</v>
      </c>
      <c r="R223" s="711">
        <f t="shared" si="189"/>
        <v>3</v>
      </c>
      <c r="S223" s="711">
        <f t="shared" si="190"/>
        <v>95000</v>
      </c>
      <c r="T223" s="719">
        <f t="shared" si="191"/>
        <v>190000</v>
      </c>
      <c r="U223" s="711"/>
      <c r="V223" s="711"/>
      <c r="W223" s="720"/>
      <c r="X223" s="711">
        <f t="shared" si="192"/>
        <v>190000</v>
      </c>
      <c r="Y223" s="510"/>
      <c r="Z223" s="722"/>
      <c r="AA223" s="536"/>
      <c r="AB223" s="530">
        <f t="shared" si="193"/>
        <v>0</v>
      </c>
      <c r="AC223" s="518"/>
      <c r="AF223" s="518"/>
      <c r="AG223" s="518"/>
      <c r="AH223" s="518"/>
      <c r="AI223" s="518"/>
      <c r="AJ223" s="518"/>
      <c r="AK223" s="518"/>
      <c r="AL223" s="518"/>
      <c r="AM223" s="518"/>
      <c r="AN223" s="518"/>
      <c r="AO223" s="518"/>
      <c r="AP223" s="518"/>
      <c r="AQ223" s="518"/>
      <c r="AR223" s="518"/>
      <c r="AS223" s="518"/>
      <c r="AT223" s="518"/>
      <c r="AU223" s="518"/>
      <c r="AV223" s="518"/>
      <c r="AW223" s="518"/>
      <c r="AX223" s="518"/>
      <c r="AY223" s="518"/>
      <c r="AZ223" s="518"/>
      <c r="BA223" s="518"/>
      <c r="BB223" s="518"/>
      <c r="BC223" s="518"/>
      <c r="BD223" s="518"/>
      <c r="BE223" s="518"/>
      <c r="BF223" s="518"/>
      <c r="BG223" s="518"/>
      <c r="BH223" s="518"/>
      <c r="BI223" s="518"/>
      <c r="BJ223" s="518"/>
      <c r="BK223" s="518"/>
      <c r="BL223" s="518"/>
      <c r="BM223" s="518"/>
      <c r="BN223" s="518"/>
      <c r="BO223" s="518"/>
      <c r="BP223" s="518"/>
      <c r="BQ223" s="518"/>
      <c r="BR223" s="518"/>
      <c r="BS223" s="518"/>
      <c r="BT223" s="518"/>
      <c r="BU223" s="518"/>
      <c r="BV223" s="518"/>
      <c r="BW223" s="518"/>
      <c r="BX223" s="518"/>
      <c r="BY223" s="518"/>
      <c r="BZ223" s="518"/>
      <c r="CA223" s="518"/>
      <c r="CB223" s="518"/>
      <c r="CC223" s="518"/>
      <c r="CD223" s="518"/>
      <c r="CE223" s="518"/>
      <c r="CF223" s="518"/>
      <c r="CG223" s="518"/>
      <c r="CH223" s="518"/>
      <c r="CI223" s="518"/>
      <c r="CJ223" s="518"/>
      <c r="CK223" s="518"/>
      <c r="CL223" s="518"/>
      <c r="CM223" s="518"/>
    </row>
    <row r="224" spans="1:91" ht="15.75" customHeight="1">
      <c r="A224" s="518"/>
      <c r="B224" s="525" t="str">
        <f t="shared" si="175"/>
        <v>F28</v>
      </c>
      <c r="C224" s="714">
        <f t="shared" si="194"/>
        <v>28</v>
      </c>
      <c r="D224" s="715" t="str">
        <f t="shared" si="176"/>
        <v>B MURNI</v>
      </c>
      <c r="E224" s="716"/>
      <c r="F224" s="717">
        <f t="shared" si="177"/>
        <v>45022</v>
      </c>
      <c r="G224" s="718" t="str">
        <f t="shared" si="178"/>
        <v>0664/2234</v>
      </c>
      <c r="H224" s="711">
        <f t="shared" si="179"/>
        <v>0</v>
      </c>
      <c r="I224" s="711">
        <f t="shared" si="180"/>
        <v>0</v>
      </c>
      <c r="J224" s="711">
        <f t="shared" si="181"/>
        <v>0</v>
      </c>
      <c r="K224" s="711">
        <f t="shared" si="182"/>
        <v>0</v>
      </c>
      <c r="L224" s="711">
        <f t="shared" si="183"/>
        <v>0</v>
      </c>
      <c r="M224" s="711">
        <f t="shared" si="184"/>
        <v>0</v>
      </c>
      <c r="N224" s="711">
        <f t="shared" si="185"/>
        <v>0</v>
      </c>
      <c r="O224" s="711">
        <f t="shared" si="186"/>
        <v>0</v>
      </c>
      <c r="P224" s="711">
        <f t="shared" si="187"/>
        <v>2</v>
      </c>
      <c r="Q224" s="711">
        <f t="shared" si="188"/>
        <v>278000</v>
      </c>
      <c r="R224" s="711">
        <f t="shared" si="189"/>
        <v>3</v>
      </c>
      <c r="S224" s="711">
        <f t="shared" si="190"/>
        <v>378000</v>
      </c>
      <c r="T224" s="719">
        <f t="shared" si="191"/>
        <v>656000</v>
      </c>
      <c r="U224" s="711"/>
      <c r="V224" s="711"/>
      <c r="W224" s="720"/>
      <c r="X224" s="711">
        <f t="shared" si="192"/>
        <v>656000</v>
      </c>
      <c r="Y224" s="510"/>
      <c r="Z224" s="722"/>
      <c r="AA224" s="536"/>
      <c r="AB224" s="530">
        <f t="shared" si="193"/>
        <v>0</v>
      </c>
      <c r="AC224" s="518"/>
      <c r="AF224" s="518"/>
      <c r="AG224" s="518"/>
      <c r="AH224" s="518"/>
      <c r="AI224" s="518"/>
      <c r="AJ224" s="518"/>
      <c r="AK224" s="518"/>
      <c r="AL224" s="518"/>
      <c r="AM224" s="518"/>
      <c r="AN224" s="518"/>
      <c r="AO224" s="518"/>
      <c r="AP224" s="518"/>
      <c r="AQ224" s="518"/>
      <c r="AR224" s="518"/>
      <c r="AS224" s="518"/>
      <c r="AT224" s="518"/>
      <c r="AU224" s="518"/>
      <c r="AV224" s="518"/>
      <c r="AW224" s="518"/>
      <c r="AX224" s="518"/>
      <c r="AY224" s="518"/>
      <c r="AZ224" s="518"/>
      <c r="BA224" s="518"/>
      <c r="BB224" s="518"/>
      <c r="BC224" s="518"/>
      <c r="BD224" s="518"/>
      <c r="BE224" s="518"/>
      <c r="BF224" s="518"/>
      <c r="BG224" s="518"/>
      <c r="BH224" s="518"/>
      <c r="BI224" s="518"/>
      <c r="BJ224" s="518"/>
      <c r="BK224" s="518"/>
      <c r="BL224" s="518"/>
      <c r="BM224" s="518"/>
      <c r="BN224" s="518"/>
      <c r="BO224" s="518"/>
      <c r="BP224" s="518"/>
      <c r="BQ224" s="518"/>
      <c r="BR224" s="518"/>
      <c r="BS224" s="518"/>
      <c r="BT224" s="518"/>
      <c r="BU224" s="518"/>
      <c r="BV224" s="518"/>
      <c r="BW224" s="518"/>
      <c r="BX224" s="518"/>
      <c r="BY224" s="518"/>
      <c r="BZ224" s="518"/>
      <c r="CA224" s="518"/>
      <c r="CB224" s="518"/>
      <c r="CC224" s="518"/>
      <c r="CD224" s="518"/>
      <c r="CE224" s="518"/>
      <c r="CF224" s="518"/>
      <c r="CG224" s="518"/>
      <c r="CH224" s="518"/>
      <c r="CI224" s="518"/>
      <c r="CJ224" s="518"/>
      <c r="CK224" s="518"/>
      <c r="CL224" s="518"/>
      <c r="CM224" s="518"/>
    </row>
    <row r="225" spans="1:91" ht="15.75" customHeight="1">
      <c r="A225" s="518"/>
      <c r="B225" s="525" t="str">
        <f t="shared" si="175"/>
        <v>F29</v>
      </c>
      <c r="C225" s="714">
        <f t="shared" si="194"/>
        <v>29</v>
      </c>
      <c r="D225" s="715" t="str">
        <f t="shared" si="176"/>
        <v>NURMI</v>
      </c>
      <c r="E225" s="716"/>
      <c r="F225" s="717">
        <f t="shared" si="177"/>
        <v>45022</v>
      </c>
      <c r="G225" s="718" t="str">
        <f t="shared" si="178"/>
        <v>0675/2267</v>
      </c>
      <c r="H225" s="711">
        <f t="shared" si="179"/>
        <v>0</v>
      </c>
      <c r="I225" s="711">
        <f t="shared" si="180"/>
        <v>0</v>
      </c>
      <c r="J225" s="711">
        <f t="shared" si="181"/>
        <v>0</v>
      </c>
      <c r="K225" s="711">
        <f t="shared" si="182"/>
        <v>0</v>
      </c>
      <c r="L225" s="711">
        <f t="shared" si="183"/>
        <v>0</v>
      </c>
      <c r="M225" s="711">
        <f t="shared" si="184"/>
        <v>0</v>
      </c>
      <c r="N225" s="711">
        <f t="shared" si="185"/>
        <v>0</v>
      </c>
      <c r="O225" s="711">
        <f t="shared" si="186"/>
        <v>0</v>
      </c>
      <c r="P225" s="711">
        <f t="shared" si="187"/>
        <v>2</v>
      </c>
      <c r="Q225" s="711">
        <f t="shared" si="188"/>
        <v>0</v>
      </c>
      <c r="R225" s="711">
        <f t="shared" si="189"/>
        <v>3</v>
      </c>
      <c r="S225" s="711">
        <f t="shared" si="190"/>
        <v>100000</v>
      </c>
      <c r="T225" s="719">
        <f t="shared" si="191"/>
        <v>100000</v>
      </c>
      <c r="U225" s="711"/>
      <c r="V225" s="711"/>
      <c r="W225" s="720"/>
      <c r="X225" s="711">
        <f t="shared" si="192"/>
        <v>100000</v>
      </c>
      <c r="Y225" s="510"/>
      <c r="Z225" s="722"/>
      <c r="AA225" s="536"/>
      <c r="AB225" s="530">
        <f t="shared" si="193"/>
        <v>0</v>
      </c>
      <c r="AC225" s="518"/>
      <c r="AF225" s="518"/>
      <c r="AG225" s="518"/>
      <c r="AH225" s="518"/>
      <c r="AI225" s="518"/>
      <c r="AJ225" s="518"/>
      <c r="AK225" s="518"/>
      <c r="AL225" s="518"/>
      <c r="AM225" s="518"/>
      <c r="AN225" s="518"/>
      <c r="AO225" s="518"/>
      <c r="AP225" s="518"/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18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18"/>
      <c r="BV225" s="518"/>
      <c r="BW225" s="518"/>
      <c r="BX225" s="518"/>
      <c r="BY225" s="518"/>
      <c r="BZ225" s="518"/>
      <c r="CA225" s="518"/>
      <c r="CB225" s="518"/>
      <c r="CC225" s="518"/>
      <c r="CD225" s="518"/>
      <c r="CE225" s="518"/>
      <c r="CF225" s="518"/>
      <c r="CG225" s="518"/>
      <c r="CH225" s="518"/>
      <c r="CI225" s="518"/>
      <c r="CJ225" s="518"/>
      <c r="CK225" s="518"/>
      <c r="CL225" s="518"/>
      <c r="CM225" s="518"/>
    </row>
    <row r="226" spans="1:91" ht="15.75" customHeight="1">
      <c r="A226" s="518"/>
      <c r="B226" s="525" t="str">
        <f t="shared" si="175"/>
        <v>F30</v>
      </c>
      <c r="C226" s="714">
        <f t="shared" si="194"/>
        <v>30</v>
      </c>
      <c r="D226" s="715" t="str">
        <f t="shared" si="176"/>
        <v>B DIRA</v>
      </c>
      <c r="E226" s="716"/>
      <c r="F226" s="717">
        <f t="shared" si="177"/>
        <v>45022</v>
      </c>
      <c r="G226" s="718" t="str">
        <f t="shared" si="178"/>
        <v>0662/2227</v>
      </c>
      <c r="H226" s="711">
        <f t="shared" si="179"/>
        <v>0</v>
      </c>
      <c r="I226" s="711">
        <f t="shared" si="180"/>
        <v>0</v>
      </c>
      <c r="J226" s="711">
        <f t="shared" si="181"/>
        <v>0</v>
      </c>
      <c r="K226" s="711">
        <f t="shared" si="182"/>
        <v>0</v>
      </c>
      <c r="L226" s="711">
        <f t="shared" si="183"/>
        <v>0</v>
      </c>
      <c r="M226" s="711">
        <f t="shared" si="184"/>
        <v>0</v>
      </c>
      <c r="N226" s="711">
        <f t="shared" si="185"/>
        <v>0</v>
      </c>
      <c r="O226" s="711">
        <f t="shared" si="186"/>
        <v>0</v>
      </c>
      <c r="P226" s="711">
        <f t="shared" si="187"/>
        <v>2</v>
      </c>
      <c r="Q226" s="711">
        <f t="shared" si="188"/>
        <v>0</v>
      </c>
      <c r="R226" s="711">
        <f t="shared" si="189"/>
        <v>3</v>
      </c>
      <c r="S226" s="711">
        <f t="shared" si="190"/>
        <v>100000</v>
      </c>
      <c r="T226" s="719">
        <f t="shared" si="191"/>
        <v>100000</v>
      </c>
      <c r="U226" s="711"/>
      <c r="V226" s="711"/>
      <c r="W226" s="720"/>
      <c r="X226" s="711">
        <f t="shared" si="192"/>
        <v>100000</v>
      </c>
      <c r="Y226" s="510"/>
      <c r="Z226" s="722"/>
      <c r="AA226" s="536"/>
      <c r="AB226" s="530">
        <f t="shared" si="193"/>
        <v>0</v>
      </c>
      <c r="AC226" s="518"/>
      <c r="AF226" s="518"/>
      <c r="AG226" s="518"/>
      <c r="AH226" s="518"/>
      <c r="AI226" s="518"/>
      <c r="AJ226" s="518"/>
      <c r="AK226" s="518"/>
      <c r="AL226" s="518"/>
      <c r="AM226" s="518"/>
      <c r="AN226" s="518"/>
      <c r="AO226" s="518"/>
      <c r="AP226" s="518"/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18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18"/>
      <c r="BV226" s="518"/>
      <c r="BW226" s="518"/>
      <c r="BX226" s="518"/>
      <c r="BY226" s="518"/>
      <c r="BZ226" s="518"/>
      <c r="CA226" s="518"/>
      <c r="CB226" s="518"/>
      <c r="CC226" s="518"/>
      <c r="CD226" s="518"/>
      <c r="CE226" s="518"/>
      <c r="CF226" s="518"/>
      <c r="CG226" s="518"/>
      <c r="CH226" s="518"/>
      <c r="CI226" s="518"/>
      <c r="CJ226" s="518"/>
      <c r="CK226" s="518"/>
      <c r="CL226" s="518"/>
      <c r="CM226" s="518"/>
    </row>
    <row r="227" spans="1:91" ht="15.75" customHeight="1">
      <c r="A227" s="518"/>
      <c r="B227" s="525" t="str">
        <f t="shared" si="175"/>
        <v>F31</v>
      </c>
      <c r="C227" s="714">
        <f t="shared" si="194"/>
        <v>31</v>
      </c>
      <c r="D227" s="715" t="str">
        <f t="shared" si="176"/>
        <v>B ASMAWATI</v>
      </c>
      <c r="E227" s="716"/>
      <c r="F227" s="717">
        <f t="shared" si="177"/>
        <v>45029</v>
      </c>
      <c r="G227" s="718" t="str">
        <f t="shared" si="178"/>
        <v>1939/6298</v>
      </c>
      <c r="H227" s="711">
        <f t="shared" si="179"/>
        <v>0</v>
      </c>
      <c r="I227" s="711">
        <f t="shared" si="180"/>
        <v>0</v>
      </c>
      <c r="J227" s="711">
        <f t="shared" si="181"/>
        <v>0</v>
      </c>
      <c r="K227" s="711">
        <f t="shared" si="182"/>
        <v>0</v>
      </c>
      <c r="L227" s="711">
        <f t="shared" si="183"/>
        <v>0</v>
      </c>
      <c r="M227" s="711">
        <f t="shared" si="184"/>
        <v>0</v>
      </c>
      <c r="N227" s="711">
        <f t="shared" si="185"/>
        <v>0</v>
      </c>
      <c r="O227" s="711">
        <f t="shared" si="186"/>
        <v>0</v>
      </c>
      <c r="P227" s="711">
        <f t="shared" si="187"/>
        <v>2</v>
      </c>
      <c r="Q227" s="711">
        <f t="shared" si="188"/>
        <v>133000</v>
      </c>
      <c r="R227" s="711">
        <f t="shared" si="189"/>
        <v>3</v>
      </c>
      <c r="S227" s="711">
        <f t="shared" si="190"/>
        <v>133000</v>
      </c>
      <c r="T227" s="719">
        <f t="shared" si="191"/>
        <v>266000</v>
      </c>
      <c r="U227" s="711"/>
      <c r="V227" s="711"/>
      <c r="W227" s="720"/>
      <c r="X227" s="711">
        <f t="shared" si="192"/>
        <v>266000</v>
      </c>
      <c r="Y227" s="510"/>
      <c r="Z227" s="722"/>
      <c r="AA227" s="536"/>
      <c r="AB227" s="530">
        <f t="shared" si="193"/>
        <v>0</v>
      </c>
      <c r="AC227" s="518"/>
      <c r="AF227" s="518"/>
      <c r="AG227" s="518"/>
      <c r="AH227" s="518"/>
      <c r="AI227" s="518"/>
      <c r="AJ227" s="518"/>
      <c r="AK227" s="518"/>
      <c r="AL227" s="518"/>
      <c r="AM227" s="518"/>
      <c r="AN227" s="518"/>
      <c r="AO227" s="518"/>
      <c r="AP227" s="518"/>
      <c r="AQ227" s="518"/>
      <c r="AR227" s="518"/>
      <c r="AS227" s="518"/>
      <c r="AT227" s="518"/>
      <c r="AU227" s="518"/>
      <c r="AV227" s="518"/>
      <c r="AW227" s="518"/>
      <c r="AX227" s="518"/>
      <c r="AY227" s="518"/>
      <c r="AZ227" s="518"/>
      <c r="BA227" s="518"/>
      <c r="BB227" s="518"/>
      <c r="BC227" s="518"/>
      <c r="BD227" s="518"/>
      <c r="BE227" s="518"/>
      <c r="BF227" s="518"/>
      <c r="BG227" s="518"/>
      <c r="BH227" s="518"/>
      <c r="BI227" s="518"/>
      <c r="BJ227" s="518"/>
      <c r="BK227" s="518"/>
      <c r="BL227" s="518"/>
      <c r="BM227" s="518"/>
      <c r="BN227" s="518"/>
      <c r="BO227" s="518"/>
      <c r="BP227" s="518"/>
      <c r="BQ227" s="518"/>
      <c r="BR227" s="518"/>
      <c r="BS227" s="518"/>
      <c r="BT227" s="518"/>
      <c r="BU227" s="518"/>
      <c r="BV227" s="518"/>
      <c r="BW227" s="518"/>
      <c r="BX227" s="518"/>
      <c r="BY227" s="518"/>
      <c r="BZ227" s="518"/>
      <c r="CA227" s="518"/>
      <c r="CB227" s="518"/>
      <c r="CC227" s="518"/>
      <c r="CD227" s="518"/>
      <c r="CE227" s="518"/>
      <c r="CF227" s="518"/>
      <c r="CG227" s="518"/>
      <c r="CH227" s="518"/>
      <c r="CI227" s="518"/>
      <c r="CJ227" s="518"/>
      <c r="CK227" s="518"/>
      <c r="CL227" s="518"/>
      <c r="CM227" s="518"/>
    </row>
    <row r="228" spans="1:91" ht="15.75" customHeight="1">
      <c r="A228" s="518"/>
      <c r="B228" s="525" t="str">
        <f t="shared" si="175"/>
        <v>F32</v>
      </c>
      <c r="C228" s="714">
        <f t="shared" si="194"/>
        <v>32</v>
      </c>
      <c r="D228" s="715" t="str">
        <f t="shared" si="176"/>
        <v>MILA</v>
      </c>
      <c r="E228" s="716"/>
      <c r="F228" s="717">
        <f t="shared" si="177"/>
        <v>45033</v>
      </c>
      <c r="G228" s="718" t="str">
        <f t="shared" si="178"/>
        <v>2827/9166</v>
      </c>
      <c r="H228" s="711">
        <f t="shared" si="179"/>
        <v>0</v>
      </c>
      <c r="I228" s="711">
        <f t="shared" si="180"/>
        <v>0</v>
      </c>
      <c r="J228" s="711">
        <f t="shared" si="181"/>
        <v>0</v>
      </c>
      <c r="K228" s="711">
        <f t="shared" si="182"/>
        <v>0</v>
      </c>
      <c r="L228" s="711">
        <f t="shared" si="183"/>
        <v>0</v>
      </c>
      <c r="M228" s="711">
        <f t="shared" si="184"/>
        <v>0</v>
      </c>
      <c r="N228" s="711">
        <f t="shared" si="185"/>
        <v>0</v>
      </c>
      <c r="O228" s="711">
        <f t="shared" si="186"/>
        <v>0</v>
      </c>
      <c r="P228" s="711">
        <f t="shared" si="187"/>
        <v>2</v>
      </c>
      <c r="Q228" s="711">
        <f t="shared" si="188"/>
        <v>325000</v>
      </c>
      <c r="R228" s="711">
        <f t="shared" si="189"/>
        <v>3</v>
      </c>
      <c r="S228" s="711">
        <f t="shared" si="190"/>
        <v>325000</v>
      </c>
      <c r="T228" s="719">
        <f t="shared" si="191"/>
        <v>650000</v>
      </c>
      <c r="U228" s="711"/>
      <c r="V228" s="711"/>
      <c r="W228" s="720"/>
      <c r="X228" s="711">
        <f t="shared" si="192"/>
        <v>470000</v>
      </c>
      <c r="Y228" s="510"/>
      <c r="Z228" s="722"/>
      <c r="AA228" s="536"/>
      <c r="AB228" s="530">
        <f t="shared" si="193"/>
        <v>-180000</v>
      </c>
      <c r="AC228" s="518"/>
      <c r="AF228" s="518"/>
      <c r="AG228" s="518"/>
      <c r="AH228" s="518"/>
      <c r="AI228" s="518"/>
      <c r="AJ228" s="518"/>
      <c r="AK228" s="518"/>
      <c r="AL228" s="518"/>
      <c r="AM228" s="518"/>
      <c r="AN228" s="518"/>
      <c r="AO228" s="518"/>
      <c r="AP228" s="518"/>
      <c r="AQ228" s="518"/>
      <c r="AR228" s="518"/>
      <c r="AS228" s="518"/>
      <c r="AT228" s="518"/>
      <c r="AU228" s="518"/>
      <c r="AV228" s="518"/>
      <c r="AW228" s="518"/>
      <c r="AX228" s="518"/>
      <c r="AY228" s="518"/>
      <c r="AZ228" s="518"/>
      <c r="BA228" s="518"/>
      <c r="BB228" s="518"/>
      <c r="BC228" s="518"/>
      <c r="BD228" s="518"/>
      <c r="BE228" s="518"/>
      <c r="BF228" s="518"/>
      <c r="BG228" s="518"/>
      <c r="BH228" s="518"/>
      <c r="BI228" s="518"/>
      <c r="BJ228" s="518"/>
      <c r="BK228" s="518"/>
      <c r="BL228" s="518"/>
      <c r="BM228" s="518"/>
      <c r="BN228" s="518"/>
      <c r="BO228" s="518"/>
      <c r="BP228" s="518"/>
      <c r="BQ228" s="518"/>
      <c r="BR228" s="518"/>
      <c r="BS228" s="518"/>
      <c r="BT228" s="518"/>
      <c r="BU228" s="518"/>
      <c r="BV228" s="518"/>
      <c r="BW228" s="518"/>
      <c r="BX228" s="518"/>
      <c r="BY228" s="518"/>
      <c r="BZ228" s="518"/>
      <c r="CA228" s="518"/>
      <c r="CB228" s="518"/>
      <c r="CC228" s="518"/>
      <c r="CD228" s="518"/>
      <c r="CE228" s="518"/>
      <c r="CF228" s="518"/>
      <c r="CG228" s="518"/>
      <c r="CH228" s="518"/>
      <c r="CI228" s="518"/>
      <c r="CJ228" s="518"/>
      <c r="CK228" s="518"/>
      <c r="CL228" s="518"/>
      <c r="CM228" s="518"/>
    </row>
    <row r="229" spans="1:91" ht="15.75" customHeight="1">
      <c r="A229" s="518"/>
      <c r="B229" s="525" t="str">
        <f t="shared" si="175"/>
        <v>F33</v>
      </c>
      <c r="C229" s="714">
        <f t="shared" si="194"/>
        <v>33</v>
      </c>
      <c r="D229" s="715" t="str">
        <f t="shared" si="176"/>
        <v>MARYAM</v>
      </c>
      <c r="E229" s="716"/>
      <c r="F229" s="717">
        <f t="shared" si="177"/>
        <v>45033</v>
      </c>
      <c r="G229" s="718" t="str">
        <f t="shared" si="178"/>
        <v>2840/9218</v>
      </c>
      <c r="H229" s="711">
        <f t="shared" si="179"/>
        <v>0</v>
      </c>
      <c r="I229" s="711">
        <f t="shared" si="180"/>
        <v>0</v>
      </c>
      <c r="J229" s="711">
        <f t="shared" si="181"/>
        <v>0</v>
      </c>
      <c r="K229" s="711">
        <f t="shared" si="182"/>
        <v>0</v>
      </c>
      <c r="L229" s="711">
        <f t="shared" si="183"/>
        <v>0</v>
      </c>
      <c r="M229" s="711">
        <f t="shared" si="184"/>
        <v>0</v>
      </c>
      <c r="N229" s="711">
        <f t="shared" si="185"/>
        <v>0</v>
      </c>
      <c r="O229" s="711">
        <f t="shared" si="186"/>
        <v>0</v>
      </c>
      <c r="P229" s="711">
        <f t="shared" si="187"/>
        <v>2</v>
      </c>
      <c r="Q229" s="711">
        <f t="shared" si="188"/>
        <v>22000</v>
      </c>
      <c r="R229" s="711">
        <f t="shared" si="189"/>
        <v>3</v>
      </c>
      <c r="S229" s="711">
        <f t="shared" si="190"/>
        <v>233000</v>
      </c>
      <c r="T229" s="719">
        <f t="shared" si="191"/>
        <v>255000</v>
      </c>
      <c r="U229" s="711"/>
      <c r="V229" s="711"/>
      <c r="W229" s="720"/>
      <c r="X229" s="711">
        <f t="shared" si="192"/>
        <v>233000</v>
      </c>
      <c r="Y229" s="510"/>
      <c r="Z229" s="722"/>
      <c r="AA229" s="536"/>
      <c r="AB229" s="530">
        <f t="shared" si="193"/>
        <v>-22000</v>
      </c>
      <c r="AC229" s="518"/>
      <c r="AF229" s="518"/>
      <c r="AG229" s="518"/>
      <c r="AH229" s="518"/>
      <c r="AI229" s="518"/>
      <c r="AJ229" s="518"/>
      <c r="AK229" s="518"/>
      <c r="AL229" s="518"/>
      <c r="AM229" s="518"/>
      <c r="AN229" s="518"/>
      <c r="AO229" s="518"/>
      <c r="AP229" s="518"/>
      <c r="AQ229" s="518"/>
      <c r="AR229" s="518"/>
      <c r="AS229" s="518"/>
      <c r="AT229" s="518"/>
      <c r="AU229" s="518"/>
      <c r="AV229" s="518"/>
      <c r="AW229" s="518"/>
      <c r="AX229" s="518"/>
      <c r="AY229" s="518"/>
      <c r="AZ229" s="518"/>
      <c r="BA229" s="518"/>
      <c r="BB229" s="518"/>
      <c r="BC229" s="518"/>
      <c r="BD229" s="518"/>
      <c r="BE229" s="518"/>
      <c r="BF229" s="518"/>
      <c r="BG229" s="518"/>
      <c r="BH229" s="518"/>
      <c r="BI229" s="518"/>
      <c r="BJ229" s="518"/>
      <c r="BK229" s="518"/>
      <c r="BL229" s="518"/>
      <c r="BM229" s="518"/>
      <c r="BN229" s="518"/>
      <c r="BO229" s="518"/>
      <c r="BP229" s="518"/>
      <c r="BQ229" s="518"/>
      <c r="BR229" s="518"/>
      <c r="BS229" s="518"/>
      <c r="BT229" s="518"/>
      <c r="BU229" s="518"/>
      <c r="BV229" s="518"/>
      <c r="BW229" s="518"/>
      <c r="BX229" s="518"/>
      <c r="BY229" s="518"/>
      <c r="BZ229" s="518"/>
      <c r="CA229" s="518"/>
      <c r="CB229" s="518"/>
      <c r="CC229" s="518"/>
      <c r="CD229" s="518"/>
      <c r="CE229" s="518"/>
      <c r="CF229" s="518"/>
      <c r="CG229" s="518"/>
      <c r="CH229" s="518"/>
      <c r="CI229" s="518"/>
      <c r="CJ229" s="518"/>
      <c r="CK229" s="518"/>
      <c r="CL229" s="518"/>
      <c r="CM229" s="518"/>
    </row>
    <row r="230" spans="1:91" ht="15.75" customHeight="1">
      <c r="A230" s="518"/>
      <c r="B230" s="525" t="str">
        <f t="shared" si="175"/>
        <v>F34</v>
      </c>
      <c r="C230" s="714">
        <f t="shared" si="194"/>
        <v>34</v>
      </c>
      <c r="D230" s="715" t="str">
        <f t="shared" si="176"/>
        <v>B HANI</v>
      </c>
      <c r="E230" s="716"/>
      <c r="F230" s="717">
        <f t="shared" si="177"/>
        <v>45033</v>
      </c>
      <c r="G230" s="718" t="str">
        <f t="shared" si="178"/>
        <v>2834/9195</v>
      </c>
      <c r="H230" s="711">
        <f t="shared" si="179"/>
        <v>0</v>
      </c>
      <c r="I230" s="711">
        <f t="shared" si="180"/>
        <v>0</v>
      </c>
      <c r="J230" s="711">
        <f t="shared" si="181"/>
        <v>0</v>
      </c>
      <c r="K230" s="711">
        <f t="shared" si="182"/>
        <v>0</v>
      </c>
      <c r="L230" s="711">
        <f t="shared" si="183"/>
        <v>0</v>
      </c>
      <c r="M230" s="711">
        <f t="shared" si="184"/>
        <v>0</v>
      </c>
      <c r="N230" s="711">
        <f t="shared" si="185"/>
        <v>0</v>
      </c>
      <c r="O230" s="711">
        <f t="shared" si="186"/>
        <v>0</v>
      </c>
      <c r="P230" s="711">
        <f t="shared" si="187"/>
        <v>2</v>
      </c>
      <c r="Q230" s="711">
        <f t="shared" si="188"/>
        <v>0</v>
      </c>
      <c r="R230" s="711">
        <f t="shared" si="189"/>
        <v>3</v>
      </c>
      <c r="S230" s="711">
        <f t="shared" si="190"/>
        <v>95000</v>
      </c>
      <c r="T230" s="719">
        <f t="shared" si="191"/>
        <v>95000</v>
      </c>
      <c r="U230" s="711"/>
      <c r="V230" s="711"/>
      <c r="W230" s="720"/>
      <c r="X230" s="711">
        <f t="shared" si="192"/>
        <v>95000</v>
      </c>
      <c r="Y230" s="510"/>
      <c r="Z230" s="722"/>
      <c r="AA230" s="536"/>
      <c r="AB230" s="530">
        <f t="shared" si="193"/>
        <v>0</v>
      </c>
      <c r="AC230" s="518"/>
      <c r="AF230" s="518"/>
      <c r="AG230" s="518"/>
      <c r="AH230" s="518"/>
      <c r="AI230" s="518"/>
      <c r="AJ230" s="518"/>
      <c r="AK230" s="518"/>
      <c r="AL230" s="518"/>
      <c r="AM230" s="518"/>
      <c r="AN230" s="518"/>
      <c r="AO230" s="518"/>
      <c r="AP230" s="518"/>
      <c r="AQ230" s="518"/>
      <c r="AR230" s="518"/>
      <c r="AS230" s="518"/>
      <c r="AT230" s="518"/>
      <c r="AU230" s="518"/>
      <c r="AV230" s="518"/>
      <c r="AW230" s="518"/>
      <c r="AX230" s="518"/>
      <c r="AY230" s="518"/>
      <c r="AZ230" s="518"/>
      <c r="BA230" s="518"/>
      <c r="BB230" s="518"/>
      <c r="BC230" s="518"/>
      <c r="BD230" s="518"/>
      <c r="BE230" s="518"/>
      <c r="BF230" s="518"/>
      <c r="BG230" s="518"/>
      <c r="BH230" s="518"/>
      <c r="BI230" s="518"/>
      <c r="BJ230" s="518"/>
      <c r="BK230" s="518"/>
      <c r="BL230" s="518"/>
      <c r="BM230" s="518"/>
      <c r="BN230" s="518"/>
      <c r="BO230" s="518"/>
      <c r="BP230" s="518"/>
      <c r="BQ230" s="518"/>
      <c r="BR230" s="518"/>
      <c r="BS230" s="518"/>
      <c r="BT230" s="518"/>
      <c r="BU230" s="518"/>
      <c r="BV230" s="518"/>
      <c r="BW230" s="518"/>
      <c r="BX230" s="518"/>
      <c r="BY230" s="518"/>
      <c r="BZ230" s="518"/>
      <c r="CA230" s="518"/>
      <c r="CB230" s="518"/>
      <c r="CC230" s="518"/>
      <c r="CD230" s="518"/>
      <c r="CE230" s="518"/>
      <c r="CF230" s="518"/>
      <c r="CG230" s="518"/>
      <c r="CH230" s="518"/>
      <c r="CI230" s="518"/>
      <c r="CJ230" s="518"/>
      <c r="CK230" s="518"/>
      <c r="CL230" s="518"/>
      <c r="CM230" s="518"/>
    </row>
    <row r="231" spans="1:91" ht="15.75" customHeight="1">
      <c r="A231" s="518"/>
      <c r="B231" s="525" t="str">
        <f t="shared" si="175"/>
        <v>F35</v>
      </c>
      <c r="C231" s="714">
        <f t="shared" si="194"/>
        <v>35</v>
      </c>
      <c r="D231" s="715" t="str">
        <f t="shared" si="176"/>
        <v>NURMA</v>
      </c>
      <c r="E231" s="716"/>
      <c r="F231" s="717">
        <f t="shared" si="177"/>
        <v>45033</v>
      </c>
      <c r="G231" s="718" t="str">
        <f t="shared" si="178"/>
        <v>2841/9223</v>
      </c>
      <c r="H231" s="711">
        <f t="shared" si="179"/>
        <v>0</v>
      </c>
      <c r="I231" s="711">
        <f t="shared" si="180"/>
        <v>0</v>
      </c>
      <c r="J231" s="711">
        <f t="shared" si="181"/>
        <v>0</v>
      </c>
      <c r="K231" s="711">
        <f t="shared" si="182"/>
        <v>0</v>
      </c>
      <c r="L231" s="711">
        <f t="shared" si="183"/>
        <v>0</v>
      </c>
      <c r="M231" s="711">
        <f t="shared" si="184"/>
        <v>0</v>
      </c>
      <c r="N231" s="711">
        <f t="shared" si="185"/>
        <v>0</v>
      </c>
      <c r="O231" s="711">
        <f t="shared" si="186"/>
        <v>0</v>
      </c>
      <c r="P231" s="711">
        <f t="shared" si="187"/>
        <v>2</v>
      </c>
      <c r="Q231" s="711">
        <f t="shared" si="188"/>
        <v>0</v>
      </c>
      <c r="R231" s="711">
        <f t="shared" si="189"/>
        <v>3</v>
      </c>
      <c r="S231" s="711">
        <f t="shared" si="190"/>
        <v>100000</v>
      </c>
      <c r="T231" s="719">
        <f t="shared" si="191"/>
        <v>100000</v>
      </c>
      <c r="U231" s="711"/>
      <c r="V231" s="711"/>
      <c r="W231" s="720"/>
      <c r="X231" s="711">
        <f t="shared" si="192"/>
        <v>100000</v>
      </c>
      <c r="Y231" s="510"/>
      <c r="Z231" s="722"/>
      <c r="AA231" s="536"/>
      <c r="AB231" s="530">
        <f t="shared" si="193"/>
        <v>0</v>
      </c>
      <c r="AC231" s="518"/>
      <c r="AF231" s="518"/>
      <c r="AG231" s="518"/>
      <c r="AH231" s="518"/>
      <c r="AI231" s="518"/>
      <c r="AJ231" s="518"/>
      <c r="AK231" s="518"/>
      <c r="AL231" s="518"/>
      <c r="AM231" s="518"/>
      <c r="AN231" s="518"/>
      <c r="AO231" s="518"/>
      <c r="AP231" s="518"/>
      <c r="AQ231" s="518"/>
      <c r="AR231" s="518"/>
      <c r="AS231" s="518"/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18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18"/>
      <c r="BV231" s="518"/>
      <c r="BW231" s="518"/>
      <c r="BX231" s="518"/>
      <c r="BY231" s="518"/>
      <c r="BZ231" s="518"/>
      <c r="CA231" s="518"/>
      <c r="CB231" s="518"/>
      <c r="CC231" s="518"/>
      <c r="CD231" s="518"/>
      <c r="CE231" s="518"/>
      <c r="CF231" s="518"/>
      <c r="CG231" s="518"/>
      <c r="CH231" s="518"/>
      <c r="CI231" s="518"/>
      <c r="CJ231" s="518"/>
      <c r="CK231" s="518"/>
      <c r="CL231" s="518"/>
      <c r="CM231" s="518"/>
    </row>
    <row r="232" spans="1:91" ht="15.75" customHeight="1">
      <c r="A232" s="518"/>
      <c r="B232" s="525" t="str">
        <f t="shared" si="175"/>
        <v>F36</v>
      </c>
      <c r="C232" s="714">
        <f t="shared" si="194"/>
        <v>36</v>
      </c>
      <c r="D232" s="715">
        <f t="shared" si="176"/>
        <v>0</v>
      </c>
      <c r="E232" s="716"/>
      <c r="F232" s="717">
        <f t="shared" si="177"/>
        <v>0</v>
      </c>
      <c r="G232" s="718">
        <f t="shared" si="178"/>
        <v>0</v>
      </c>
      <c r="H232" s="711">
        <f t="shared" si="179"/>
        <v>0</v>
      </c>
      <c r="I232" s="711">
        <f t="shared" si="180"/>
        <v>0</v>
      </c>
      <c r="J232" s="711">
        <f t="shared" si="181"/>
        <v>0</v>
      </c>
      <c r="K232" s="711">
        <f t="shared" si="182"/>
        <v>0</v>
      </c>
      <c r="L232" s="711">
        <f t="shared" si="183"/>
        <v>0</v>
      </c>
      <c r="M232" s="711">
        <f t="shared" si="184"/>
        <v>0</v>
      </c>
      <c r="N232" s="711">
        <f t="shared" si="185"/>
        <v>0</v>
      </c>
      <c r="O232" s="711">
        <f t="shared" si="186"/>
        <v>0</v>
      </c>
      <c r="P232" s="711">
        <f t="shared" si="187"/>
        <v>0</v>
      </c>
      <c r="Q232" s="711">
        <f t="shared" si="188"/>
        <v>0</v>
      </c>
      <c r="R232" s="711">
        <f t="shared" si="189"/>
        <v>0</v>
      </c>
      <c r="S232" s="711">
        <f t="shared" si="190"/>
        <v>0</v>
      </c>
      <c r="T232" s="719">
        <f t="shared" si="191"/>
        <v>0</v>
      </c>
      <c r="U232" s="711"/>
      <c r="V232" s="711"/>
      <c r="W232" s="720"/>
      <c r="X232" s="711">
        <f t="shared" si="192"/>
        <v>0</v>
      </c>
      <c r="Y232" s="510"/>
      <c r="Z232" s="722"/>
      <c r="AA232" s="536"/>
      <c r="AB232" s="530">
        <f t="shared" si="193"/>
        <v>0</v>
      </c>
      <c r="AC232" s="518"/>
      <c r="AF232" s="518"/>
      <c r="AG232" s="518"/>
      <c r="AH232" s="518"/>
      <c r="AI232" s="518"/>
      <c r="AJ232" s="518"/>
      <c r="AK232" s="518"/>
      <c r="AL232" s="518"/>
      <c r="AM232" s="518"/>
      <c r="AN232" s="518"/>
      <c r="AO232" s="518"/>
      <c r="AP232" s="518"/>
      <c r="AQ232" s="518"/>
      <c r="AR232" s="518"/>
      <c r="AS232" s="518"/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18"/>
      <c r="BD232" s="518"/>
      <c r="BE232" s="518"/>
      <c r="BF232" s="518"/>
      <c r="BG232" s="518"/>
      <c r="BH232" s="518"/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18"/>
      <c r="BV232" s="518"/>
      <c r="BW232" s="518"/>
      <c r="BX232" s="518"/>
      <c r="BY232" s="518"/>
      <c r="BZ232" s="518"/>
      <c r="CA232" s="518"/>
      <c r="CB232" s="518"/>
      <c r="CC232" s="518"/>
      <c r="CD232" s="518"/>
      <c r="CE232" s="518"/>
      <c r="CF232" s="518"/>
      <c r="CG232" s="518"/>
      <c r="CH232" s="518"/>
      <c r="CI232" s="518"/>
      <c r="CJ232" s="518"/>
      <c r="CK232" s="518"/>
      <c r="CL232" s="518"/>
      <c r="CM232" s="518"/>
    </row>
    <row r="233" spans="1:91" ht="15.75" customHeight="1">
      <c r="A233" s="518"/>
      <c r="B233" s="525" t="str">
        <f t="shared" si="175"/>
        <v>F37</v>
      </c>
      <c r="C233" s="714">
        <f t="shared" si="194"/>
        <v>37</v>
      </c>
      <c r="D233" s="715">
        <f t="shared" si="176"/>
        <v>0</v>
      </c>
      <c r="E233" s="716"/>
      <c r="F233" s="717">
        <f t="shared" si="177"/>
        <v>0</v>
      </c>
      <c r="G233" s="718">
        <f t="shared" si="178"/>
        <v>0</v>
      </c>
      <c r="H233" s="711">
        <f t="shared" si="179"/>
        <v>0</v>
      </c>
      <c r="I233" s="711">
        <f t="shared" si="180"/>
        <v>0</v>
      </c>
      <c r="J233" s="711">
        <f t="shared" si="181"/>
        <v>0</v>
      </c>
      <c r="K233" s="711">
        <f t="shared" si="182"/>
        <v>0</v>
      </c>
      <c r="L233" s="711">
        <f t="shared" si="183"/>
        <v>0</v>
      </c>
      <c r="M233" s="711">
        <f t="shared" si="184"/>
        <v>0</v>
      </c>
      <c r="N233" s="711">
        <f t="shared" si="185"/>
        <v>0</v>
      </c>
      <c r="O233" s="711">
        <f t="shared" si="186"/>
        <v>0</v>
      </c>
      <c r="P233" s="711">
        <f t="shared" si="187"/>
        <v>0</v>
      </c>
      <c r="Q233" s="711">
        <f t="shared" si="188"/>
        <v>0</v>
      </c>
      <c r="R233" s="711">
        <f t="shared" si="189"/>
        <v>0</v>
      </c>
      <c r="S233" s="711">
        <f t="shared" si="190"/>
        <v>0</v>
      </c>
      <c r="T233" s="719">
        <f t="shared" si="191"/>
        <v>0</v>
      </c>
      <c r="U233" s="711"/>
      <c r="V233" s="711"/>
      <c r="W233" s="720"/>
      <c r="X233" s="711">
        <f t="shared" si="192"/>
        <v>0</v>
      </c>
      <c r="Y233" s="510"/>
      <c r="Z233" s="722"/>
      <c r="AA233" s="536"/>
      <c r="AB233" s="530">
        <f t="shared" si="193"/>
        <v>0</v>
      </c>
      <c r="AC233" s="518"/>
      <c r="AF233" s="518"/>
      <c r="AG233" s="518"/>
      <c r="AH233" s="518"/>
      <c r="AI233" s="518"/>
      <c r="AJ233" s="518"/>
      <c r="AK233" s="518"/>
      <c r="AL233" s="518"/>
      <c r="AM233" s="518"/>
      <c r="AN233" s="518"/>
      <c r="AO233" s="518"/>
      <c r="AP233" s="518"/>
      <c r="AQ233" s="518"/>
      <c r="AR233" s="518"/>
      <c r="AS233" s="518"/>
      <c r="AT233" s="518"/>
      <c r="AU233" s="518"/>
      <c r="AV233" s="518"/>
      <c r="AW233" s="518"/>
      <c r="AX233" s="518"/>
      <c r="AY233" s="518"/>
      <c r="AZ233" s="518"/>
      <c r="BA233" s="518"/>
      <c r="BB233" s="518"/>
      <c r="BC233" s="518"/>
      <c r="BD233" s="518"/>
      <c r="BE233" s="518"/>
      <c r="BF233" s="518"/>
      <c r="BG233" s="518"/>
      <c r="BH233" s="518"/>
      <c r="BI233" s="518"/>
      <c r="BJ233" s="518"/>
      <c r="BK233" s="518"/>
      <c r="BL233" s="518"/>
      <c r="BM233" s="518"/>
      <c r="BN233" s="518"/>
      <c r="BO233" s="518"/>
      <c r="BP233" s="518"/>
      <c r="BQ233" s="518"/>
      <c r="BR233" s="518"/>
      <c r="BS233" s="518"/>
      <c r="BT233" s="518"/>
      <c r="BU233" s="518"/>
      <c r="BV233" s="518"/>
      <c r="BW233" s="518"/>
      <c r="BX233" s="518"/>
      <c r="BY233" s="518"/>
      <c r="BZ233" s="518"/>
      <c r="CA233" s="518"/>
      <c r="CB233" s="518"/>
      <c r="CC233" s="518"/>
      <c r="CD233" s="518"/>
      <c r="CE233" s="518"/>
      <c r="CF233" s="518"/>
      <c r="CG233" s="518"/>
      <c r="CH233" s="518"/>
      <c r="CI233" s="518"/>
      <c r="CJ233" s="518"/>
      <c r="CK233" s="518"/>
      <c r="CL233" s="518"/>
      <c r="CM233" s="518"/>
    </row>
    <row r="234" spans="1:91" ht="15.75" customHeight="1">
      <c r="A234" s="518"/>
      <c r="B234" s="525" t="str">
        <f t="shared" si="175"/>
        <v>F38</v>
      </c>
      <c r="C234" s="714">
        <f t="shared" si="194"/>
        <v>38</v>
      </c>
      <c r="D234" s="715">
        <f t="shared" si="176"/>
        <v>0</v>
      </c>
      <c r="E234" s="716"/>
      <c r="F234" s="717">
        <f t="shared" si="177"/>
        <v>0</v>
      </c>
      <c r="G234" s="718">
        <f t="shared" si="178"/>
        <v>0</v>
      </c>
      <c r="H234" s="711">
        <f t="shared" si="179"/>
        <v>0</v>
      </c>
      <c r="I234" s="711">
        <f t="shared" si="180"/>
        <v>0</v>
      </c>
      <c r="J234" s="711">
        <f t="shared" si="181"/>
        <v>0</v>
      </c>
      <c r="K234" s="711">
        <f t="shared" si="182"/>
        <v>0</v>
      </c>
      <c r="L234" s="711">
        <f t="shared" si="183"/>
        <v>0</v>
      </c>
      <c r="M234" s="711">
        <f t="shared" si="184"/>
        <v>0</v>
      </c>
      <c r="N234" s="711">
        <f t="shared" si="185"/>
        <v>0</v>
      </c>
      <c r="O234" s="711">
        <f t="shared" si="186"/>
        <v>0</v>
      </c>
      <c r="P234" s="711">
        <f t="shared" si="187"/>
        <v>0</v>
      </c>
      <c r="Q234" s="711">
        <f t="shared" si="188"/>
        <v>0</v>
      </c>
      <c r="R234" s="711">
        <f t="shared" si="189"/>
        <v>0</v>
      </c>
      <c r="S234" s="711">
        <f t="shared" si="190"/>
        <v>0</v>
      </c>
      <c r="T234" s="719">
        <f t="shared" si="191"/>
        <v>0</v>
      </c>
      <c r="U234" s="711"/>
      <c r="V234" s="711"/>
      <c r="W234" s="720"/>
      <c r="X234" s="711">
        <f t="shared" si="192"/>
        <v>0</v>
      </c>
      <c r="Y234" s="510"/>
      <c r="Z234" s="722"/>
      <c r="AA234" s="536"/>
      <c r="AB234" s="530">
        <f t="shared" si="193"/>
        <v>0</v>
      </c>
      <c r="AC234" s="518"/>
      <c r="AF234" s="518"/>
      <c r="AG234" s="518"/>
      <c r="AH234" s="518"/>
      <c r="AI234" s="518"/>
      <c r="AJ234" s="518"/>
      <c r="AK234" s="518"/>
      <c r="AL234" s="518"/>
      <c r="AM234" s="518"/>
      <c r="AN234" s="518"/>
      <c r="AO234" s="518"/>
      <c r="AP234" s="518"/>
      <c r="AQ234" s="518"/>
      <c r="AR234" s="518"/>
      <c r="AS234" s="518"/>
      <c r="AT234" s="518"/>
      <c r="AU234" s="518"/>
      <c r="AV234" s="518"/>
      <c r="AW234" s="518"/>
      <c r="AX234" s="518"/>
      <c r="AY234" s="518"/>
      <c r="AZ234" s="518"/>
      <c r="BA234" s="518"/>
      <c r="BB234" s="518"/>
      <c r="BC234" s="518"/>
      <c r="BD234" s="518"/>
      <c r="BE234" s="518"/>
      <c r="BF234" s="518"/>
      <c r="BG234" s="518"/>
      <c r="BH234" s="518"/>
      <c r="BI234" s="518"/>
      <c r="BJ234" s="518"/>
      <c r="BK234" s="518"/>
      <c r="BL234" s="518"/>
      <c r="BM234" s="518"/>
      <c r="BN234" s="518"/>
      <c r="BO234" s="518"/>
      <c r="BP234" s="518"/>
      <c r="BQ234" s="518"/>
      <c r="BR234" s="518"/>
      <c r="BS234" s="518"/>
      <c r="BT234" s="518"/>
      <c r="BU234" s="518"/>
      <c r="BV234" s="518"/>
      <c r="BW234" s="518"/>
      <c r="BX234" s="518"/>
      <c r="BY234" s="518"/>
      <c r="BZ234" s="518"/>
      <c r="CA234" s="518"/>
      <c r="CB234" s="518"/>
      <c r="CC234" s="518"/>
      <c r="CD234" s="518"/>
      <c r="CE234" s="518"/>
      <c r="CF234" s="518"/>
      <c r="CG234" s="518"/>
      <c r="CH234" s="518"/>
      <c r="CI234" s="518"/>
      <c r="CJ234" s="518"/>
      <c r="CK234" s="518"/>
      <c r="CL234" s="518"/>
      <c r="CM234" s="518"/>
    </row>
    <row r="235" spans="1:91" ht="15.75" customHeight="1">
      <c r="A235" s="518"/>
      <c r="B235" s="525" t="str">
        <f t="shared" si="175"/>
        <v>F39</v>
      </c>
      <c r="C235" s="714">
        <f t="shared" si="194"/>
        <v>39</v>
      </c>
      <c r="D235" s="715">
        <f t="shared" si="176"/>
        <v>0</v>
      </c>
      <c r="E235" s="716"/>
      <c r="F235" s="717">
        <f t="shared" si="177"/>
        <v>0</v>
      </c>
      <c r="G235" s="718">
        <f t="shared" si="178"/>
        <v>0</v>
      </c>
      <c r="H235" s="711">
        <f t="shared" si="179"/>
        <v>0</v>
      </c>
      <c r="I235" s="711">
        <f t="shared" si="180"/>
        <v>0</v>
      </c>
      <c r="J235" s="711">
        <f t="shared" si="181"/>
        <v>0</v>
      </c>
      <c r="K235" s="711">
        <f t="shared" si="182"/>
        <v>0</v>
      </c>
      <c r="L235" s="711">
        <f t="shared" si="183"/>
        <v>0</v>
      </c>
      <c r="M235" s="711">
        <f t="shared" si="184"/>
        <v>0</v>
      </c>
      <c r="N235" s="711">
        <f t="shared" si="185"/>
        <v>0</v>
      </c>
      <c r="O235" s="711">
        <f t="shared" si="186"/>
        <v>0</v>
      </c>
      <c r="P235" s="711">
        <f t="shared" si="187"/>
        <v>0</v>
      </c>
      <c r="Q235" s="711">
        <f t="shared" si="188"/>
        <v>0</v>
      </c>
      <c r="R235" s="711">
        <f t="shared" si="189"/>
        <v>0</v>
      </c>
      <c r="S235" s="711">
        <f t="shared" si="190"/>
        <v>0</v>
      </c>
      <c r="T235" s="719">
        <f t="shared" si="191"/>
        <v>0</v>
      </c>
      <c r="U235" s="711"/>
      <c r="V235" s="711"/>
      <c r="W235" s="720"/>
      <c r="X235" s="711">
        <f t="shared" si="192"/>
        <v>0</v>
      </c>
      <c r="Y235" s="510"/>
      <c r="Z235" s="722"/>
      <c r="AA235" s="536"/>
      <c r="AB235" s="530">
        <f t="shared" si="193"/>
        <v>0</v>
      </c>
      <c r="AC235" s="518"/>
      <c r="AF235" s="518"/>
      <c r="AG235" s="518"/>
      <c r="AH235" s="518"/>
      <c r="AI235" s="518"/>
      <c r="AJ235" s="518"/>
      <c r="AK235" s="518"/>
      <c r="AL235" s="518"/>
      <c r="AM235" s="518"/>
      <c r="AN235" s="518"/>
      <c r="AO235" s="518"/>
      <c r="AP235" s="518"/>
      <c r="AQ235" s="518"/>
      <c r="AR235" s="518"/>
      <c r="AS235" s="518"/>
      <c r="AT235" s="518"/>
      <c r="AU235" s="518"/>
      <c r="AV235" s="518"/>
      <c r="AW235" s="518"/>
      <c r="AX235" s="518"/>
      <c r="AY235" s="518"/>
      <c r="AZ235" s="518"/>
      <c r="BA235" s="518"/>
      <c r="BB235" s="518"/>
      <c r="BC235" s="518"/>
      <c r="BD235" s="518"/>
      <c r="BE235" s="518"/>
      <c r="BF235" s="518"/>
      <c r="BG235" s="518"/>
      <c r="BH235" s="518"/>
      <c r="BI235" s="518"/>
      <c r="BJ235" s="518"/>
      <c r="BK235" s="518"/>
      <c r="BL235" s="518"/>
      <c r="BM235" s="518"/>
      <c r="BN235" s="518"/>
      <c r="BO235" s="518"/>
      <c r="BP235" s="518"/>
      <c r="BQ235" s="518"/>
      <c r="BR235" s="518"/>
      <c r="BS235" s="518"/>
      <c r="BT235" s="518"/>
      <c r="BU235" s="518"/>
      <c r="BV235" s="518"/>
      <c r="BW235" s="518"/>
      <c r="BX235" s="518"/>
      <c r="BY235" s="518"/>
      <c r="BZ235" s="518"/>
      <c r="CA235" s="518"/>
      <c r="CB235" s="518"/>
      <c r="CC235" s="518"/>
      <c r="CD235" s="518"/>
      <c r="CE235" s="518"/>
      <c r="CF235" s="518"/>
      <c r="CG235" s="518"/>
      <c r="CH235" s="518"/>
      <c r="CI235" s="518"/>
      <c r="CJ235" s="518"/>
      <c r="CK235" s="518"/>
      <c r="CL235" s="518"/>
      <c r="CM235" s="518"/>
    </row>
    <row r="236" spans="1:91" ht="15.75" customHeight="1">
      <c r="A236" s="518"/>
      <c r="B236" s="525" t="str">
        <f t="shared" si="175"/>
        <v>F40</v>
      </c>
      <c r="C236" s="714">
        <f t="shared" si="194"/>
        <v>40</v>
      </c>
      <c r="D236" s="715">
        <f t="shared" si="176"/>
        <v>0</v>
      </c>
      <c r="E236" s="716"/>
      <c r="F236" s="717">
        <f t="shared" si="177"/>
        <v>0</v>
      </c>
      <c r="G236" s="718">
        <f t="shared" si="178"/>
        <v>0</v>
      </c>
      <c r="H236" s="711">
        <f t="shared" si="179"/>
        <v>0</v>
      </c>
      <c r="I236" s="711">
        <f t="shared" si="180"/>
        <v>0</v>
      </c>
      <c r="J236" s="711">
        <f t="shared" si="181"/>
        <v>0</v>
      </c>
      <c r="K236" s="711">
        <f t="shared" si="182"/>
        <v>0</v>
      </c>
      <c r="L236" s="711">
        <f t="shared" si="183"/>
        <v>0</v>
      </c>
      <c r="M236" s="711">
        <f t="shared" si="184"/>
        <v>0</v>
      </c>
      <c r="N236" s="711">
        <f t="shared" si="185"/>
        <v>0</v>
      </c>
      <c r="O236" s="711">
        <f t="shared" si="186"/>
        <v>0</v>
      </c>
      <c r="P236" s="711">
        <f t="shared" si="187"/>
        <v>0</v>
      </c>
      <c r="Q236" s="711">
        <f t="shared" si="188"/>
        <v>0</v>
      </c>
      <c r="R236" s="711">
        <f t="shared" si="189"/>
        <v>0</v>
      </c>
      <c r="S236" s="711">
        <f t="shared" si="190"/>
        <v>0</v>
      </c>
      <c r="T236" s="719">
        <f t="shared" si="191"/>
        <v>0</v>
      </c>
      <c r="U236" s="711"/>
      <c r="V236" s="711"/>
      <c r="W236" s="720"/>
      <c r="X236" s="711">
        <f t="shared" si="192"/>
        <v>0</v>
      </c>
      <c r="Y236" s="510"/>
      <c r="Z236" s="722"/>
      <c r="AA236" s="536"/>
      <c r="AB236" s="518"/>
      <c r="AC236" s="518"/>
      <c r="AF236" s="518"/>
      <c r="AG236" s="518"/>
      <c r="AH236" s="518"/>
      <c r="AI236" s="518"/>
      <c r="AJ236" s="518"/>
      <c r="AK236" s="518"/>
      <c r="AL236" s="518"/>
      <c r="AM236" s="518"/>
      <c r="AN236" s="518"/>
      <c r="AO236" s="518"/>
      <c r="AP236" s="518"/>
      <c r="AQ236" s="518"/>
      <c r="AR236" s="518"/>
      <c r="AS236" s="518"/>
      <c r="AT236" s="518"/>
      <c r="AU236" s="518"/>
      <c r="AV236" s="518"/>
      <c r="AW236" s="518"/>
      <c r="AX236" s="518"/>
      <c r="AY236" s="518"/>
      <c r="AZ236" s="518"/>
      <c r="BA236" s="518"/>
      <c r="BB236" s="518"/>
      <c r="BC236" s="518"/>
      <c r="BD236" s="518"/>
      <c r="BE236" s="518"/>
      <c r="BF236" s="518"/>
      <c r="BG236" s="518"/>
      <c r="BH236" s="518"/>
      <c r="BI236" s="518"/>
      <c r="BJ236" s="518"/>
      <c r="BK236" s="518"/>
      <c r="BL236" s="518"/>
      <c r="BM236" s="518"/>
      <c r="BN236" s="518"/>
      <c r="BO236" s="518"/>
      <c r="BP236" s="518"/>
      <c r="BQ236" s="518"/>
      <c r="BR236" s="518"/>
      <c r="BS236" s="518"/>
      <c r="BT236" s="518"/>
      <c r="BU236" s="518"/>
      <c r="BV236" s="518"/>
      <c r="BW236" s="518"/>
      <c r="BX236" s="518"/>
      <c r="BY236" s="518"/>
      <c r="BZ236" s="518"/>
      <c r="CA236" s="518"/>
      <c r="CB236" s="518"/>
      <c r="CC236" s="518"/>
      <c r="CD236" s="518"/>
      <c r="CE236" s="518"/>
      <c r="CF236" s="518"/>
      <c r="CG236" s="518"/>
      <c r="CH236" s="518"/>
      <c r="CI236" s="518"/>
      <c r="CJ236" s="518"/>
      <c r="CK236" s="518"/>
      <c r="CL236" s="518"/>
      <c r="CM236" s="518"/>
    </row>
    <row r="237" spans="1:91" ht="15.75" customHeight="1">
      <c r="A237" s="518"/>
      <c r="B237" s="525" t="str">
        <f t="shared" si="175"/>
        <v>F41</v>
      </c>
      <c r="C237" s="714">
        <f t="shared" si="194"/>
        <v>41</v>
      </c>
      <c r="D237" s="715">
        <f t="shared" si="176"/>
        <v>0</v>
      </c>
      <c r="E237" s="716"/>
      <c r="F237" s="717">
        <f t="shared" si="177"/>
        <v>0</v>
      </c>
      <c r="G237" s="718">
        <f t="shared" si="178"/>
        <v>0</v>
      </c>
      <c r="H237" s="711">
        <f t="shared" si="179"/>
        <v>0</v>
      </c>
      <c r="I237" s="711">
        <f t="shared" si="180"/>
        <v>0</v>
      </c>
      <c r="J237" s="711">
        <f t="shared" si="181"/>
        <v>0</v>
      </c>
      <c r="K237" s="711">
        <f t="shared" si="182"/>
        <v>0</v>
      </c>
      <c r="L237" s="711">
        <f t="shared" si="183"/>
        <v>0</v>
      </c>
      <c r="M237" s="711">
        <f t="shared" si="184"/>
        <v>0</v>
      </c>
      <c r="N237" s="711">
        <f t="shared" si="185"/>
        <v>0</v>
      </c>
      <c r="O237" s="711">
        <f t="shared" si="186"/>
        <v>0</v>
      </c>
      <c r="P237" s="711">
        <f t="shared" si="187"/>
        <v>0</v>
      </c>
      <c r="Q237" s="711">
        <f t="shared" si="188"/>
        <v>0</v>
      </c>
      <c r="R237" s="711">
        <f t="shared" si="189"/>
        <v>0</v>
      </c>
      <c r="S237" s="711">
        <f t="shared" si="190"/>
        <v>0</v>
      </c>
      <c r="T237" s="719">
        <f t="shared" si="191"/>
        <v>0</v>
      </c>
      <c r="U237" s="711"/>
      <c r="V237" s="711"/>
      <c r="W237" s="720"/>
      <c r="X237" s="711">
        <f t="shared" si="192"/>
        <v>0</v>
      </c>
      <c r="Y237" s="510"/>
      <c r="Z237" s="722"/>
      <c r="AA237" s="536"/>
      <c r="AB237" s="518"/>
      <c r="AC237" s="518"/>
      <c r="AF237" s="518"/>
      <c r="AG237" s="518"/>
      <c r="AH237" s="518"/>
      <c r="AI237" s="518"/>
      <c r="AJ237" s="518"/>
      <c r="AK237" s="518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18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18"/>
      <c r="BV237" s="518"/>
      <c r="BW237" s="518"/>
      <c r="BX237" s="518"/>
      <c r="BY237" s="518"/>
      <c r="BZ237" s="518"/>
      <c r="CA237" s="518"/>
      <c r="CB237" s="518"/>
      <c r="CC237" s="518"/>
      <c r="CD237" s="518"/>
      <c r="CE237" s="518"/>
      <c r="CF237" s="518"/>
      <c r="CG237" s="518"/>
      <c r="CH237" s="518"/>
      <c r="CI237" s="518"/>
      <c r="CJ237" s="518"/>
      <c r="CK237" s="518"/>
      <c r="CL237" s="518"/>
      <c r="CM237" s="518"/>
    </row>
    <row r="238" spans="1:91" ht="15.75" customHeight="1">
      <c r="A238" s="518"/>
      <c r="B238" s="525" t="str">
        <f t="shared" si="175"/>
        <v>F42</v>
      </c>
      <c r="C238" s="714">
        <f t="shared" si="194"/>
        <v>42</v>
      </c>
      <c r="D238" s="715">
        <f t="shared" si="176"/>
        <v>0</v>
      </c>
      <c r="E238" s="716"/>
      <c r="F238" s="717">
        <f t="shared" si="177"/>
        <v>0</v>
      </c>
      <c r="G238" s="718">
        <f t="shared" si="178"/>
        <v>0</v>
      </c>
      <c r="H238" s="711">
        <f t="shared" si="179"/>
        <v>0</v>
      </c>
      <c r="I238" s="711">
        <f t="shared" si="180"/>
        <v>0</v>
      </c>
      <c r="J238" s="711">
        <f t="shared" si="181"/>
        <v>0</v>
      </c>
      <c r="K238" s="711">
        <f t="shared" si="182"/>
        <v>0</v>
      </c>
      <c r="L238" s="711">
        <f t="shared" si="183"/>
        <v>0</v>
      </c>
      <c r="M238" s="711">
        <f t="shared" si="184"/>
        <v>0</v>
      </c>
      <c r="N238" s="711">
        <f t="shared" si="185"/>
        <v>0</v>
      </c>
      <c r="O238" s="711">
        <f t="shared" si="186"/>
        <v>0</v>
      </c>
      <c r="P238" s="711">
        <f t="shared" si="187"/>
        <v>0</v>
      </c>
      <c r="Q238" s="711">
        <f t="shared" si="188"/>
        <v>0</v>
      </c>
      <c r="R238" s="711">
        <f t="shared" si="189"/>
        <v>0</v>
      </c>
      <c r="S238" s="711">
        <f t="shared" si="190"/>
        <v>0</v>
      </c>
      <c r="T238" s="719">
        <f t="shared" si="191"/>
        <v>0</v>
      </c>
      <c r="U238" s="711"/>
      <c r="V238" s="711"/>
      <c r="W238" s="720"/>
      <c r="X238" s="711">
        <f t="shared" si="192"/>
        <v>0</v>
      </c>
      <c r="Y238" s="510"/>
      <c r="Z238" s="722"/>
      <c r="AA238" s="536"/>
      <c r="AB238" s="518"/>
      <c r="AC238" s="518"/>
      <c r="AF238" s="518"/>
      <c r="AG238" s="518"/>
      <c r="AH238" s="518"/>
      <c r="AI238" s="518"/>
      <c r="AJ238" s="518"/>
      <c r="AK238" s="518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18"/>
      <c r="BD238" s="518"/>
      <c r="BE238" s="518"/>
      <c r="BF238" s="518"/>
      <c r="BG238" s="518"/>
      <c r="BH238" s="518"/>
      <c r="BI238" s="518"/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18"/>
      <c r="BV238" s="518"/>
      <c r="BW238" s="518"/>
      <c r="BX238" s="518"/>
      <c r="BY238" s="518"/>
      <c r="BZ238" s="518"/>
      <c r="CA238" s="518"/>
      <c r="CB238" s="518"/>
      <c r="CC238" s="518"/>
      <c r="CD238" s="518"/>
      <c r="CE238" s="518"/>
      <c r="CF238" s="518"/>
      <c r="CG238" s="518"/>
      <c r="CH238" s="518"/>
      <c r="CI238" s="518"/>
      <c r="CJ238" s="518"/>
      <c r="CK238" s="518"/>
      <c r="CL238" s="518"/>
      <c r="CM238" s="518"/>
    </row>
    <row r="239" spans="1:91" ht="15.75" customHeight="1">
      <c r="A239" s="518"/>
      <c r="B239" s="525" t="str">
        <f t="shared" si="175"/>
        <v>F43</v>
      </c>
      <c r="C239" s="714">
        <f t="shared" si="194"/>
        <v>43</v>
      </c>
      <c r="D239" s="715">
        <f t="shared" si="176"/>
        <v>0</v>
      </c>
      <c r="E239" s="716"/>
      <c r="F239" s="717">
        <f t="shared" si="177"/>
        <v>0</v>
      </c>
      <c r="G239" s="718">
        <f t="shared" si="178"/>
        <v>0</v>
      </c>
      <c r="H239" s="711">
        <f t="shared" si="179"/>
        <v>0</v>
      </c>
      <c r="I239" s="711">
        <f t="shared" si="180"/>
        <v>0</v>
      </c>
      <c r="J239" s="711">
        <f t="shared" si="181"/>
        <v>0</v>
      </c>
      <c r="K239" s="711">
        <f t="shared" si="182"/>
        <v>0</v>
      </c>
      <c r="L239" s="711">
        <f t="shared" si="183"/>
        <v>0</v>
      </c>
      <c r="M239" s="711">
        <f t="shared" si="184"/>
        <v>0</v>
      </c>
      <c r="N239" s="711">
        <f t="shared" si="185"/>
        <v>0</v>
      </c>
      <c r="O239" s="711">
        <f t="shared" si="186"/>
        <v>0</v>
      </c>
      <c r="P239" s="711">
        <f t="shared" si="187"/>
        <v>0</v>
      </c>
      <c r="Q239" s="711">
        <f t="shared" si="188"/>
        <v>0</v>
      </c>
      <c r="R239" s="711">
        <f t="shared" si="189"/>
        <v>0</v>
      </c>
      <c r="S239" s="711">
        <f t="shared" si="190"/>
        <v>0</v>
      </c>
      <c r="T239" s="719">
        <f t="shared" si="191"/>
        <v>0</v>
      </c>
      <c r="U239" s="711"/>
      <c r="V239" s="711"/>
      <c r="W239" s="720"/>
      <c r="X239" s="711">
        <f t="shared" si="192"/>
        <v>0</v>
      </c>
      <c r="Y239" s="510"/>
      <c r="Z239" s="722"/>
      <c r="AA239" s="536"/>
      <c r="AB239" s="518"/>
      <c r="AC239" s="518"/>
      <c r="AF239" s="518"/>
      <c r="AG239" s="518"/>
      <c r="AH239" s="518"/>
      <c r="AI239" s="518"/>
      <c r="AJ239" s="518"/>
      <c r="AK239" s="518"/>
      <c r="AL239" s="518"/>
      <c r="AM239" s="518"/>
      <c r="AN239" s="518"/>
      <c r="AO239" s="518"/>
      <c r="AP239" s="518"/>
      <c r="AQ239" s="518"/>
      <c r="AR239" s="518"/>
      <c r="AS239" s="518"/>
      <c r="AT239" s="518"/>
      <c r="AU239" s="518"/>
      <c r="AV239" s="518"/>
      <c r="AW239" s="518"/>
      <c r="AX239" s="518"/>
      <c r="AY239" s="518"/>
      <c r="AZ239" s="518"/>
      <c r="BA239" s="518"/>
      <c r="BB239" s="518"/>
      <c r="BC239" s="518"/>
      <c r="BD239" s="518"/>
      <c r="BE239" s="518"/>
      <c r="BF239" s="518"/>
      <c r="BG239" s="518"/>
      <c r="BH239" s="518"/>
      <c r="BI239" s="518"/>
      <c r="BJ239" s="518"/>
      <c r="BK239" s="518"/>
      <c r="BL239" s="518"/>
      <c r="BM239" s="518"/>
      <c r="BN239" s="518"/>
      <c r="BO239" s="518"/>
      <c r="BP239" s="518"/>
      <c r="BQ239" s="518"/>
      <c r="BR239" s="518"/>
      <c r="BS239" s="518"/>
      <c r="BT239" s="518"/>
      <c r="BU239" s="518"/>
      <c r="BV239" s="518"/>
      <c r="BW239" s="518"/>
      <c r="BX239" s="518"/>
      <c r="BY239" s="518"/>
      <c r="BZ239" s="518"/>
      <c r="CA239" s="518"/>
      <c r="CB239" s="518"/>
      <c r="CC239" s="518"/>
      <c r="CD239" s="518"/>
      <c r="CE239" s="518"/>
      <c r="CF239" s="518"/>
      <c r="CG239" s="518"/>
      <c r="CH239" s="518"/>
      <c r="CI239" s="518"/>
      <c r="CJ239" s="518"/>
      <c r="CK239" s="518"/>
      <c r="CL239" s="518"/>
      <c r="CM239" s="518"/>
    </row>
    <row r="240" spans="1:91" ht="15.75" customHeight="1">
      <c r="A240" s="518"/>
      <c r="B240" s="525" t="str">
        <f t="shared" si="175"/>
        <v>F44</v>
      </c>
      <c r="C240" s="714">
        <f t="shared" si="194"/>
        <v>44</v>
      </c>
      <c r="D240" s="715">
        <f t="shared" si="176"/>
        <v>0</v>
      </c>
      <c r="E240" s="716"/>
      <c r="F240" s="717">
        <f t="shared" si="177"/>
        <v>0</v>
      </c>
      <c r="G240" s="718">
        <f t="shared" si="178"/>
        <v>0</v>
      </c>
      <c r="H240" s="711">
        <f t="shared" si="179"/>
        <v>0</v>
      </c>
      <c r="I240" s="711">
        <f t="shared" si="180"/>
        <v>0</v>
      </c>
      <c r="J240" s="711">
        <f t="shared" si="181"/>
        <v>0</v>
      </c>
      <c r="K240" s="711">
        <f t="shared" si="182"/>
        <v>0</v>
      </c>
      <c r="L240" s="711">
        <f t="shared" si="183"/>
        <v>0</v>
      </c>
      <c r="M240" s="711">
        <f t="shared" si="184"/>
        <v>0</v>
      </c>
      <c r="N240" s="711">
        <f t="shared" si="185"/>
        <v>0</v>
      </c>
      <c r="O240" s="711">
        <f t="shared" si="186"/>
        <v>0</v>
      </c>
      <c r="P240" s="711">
        <f t="shared" si="187"/>
        <v>0</v>
      </c>
      <c r="Q240" s="711">
        <f t="shared" si="188"/>
        <v>0</v>
      </c>
      <c r="R240" s="711">
        <f t="shared" si="189"/>
        <v>0</v>
      </c>
      <c r="S240" s="711">
        <f t="shared" si="190"/>
        <v>0</v>
      </c>
      <c r="T240" s="719">
        <f t="shared" si="191"/>
        <v>0</v>
      </c>
      <c r="U240" s="711"/>
      <c r="V240" s="711"/>
      <c r="W240" s="720"/>
      <c r="X240" s="711">
        <f t="shared" si="192"/>
        <v>0</v>
      </c>
      <c r="Y240" s="510"/>
      <c r="Z240" s="722"/>
      <c r="AA240" s="536"/>
      <c r="AB240" s="518"/>
      <c r="AC240" s="518"/>
      <c r="AF240" s="518"/>
      <c r="AG240" s="518"/>
      <c r="AH240" s="518"/>
      <c r="AI240" s="518"/>
      <c r="AJ240" s="518"/>
      <c r="AK240" s="518"/>
      <c r="AL240" s="518"/>
      <c r="AM240" s="518"/>
      <c r="AN240" s="518"/>
      <c r="AO240" s="518"/>
      <c r="AP240" s="518"/>
      <c r="AQ240" s="518"/>
      <c r="AR240" s="518"/>
      <c r="AS240" s="518"/>
      <c r="AT240" s="518"/>
      <c r="AU240" s="518"/>
      <c r="AV240" s="518"/>
      <c r="AW240" s="518"/>
      <c r="AX240" s="518"/>
      <c r="AY240" s="518"/>
      <c r="AZ240" s="518"/>
      <c r="BA240" s="518"/>
      <c r="BB240" s="518"/>
      <c r="BC240" s="518"/>
      <c r="BD240" s="518"/>
      <c r="BE240" s="518"/>
      <c r="BF240" s="518"/>
      <c r="BG240" s="518"/>
      <c r="BH240" s="518"/>
      <c r="BI240" s="518"/>
      <c r="BJ240" s="518"/>
      <c r="BK240" s="518"/>
      <c r="BL240" s="518"/>
      <c r="BM240" s="518"/>
      <c r="BN240" s="518"/>
      <c r="BO240" s="518"/>
      <c r="BP240" s="518"/>
      <c r="BQ240" s="518"/>
      <c r="BR240" s="518"/>
      <c r="BS240" s="518"/>
      <c r="BT240" s="518"/>
      <c r="BU240" s="518"/>
      <c r="BV240" s="518"/>
      <c r="BW240" s="518"/>
      <c r="BX240" s="518"/>
      <c r="BY240" s="518"/>
      <c r="BZ240" s="518"/>
      <c r="CA240" s="518"/>
      <c r="CB240" s="518"/>
      <c r="CC240" s="518"/>
      <c r="CD240" s="518"/>
      <c r="CE240" s="518"/>
      <c r="CF240" s="518"/>
      <c r="CG240" s="518"/>
      <c r="CH240" s="518"/>
      <c r="CI240" s="518"/>
      <c r="CJ240" s="518"/>
      <c r="CK240" s="518"/>
      <c r="CL240" s="518"/>
      <c r="CM240" s="518"/>
    </row>
    <row r="241" spans="1:91" ht="15.75" customHeight="1">
      <c r="A241" s="518"/>
      <c r="B241" s="525" t="str">
        <f t="shared" si="175"/>
        <v>F45</v>
      </c>
      <c r="C241" s="714">
        <f t="shared" si="194"/>
        <v>45</v>
      </c>
      <c r="D241" s="715">
        <f t="shared" si="176"/>
        <v>0</v>
      </c>
      <c r="E241" s="716"/>
      <c r="F241" s="717">
        <f t="shared" si="177"/>
        <v>0</v>
      </c>
      <c r="G241" s="718">
        <f t="shared" si="178"/>
        <v>0</v>
      </c>
      <c r="H241" s="711">
        <f t="shared" si="179"/>
        <v>0</v>
      </c>
      <c r="I241" s="711">
        <f t="shared" si="180"/>
        <v>0</v>
      </c>
      <c r="J241" s="711">
        <f t="shared" si="181"/>
        <v>0</v>
      </c>
      <c r="K241" s="711">
        <f t="shared" si="182"/>
        <v>0</v>
      </c>
      <c r="L241" s="711">
        <f t="shared" si="183"/>
        <v>0</v>
      </c>
      <c r="M241" s="711">
        <f t="shared" si="184"/>
        <v>0</v>
      </c>
      <c r="N241" s="711">
        <f t="shared" si="185"/>
        <v>0</v>
      </c>
      <c r="O241" s="711">
        <f t="shared" si="186"/>
        <v>0</v>
      </c>
      <c r="P241" s="711">
        <f t="shared" si="187"/>
        <v>0</v>
      </c>
      <c r="Q241" s="711">
        <f t="shared" si="188"/>
        <v>0</v>
      </c>
      <c r="R241" s="711">
        <f t="shared" si="189"/>
        <v>0</v>
      </c>
      <c r="S241" s="711">
        <f t="shared" si="190"/>
        <v>0</v>
      </c>
      <c r="T241" s="719">
        <f t="shared" si="191"/>
        <v>0</v>
      </c>
      <c r="U241" s="711"/>
      <c r="V241" s="711"/>
      <c r="W241" s="720"/>
      <c r="X241" s="711">
        <f t="shared" si="192"/>
        <v>0</v>
      </c>
      <c r="Y241" s="510"/>
      <c r="Z241" s="722"/>
      <c r="AA241" s="536"/>
      <c r="AB241" s="518"/>
      <c r="AC241" s="518"/>
      <c r="AF241" s="518"/>
      <c r="AG241" s="518"/>
      <c r="AH241" s="518"/>
      <c r="AI241" s="518"/>
      <c r="AJ241" s="518"/>
      <c r="AK241" s="518"/>
      <c r="AL241" s="518"/>
      <c r="AM241" s="518"/>
      <c r="AN241" s="518"/>
      <c r="AO241" s="518"/>
      <c r="AP241" s="518"/>
      <c r="AQ241" s="518"/>
      <c r="AR241" s="518"/>
      <c r="AS241" s="518"/>
      <c r="AT241" s="518"/>
      <c r="AU241" s="518"/>
      <c r="AV241" s="518"/>
      <c r="AW241" s="518"/>
      <c r="AX241" s="518"/>
      <c r="AY241" s="518"/>
      <c r="AZ241" s="518"/>
      <c r="BA241" s="518"/>
      <c r="BB241" s="518"/>
      <c r="BC241" s="518"/>
      <c r="BD241" s="518"/>
      <c r="BE241" s="518"/>
      <c r="BF241" s="518"/>
      <c r="BG241" s="518"/>
      <c r="BH241" s="518"/>
      <c r="BI241" s="518"/>
      <c r="BJ241" s="518"/>
      <c r="BK241" s="518"/>
      <c r="BL241" s="518"/>
      <c r="BM241" s="518"/>
      <c r="BN241" s="518"/>
      <c r="BO241" s="518"/>
      <c r="BP241" s="518"/>
      <c r="BQ241" s="518"/>
      <c r="BR241" s="518"/>
      <c r="BS241" s="518"/>
      <c r="BT241" s="518"/>
      <c r="BU241" s="518"/>
      <c r="BV241" s="518"/>
      <c r="BW241" s="518"/>
      <c r="BX241" s="518"/>
      <c r="BY241" s="518"/>
      <c r="BZ241" s="518"/>
      <c r="CA241" s="518"/>
      <c r="CB241" s="518"/>
      <c r="CC241" s="518"/>
      <c r="CD241" s="518"/>
      <c r="CE241" s="518"/>
      <c r="CF241" s="518"/>
      <c r="CG241" s="518"/>
      <c r="CH241" s="518"/>
      <c r="CI241" s="518"/>
      <c r="CJ241" s="518"/>
      <c r="CK241" s="518"/>
      <c r="CL241" s="518"/>
      <c r="CM241" s="518"/>
    </row>
    <row r="242" spans="1:91" ht="15.75" customHeight="1">
      <c r="A242" s="518"/>
      <c r="B242" s="525"/>
      <c r="C242" s="1318" t="s">
        <v>36</v>
      </c>
      <c r="D242" s="1217"/>
      <c r="E242" s="1217"/>
      <c r="F242" s="1217"/>
      <c r="G242" s="1173"/>
      <c r="H242" s="725"/>
      <c r="I242" s="725">
        <f>SUM(I197:I241)</f>
        <v>0</v>
      </c>
      <c r="J242" s="725"/>
      <c r="K242" s="725">
        <f>SUM(K197:K241)</f>
        <v>0</v>
      </c>
      <c r="L242" s="726"/>
      <c r="M242" s="725">
        <f>SUM(M197:M241)</f>
        <v>588000</v>
      </c>
      <c r="N242" s="726"/>
      <c r="O242" s="725">
        <f>SUM(O197:O241)</f>
        <v>3375000</v>
      </c>
      <c r="P242" s="726"/>
      <c r="Q242" s="725">
        <f>SUM(Q197:Q241)</f>
        <v>1378000</v>
      </c>
      <c r="R242" s="726"/>
      <c r="S242" s="725">
        <f t="shared" ref="S242:T242" si="195">SUM(S197:S241)</f>
        <v>2884000</v>
      </c>
      <c r="T242" s="725">
        <f t="shared" si="195"/>
        <v>8225000</v>
      </c>
      <c r="U242" s="725"/>
      <c r="V242" s="725"/>
      <c r="W242" s="728"/>
      <c r="X242" s="725">
        <f>SUM(X197:X241)</f>
        <v>7310000</v>
      </c>
      <c r="Y242" s="729">
        <f t="shared" ref="Y242:Z242" si="196">COUNTA(Y197:Y241)</f>
        <v>20</v>
      </c>
      <c r="Z242" s="730">
        <f t="shared" si="196"/>
        <v>0</v>
      </c>
      <c r="AA242" s="536"/>
      <c r="AB242" s="518"/>
      <c r="AC242" s="518"/>
      <c r="AF242" s="518"/>
      <c r="AG242" s="518"/>
      <c r="AH242" s="518"/>
      <c r="AI242" s="518"/>
      <c r="AJ242" s="518"/>
      <c r="AK242" s="518"/>
      <c r="AL242" s="518"/>
      <c r="AM242" s="518"/>
      <c r="AN242" s="518"/>
      <c r="AO242" s="518"/>
      <c r="AP242" s="518"/>
      <c r="AQ242" s="518"/>
      <c r="AR242" s="518"/>
      <c r="AS242" s="518"/>
      <c r="AT242" s="518"/>
      <c r="AU242" s="518"/>
      <c r="AV242" s="518"/>
      <c r="AW242" s="518"/>
      <c r="AX242" s="518"/>
      <c r="AY242" s="518"/>
      <c r="AZ242" s="518"/>
      <c r="BA242" s="518"/>
      <c r="BB242" s="518"/>
      <c r="BC242" s="518"/>
      <c r="BD242" s="518"/>
      <c r="BE242" s="518"/>
      <c r="BF242" s="518"/>
      <c r="BG242" s="518"/>
      <c r="BH242" s="518"/>
      <c r="BI242" s="518"/>
      <c r="BJ242" s="518"/>
      <c r="BK242" s="518"/>
      <c r="BL242" s="518"/>
      <c r="BM242" s="518"/>
      <c r="BN242" s="518"/>
      <c r="BO242" s="518"/>
      <c r="BP242" s="518"/>
      <c r="BQ242" s="518"/>
      <c r="BR242" s="518"/>
      <c r="BS242" s="518"/>
      <c r="BT242" s="518"/>
      <c r="BU242" s="518"/>
      <c r="BV242" s="518"/>
      <c r="BW242" s="518"/>
      <c r="BX242" s="518"/>
      <c r="BY242" s="518"/>
      <c r="BZ242" s="518"/>
      <c r="CA242" s="518"/>
      <c r="CB242" s="518"/>
      <c r="CC242" s="518"/>
      <c r="CD242" s="518"/>
      <c r="CE242" s="518"/>
      <c r="CF242" s="518"/>
      <c r="CG242" s="518"/>
      <c r="CH242" s="518"/>
      <c r="CI242" s="518"/>
      <c r="CJ242" s="518"/>
      <c r="CK242" s="518"/>
      <c r="CL242" s="518"/>
      <c r="CM242" s="518"/>
    </row>
    <row r="243" spans="1:91" ht="15.75" customHeight="1">
      <c r="A243" s="518"/>
      <c r="B243" s="525"/>
      <c r="C243" s="518"/>
      <c r="D243" s="518"/>
      <c r="E243" s="529"/>
      <c r="F243" s="529"/>
      <c r="G243" s="530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18"/>
      <c r="T243" s="518"/>
      <c r="U243" s="518"/>
      <c r="V243" s="518"/>
      <c r="W243" s="518"/>
      <c r="X243" s="530">
        <f>+AI81</f>
        <v>7310000</v>
      </c>
      <c r="Y243" s="551"/>
      <c r="Z243" s="551"/>
      <c r="AA243" s="536"/>
      <c r="AB243" s="518"/>
      <c r="AC243" s="518"/>
      <c r="AF243" s="518"/>
      <c r="AG243" s="518"/>
      <c r="AH243" s="518"/>
      <c r="AI243" s="518"/>
      <c r="AJ243" s="518"/>
      <c r="AK243" s="518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18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18"/>
      <c r="BV243" s="518"/>
      <c r="BW243" s="518"/>
      <c r="BX243" s="518"/>
      <c r="BY243" s="518"/>
      <c r="BZ243" s="518"/>
      <c r="CA243" s="518"/>
      <c r="CB243" s="518"/>
      <c r="CC243" s="518"/>
      <c r="CD243" s="518"/>
      <c r="CE243" s="518"/>
      <c r="CF243" s="518"/>
      <c r="CG243" s="518"/>
      <c r="CH243" s="518"/>
      <c r="CI243" s="518"/>
      <c r="CJ243" s="518"/>
      <c r="CK243" s="518"/>
      <c r="CL243" s="518"/>
      <c r="CM243" s="518"/>
    </row>
    <row r="244" spans="1:91" ht="15.75" customHeight="1">
      <c r="A244" s="518"/>
      <c r="B244" s="525"/>
      <c r="C244" s="518"/>
      <c r="D244" s="518"/>
      <c r="E244" s="529"/>
      <c r="F244" s="529"/>
      <c r="G244" s="530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18"/>
      <c r="T244" s="518"/>
      <c r="U244" s="518"/>
      <c r="V244" s="518"/>
      <c r="W244" s="518"/>
      <c r="X244" s="530">
        <f>+X243-X242</f>
        <v>0</v>
      </c>
      <c r="Y244" s="551"/>
      <c r="Z244" s="551"/>
      <c r="AA244" s="536"/>
      <c r="AB244" s="518"/>
      <c r="AC244" s="518"/>
      <c r="AF244" s="518"/>
      <c r="AG244" s="518"/>
      <c r="AH244" s="518"/>
      <c r="AI244" s="518"/>
      <c r="AJ244" s="518"/>
      <c r="AK244" s="518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18"/>
      <c r="BD244" s="518"/>
      <c r="BE244" s="518"/>
      <c r="BF244" s="518"/>
      <c r="BG244" s="518"/>
      <c r="BH244" s="518"/>
      <c r="BI244" s="518"/>
      <c r="BJ244" s="518"/>
      <c r="BK244" s="518"/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18"/>
      <c r="BV244" s="518"/>
      <c r="BW244" s="518"/>
      <c r="BX244" s="518"/>
      <c r="BY244" s="518"/>
      <c r="BZ244" s="518"/>
      <c r="CA244" s="518"/>
      <c r="CB244" s="518"/>
      <c r="CC244" s="518"/>
      <c r="CD244" s="518"/>
      <c r="CE244" s="518"/>
      <c r="CF244" s="518"/>
      <c r="CG244" s="518"/>
      <c r="CH244" s="518"/>
      <c r="CI244" s="518"/>
      <c r="CJ244" s="518"/>
      <c r="CK244" s="518"/>
      <c r="CL244" s="518"/>
      <c r="CM244" s="518"/>
    </row>
    <row r="245" spans="1:91" ht="15.75" customHeight="1">
      <c r="A245" s="518"/>
      <c r="B245" s="525"/>
      <c r="C245" s="705" t="str">
        <f>D92</f>
        <v>SERVICE BARANG/ KOMPLEN</v>
      </c>
      <c r="D245" s="703"/>
      <c r="E245" s="737"/>
      <c r="F245" s="704">
        <f>IFERROR(VLOOKUP(C245,$DG$13:$DK$25,5,0),"")</f>
        <v>0</v>
      </c>
      <c r="G245" s="703"/>
      <c r="H245" s="705"/>
      <c r="I245" s="705"/>
      <c r="J245" s="705"/>
      <c r="K245" s="705"/>
      <c r="L245" s="540"/>
      <c r="M245" s="706"/>
      <c r="N245" s="706"/>
      <c r="O245" s="706"/>
      <c r="P245" s="706"/>
      <c r="Q245" s="706"/>
      <c r="R245" s="706"/>
      <c r="S245" s="706"/>
      <c r="T245" s="707"/>
      <c r="U245" s="707"/>
      <c r="V245" s="707"/>
      <c r="W245" s="518"/>
      <c r="X245" s="518"/>
      <c r="Y245" s="551"/>
      <c r="Z245" s="551"/>
      <c r="AA245" s="536"/>
      <c r="AB245" s="518"/>
      <c r="AC245" s="518"/>
      <c r="AF245" s="518"/>
      <c r="AG245" s="518"/>
      <c r="AH245" s="518"/>
      <c r="AI245" s="518"/>
      <c r="AJ245" s="518"/>
      <c r="AK245" s="518"/>
      <c r="AL245" s="518"/>
      <c r="AM245" s="518"/>
      <c r="AN245" s="518"/>
      <c r="AO245" s="518"/>
      <c r="AP245" s="518"/>
      <c r="AQ245" s="518"/>
      <c r="AR245" s="518"/>
      <c r="AS245" s="518"/>
      <c r="AT245" s="518"/>
      <c r="AU245" s="518"/>
      <c r="AV245" s="518"/>
      <c r="AW245" s="518"/>
      <c r="AX245" s="518"/>
      <c r="AY245" s="518"/>
      <c r="AZ245" s="518"/>
      <c r="BA245" s="518"/>
      <c r="BB245" s="518"/>
      <c r="BC245" s="518"/>
      <c r="BD245" s="518"/>
      <c r="BE245" s="518"/>
      <c r="BF245" s="518"/>
      <c r="BG245" s="518"/>
      <c r="BH245" s="518"/>
      <c r="BI245" s="518"/>
      <c r="BJ245" s="518"/>
      <c r="BK245" s="518"/>
      <c r="BL245" s="518"/>
      <c r="BM245" s="518"/>
      <c r="BN245" s="518"/>
      <c r="BO245" s="518"/>
      <c r="BP245" s="518"/>
      <c r="BQ245" s="518"/>
      <c r="BR245" s="518"/>
      <c r="BS245" s="518"/>
      <c r="BT245" s="518"/>
      <c r="BU245" s="518"/>
      <c r="BV245" s="518"/>
      <c r="BW245" s="518"/>
      <c r="BX245" s="518"/>
      <c r="BY245" s="518"/>
      <c r="BZ245" s="518"/>
      <c r="CA245" s="518"/>
      <c r="CB245" s="518"/>
      <c r="CC245" s="518"/>
      <c r="CD245" s="518"/>
      <c r="CE245" s="518"/>
      <c r="CF245" s="518"/>
      <c r="CG245" s="518"/>
      <c r="CH245" s="518"/>
      <c r="CI245" s="518"/>
      <c r="CJ245" s="518"/>
      <c r="CK245" s="518"/>
      <c r="CL245" s="518"/>
      <c r="CM245" s="518"/>
    </row>
    <row r="246" spans="1:91" ht="15.75" customHeight="1">
      <c r="A246" s="518"/>
      <c r="B246" s="525"/>
      <c r="C246" s="1320" t="s">
        <v>1006</v>
      </c>
      <c r="D246" s="1312" t="s">
        <v>994</v>
      </c>
      <c r="E246" s="738"/>
      <c r="F246" s="1315" t="s">
        <v>995</v>
      </c>
      <c r="G246" s="1316" t="s">
        <v>1208</v>
      </c>
      <c r="H246" s="708">
        <f>+H$11</f>
        <v>45094</v>
      </c>
      <c r="I246" s="1316" t="s">
        <v>997</v>
      </c>
      <c r="J246" s="708">
        <f>+J$11</f>
        <v>45124</v>
      </c>
      <c r="K246" s="1316" t="s">
        <v>997</v>
      </c>
      <c r="L246" s="708">
        <f>+L$11</f>
        <v>45154</v>
      </c>
      <c r="M246" s="1316" t="s">
        <v>997</v>
      </c>
      <c r="N246" s="708">
        <f>+N$11</f>
        <v>45184</v>
      </c>
      <c r="O246" s="1316" t="s">
        <v>997</v>
      </c>
      <c r="P246" s="708">
        <f>+P$11</f>
        <v>45214</v>
      </c>
      <c r="Q246" s="1316" t="s">
        <v>997</v>
      </c>
      <c r="R246" s="708">
        <f>+R$11</f>
        <v>45244</v>
      </c>
      <c r="S246" s="1312" t="s">
        <v>997</v>
      </c>
      <c r="T246" s="1312" t="s">
        <v>36</v>
      </c>
      <c r="U246" s="1312" t="s">
        <v>319</v>
      </c>
      <c r="V246" s="1312" t="s">
        <v>248</v>
      </c>
      <c r="W246" s="1312" t="s">
        <v>998</v>
      </c>
      <c r="X246" s="709" t="s">
        <v>1209</v>
      </c>
      <c r="Y246" s="1313" t="s">
        <v>999</v>
      </c>
      <c r="Z246" s="1236"/>
      <c r="AA246" s="536"/>
      <c r="AB246" s="518"/>
      <c r="AC246" s="518"/>
      <c r="AF246" s="518"/>
      <c r="AG246" s="518"/>
      <c r="AH246" s="518"/>
      <c r="AI246" s="518"/>
      <c r="AJ246" s="518"/>
      <c r="AK246" s="518"/>
      <c r="AL246" s="518"/>
      <c r="AM246" s="518"/>
      <c r="AN246" s="518"/>
      <c r="AO246" s="518"/>
      <c r="AP246" s="518"/>
      <c r="AQ246" s="518"/>
      <c r="AR246" s="518"/>
      <c r="AS246" s="518"/>
      <c r="AT246" s="518"/>
      <c r="AU246" s="518"/>
      <c r="AV246" s="518"/>
      <c r="AW246" s="518"/>
      <c r="AX246" s="518"/>
      <c r="AY246" s="518"/>
      <c r="AZ246" s="518"/>
      <c r="BA246" s="518"/>
      <c r="BB246" s="518"/>
      <c r="BC246" s="518"/>
      <c r="BD246" s="518"/>
      <c r="BE246" s="518"/>
      <c r="BF246" s="518"/>
      <c r="BG246" s="518"/>
      <c r="BH246" s="518"/>
      <c r="BI246" s="518"/>
      <c r="BJ246" s="518"/>
      <c r="BK246" s="518"/>
      <c r="BL246" s="518"/>
      <c r="BM246" s="518"/>
      <c r="BN246" s="518"/>
      <c r="BO246" s="518"/>
      <c r="BP246" s="518"/>
      <c r="BQ246" s="518"/>
      <c r="BR246" s="518"/>
      <c r="BS246" s="518"/>
      <c r="BT246" s="518"/>
      <c r="BU246" s="518"/>
      <c r="BV246" s="518"/>
      <c r="BW246" s="518"/>
      <c r="BX246" s="518"/>
      <c r="BY246" s="518"/>
      <c r="BZ246" s="518"/>
      <c r="CA246" s="518"/>
      <c r="CB246" s="518"/>
      <c r="CC246" s="518"/>
      <c r="CD246" s="518"/>
      <c r="CE246" s="518"/>
      <c r="CF246" s="518"/>
      <c r="CG246" s="518"/>
      <c r="CH246" s="518"/>
      <c r="CI246" s="518"/>
      <c r="CJ246" s="518"/>
      <c r="CK246" s="518"/>
      <c r="CL246" s="518"/>
      <c r="CM246" s="518"/>
    </row>
    <row r="247" spans="1:91" ht="15.75" customHeight="1">
      <c r="A247" s="518"/>
      <c r="B247" s="525"/>
      <c r="C247" s="1197"/>
      <c r="D247" s="1185"/>
      <c r="E247" s="739"/>
      <c r="F247" s="1185"/>
      <c r="G247" s="1185"/>
      <c r="H247" s="710" t="s">
        <v>1013</v>
      </c>
      <c r="I247" s="1185"/>
      <c r="J247" s="710" t="s">
        <v>1013</v>
      </c>
      <c r="K247" s="1185"/>
      <c r="L247" s="710" t="s">
        <v>1013</v>
      </c>
      <c r="M247" s="1185"/>
      <c r="N247" s="710" t="s">
        <v>1013</v>
      </c>
      <c r="O247" s="1185"/>
      <c r="P247" s="710" t="s">
        <v>1013</v>
      </c>
      <c r="Q247" s="1185"/>
      <c r="R247" s="710" t="s">
        <v>1013</v>
      </c>
      <c r="S247" s="1185"/>
      <c r="T247" s="1185"/>
      <c r="U247" s="1185"/>
      <c r="V247" s="1185"/>
      <c r="W247" s="1185"/>
      <c r="X247" s="711" t="str">
        <f>+C245</f>
        <v>SERVICE BARANG/ KOMPLEN</v>
      </c>
      <c r="Y247" s="712" t="s">
        <v>1014</v>
      </c>
      <c r="Z247" s="713" t="s">
        <v>1015</v>
      </c>
      <c r="AA247" s="536"/>
      <c r="AB247" s="518"/>
      <c r="AC247" s="518"/>
      <c r="AF247" s="518"/>
      <c r="AG247" s="518"/>
      <c r="AH247" s="518"/>
      <c r="AI247" s="518"/>
      <c r="AJ247" s="518"/>
      <c r="AK247" s="518"/>
      <c r="AL247" s="518"/>
      <c r="AM247" s="518"/>
      <c r="AN247" s="518"/>
      <c r="AO247" s="518"/>
      <c r="AP247" s="518"/>
      <c r="AQ247" s="518"/>
      <c r="AR247" s="518"/>
      <c r="AS247" s="518"/>
      <c r="AT247" s="518"/>
      <c r="AU247" s="518"/>
      <c r="AV247" s="518"/>
      <c r="AW247" s="518"/>
      <c r="AX247" s="518"/>
      <c r="AY247" s="518"/>
      <c r="AZ247" s="518"/>
      <c r="BA247" s="518"/>
      <c r="BB247" s="518"/>
      <c r="BC247" s="518"/>
      <c r="BD247" s="518"/>
      <c r="BE247" s="518"/>
      <c r="BF247" s="518"/>
      <c r="BG247" s="518"/>
      <c r="BH247" s="518"/>
      <c r="BI247" s="518"/>
      <c r="BJ247" s="518"/>
      <c r="BK247" s="518"/>
      <c r="BL247" s="518"/>
      <c r="BM247" s="518"/>
      <c r="BN247" s="518"/>
      <c r="BO247" s="518"/>
      <c r="BP247" s="518"/>
      <c r="BQ247" s="518"/>
      <c r="BR247" s="518"/>
      <c r="BS247" s="518"/>
      <c r="BT247" s="518"/>
      <c r="BU247" s="518"/>
      <c r="BV247" s="518"/>
      <c r="BW247" s="518"/>
      <c r="BX247" s="518"/>
      <c r="BY247" s="518"/>
      <c r="BZ247" s="518"/>
      <c r="CA247" s="518"/>
      <c r="CB247" s="518"/>
      <c r="CC247" s="518"/>
      <c r="CD247" s="518"/>
      <c r="CE247" s="518"/>
      <c r="CF247" s="518"/>
      <c r="CG247" s="518"/>
      <c r="CH247" s="518"/>
      <c r="CI247" s="518"/>
      <c r="CJ247" s="518"/>
      <c r="CK247" s="518"/>
      <c r="CL247" s="518"/>
      <c r="CM247" s="518"/>
    </row>
    <row r="248" spans="1:91" ht="15.75" customHeight="1">
      <c r="A248" s="518"/>
      <c r="B248" s="525" t="str">
        <f t="shared" ref="B248:B257" si="197">+CONCATENATE($C$246,C248)</f>
        <v>G1</v>
      </c>
      <c r="C248" s="714">
        <f t="shared" ref="C248:C257" si="198">+C247+1</f>
        <v>1</v>
      </c>
      <c r="D248" s="715" t="str">
        <f t="shared" ref="D248:D257" si="199">IFERROR(VLOOKUP($B248,$BP$13:$CZ$80,25,0),0)</f>
        <v>ADRIANI</v>
      </c>
      <c r="E248" s="716"/>
      <c r="F248" s="717">
        <f t="shared" ref="F248:F257" si="200">IFERROR(VLOOKUP($D248,$D$13:$V$80,3,0),0)</f>
        <v>44956</v>
      </c>
      <c r="G248" s="718" t="str">
        <f t="shared" ref="G248:G257" si="201">IFERROR(VLOOKUP($D248,$D$13:$V$80,4,0),0)</f>
        <v>5596/9224</v>
      </c>
      <c r="H248" s="711">
        <f t="shared" ref="H248:H257" si="202">IFERROR(VLOOKUP($D248,$D$13:$V$80,5,0),0)</f>
        <v>0</v>
      </c>
      <c r="I248" s="711">
        <f t="shared" ref="I248:I257" si="203">IFERROR(VLOOKUP($D248,$D$13:$V$80,6,0),0)</f>
        <v>0</v>
      </c>
      <c r="J248" s="711">
        <f t="shared" ref="J248:J257" si="204">IFERROR(VLOOKUP($D248,$D$13:$V$80,7,0),0)</f>
        <v>0</v>
      </c>
      <c r="K248" s="711">
        <f t="shared" ref="K248:K257" si="205">IFERROR(VLOOKUP($D248,$D$13:$V$80,8,0),0)</f>
        <v>0</v>
      </c>
      <c r="L248" s="711">
        <f t="shared" ref="L248:L257" si="206">IFERROR(VLOOKUP($D248,$D$13:$V$80,9,0),0)</f>
        <v>3</v>
      </c>
      <c r="M248" s="711">
        <f t="shared" ref="M248:M257" si="207">IFERROR(VLOOKUP($D248,$D$13:$V$80,10,0),0)</f>
        <v>0</v>
      </c>
      <c r="N248" s="711">
        <f t="shared" ref="N248:N257" si="208">IFERROR(VLOOKUP($D248,$D$13:$V$80,11,0),0)</f>
        <v>4</v>
      </c>
      <c r="O248" s="711">
        <f t="shared" ref="O248:O257" si="209">IFERROR(VLOOKUP($D248,$D$13:$V$80,12,0),0)</f>
        <v>275000</v>
      </c>
      <c r="P248" s="711">
        <f t="shared" ref="P248:P257" si="210">IFERROR(VLOOKUP($D248,$D$13:$V$80,13,0),0)</f>
        <v>0</v>
      </c>
      <c r="Q248" s="711">
        <f t="shared" ref="Q248:Q257" si="211">IFERROR(VLOOKUP($D248,$D$13:$V$80,14,0),0)</f>
        <v>0</v>
      </c>
      <c r="R248" s="711">
        <f t="shared" ref="R248:R257" si="212">IFERROR(VLOOKUP($D248,$D$13:$V$80,15,0),0)</f>
        <v>0</v>
      </c>
      <c r="S248" s="711">
        <f t="shared" ref="S248:S257" si="213">IFERROR(VLOOKUP($D248,$D$13:$V$80,16,0),0)</f>
        <v>0</v>
      </c>
      <c r="T248" s="719">
        <f t="shared" ref="T248:T257" si="214">I248+K248+M248+O248+Q248+S248</f>
        <v>275000</v>
      </c>
      <c r="U248" s="711"/>
      <c r="V248" s="711"/>
      <c r="W248" s="720"/>
      <c r="X248" s="711">
        <f t="shared" ref="X248:X257" si="215">IFERROR(VLOOKUP($D248,$AC$13:$AV$80,8,0),0)</f>
        <v>275000</v>
      </c>
      <c r="Y248" s="721" t="s">
        <v>650</v>
      </c>
      <c r="Z248" s="596"/>
      <c r="AA248" s="536"/>
      <c r="AB248" s="518"/>
      <c r="AC248" s="518"/>
      <c r="AF248" s="518"/>
      <c r="AG248" s="518"/>
      <c r="AH248" s="518"/>
      <c r="AI248" s="518"/>
      <c r="AJ248" s="518"/>
      <c r="AK248" s="518"/>
      <c r="AL248" s="518"/>
      <c r="AM248" s="518"/>
      <c r="AN248" s="518"/>
      <c r="AO248" s="518"/>
      <c r="AP248" s="518"/>
      <c r="AQ248" s="518"/>
      <c r="AR248" s="518"/>
      <c r="AS248" s="518"/>
      <c r="AT248" s="518"/>
      <c r="AU248" s="518"/>
      <c r="AV248" s="518"/>
      <c r="AW248" s="518"/>
      <c r="AX248" s="518"/>
      <c r="AY248" s="518"/>
      <c r="AZ248" s="518"/>
      <c r="BA248" s="518"/>
      <c r="BB248" s="518"/>
      <c r="BC248" s="518"/>
      <c r="BD248" s="518"/>
      <c r="BE248" s="518"/>
      <c r="BF248" s="518"/>
      <c r="BG248" s="518"/>
      <c r="BH248" s="518"/>
      <c r="BI248" s="518"/>
      <c r="BJ248" s="518"/>
      <c r="BK248" s="518"/>
      <c r="BL248" s="518"/>
      <c r="BM248" s="518"/>
      <c r="BN248" s="518"/>
      <c r="BO248" s="518"/>
      <c r="BP248" s="518"/>
      <c r="BQ248" s="518"/>
      <c r="BR248" s="518"/>
      <c r="BS248" s="518"/>
      <c r="BT248" s="518"/>
      <c r="BU248" s="518"/>
      <c r="BV248" s="518"/>
      <c r="BW248" s="518"/>
      <c r="BX248" s="518"/>
      <c r="BY248" s="518"/>
      <c r="BZ248" s="518"/>
      <c r="CA248" s="518"/>
      <c r="CB248" s="518"/>
      <c r="CC248" s="518"/>
      <c r="CD248" s="518"/>
      <c r="CE248" s="518"/>
      <c r="CF248" s="518"/>
      <c r="CG248" s="518"/>
      <c r="CH248" s="518"/>
      <c r="CI248" s="518"/>
      <c r="CJ248" s="518"/>
      <c r="CK248" s="518"/>
      <c r="CL248" s="518"/>
      <c r="CM248" s="518"/>
    </row>
    <row r="249" spans="1:91" ht="15.75" customHeight="1">
      <c r="A249" s="518"/>
      <c r="B249" s="525" t="str">
        <f t="shared" si="197"/>
        <v>G2</v>
      </c>
      <c r="C249" s="714">
        <f t="shared" si="198"/>
        <v>2</v>
      </c>
      <c r="D249" s="715" t="str">
        <f t="shared" si="199"/>
        <v>B MASTANG</v>
      </c>
      <c r="E249" s="716"/>
      <c r="F249" s="717">
        <f t="shared" si="200"/>
        <v>45022</v>
      </c>
      <c r="G249" s="718" t="str">
        <f t="shared" si="201"/>
        <v>0671/2262</v>
      </c>
      <c r="H249" s="711">
        <f t="shared" si="202"/>
        <v>0</v>
      </c>
      <c r="I249" s="711">
        <f t="shared" si="203"/>
        <v>0</v>
      </c>
      <c r="J249" s="711">
        <f t="shared" si="204"/>
        <v>0</v>
      </c>
      <c r="K249" s="711">
        <f t="shared" si="205"/>
        <v>0</v>
      </c>
      <c r="L249" s="711">
        <f t="shared" si="206"/>
        <v>0</v>
      </c>
      <c r="M249" s="711">
        <f t="shared" si="207"/>
        <v>0</v>
      </c>
      <c r="N249" s="711">
        <f t="shared" si="208"/>
        <v>0</v>
      </c>
      <c r="O249" s="711">
        <f t="shared" si="209"/>
        <v>0</v>
      </c>
      <c r="P249" s="711">
        <f t="shared" si="210"/>
        <v>2</v>
      </c>
      <c r="Q249" s="711">
        <f t="shared" si="211"/>
        <v>300000</v>
      </c>
      <c r="R249" s="711">
        <f t="shared" si="212"/>
        <v>3</v>
      </c>
      <c r="S249" s="711">
        <f t="shared" si="213"/>
        <v>300000</v>
      </c>
      <c r="T249" s="719">
        <f t="shared" si="214"/>
        <v>600000</v>
      </c>
      <c r="U249" s="711"/>
      <c r="V249" s="711"/>
      <c r="W249" s="720"/>
      <c r="X249" s="711">
        <f t="shared" si="215"/>
        <v>450000</v>
      </c>
      <c r="Y249" s="721" t="s">
        <v>650</v>
      </c>
      <c r="Z249" s="596"/>
      <c r="AA249" s="536"/>
      <c r="AB249" s="518"/>
      <c r="AC249" s="518"/>
      <c r="AF249" s="518"/>
      <c r="AG249" s="518"/>
      <c r="AH249" s="518"/>
      <c r="AI249" s="518"/>
      <c r="AJ249" s="518"/>
      <c r="AK249" s="518"/>
      <c r="AL249" s="518"/>
      <c r="AM249" s="518"/>
      <c r="AN249" s="518"/>
      <c r="AO249" s="518"/>
      <c r="AP249" s="518"/>
      <c r="AQ249" s="518"/>
      <c r="AR249" s="518"/>
      <c r="AS249" s="518"/>
      <c r="AT249" s="518"/>
      <c r="AU249" s="518"/>
      <c r="AV249" s="518"/>
      <c r="AW249" s="518"/>
      <c r="AX249" s="518"/>
      <c r="AY249" s="518"/>
      <c r="AZ249" s="518"/>
      <c r="BA249" s="518"/>
      <c r="BB249" s="518"/>
      <c r="BC249" s="518"/>
      <c r="BD249" s="518"/>
      <c r="BE249" s="518"/>
      <c r="BF249" s="518"/>
      <c r="BG249" s="518"/>
      <c r="BH249" s="518"/>
      <c r="BI249" s="518"/>
      <c r="BJ249" s="518"/>
      <c r="BK249" s="518"/>
      <c r="BL249" s="518"/>
      <c r="BM249" s="518"/>
      <c r="BN249" s="518"/>
      <c r="BO249" s="518"/>
      <c r="BP249" s="518"/>
      <c r="BQ249" s="518"/>
      <c r="BR249" s="518"/>
      <c r="BS249" s="518"/>
      <c r="BT249" s="518"/>
      <c r="BU249" s="518"/>
      <c r="BV249" s="518"/>
      <c r="BW249" s="518"/>
      <c r="BX249" s="518"/>
      <c r="BY249" s="518"/>
      <c r="BZ249" s="518"/>
      <c r="CA249" s="518"/>
      <c r="CB249" s="518"/>
      <c r="CC249" s="518"/>
      <c r="CD249" s="518"/>
      <c r="CE249" s="518"/>
      <c r="CF249" s="518"/>
      <c r="CG249" s="518"/>
      <c r="CH249" s="518"/>
      <c r="CI249" s="518"/>
      <c r="CJ249" s="518"/>
      <c r="CK249" s="518"/>
      <c r="CL249" s="518"/>
      <c r="CM249" s="518"/>
    </row>
    <row r="250" spans="1:91" ht="15.75" customHeight="1">
      <c r="A250" s="518"/>
      <c r="B250" s="525" t="str">
        <f t="shared" si="197"/>
        <v>G3</v>
      </c>
      <c r="C250" s="714">
        <f t="shared" si="198"/>
        <v>3</v>
      </c>
      <c r="D250" s="715" t="str">
        <f t="shared" si="199"/>
        <v>ZAENAB</v>
      </c>
      <c r="E250" s="716"/>
      <c r="F250" s="717">
        <f t="shared" si="200"/>
        <v>45026</v>
      </c>
      <c r="G250" s="718" t="str">
        <f t="shared" si="201"/>
        <v>1112/3594</v>
      </c>
      <c r="H250" s="711">
        <f t="shared" si="202"/>
        <v>0</v>
      </c>
      <c r="I250" s="711">
        <f t="shared" si="203"/>
        <v>0</v>
      </c>
      <c r="J250" s="711">
        <f t="shared" si="204"/>
        <v>0</v>
      </c>
      <c r="K250" s="711">
        <f t="shared" si="205"/>
        <v>0</v>
      </c>
      <c r="L250" s="711">
        <f t="shared" si="206"/>
        <v>0</v>
      </c>
      <c r="M250" s="711">
        <f t="shared" si="207"/>
        <v>0</v>
      </c>
      <c r="N250" s="711">
        <f t="shared" si="208"/>
        <v>0</v>
      </c>
      <c r="O250" s="711">
        <f t="shared" si="209"/>
        <v>0</v>
      </c>
      <c r="P250" s="711">
        <f t="shared" si="210"/>
        <v>2</v>
      </c>
      <c r="Q250" s="711">
        <f t="shared" si="211"/>
        <v>180000</v>
      </c>
      <c r="R250" s="711">
        <f t="shared" si="212"/>
        <v>3</v>
      </c>
      <c r="S250" s="711">
        <f t="shared" si="213"/>
        <v>180000</v>
      </c>
      <c r="T250" s="719">
        <f t="shared" si="214"/>
        <v>360000</v>
      </c>
      <c r="U250" s="711"/>
      <c r="V250" s="711"/>
      <c r="W250" s="720"/>
      <c r="X250" s="711">
        <f t="shared" si="215"/>
        <v>360000</v>
      </c>
      <c r="Y250" s="721" t="s">
        <v>650</v>
      </c>
      <c r="Z250" s="722"/>
      <c r="AA250" s="536"/>
      <c r="AB250" s="518"/>
      <c r="AC250" s="518"/>
      <c r="AF250" s="518"/>
      <c r="AG250" s="518"/>
      <c r="AH250" s="518"/>
      <c r="AI250" s="518"/>
      <c r="AJ250" s="518"/>
      <c r="AK250" s="518"/>
      <c r="AL250" s="518"/>
      <c r="AM250" s="518"/>
      <c r="AN250" s="518"/>
      <c r="AO250" s="518"/>
      <c r="AP250" s="518"/>
      <c r="AQ250" s="518"/>
      <c r="AR250" s="518"/>
      <c r="AS250" s="518"/>
      <c r="AT250" s="518"/>
      <c r="AU250" s="518"/>
      <c r="AV250" s="518"/>
      <c r="AW250" s="518"/>
      <c r="AX250" s="518"/>
      <c r="AY250" s="518"/>
      <c r="AZ250" s="518"/>
      <c r="BA250" s="518"/>
      <c r="BB250" s="518"/>
      <c r="BC250" s="518"/>
      <c r="BD250" s="518"/>
      <c r="BE250" s="518"/>
      <c r="BF250" s="518"/>
      <c r="BG250" s="518"/>
      <c r="BH250" s="518"/>
      <c r="BI250" s="518"/>
      <c r="BJ250" s="518"/>
      <c r="BK250" s="518"/>
      <c r="BL250" s="518"/>
      <c r="BM250" s="518"/>
      <c r="BN250" s="518"/>
      <c r="BO250" s="518"/>
      <c r="BP250" s="518"/>
      <c r="BQ250" s="518"/>
      <c r="BR250" s="518"/>
      <c r="BS250" s="518"/>
      <c r="BT250" s="518"/>
      <c r="BU250" s="518"/>
      <c r="BV250" s="518"/>
      <c r="BW250" s="518"/>
      <c r="BX250" s="518"/>
      <c r="BY250" s="518"/>
      <c r="BZ250" s="518"/>
      <c r="CA250" s="518"/>
      <c r="CB250" s="518"/>
      <c r="CC250" s="518"/>
      <c r="CD250" s="518"/>
      <c r="CE250" s="518"/>
      <c r="CF250" s="518"/>
      <c r="CG250" s="518"/>
      <c r="CH250" s="518"/>
      <c r="CI250" s="518"/>
      <c r="CJ250" s="518"/>
      <c r="CK250" s="518"/>
      <c r="CL250" s="518"/>
      <c r="CM250" s="518"/>
    </row>
    <row r="251" spans="1:91" ht="15.75" customHeight="1">
      <c r="A251" s="518"/>
      <c r="B251" s="525" t="str">
        <f t="shared" si="197"/>
        <v>G4</v>
      </c>
      <c r="C251" s="714">
        <f t="shared" si="198"/>
        <v>4</v>
      </c>
      <c r="D251" s="715">
        <f t="shared" si="199"/>
        <v>0</v>
      </c>
      <c r="E251" s="716"/>
      <c r="F251" s="717">
        <f t="shared" si="200"/>
        <v>0</v>
      </c>
      <c r="G251" s="718">
        <f t="shared" si="201"/>
        <v>0</v>
      </c>
      <c r="H251" s="711">
        <f t="shared" si="202"/>
        <v>0</v>
      </c>
      <c r="I251" s="711">
        <f t="shared" si="203"/>
        <v>0</v>
      </c>
      <c r="J251" s="711">
        <f t="shared" si="204"/>
        <v>0</v>
      </c>
      <c r="K251" s="711">
        <f t="shared" si="205"/>
        <v>0</v>
      </c>
      <c r="L251" s="711">
        <f t="shared" si="206"/>
        <v>0</v>
      </c>
      <c r="M251" s="711">
        <f t="shared" si="207"/>
        <v>0</v>
      </c>
      <c r="N251" s="711">
        <f t="shared" si="208"/>
        <v>0</v>
      </c>
      <c r="O251" s="711">
        <f t="shared" si="209"/>
        <v>0</v>
      </c>
      <c r="P251" s="711">
        <f t="shared" si="210"/>
        <v>0</v>
      </c>
      <c r="Q251" s="711">
        <f t="shared" si="211"/>
        <v>0</v>
      </c>
      <c r="R251" s="711">
        <f t="shared" si="212"/>
        <v>0</v>
      </c>
      <c r="S251" s="711">
        <f t="shared" si="213"/>
        <v>0</v>
      </c>
      <c r="T251" s="719">
        <f t="shared" si="214"/>
        <v>0</v>
      </c>
      <c r="U251" s="711"/>
      <c r="V251" s="711"/>
      <c r="W251" s="720"/>
      <c r="X251" s="711">
        <f t="shared" si="215"/>
        <v>0</v>
      </c>
      <c r="Y251" s="721" t="s">
        <v>650</v>
      </c>
      <c r="Z251" s="722"/>
      <c r="AA251" s="536"/>
      <c r="AB251" s="518"/>
      <c r="AC251" s="518"/>
      <c r="AF251" s="518"/>
      <c r="AG251" s="518"/>
      <c r="AH251" s="518"/>
      <c r="AI251" s="518"/>
      <c r="AJ251" s="518"/>
      <c r="AK251" s="518"/>
      <c r="AL251" s="518"/>
      <c r="AM251" s="518"/>
      <c r="AN251" s="518"/>
      <c r="AO251" s="518"/>
      <c r="AP251" s="518"/>
      <c r="AQ251" s="518"/>
      <c r="AR251" s="518"/>
      <c r="AS251" s="518"/>
      <c r="AT251" s="518"/>
      <c r="AU251" s="518"/>
      <c r="AV251" s="518"/>
      <c r="AW251" s="518"/>
      <c r="AX251" s="518"/>
      <c r="AY251" s="518"/>
      <c r="AZ251" s="518"/>
      <c r="BA251" s="518"/>
      <c r="BB251" s="518"/>
      <c r="BC251" s="518"/>
      <c r="BD251" s="518"/>
      <c r="BE251" s="518"/>
      <c r="BF251" s="518"/>
      <c r="BG251" s="518"/>
      <c r="BH251" s="518"/>
      <c r="BI251" s="518"/>
      <c r="BJ251" s="518"/>
      <c r="BK251" s="518"/>
      <c r="BL251" s="518"/>
      <c r="BM251" s="518"/>
      <c r="BN251" s="518"/>
      <c r="BO251" s="518"/>
      <c r="BP251" s="518"/>
      <c r="BQ251" s="518"/>
      <c r="BR251" s="518"/>
      <c r="BS251" s="518"/>
      <c r="BT251" s="518"/>
      <c r="BU251" s="518"/>
      <c r="BV251" s="518"/>
      <c r="BW251" s="518"/>
      <c r="BX251" s="518"/>
      <c r="BY251" s="518"/>
      <c r="BZ251" s="518"/>
      <c r="CA251" s="518"/>
      <c r="CB251" s="518"/>
      <c r="CC251" s="518"/>
      <c r="CD251" s="518"/>
      <c r="CE251" s="518"/>
      <c r="CF251" s="518"/>
      <c r="CG251" s="518"/>
      <c r="CH251" s="518"/>
      <c r="CI251" s="518"/>
      <c r="CJ251" s="518"/>
      <c r="CK251" s="518"/>
      <c r="CL251" s="518"/>
      <c r="CM251" s="518"/>
    </row>
    <row r="252" spans="1:91" ht="15.75" customHeight="1">
      <c r="A252" s="518"/>
      <c r="B252" s="525" t="str">
        <f t="shared" si="197"/>
        <v>G5</v>
      </c>
      <c r="C252" s="714">
        <f t="shared" si="198"/>
        <v>5</v>
      </c>
      <c r="D252" s="715">
        <f t="shared" si="199"/>
        <v>0</v>
      </c>
      <c r="E252" s="716"/>
      <c r="F252" s="717">
        <f t="shared" si="200"/>
        <v>0</v>
      </c>
      <c r="G252" s="718">
        <f t="shared" si="201"/>
        <v>0</v>
      </c>
      <c r="H252" s="711">
        <f t="shared" si="202"/>
        <v>0</v>
      </c>
      <c r="I252" s="711">
        <f t="shared" si="203"/>
        <v>0</v>
      </c>
      <c r="J252" s="711">
        <f t="shared" si="204"/>
        <v>0</v>
      </c>
      <c r="K252" s="711">
        <f t="shared" si="205"/>
        <v>0</v>
      </c>
      <c r="L252" s="711">
        <f t="shared" si="206"/>
        <v>0</v>
      </c>
      <c r="M252" s="711">
        <f t="shared" si="207"/>
        <v>0</v>
      </c>
      <c r="N252" s="711">
        <f t="shared" si="208"/>
        <v>0</v>
      </c>
      <c r="O252" s="711">
        <f t="shared" si="209"/>
        <v>0</v>
      </c>
      <c r="P252" s="711">
        <f t="shared" si="210"/>
        <v>0</v>
      </c>
      <c r="Q252" s="711">
        <f t="shared" si="211"/>
        <v>0</v>
      </c>
      <c r="R252" s="711">
        <f t="shared" si="212"/>
        <v>0</v>
      </c>
      <c r="S252" s="711">
        <f t="shared" si="213"/>
        <v>0</v>
      </c>
      <c r="T252" s="719">
        <f t="shared" si="214"/>
        <v>0</v>
      </c>
      <c r="U252" s="711"/>
      <c r="V252" s="711"/>
      <c r="W252" s="720"/>
      <c r="X252" s="711">
        <f t="shared" si="215"/>
        <v>0</v>
      </c>
      <c r="Y252" s="721" t="s">
        <v>650</v>
      </c>
      <c r="Z252" s="722"/>
      <c r="AA252" s="536"/>
      <c r="AB252" s="518"/>
      <c r="AC252" s="518"/>
      <c r="AF252" s="518"/>
      <c r="AG252" s="518"/>
      <c r="AH252" s="518"/>
      <c r="AI252" s="518"/>
      <c r="AJ252" s="518"/>
      <c r="AK252" s="518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18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18"/>
      <c r="BV252" s="518"/>
      <c r="BW252" s="518"/>
      <c r="BX252" s="518"/>
      <c r="BY252" s="518"/>
      <c r="BZ252" s="518"/>
      <c r="CA252" s="518"/>
      <c r="CB252" s="518"/>
      <c r="CC252" s="518"/>
      <c r="CD252" s="518"/>
      <c r="CE252" s="518"/>
      <c r="CF252" s="518"/>
      <c r="CG252" s="518"/>
      <c r="CH252" s="518"/>
      <c r="CI252" s="518"/>
      <c r="CJ252" s="518"/>
      <c r="CK252" s="518"/>
      <c r="CL252" s="518"/>
      <c r="CM252" s="518"/>
    </row>
    <row r="253" spans="1:91" ht="15.75" customHeight="1">
      <c r="A253" s="518"/>
      <c r="B253" s="525" t="str">
        <f t="shared" si="197"/>
        <v>G6</v>
      </c>
      <c r="C253" s="714">
        <f t="shared" si="198"/>
        <v>6</v>
      </c>
      <c r="D253" s="715">
        <f t="shared" si="199"/>
        <v>0</v>
      </c>
      <c r="E253" s="716"/>
      <c r="F253" s="717">
        <f t="shared" si="200"/>
        <v>0</v>
      </c>
      <c r="G253" s="718">
        <f t="shared" si="201"/>
        <v>0</v>
      </c>
      <c r="H253" s="711">
        <f t="shared" si="202"/>
        <v>0</v>
      </c>
      <c r="I253" s="711">
        <f t="shared" si="203"/>
        <v>0</v>
      </c>
      <c r="J253" s="711">
        <f t="shared" si="204"/>
        <v>0</v>
      </c>
      <c r="K253" s="711">
        <f t="shared" si="205"/>
        <v>0</v>
      </c>
      <c r="L253" s="711">
        <f t="shared" si="206"/>
        <v>0</v>
      </c>
      <c r="M253" s="711">
        <f t="shared" si="207"/>
        <v>0</v>
      </c>
      <c r="N253" s="711">
        <f t="shared" si="208"/>
        <v>0</v>
      </c>
      <c r="O253" s="711">
        <f t="shared" si="209"/>
        <v>0</v>
      </c>
      <c r="P253" s="711">
        <f t="shared" si="210"/>
        <v>0</v>
      </c>
      <c r="Q253" s="711">
        <f t="shared" si="211"/>
        <v>0</v>
      </c>
      <c r="R253" s="711">
        <f t="shared" si="212"/>
        <v>0</v>
      </c>
      <c r="S253" s="711">
        <f t="shared" si="213"/>
        <v>0</v>
      </c>
      <c r="T253" s="719">
        <f t="shared" si="214"/>
        <v>0</v>
      </c>
      <c r="U253" s="711"/>
      <c r="V253" s="711"/>
      <c r="W253" s="720"/>
      <c r="X253" s="711">
        <f t="shared" si="215"/>
        <v>0</v>
      </c>
      <c r="Y253" s="721" t="s">
        <v>650</v>
      </c>
      <c r="Z253" s="722"/>
      <c r="AA253" s="536"/>
      <c r="AB253" s="518"/>
      <c r="AC253" s="518"/>
      <c r="AF253" s="518"/>
      <c r="AG253" s="518"/>
      <c r="AH253" s="518"/>
      <c r="AI253" s="518"/>
      <c r="AJ253" s="518"/>
      <c r="AK253" s="518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518"/>
      <c r="AZ253" s="518"/>
      <c r="BA253" s="518"/>
      <c r="BB253" s="518"/>
      <c r="BC253" s="518"/>
      <c r="BD253" s="518"/>
      <c r="BE253" s="518"/>
      <c r="BF253" s="518"/>
      <c r="BG253" s="518"/>
      <c r="BH253" s="518"/>
      <c r="BI253" s="518"/>
      <c r="BJ253" s="518"/>
      <c r="BK253" s="518"/>
      <c r="BL253" s="518"/>
      <c r="BM253" s="518"/>
      <c r="BN253" s="518"/>
      <c r="BO253" s="518"/>
      <c r="BP253" s="518"/>
      <c r="BQ253" s="518"/>
      <c r="BR253" s="518"/>
      <c r="BS253" s="518"/>
      <c r="BT253" s="518"/>
      <c r="BU253" s="518"/>
      <c r="BV253" s="518"/>
      <c r="BW253" s="518"/>
      <c r="BX253" s="518"/>
      <c r="BY253" s="518"/>
      <c r="BZ253" s="518"/>
      <c r="CA253" s="518"/>
      <c r="CB253" s="518"/>
      <c r="CC253" s="518"/>
      <c r="CD253" s="518"/>
      <c r="CE253" s="518"/>
      <c r="CF253" s="518"/>
      <c r="CG253" s="518"/>
      <c r="CH253" s="518"/>
      <c r="CI253" s="518"/>
      <c r="CJ253" s="518"/>
      <c r="CK253" s="518"/>
      <c r="CL253" s="518"/>
      <c r="CM253" s="518"/>
    </row>
    <row r="254" spans="1:91" ht="15.75" customHeight="1">
      <c r="A254" s="518"/>
      <c r="B254" s="525" t="str">
        <f t="shared" si="197"/>
        <v>G7</v>
      </c>
      <c r="C254" s="714">
        <f t="shared" si="198"/>
        <v>7</v>
      </c>
      <c r="D254" s="715">
        <f t="shared" si="199"/>
        <v>0</v>
      </c>
      <c r="E254" s="716"/>
      <c r="F254" s="717">
        <f t="shared" si="200"/>
        <v>0</v>
      </c>
      <c r="G254" s="718">
        <f t="shared" si="201"/>
        <v>0</v>
      </c>
      <c r="H254" s="711">
        <f t="shared" si="202"/>
        <v>0</v>
      </c>
      <c r="I254" s="711">
        <f t="shared" si="203"/>
        <v>0</v>
      </c>
      <c r="J254" s="711">
        <f t="shared" si="204"/>
        <v>0</v>
      </c>
      <c r="K254" s="711">
        <f t="shared" si="205"/>
        <v>0</v>
      </c>
      <c r="L254" s="711">
        <f t="shared" si="206"/>
        <v>0</v>
      </c>
      <c r="M254" s="711">
        <f t="shared" si="207"/>
        <v>0</v>
      </c>
      <c r="N254" s="711">
        <f t="shared" si="208"/>
        <v>0</v>
      </c>
      <c r="O254" s="711">
        <f t="shared" si="209"/>
        <v>0</v>
      </c>
      <c r="P254" s="711">
        <f t="shared" si="210"/>
        <v>0</v>
      </c>
      <c r="Q254" s="711">
        <f t="shared" si="211"/>
        <v>0</v>
      </c>
      <c r="R254" s="711">
        <f t="shared" si="212"/>
        <v>0</v>
      </c>
      <c r="S254" s="711">
        <f t="shared" si="213"/>
        <v>0</v>
      </c>
      <c r="T254" s="719">
        <f t="shared" si="214"/>
        <v>0</v>
      </c>
      <c r="U254" s="711"/>
      <c r="V254" s="711"/>
      <c r="W254" s="720"/>
      <c r="X254" s="711">
        <f t="shared" si="215"/>
        <v>0</v>
      </c>
      <c r="Y254" s="721" t="s">
        <v>650</v>
      </c>
      <c r="Z254" s="722"/>
      <c r="AA254" s="536"/>
      <c r="AB254" s="518"/>
      <c r="AC254" s="518"/>
      <c r="AF254" s="518"/>
      <c r="AG254" s="518"/>
      <c r="AH254" s="518"/>
      <c r="AI254" s="518"/>
      <c r="AJ254" s="518"/>
      <c r="AK254" s="518"/>
      <c r="AL254" s="518"/>
      <c r="AM254" s="518"/>
      <c r="AN254" s="518"/>
      <c r="AO254" s="518"/>
      <c r="AP254" s="518"/>
      <c r="AQ254" s="518"/>
      <c r="AR254" s="518"/>
      <c r="AS254" s="518"/>
      <c r="AT254" s="518"/>
      <c r="AU254" s="518"/>
      <c r="AV254" s="518"/>
      <c r="AW254" s="518"/>
      <c r="AX254" s="518"/>
      <c r="AY254" s="518"/>
      <c r="AZ254" s="518"/>
      <c r="BA254" s="518"/>
      <c r="BB254" s="518"/>
      <c r="BC254" s="518"/>
      <c r="BD254" s="518"/>
      <c r="BE254" s="518"/>
      <c r="BF254" s="518"/>
      <c r="BG254" s="518"/>
      <c r="BH254" s="518"/>
      <c r="BI254" s="518"/>
      <c r="BJ254" s="518"/>
      <c r="BK254" s="518"/>
      <c r="BL254" s="518"/>
      <c r="BM254" s="518"/>
      <c r="BN254" s="518"/>
      <c r="BO254" s="518"/>
      <c r="BP254" s="518"/>
      <c r="BQ254" s="518"/>
      <c r="BR254" s="518"/>
      <c r="BS254" s="518"/>
      <c r="BT254" s="518"/>
      <c r="BU254" s="518"/>
      <c r="BV254" s="518"/>
      <c r="BW254" s="518"/>
      <c r="BX254" s="518"/>
      <c r="BY254" s="518"/>
      <c r="BZ254" s="518"/>
      <c r="CA254" s="518"/>
      <c r="CB254" s="518"/>
      <c r="CC254" s="518"/>
      <c r="CD254" s="518"/>
      <c r="CE254" s="518"/>
      <c r="CF254" s="518"/>
      <c r="CG254" s="518"/>
      <c r="CH254" s="518"/>
      <c r="CI254" s="518"/>
      <c r="CJ254" s="518"/>
      <c r="CK254" s="518"/>
      <c r="CL254" s="518"/>
      <c r="CM254" s="518"/>
    </row>
    <row r="255" spans="1:91" ht="15.75" customHeight="1">
      <c r="A255" s="518"/>
      <c r="B255" s="525" t="str">
        <f t="shared" si="197"/>
        <v>G8</v>
      </c>
      <c r="C255" s="714">
        <f t="shared" si="198"/>
        <v>8</v>
      </c>
      <c r="D255" s="715">
        <f t="shared" si="199"/>
        <v>0</v>
      </c>
      <c r="E255" s="716"/>
      <c r="F255" s="717">
        <f t="shared" si="200"/>
        <v>0</v>
      </c>
      <c r="G255" s="718">
        <f t="shared" si="201"/>
        <v>0</v>
      </c>
      <c r="H255" s="711">
        <f t="shared" si="202"/>
        <v>0</v>
      </c>
      <c r="I255" s="711">
        <f t="shared" si="203"/>
        <v>0</v>
      </c>
      <c r="J255" s="711">
        <f t="shared" si="204"/>
        <v>0</v>
      </c>
      <c r="K255" s="711">
        <f t="shared" si="205"/>
        <v>0</v>
      </c>
      <c r="L255" s="711">
        <f t="shared" si="206"/>
        <v>0</v>
      </c>
      <c r="M255" s="711">
        <f t="shared" si="207"/>
        <v>0</v>
      </c>
      <c r="N255" s="711">
        <f t="shared" si="208"/>
        <v>0</v>
      </c>
      <c r="O255" s="711">
        <f t="shared" si="209"/>
        <v>0</v>
      </c>
      <c r="P255" s="711">
        <f t="shared" si="210"/>
        <v>0</v>
      </c>
      <c r="Q255" s="711">
        <f t="shared" si="211"/>
        <v>0</v>
      </c>
      <c r="R255" s="711">
        <f t="shared" si="212"/>
        <v>0</v>
      </c>
      <c r="S255" s="711">
        <f t="shared" si="213"/>
        <v>0</v>
      </c>
      <c r="T255" s="719">
        <f t="shared" si="214"/>
        <v>0</v>
      </c>
      <c r="U255" s="711"/>
      <c r="V255" s="711"/>
      <c r="W255" s="720"/>
      <c r="X255" s="711">
        <f t="shared" si="215"/>
        <v>0</v>
      </c>
      <c r="Y255" s="721" t="s">
        <v>650</v>
      </c>
      <c r="Z255" s="722"/>
      <c r="AA255" s="536"/>
      <c r="AB255" s="518"/>
      <c r="AC255" s="518"/>
      <c r="AF255" s="518"/>
      <c r="AG255" s="518"/>
      <c r="AH255" s="518"/>
      <c r="AI255" s="518"/>
      <c r="AJ255" s="518"/>
      <c r="AK255" s="518"/>
      <c r="AL255" s="518"/>
      <c r="AM255" s="518"/>
      <c r="AN255" s="518"/>
      <c r="AO255" s="518"/>
      <c r="AP255" s="518"/>
      <c r="AQ255" s="518"/>
      <c r="AR255" s="518"/>
      <c r="AS255" s="518"/>
      <c r="AT255" s="518"/>
      <c r="AU255" s="518"/>
      <c r="AV255" s="518"/>
      <c r="AW255" s="518"/>
      <c r="AX255" s="518"/>
      <c r="AY255" s="518"/>
      <c r="AZ255" s="518"/>
      <c r="BA255" s="518"/>
      <c r="BB255" s="518"/>
      <c r="BC255" s="518"/>
      <c r="BD255" s="518"/>
      <c r="BE255" s="518"/>
      <c r="BF255" s="518"/>
      <c r="BG255" s="518"/>
      <c r="BH255" s="518"/>
      <c r="BI255" s="518"/>
      <c r="BJ255" s="518"/>
      <c r="BK255" s="518"/>
      <c r="BL255" s="518"/>
      <c r="BM255" s="518"/>
      <c r="BN255" s="518"/>
      <c r="BO255" s="518"/>
      <c r="BP255" s="518"/>
      <c r="BQ255" s="518"/>
      <c r="BR255" s="518"/>
      <c r="BS255" s="518"/>
      <c r="BT255" s="518"/>
      <c r="BU255" s="518"/>
      <c r="BV255" s="518"/>
      <c r="BW255" s="518"/>
      <c r="BX255" s="518"/>
      <c r="BY255" s="518"/>
      <c r="BZ255" s="518"/>
      <c r="CA255" s="518"/>
      <c r="CB255" s="518"/>
      <c r="CC255" s="518"/>
      <c r="CD255" s="518"/>
      <c r="CE255" s="518"/>
      <c r="CF255" s="518"/>
      <c r="CG255" s="518"/>
      <c r="CH255" s="518"/>
      <c r="CI255" s="518"/>
      <c r="CJ255" s="518"/>
      <c r="CK255" s="518"/>
      <c r="CL255" s="518"/>
      <c r="CM255" s="518"/>
    </row>
    <row r="256" spans="1:91" ht="15.75" customHeight="1">
      <c r="A256" s="518"/>
      <c r="B256" s="525" t="str">
        <f t="shared" si="197"/>
        <v>G9</v>
      </c>
      <c r="C256" s="714">
        <f t="shared" si="198"/>
        <v>9</v>
      </c>
      <c r="D256" s="715">
        <f t="shared" si="199"/>
        <v>0</v>
      </c>
      <c r="E256" s="716"/>
      <c r="F256" s="717">
        <f t="shared" si="200"/>
        <v>0</v>
      </c>
      <c r="G256" s="718">
        <f t="shared" si="201"/>
        <v>0</v>
      </c>
      <c r="H256" s="711">
        <f t="shared" si="202"/>
        <v>0</v>
      </c>
      <c r="I256" s="711">
        <f t="shared" si="203"/>
        <v>0</v>
      </c>
      <c r="J256" s="711">
        <f t="shared" si="204"/>
        <v>0</v>
      </c>
      <c r="K256" s="711">
        <f t="shared" si="205"/>
        <v>0</v>
      </c>
      <c r="L256" s="711">
        <f t="shared" si="206"/>
        <v>0</v>
      </c>
      <c r="M256" s="711">
        <f t="shared" si="207"/>
        <v>0</v>
      </c>
      <c r="N256" s="711">
        <f t="shared" si="208"/>
        <v>0</v>
      </c>
      <c r="O256" s="711">
        <f t="shared" si="209"/>
        <v>0</v>
      </c>
      <c r="P256" s="711">
        <f t="shared" si="210"/>
        <v>0</v>
      </c>
      <c r="Q256" s="711">
        <f t="shared" si="211"/>
        <v>0</v>
      </c>
      <c r="R256" s="711">
        <f t="shared" si="212"/>
        <v>0</v>
      </c>
      <c r="S256" s="711">
        <f t="shared" si="213"/>
        <v>0</v>
      </c>
      <c r="T256" s="719">
        <f t="shared" si="214"/>
        <v>0</v>
      </c>
      <c r="U256" s="711"/>
      <c r="V256" s="711"/>
      <c r="W256" s="720"/>
      <c r="X256" s="711">
        <f t="shared" si="215"/>
        <v>0</v>
      </c>
      <c r="Y256" s="510"/>
      <c r="Z256" s="722"/>
      <c r="AA256" s="536"/>
      <c r="AB256" s="518"/>
      <c r="AC256" s="518"/>
      <c r="AF256" s="518"/>
      <c r="AG256" s="518"/>
      <c r="AH256" s="518"/>
      <c r="AI256" s="518"/>
      <c r="AJ256" s="518"/>
      <c r="AK256" s="518"/>
      <c r="AL256" s="518"/>
      <c r="AM256" s="518"/>
      <c r="AN256" s="518"/>
      <c r="AO256" s="518"/>
      <c r="AP256" s="518"/>
      <c r="AQ256" s="518"/>
      <c r="AR256" s="518"/>
      <c r="AS256" s="518"/>
      <c r="AT256" s="518"/>
      <c r="AU256" s="518"/>
      <c r="AV256" s="518"/>
      <c r="AW256" s="518"/>
      <c r="AX256" s="518"/>
      <c r="AY256" s="518"/>
      <c r="AZ256" s="518"/>
      <c r="BA256" s="518"/>
      <c r="BB256" s="518"/>
      <c r="BC256" s="518"/>
      <c r="BD256" s="518"/>
      <c r="BE256" s="518"/>
      <c r="BF256" s="518"/>
      <c r="BG256" s="518"/>
      <c r="BH256" s="518"/>
      <c r="BI256" s="518"/>
      <c r="BJ256" s="518"/>
      <c r="BK256" s="518"/>
      <c r="BL256" s="518"/>
      <c r="BM256" s="518"/>
      <c r="BN256" s="518"/>
      <c r="BO256" s="518"/>
      <c r="BP256" s="518"/>
      <c r="BQ256" s="518"/>
      <c r="BR256" s="518"/>
      <c r="BS256" s="518"/>
      <c r="BT256" s="518"/>
      <c r="BU256" s="518"/>
      <c r="BV256" s="518"/>
      <c r="BW256" s="518"/>
      <c r="BX256" s="518"/>
      <c r="BY256" s="518"/>
      <c r="BZ256" s="518"/>
      <c r="CA256" s="518"/>
      <c r="CB256" s="518"/>
      <c r="CC256" s="518"/>
      <c r="CD256" s="518"/>
      <c r="CE256" s="518"/>
      <c r="CF256" s="518"/>
      <c r="CG256" s="518"/>
      <c r="CH256" s="518"/>
      <c r="CI256" s="518"/>
      <c r="CJ256" s="518"/>
      <c r="CK256" s="518"/>
      <c r="CL256" s="518"/>
      <c r="CM256" s="518"/>
    </row>
    <row r="257" spans="1:91" ht="15.75" customHeight="1">
      <c r="A257" s="518"/>
      <c r="B257" s="525" t="str">
        <f t="shared" si="197"/>
        <v>G10</v>
      </c>
      <c r="C257" s="714">
        <f t="shared" si="198"/>
        <v>10</v>
      </c>
      <c r="D257" s="715">
        <f t="shared" si="199"/>
        <v>0</v>
      </c>
      <c r="E257" s="716"/>
      <c r="F257" s="717">
        <f t="shared" si="200"/>
        <v>0</v>
      </c>
      <c r="G257" s="718">
        <f t="shared" si="201"/>
        <v>0</v>
      </c>
      <c r="H257" s="711">
        <f t="shared" si="202"/>
        <v>0</v>
      </c>
      <c r="I257" s="711">
        <f t="shared" si="203"/>
        <v>0</v>
      </c>
      <c r="J257" s="711">
        <f t="shared" si="204"/>
        <v>0</v>
      </c>
      <c r="K257" s="711">
        <f t="shared" si="205"/>
        <v>0</v>
      </c>
      <c r="L257" s="711">
        <f t="shared" si="206"/>
        <v>0</v>
      </c>
      <c r="M257" s="711">
        <f t="shared" si="207"/>
        <v>0</v>
      </c>
      <c r="N257" s="711">
        <f t="shared" si="208"/>
        <v>0</v>
      </c>
      <c r="O257" s="711">
        <f t="shared" si="209"/>
        <v>0</v>
      </c>
      <c r="P257" s="711">
        <f t="shared" si="210"/>
        <v>0</v>
      </c>
      <c r="Q257" s="711">
        <f t="shared" si="211"/>
        <v>0</v>
      </c>
      <c r="R257" s="711">
        <f t="shared" si="212"/>
        <v>0</v>
      </c>
      <c r="S257" s="711">
        <f t="shared" si="213"/>
        <v>0</v>
      </c>
      <c r="T257" s="719">
        <f t="shared" si="214"/>
        <v>0</v>
      </c>
      <c r="U257" s="711"/>
      <c r="V257" s="711"/>
      <c r="W257" s="720"/>
      <c r="X257" s="711">
        <f t="shared" si="215"/>
        <v>0</v>
      </c>
      <c r="Y257" s="510"/>
      <c r="Z257" s="722"/>
      <c r="AA257" s="536"/>
      <c r="AB257" s="518"/>
      <c r="AC257" s="518"/>
      <c r="AF257" s="518"/>
      <c r="AG257" s="518"/>
      <c r="AH257" s="518"/>
      <c r="AI257" s="518"/>
      <c r="AJ257" s="518"/>
      <c r="AK257" s="518"/>
      <c r="AL257" s="518"/>
      <c r="AM257" s="518"/>
      <c r="AN257" s="518"/>
      <c r="AO257" s="518"/>
      <c r="AP257" s="518"/>
      <c r="AQ257" s="518"/>
      <c r="AR257" s="518"/>
      <c r="AS257" s="518"/>
      <c r="AT257" s="518"/>
      <c r="AU257" s="518"/>
      <c r="AV257" s="518"/>
      <c r="AW257" s="518"/>
      <c r="AX257" s="518"/>
      <c r="AY257" s="518"/>
      <c r="AZ257" s="518"/>
      <c r="BA257" s="518"/>
      <c r="BB257" s="518"/>
      <c r="BC257" s="518"/>
      <c r="BD257" s="518"/>
      <c r="BE257" s="518"/>
      <c r="BF257" s="518"/>
      <c r="BG257" s="518"/>
      <c r="BH257" s="518"/>
      <c r="BI257" s="518"/>
      <c r="BJ257" s="518"/>
      <c r="BK257" s="518"/>
      <c r="BL257" s="518"/>
      <c r="BM257" s="518"/>
      <c r="BN257" s="518"/>
      <c r="BO257" s="518"/>
      <c r="BP257" s="518"/>
      <c r="BQ257" s="518"/>
      <c r="BR257" s="518"/>
      <c r="BS257" s="518"/>
      <c r="BT257" s="518"/>
      <c r="BU257" s="518"/>
      <c r="BV257" s="518"/>
      <c r="BW257" s="518"/>
      <c r="BX257" s="518"/>
      <c r="BY257" s="518"/>
      <c r="BZ257" s="518"/>
      <c r="CA257" s="518"/>
      <c r="CB257" s="518"/>
      <c r="CC257" s="518"/>
      <c r="CD257" s="518"/>
      <c r="CE257" s="518"/>
      <c r="CF257" s="518"/>
      <c r="CG257" s="518"/>
      <c r="CH257" s="518"/>
      <c r="CI257" s="518"/>
      <c r="CJ257" s="518"/>
      <c r="CK257" s="518"/>
      <c r="CL257" s="518"/>
      <c r="CM257" s="518"/>
    </row>
    <row r="258" spans="1:91" ht="15.75" customHeight="1">
      <c r="A258" s="518"/>
      <c r="B258" s="525"/>
      <c r="C258" s="1318" t="s">
        <v>36</v>
      </c>
      <c r="D258" s="1217"/>
      <c r="E258" s="1217"/>
      <c r="F258" s="1217"/>
      <c r="G258" s="1173"/>
      <c r="H258" s="725"/>
      <c r="I258" s="725">
        <f>SUM(I248:I257)</f>
        <v>0</v>
      </c>
      <c r="J258" s="725"/>
      <c r="K258" s="725">
        <f>SUM(K248:K257)</f>
        <v>0</v>
      </c>
      <c r="L258" s="726"/>
      <c r="M258" s="725">
        <f>SUM(M248:M257)</f>
        <v>0</v>
      </c>
      <c r="N258" s="726"/>
      <c r="O258" s="725">
        <f>SUM(O248:O257)</f>
        <v>275000</v>
      </c>
      <c r="P258" s="726"/>
      <c r="Q258" s="725">
        <f>SUM(Q248:Q257)</f>
        <v>480000</v>
      </c>
      <c r="R258" s="726"/>
      <c r="S258" s="725">
        <f t="shared" ref="S258:T258" si="216">SUM(S248:S257)</f>
        <v>480000</v>
      </c>
      <c r="T258" s="725">
        <f t="shared" si="216"/>
        <v>1235000</v>
      </c>
      <c r="U258" s="725"/>
      <c r="V258" s="725"/>
      <c r="W258" s="728"/>
      <c r="X258" s="725">
        <f>SUM(X248:X257)</f>
        <v>1085000</v>
      </c>
      <c r="Y258" s="729">
        <f t="shared" ref="Y258:Z258" si="217">COUNTA(Y248:Y257)</f>
        <v>8</v>
      </c>
      <c r="Z258" s="730">
        <f t="shared" si="217"/>
        <v>0</v>
      </c>
      <c r="AA258" s="536"/>
      <c r="AB258" s="518"/>
      <c r="AC258" s="518"/>
      <c r="AF258" s="518"/>
      <c r="AG258" s="518"/>
      <c r="AH258" s="518"/>
      <c r="AI258" s="518"/>
      <c r="AJ258" s="518"/>
      <c r="AK258" s="518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18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18"/>
      <c r="BV258" s="518"/>
      <c r="BW258" s="518"/>
      <c r="BX258" s="518"/>
      <c r="BY258" s="518"/>
      <c r="BZ258" s="518"/>
      <c r="CA258" s="518"/>
      <c r="CB258" s="518"/>
      <c r="CC258" s="518"/>
      <c r="CD258" s="518"/>
      <c r="CE258" s="518"/>
      <c r="CF258" s="518"/>
      <c r="CG258" s="518"/>
      <c r="CH258" s="518"/>
      <c r="CI258" s="518"/>
      <c r="CJ258" s="518"/>
      <c r="CK258" s="518"/>
      <c r="CL258" s="518"/>
      <c r="CM258" s="518"/>
    </row>
    <row r="259" spans="1:91" ht="15.75" customHeight="1">
      <c r="A259" s="518"/>
      <c r="B259" s="525"/>
      <c r="C259" s="518"/>
      <c r="D259" s="530"/>
      <c r="E259" s="529"/>
      <c r="F259" s="529"/>
      <c r="G259" s="530"/>
      <c r="H259" s="518"/>
      <c r="I259" s="518"/>
      <c r="J259" s="518"/>
      <c r="K259" s="518"/>
      <c r="L259" s="518"/>
      <c r="M259" s="518"/>
      <c r="N259" s="518"/>
      <c r="O259" s="518"/>
      <c r="P259" s="518"/>
      <c r="Q259" s="518"/>
      <c r="R259" s="518"/>
      <c r="S259" s="518"/>
      <c r="T259" s="530"/>
      <c r="U259" s="518"/>
      <c r="V259" s="518"/>
      <c r="W259" s="518"/>
      <c r="X259" s="530">
        <f>+AJ81</f>
        <v>1085000</v>
      </c>
      <c r="Y259" s="551"/>
      <c r="Z259" s="551"/>
      <c r="AA259" s="536"/>
      <c r="AB259" s="518"/>
      <c r="AC259" s="518"/>
      <c r="AF259" s="518"/>
      <c r="AG259" s="518"/>
      <c r="AH259" s="518"/>
      <c r="AI259" s="518"/>
      <c r="AJ259" s="518"/>
      <c r="AK259" s="518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518"/>
      <c r="AZ259" s="518"/>
      <c r="BA259" s="518"/>
      <c r="BB259" s="518"/>
      <c r="BC259" s="518"/>
      <c r="BD259" s="518"/>
      <c r="BE259" s="518"/>
      <c r="BF259" s="518"/>
      <c r="BG259" s="518"/>
      <c r="BH259" s="518"/>
      <c r="BI259" s="518"/>
      <c r="BJ259" s="518"/>
      <c r="BK259" s="518"/>
      <c r="BL259" s="518"/>
      <c r="BM259" s="518"/>
      <c r="BN259" s="518"/>
      <c r="BO259" s="518"/>
      <c r="BP259" s="518"/>
      <c r="BQ259" s="518"/>
      <c r="BR259" s="518"/>
      <c r="BS259" s="518"/>
      <c r="BT259" s="518"/>
      <c r="BU259" s="518"/>
      <c r="BV259" s="518"/>
      <c r="BW259" s="518"/>
      <c r="BX259" s="518"/>
      <c r="BY259" s="518"/>
      <c r="BZ259" s="518"/>
      <c r="CA259" s="518"/>
      <c r="CB259" s="518"/>
      <c r="CC259" s="518"/>
      <c r="CD259" s="518"/>
      <c r="CE259" s="518"/>
      <c r="CF259" s="518"/>
      <c r="CG259" s="518"/>
      <c r="CH259" s="518"/>
      <c r="CI259" s="518"/>
      <c r="CJ259" s="518"/>
      <c r="CK259" s="518"/>
      <c r="CL259" s="518"/>
      <c r="CM259" s="518"/>
    </row>
    <row r="260" spans="1:91" ht="15.75" customHeight="1">
      <c r="A260" s="518"/>
      <c r="B260" s="525"/>
      <c r="C260" s="518"/>
      <c r="D260" s="518"/>
      <c r="E260" s="529"/>
      <c r="F260" s="529"/>
      <c r="G260" s="530"/>
      <c r="H260" s="518"/>
      <c r="I260" s="518"/>
      <c r="J260" s="518"/>
      <c r="K260" s="518"/>
      <c r="L260" s="518"/>
      <c r="M260" s="518"/>
      <c r="N260" s="518"/>
      <c r="O260" s="518"/>
      <c r="P260" s="518"/>
      <c r="Q260" s="518"/>
      <c r="R260" s="518"/>
      <c r="S260" s="518"/>
      <c r="T260" s="518"/>
      <c r="U260" s="518"/>
      <c r="V260" s="518"/>
      <c r="W260" s="518"/>
      <c r="X260" s="530">
        <f>+X259-X258</f>
        <v>0</v>
      </c>
      <c r="Y260" s="551"/>
      <c r="Z260" s="551"/>
      <c r="AA260" s="536"/>
      <c r="AB260" s="518"/>
      <c r="AC260" s="518"/>
      <c r="AF260" s="518"/>
      <c r="AG260" s="518"/>
      <c r="AH260" s="518"/>
      <c r="AI260" s="518"/>
      <c r="AJ260" s="518"/>
      <c r="AK260" s="518"/>
      <c r="AL260" s="518"/>
      <c r="AM260" s="518"/>
      <c r="AN260" s="518"/>
      <c r="AO260" s="518"/>
      <c r="AP260" s="518"/>
      <c r="AQ260" s="518"/>
      <c r="AR260" s="518"/>
      <c r="AS260" s="518"/>
      <c r="AT260" s="518"/>
      <c r="AU260" s="518"/>
      <c r="AV260" s="518"/>
      <c r="AW260" s="518"/>
      <c r="AX260" s="518"/>
      <c r="AY260" s="518"/>
      <c r="AZ260" s="518"/>
      <c r="BA260" s="518"/>
      <c r="BB260" s="518"/>
      <c r="BC260" s="518"/>
      <c r="BD260" s="518"/>
      <c r="BE260" s="518"/>
      <c r="BF260" s="518"/>
      <c r="BG260" s="518"/>
      <c r="BH260" s="518"/>
      <c r="BI260" s="518"/>
      <c r="BJ260" s="518"/>
      <c r="BK260" s="518"/>
      <c r="BL260" s="518"/>
      <c r="BM260" s="518"/>
      <c r="BN260" s="518"/>
      <c r="BO260" s="518"/>
      <c r="BP260" s="518"/>
      <c r="BQ260" s="518"/>
      <c r="BR260" s="518"/>
      <c r="BS260" s="518"/>
      <c r="BT260" s="518"/>
      <c r="BU260" s="518"/>
      <c r="BV260" s="518"/>
      <c r="BW260" s="518"/>
      <c r="BX260" s="518"/>
      <c r="BY260" s="518"/>
      <c r="BZ260" s="518"/>
      <c r="CA260" s="518"/>
      <c r="CB260" s="518"/>
      <c r="CC260" s="518"/>
      <c r="CD260" s="518"/>
      <c r="CE260" s="518"/>
      <c r="CF260" s="518"/>
      <c r="CG260" s="518"/>
      <c r="CH260" s="518"/>
      <c r="CI260" s="518"/>
      <c r="CJ260" s="518"/>
      <c r="CK260" s="518"/>
      <c r="CL260" s="518"/>
      <c r="CM260" s="518"/>
    </row>
    <row r="261" spans="1:91" ht="15.75" customHeight="1">
      <c r="A261" s="518"/>
      <c r="B261" s="525"/>
      <c r="C261" s="705" t="str">
        <f>D93</f>
        <v>INTERNAL KREDIT</v>
      </c>
      <c r="D261" s="703"/>
      <c r="E261" s="737"/>
      <c r="F261" s="704">
        <f>IFERROR(VLOOKUP(C261,$DG$13:$DK$25,5,0),"")</f>
        <v>0</v>
      </c>
      <c r="G261" s="703"/>
      <c r="H261" s="705"/>
      <c r="I261" s="705"/>
      <c r="J261" s="705"/>
      <c r="K261" s="705"/>
      <c r="L261" s="540"/>
      <c r="M261" s="706"/>
      <c r="N261" s="706"/>
      <c r="O261" s="706"/>
      <c r="P261" s="706"/>
      <c r="Q261" s="706"/>
      <c r="R261" s="706"/>
      <c r="S261" s="706"/>
      <c r="T261" s="707"/>
      <c r="U261" s="707"/>
      <c r="V261" s="707"/>
      <c r="W261" s="518"/>
      <c r="X261" s="518"/>
      <c r="Y261" s="551"/>
      <c r="Z261" s="551"/>
      <c r="AA261" s="536"/>
      <c r="AB261" s="518"/>
      <c r="AC261" s="518"/>
      <c r="AF261" s="518"/>
      <c r="AG261" s="518"/>
      <c r="AH261" s="518"/>
      <c r="AI261" s="518"/>
      <c r="AJ261" s="518"/>
      <c r="AK261" s="518"/>
      <c r="AL261" s="518"/>
      <c r="AM261" s="518"/>
      <c r="AN261" s="518"/>
      <c r="AO261" s="518"/>
      <c r="AP261" s="518"/>
      <c r="AQ261" s="518"/>
      <c r="AR261" s="518"/>
      <c r="AS261" s="518"/>
      <c r="AT261" s="518"/>
      <c r="AU261" s="518"/>
      <c r="AV261" s="518"/>
      <c r="AW261" s="518"/>
      <c r="AX261" s="518"/>
      <c r="AY261" s="518"/>
      <c r="AZ261" s="518"/>
      <c r="BA261" s="518"/>
      <c r="BB261" s="518"/>
      <c r="BC261" s="518"/>
      <c r="BD261" s="518"/>
      <c r="BE261" s="518"/>
      <c r="BF261" s="518"/>
      <c r="BG261" s="518"/>
      <c r="BH261" s="518"/>
      <c r="BI261" s="518"/>
      <c r="BJ261" s="518"/>
      <c r="BK261" s="518"/>
      <c r="BL261" s="518"/>
      <c r="BM261" s="518"/>
      <c r="BN261" s="518"/>
      <c r="BO261" s="518"/>
      <c r="BP261" s="518"/>
      <c r="BQ261" s="518"/>
      <c r="BR261" s="518"/>
      <c r="BS261" s="518"/>
      <c r="BT261" s="518"/>
      <c r="BU261" s="518"/>
      <c r="BV261" s="518"/>
      <c r="BW261" s="518"/>
      <c r="BX261" s="518"/>
      <c r="BY261" s="518"/>
      <c r="BZ261" s="518"/>
      <c r="CA261" s="518"/>
      <c r="CB261" s="518"/>
      <c r="CC261" s="518"/>
      <c r="CD261" s="518"/>
      <c r="CE261" s="518"/>
      <c r="CF261" s="518"/>
      <c r="CG261" s="518"/>
      <c r="CH261" s="518"/>
      <c r="CI261" s="518"/>
      <c r="CJ261" s="518"/>
      <c r="CK261" s="518"/>
      <c r="CL261" s="518"/>
      <c r="CM261" s="518"/>
    </row>
    <row r="262" spans="1:91" ht="15.75" customHeight="1">
      <c r="A262" s="518"/>
      <c r="B262" s="525"/>
      <c r="C262" s="1321" t="s">
        <v>1007</v>
      </c>
      <c r="D262" s="1312" t="s">
        <v>994</v>
      </c>
      <c r="E262" s="1315" t="s">
        <v>1207</v>
      </c>
      <c r="F262" s="1315" t="s">
        <v>995</v>
      </c>
      <c r="G262" s="1316" t="s">
        <v>1208</v>
      </c>
      <c r="H262" s="708">
        <f>+H$11</f>
        <v>45094</v>
      </c>
      <c r="I262" s="1316" t="s">
        <v>997</v>
      </c>
      <c r="J262" s="708">
        <f>+J$11</f>
        <v>45124</v>
      </c>
      <c r="K262" s="1316" t="s">
        <v>997</v>
      </c>
      <c r="L262" s="708">
        <f>+L$11</f>
        <v>45154</v>
      </c>
      <c r="M262" s="1316" t="s">
        <v>997</v>
      </c>
      <c r="N262" s="708">
        <f>+N$11</f>
        <v>45184</v>
      </c>
      <c r="O262" s="1316" t="s">
        <v>997</v>
      </c>
      <c r="P262" s="708">
        <f>+P$11</f>
        <v>45214</v>
      </c>
      <c r="Q262" s="1316" t="s">
        <v>997</v>
      </c>
      <c r="R262" s="708">
        <f>+R$11</f>
        <v>45244</v>
      </c>
      <c r="S262" s="1312" t="s">
        <v>997</v>
      </c>
      <c r="T262" s="1312" t="s">
        <v>36</v>
      </c>
      <c r="U262" s="1312" t="s">
        <v>319</v>
      </c>
      <c r="V262" s="1312" t="s">
        <v>248</v>
      </c>
      <c r="W262" s="1312" t="s">
        <v>998</v>
      </c>
      <c r="X262" s="709" t="s">
        <v>1209</v>
      </c>
      <c r="Y262" s="1313" t="s">
        <v>999</v>
      </c>
      <c r="Z262" s="1236"/>
      <c r="AA262" s="536"/>
      <c r="AB262" s="518"/>
      <c r="AC262" s="518"/>
      <c r="AF262" s="518"/>
      <c r="AG262" s="518"/>
      <c r="AH262" s="518"/>
      <c r="AI262" s="518"/>
      <c r="AJ262" s="518"/>
      <c r="AK262" s="518"/>
      <c r="AL262" s="518"/>
      <c r="AM262" s="518"/>
      <c r="AN262" s="518"/>
      <c r="AO262" s="518"/>
      <c r="AP262" s="518"/>
      <c r="AQ262" s="518"/>
      <c r="AR262" s="518"/>
      <c r="AS262" s="518"/>
      <c r="AT262" s="518"/>
      <c r="AU262" s="518"/>
      <c r="AV262" s="518"/>
      <c r="AW262" s="518"/>
      <c r="AX262" s="518"/>
      <c r="AY262" s="518"/>
      <c r="AZ262" s="518"/>
      <c r="BA262" s="518"/>
      <c r="BB262" s="518"/>
      <c r="BC262" s="518"/>
      <c r="BD262" s="518"/>
      <c r="BE262" s="518"/>
      <c r="BF262" s="518"/>
      <c r="BG262" s="518"/>
      <c r="BH262" s="518"/>
      <c r="BI262" s="518"/>
      <c r="BJ262" s="518"/>
      <c r="BK262" s="518"/>
      <c r="BL262" s="518"/>
      <c r="BM262" s="518"/>
      <c r="BN262" s="518"/>
      <c r="BO262" s="518"/>
      <c r="BP262" s="518"/>
      <c r="BQ262" s="518"/>
      <c r="BR262" s="518"/>
      <c r="BS262" s="518"/>
      <c r="BT262" s="518"/>
      <c r="BU262" s="518"/>
      <c r="BV262" s="518"/>
      <c r="BW262" s="518"/>
      <c r="BX262" s="518"/>
      <c r="BY262" s="518"/>
      <c r="BZ262" s="518"/>
      <c r="CA262" s="518"/>
      <c r="CB262" s="518"/>
      <c r="CC262" s="518"/>
      <c r="CD262" s="518"/>
      <c r="CE262" s="518"/>
      <c r="CF262" s="518"/>
      <c r="CG262" s="518"/>
      <c r="CH262" s="518"/>
      <c r="CI262" s="518"/>
      <c r="CJ262" s="518"/>
      <c r="CK262" s="518"/>
      <c r="CL262" s="518"/>
      <c r="CM262" s="518"/>
    </row>
    <row r="263" spans="1:91" ht="15.75" customHeight="1">
      <c r="A263" s="518"/>
      <c r="B263" s="525"/>
      <c r="C263" s="1197"/>
      <c r="D263" s="1185"/>
      <c r="E263" s="1185"/>
      <c r="F263" s="1185"/>
      <c r="G263" s="1185"/>
      <c r="H263" s="710" t="s">
        <v>1013</v>
      </c>
      <c r="I263" s="1185"/>
      <c r="J263" s="710" t="s">
        <v>1013</v>
      </c>
      <c r="K263" s="1185"/>
      <c r="L263" s="710" t="s">
        <v>1013</v>
      </c>
      <c r="M263" s="1185"/>
      <c r="N263" s="710" t="s">
        <v>1013</v>
      </c>
      <c r="O263" s="1185"/>
      <c r="P263" s="710" t="s">
        <v>1013</v>
      </c>
      <c r="Q263" s="1185"/>
      <c r="R263" s="710" t="s">
        <v>1013</v>
      </c>
      <c r="S263" s="1185"/>
      <c r="T263" s="1185"/>
      <c r="U263" s="1185"/>
      <c r="V263" s="1185"/>
      <c r="W263" s="1185"/>
      <c r="X263" s="711" t="str">
        <f>+C261</f>
        <v>INTERNAL KREDIT</v>
      </c>
      <c r="Y263" s="712" t="s">
        <v>1014</v>
      </c>
      <c r="Z263" s="713" t="s">
        <v>1015</v>
      </c>
      <c r="AA263" s="536"/>
      <c r="AB263" s="518"/>
      <c r="AC263" s="518"/>
      <c r="AF263" s="518"/>
      <c r="AG263" s="518"/>
      <c r="AH263" s="518"/>
      <c r="AI263" s="518"/>
      <c r="AJ263" s="518"/>
      <c r="AK263" s="518"/>
      <c r="AL263" s="518"/>
      <c r="AM263" s="518"/>
      <c r="AN263" s="518"/>
      <c r="AO263" s="518"/>
      <c r="AP263" s="518"/>
      <c r="AQ263" s="518"/>
      <c r="AR263" s="518"/>
      <c r="AS263" s="518"/>
      <c r="AT263" s="518"/>
      <c r="AU263" s="518"/>
      <c r="AV263" s="518"/>
      <c r="AW263" s="518"/>
      <c r="AX263" s="518"/>
      <c r="AY263" s="518"/>
      <c r="AZ263" s="518"/>
      <c r="BA263" s="518"/>
      <c r="BB263" s="518"/>
      <c r="BC263" s="518"/>
      <c r="BD263" s="518"/>
      <c r="BE263" s="518"/>
      <c r="BF263" s="518"/>
      <c r="BG263" s="518"/>
      <c r="BH263" s="518"/>
      <c r="BI263" s="518"/>
      <c r="BJ263" s="518"/>
      <c r="BK263" s="518"/>
      <c r="BL263" s="518"/>
      <c r="BM263" s="518"/>
      <c r="BN263" s="518"/>
      <c r="BO263" s="518"/>
      <c r="BP263" s="518"/>
      <c r="BQ263" s="518"/>
      <c r="BR263" s="518"/>
      <c r="BS263" s="518"/>
      <c r="BT263" s="518"/>
      <c r="BU263" s="518"/>
      <c r="BV263" s="518"/>
      <c r="BW263" s="518"/>
      <c r="BX263" s="518"/>
      <c r="BY263" s="518"/>
      <c r="BZ263" s="518"/>
      <c r="CA263" s="518"/>
      <c r="CB263" s="518"/>
      <c r="CC263" s="518"/>
      <c r="CD263" s="518"/>
      <c r="CE263" s="518"/>
      <c r="CF263" s="518"/>
      <c r="CG263" s="518"/>
      <c r="CH263" s="518"/>
      <c r="CI263" s="518"/>
      <c r="CJ263" s="518"/>
      <c r="CK263" s="518"/>
      <c r="CL263" s="518"/>
      <c r="CM263" s="518"/>
    </row>
    <row r="264" spans="1:91" ht="15.75" customHeight="1">
      <c r="A264" s="518"/>
      <c r="B264" s="525" t="str">
        <f t="shared" ref="B264:B283" si="218">+CONCATENATE($C$262,C264)</f>
        <v>H1</v>
      </c>
      <c r="C264" s="714">
        <f t="shared" ref="C264:C283" si="219">+C263+1</f>
        <v>1</v>
      </c>
      <c r="D264" s="715" t="str">
        <f t="shared" ref="D264:D282" si="220">IFERROR(VLOOKUP($B264,$BS$13:$DC$80,22,0),0)</f>
        <v>SUKMA TAHIR</v>
      </c>
      <c r="E264" s="716"/>
      <c r="F264" s="717">
        <f t="shared" ref="F264:F283" si="221">IFERROR(VLOOKUP($D264,$D$13:$V$80,3,0),0)</f>
        <v>45029</v>
      </c>
      <c r="G264" s="718" t="str">
        <f t="shared" ref="G264:G283" si="222">IFERROR(VLOOKUP($D264,$D$13:$V$80,4,0),0)</f>
        <v>1934/6279</v>
      </c>
      <c r="H264" s="711">
        <f t="shared" ref="H264:H283" si="223">IFERROR(VLOOKUP($D264,$D$13:$V$80,5,0),0)</f>
        <v>0</v>
      </c>
      <c r="I264" s="711">
        <f t="shared" ref="I264:I283" si="224">IFERROR(VLOOKUP($D264,$D$13:$V$80,6,0),0)</f>
        <v>0</v>
      </c>
      <c r="J264" s="711">
        <f t="shared" ref="J264:J283" si="225">IFERROR(VLOOKUP($D264,$D$13:$V$80,7,0),0)</f>
        <v>0</v>
      </c>
      <c r="K264" s="711">
        <f t="shared" ref="K264:K283" si="226">IFERROR(VLOOKUP($D264,$D$13:$V$80,8,0),0)</f>
        <v>0</v>
      </c>
      <c r="L264" s="711">
        <f t="shared" ref="L264:L283" si="227">IFERROR(VLOOKUP($D264,$D$13:$V$80,9,0),0)</f>
        <v>0</v>
      </c>
      <c r="M264" s="711">
        <f t="shared" ref="M264:M283" si="228">IFERROR(VLOOKUP($D264,$D$13:$V$80,10,0),0)</f>
        <v>0</v>
      </c>
      <c r="N264" s="711">
        <f t="shared" ref="N264:N283" si="229">IFERROR(VLOOKUP($D264,$D$13:$V$80,11,0),0)</f>
        <v>0</v>
      </c>
      <c r="O264" s="711">
        <f t="shared" ref="O264:O283" si="230">IFERROR(VLOOKUP($D264,$D$13:$V$80,12,0),0)</f>
        <v>0</v>
      </c>
      <c r="P264" s="711">
        <f t="shared" ref="P264:P283" si="231">IFERROR(VLOOKUP($D264,$D$13:$V$80,13,0),0)</f>
        <v>2</v>
      </c>
      <c r="Q264" s="711">
        <f t="shared" ref="Q264:Q283" si="232">IFERROR(VLOOKUP($D264,$D$13:$V$80,14,0),0)</f>
        <v>0</v>
      </c>
      <c r="R264" s="711">
        <f t="shared" ref="R264:R283" si="233">IFERROR(VLOOKUP($D264,$D$13:$V$80,15,0),0)</f>
        <v>3</v>
      </c>
      <c r="S264" s="711">
        <f t="shared" ref="S264:S283" si="234">IFERROR(VLOOKUP($D264,$D$13:$V$80,16,0),0)</f>
        <v>133000</v>
      </c>
      <c r="T264" s="719">
        <f t="shared" ref="T264:T283" si="235">I264+K264+M264+O264+Q264+S264</f>
        <v>133000</v>
      </c>
      <c r="U264" s="711"/>
      <c r="V264" s="711"/>
      <c r="W264" s="720"/>
      <c r="X264" s="711">
        <f t="shared" ref="X264:X283" si="236">IFERROR(VLOOKUP($D264,$AC$13:$AV$80,9,0),0)</f>
        <v>133000</v>
      </c>
      <c r="Y264" s="721" t="s">
        <v>650</v>
      </c>
      <c r="Z264" s="596"/>
      <c r="AA264" s="536"/>
      <c r="AB264" s="518"/>
      <c r="AC264" s="518"/>
      <c r="AF264" s="518"/>
      <c r="AG264" s="518"/>
      <c r="AH264" s="518"/>
      <c r="AI264" s="518"/>
      <c r="AJ264" s="518"/>
      <c r="AK264" s="518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18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18"/>
      <c r="BV264" s="518"/>
      <c r="BW264" s="518"/>
      <c r="BX264" s="518"/>
      <c r="BY264" s="518"/>
      <c r="BZ264" s="518"/>
      <c r="CA264" s="518"/>
      <c r="CB264" s="518"/>
      <c r="CC264" s="518"/>
      <c r="CD264" s="518"/>
      <c r="CE264" s="518"/>
      <c r="CF264" s="518"/>
      <c r="CG264" s="518"/>
      <c r="CH264" s="518"/>
      <c r="CI264" s="518"/>
      <c r="CJ264" s="518"/>
      <c r="CK264" s="518"/>
      <c r="CL264" s="518"/>
      <c r="CM264" s="518"/>
    </row>
    <row r="265" spans="1:91" ht="15.75" customHeight="1">
      <c r="A265" s="518"/>
      <c r="B265" s="525" t="str">
        <f t="shared" si="218"/>
        <v>H2</v>
      </c>
      <c r="C265" s="714">
        <f t="shared" si="219"/>
        <v>2</v>
      </c>
      <c r="D265" s="715" t="str">
        <f t="shared" si="220"/>
        <v>MILA</v>
      </c>
      <c r="E265" s="716"/>
      <c r="F265" s="717">
        <f t="shared" si="221"/>
        <v>45033</v>
      </c>
      <c r="G265" s="718" t="str">
        <f t="shared" si="222"/>
        <v>2827/9166</v>
      </c>
      <c r="H265" s="711">
        <f t="shared" si="223"/>
        <v>0</v>
      </c>
      <c r="I265" s="711">
        <f t="shared" si="224"/>
        <v>0</v>
      </c>
      <c r="J265" s="711">
        <f t="shared" si="225"/>
        <v>0</v>
      </c>
      <c r="K265" s="711">
        <f t="shared" si="226"/>
        <v>0</v>
      </c>
      <c r="L265" s="711">
        <f t="shared" si="227"/>
        <v>0</v>
      </c>
      <c r="M265" s="711">
        <f t="shared" si="228"/>
        <v>0</v>
      </c>
      <c r="N265" s="711">
        <f t="shared" si="229"/>
        <v>0</v>
      </c>
      <c r="O265" s="711">
        <f t="shared" si="230"/>
        <v>0</v>
      </c>
      <c r="P265" s="711">
        <f t="shared" si="231"/>
        <v>2</v>
      </c>
      <c r="Q265" s="711">
        <f t="shared" si="232"/>
        <v>325000</v>
      </c>
      <c r="R265" s="711">
        <f t="shared" si="233"/>
        <v>3</v>
      </c>
      <c r="S265" s="711">
        <f t="shared" si="234"/>
        <v>325000</v>
      </c>
      <c r="T265" s="719">
        <f t="shared" si="235"/>
        <v>650000</v>
      </c>
      <c r="U265" s="711"/>
      <c r="V265" s="711"/>
      <c r="W265" s="720"/>
      <c r="X265" s="711">
        <f t="shared" si="236"/>
        <v>180000</v>
      </c>
      <c r="Y265" s="721" t="s">
        <v>650</v>
      </c>
      <c r="Z265" s="596"/>
      <c r="AA265" s="536"/>
      <c r="AB265" s="518"/>
      <c r="AC265" s="518"/>
      <c r="AF265" s="518"/>
      <c r="AG265" s="518"/>
      <c r="AH265" s="518"/>
      <c r="AI265" s="518"/>
      <c r="AJ265" s="518"/>
      <c r="AK265" s="518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18"/>
      <c r="BD265" s="518"/>
      <c r="BE265" s="518"/>
      <c r="BF265" s="518"/>
      <c r="BG265" s="518"/>
      <c r="BH265" s="518"/>
      <c r="BI265" s="518"/>
      <c r="BJ265" s="518"/>
      <c r="BK265" s="518"/>
      <c r="BL265" s="518"/>
      <c r="BM265" s="518"/>
      <c r="BN265" s="518"/>
      <c r="BO265" s="518"/>
      <c r="BP265" s="518"/>
      <c r="BQ265" s="518"/>
      <c r="BR265" s="518"/>
      <c r="BS265" s="518"/>
      <c r="BT265" s="518"/>
      <c r="BU265" s="518"/>
      <c r="BV265" s="518"/>
      <c r="BW265" s="518"/>
      <c r="BX265" s="518"/>
      <c r="BY265" s="518"/>
      <c r="BZ265" s="518"/>
      <c r="CA265" s="518"/>
      <c r="CB265" s="518"/>
      <c r="CC265" s="518"/>
      <c r="CD265" s="518"/>
      <c r="CE265" s="518"/>
      <c r="CF265" s="518"/>
      <c r="CG265" s="518"/>
      <c r="CH265" s="518"/>
      <c r="CI265" s="518"/>
      <c r="CJ265" s="518"/>
      <c r="CK265" s="518"/>
      <c r="CL265" s="518"/>
      <c r="CM265" s="518"/>
    </row>
    <row r="266" spans="1:91" ht="15.75" customHeight="1">
      <c r="A266" s="518"/>
      <c r="B266" s="525" t="str">
        <f t="shared" si="218"/>
        <v>H3</v>
      </c>
      <c r="C266" s="714">
        <f t="shared" si="219"/>
        <v>3</v>
      </c>
      <c r="D266" s="715" t="str">
        <f t="shared" si="220"/>
        <v>ERNI/2839</v>
      </c>
      <c r="E266" s="716"/>
      <c r="F266" s="717">
        <f t="shared" si="221"/>
        <v>45033</v>
      </c>
      <c r="G266" s="718" t="str">
        <f t="shared" si="222"/>
        <v>2839/9214</v>
      </c>
      <c r="H266" s="711">
        <f t="shared" si="223"/>
        <v>0</v>
      </c>
      <c r="I266" s="711">
        <f t="shared" si="224"/>
        <v>0</v>
      </c>
      <c r="J266" s="711">
        <f t="shared" si="225"/>
        <v>0</v>
      </c>
      <c r="K266" s="711">
        <f t="shared" si="226"/>
        <v>0</v>
      </c>
      <c r="L266" s="711">
        <f t="shared" si="227"/>
        <v>0</v>
      </c>
      <c r="M266" s="711">
        <f t="shared" si="228"/>
        <v>0</v>
      </c>
      <c r="N266" s="711">
        <f t="shared" si="229"/>
        <v>0</v>
      </c>
      <c r="O266" s="711">
        <f t="shared" si="230"/>
        <v>0</v>
      </c>
      <c r="P266" s="711">
        <f t="shared" si="231"/>
        <v>2</v>
      </c>
      <c r="Q266" s="711">
        <f t="shared" si="232"/>
        <v>150000</v>
      </c>
      <c r="R266" s="711">
        <f t="shared" si="233"/>
        <v>3</v>
      </c>
      <c r="S266" s="711">
        <f t="shared" si="234"/>
        <v>0</v>
      </c>
      <c r="T266" s="719">
        <f t="shared" si="235"/>
        <v>150000</v>
      </c>
      <c r="U266" s="711"/>
      <c r="V266" s="711"/>
      <c r="W266" s="720"/>
      <c r="X266" s="711">
        <f t="shared" si="236"/>
        <v>150000</v>
      </c>
      <c r="Y266" s="721" t="s">
        <v>650</v>
      </c>
      <c r="Z266" s="596"/>
      <c r="AA266" s="536"/>
      <c r="AB266" s="518"/>
      <c r="AC266" s="518"/>
      <c r="AF266" s="518"/>
      <c r="AG266" s="518"/>
      <c r="AH266" s="518"/>
      <c r="AI266" s="518"/>
      <c r="AJ266" s="518"/>
      <c r="AK266" s="518"/>
      <c r="AL266" s="518"/>
      <c r="AM266" s="518"/>
      <c r="AN266" s="518"/>
      <c r="AO266" s="518"/>
      <c r="AP266" s="518"/>
      <c r="AQ266" s="518"/>
      <c r="AR266" s="518"/>
      <c r="AS266" s="518"/>
      <c r="AT266" s="518"/>
      <c r="AU266" s="518"/>
      <c r="AV266" s="518"/>
      <c r="AW266" s="518"/>
      <c r="AX266" s="518"/>
      <c r="AY266" s="518"/>
      <c r="AZ266" s="518"/>
      <c r="BA266" s="518"/>
      <c r="BB266" s="518"/>
      <c r="BC266" s="518"/>
      <c r="BD266" s="518"/>
      <c r="BE266" s="518"/>
      <c r="BF266" s="518"/>
      <c r="BG266" s="518"/>
      <c r="BH266" s="518"/>
      <c r="BI266" s="518"/>
      <c r="BJ266" s="518"/>
      <c r="BK266" s="518"/>
      <c r="BL266" s="518"/>
      <c r="BM266" s="518"/>
      <c r="BN266" s="518"/>
      <c r="BO266" s="518"/>
      <c r="BP266" s="518"/>
      <c r="BQ266" s="518"/>
      <c r="BR266" s="518"/>
      <c r="BS266" s="518"/>
      <c r="BT266" s="518"/>
      <c r="BU266" s="518"/>
      <c r="BV266" s="518"/>
      <c r="BW266" s="518"/>
      <c r="BX266" s="518"/>
      <c r="BY266" s="518"/>
      <c r="BZ266" s="518"/>
      <c r="CA266" s="518"/>
      <c r="CB266" s="518"/>
      <c r="CC266" s="518"/>
      <c r="CD266" s="518"/>
      <c r="CE266" s="518"/>
      <c r="CF266" s="518"/>
      <c r="CG266" s="518"/>
      <c r="CH266" s="518"/>
      <c r="CI266" s="518"/>
      <c r="CJ266" s="518"/>
      <c r="CK266" s="518"/>
      <c r="CL266" s="518"/>
      <c r="CM266" s="518"/>
    </row>
    <row r="267" spans="1:91" ht="15.75" customHeight="1">
      <c r="A267" s="518"/>
      <c r="B267" s="525" t="str">
        <f t="shared" si="218"/>
        <v>H4</v>
      </c>
      <c r="C267" s="714">
        <f t="shared" si="219"/>
        <v>4</v>
      </c>
      <c r="D267" s="715" t="str">
        <f t="shared" si="220"/>
        <v>MARYAM</v>
      </c>
      <c r="E267" s="716"/>
      <c r="F267" s="717">
        <f t="shared" si="221"/>
        <v>45033</v>
      </c>
      <c r="G267" s="718" t="str">
        <f t="shared" si="222"/>
        <v>2840/9218</v>
      </c>
      <c r="H267" s="711">
        <f t="shared" si="223"/>
        <v>0</v>
      </c>
      <c r="I267" s="711">
        <f t="shared" si="224"/>
        <v>0</v>
      </c>
      <c r="J267" s="711">
        <f t="shared" si="225"/>
        <v>0</v>
      </c>
      <c r="K267" s="711">
        <f t="shared" si="226"/>
        <v>0</v>
      </c>
      <c r="L267" s="711">
        <f t="shared" si="227"/>
        <v>0</v>
      </c>
      <c r="M267" s="711">
        <f t="shared" si="228"/>
        <v>0</v>
      </c>
      <c r="N267" s="711">
        <f t="shared" si="229"/>
        <v>0</v>
      </c>
      <c r="O267" s="711">
        <f t="shared" si="230"/>
        <v>0</v>
      </c>
      <c r="P267" s="711">
        <f t="shared" si="231"/>
        <v>2</v>
      </c>
      <c r="Q267" s="711">
        <f t="shared" si="232"/>
        <v>22000</v>
      </c>
      <c r="R267" s="711">
        <f t="shared" si="233"/>
        <v>3</v>
      </c>
      <c r="S267" s="711">
        <f t="shared" si="234"/>
        <v>233000</v>
      </c>
      <c r="T267" s="719">
        <f t="shared" si="235"/>
        <v>255000</v>
      </c>
      <c r="U267" s="711"/>
      <c r="V267" s="711"/>
      <c r="W267" s="720"/>
      <c r="X267" s="711">
        <f t="shared" si="236"/>
        <v>22000</v>
      </c>
      <c r="Y267" s="721" t="s">
        <v>650</v>
      </c>
      <c r="Z267" s="722"/>
      <c r="AA267" s="536"/>
      <c r="AB267" s="518"/>
      <c r="AC267" s="518"/>
      <c r="AF267" s="518"/>
      <c r="AG267" s="518"/>
      <c r="AH267" s="518"/>
      <c r="AI267" s="518"/>
      <c r="AJ267" s="518"/>
      <c r="AK267" s="518"/>
      <c r="AL267" s="518"/>
      <c r="AM267" s="518"/>
      <c r="AN267" s="518"/>
      <c r="AO267" s="518"/>
      <c r="AP267" s="518"/>
      <c r="AQ267" s="518"/>
      <c r="AR267" s="518"/>
      <c r="AS267" s="518"/>
      <c r="AT267" s="518"/>
      <c r="AU267" s="518"/>
      <c r="AV267" s="518"/>
      <c r="AW267" s="518"/>
      <c r="AX267" s="518"/>
      <c r="AY267" s="518"/>
      <c r="AZ267" s="518"/>
      <c r="BA267" s="518"/>
      <c r="BB267" s="518"/>
      <c r="BC267" s="518"/>
      <c r="BD267" s="518"/>
      <c r="BE267" s="518"/>
      <c r="BF267" s="518"/>
      <c r="BG267" s="518"/>
      <c r="BH267" s="518"/>
      <c r="BI267" s="518"/>
      <c r="BJ267" s="518"/>
      <c r="BK267" s="518"/>
      <c r="BL267" s="518"/>
      <c r="BM267" s="518"/>
      <c r="BN267" s="518"/>
      <c r="BO267" s="518"/>
      <c r="BP267" s="518"/>
      <c r="BQ267" s="518"/>
      <c r="BR267" s="518"/>
      <c r="BS267" s="518"/>
      <c r="BT267" s="518"/>
      <c r="BU267" s="518"/>
      <c r="BV267" s="518"/>
      <c r="BW267" s="518"/>
      <c r="BX267" s="518"/>
      <c r="BY267" s="518"/>
      <c r="BZ267" s="518"/>
      <c r="CA267" s="518"/>
      <c r="CB267" s="518"/>
      <c r="CC267" s="518"/>
      <c r="CD267" s="518"/>
      <c r="CE267" s="518"/>
      <c r="CF267" s="518"/>
      <c r="CG267" s="518"/>
      <c r="CH267" s="518"/>
      <c r="CI267" s="518"/>
      <c r="CJ267" s="518"/>
      <c r="CK267" s="518"/>
      <c r="CL267" s="518"/>
      <c r="CM267" s="518"/>
    </row>
    <row r="268" spans="1:91" ht="15.75" customHeight="1">
      <c r="A268" s="518"/>
      <c r="B268" s="525" t="str">
        <f t="shared" si="218"/>
        <v>H5</v>
      </c>
      <c r="C268" s="714">
        <f t="shared" si="219"/>
        <v>5</v>
      </c>
      <c r="D268" s="715" t="str">
        <f t="shared" si="220"/>
        <v xml:space="preserve">B FATIMA </v>
      </c>
      <c r="E268" s="716"/>
      <c r="F268" s="717">
        <f t="shared" si="221"/>
        <v>45033</v>
      </c>
      <c r="G268" s="718" t="str">
        <f t="shared" si="222"/>
        <v>2843/9230</v>
      </c>
      <c r="H268" s="711">
        <f t="shared" si="223"/>
        <v>0</v>
      </c>
      <c r="I268" s="711">
        <f t="shared" si="224"/>
        <v>0</v>
      </c>
      <c r="J268" s="711">
        <f t="shared" si="225"/>
        <v>0</v>
      </c>
      <c r="K268" s="711">
        <f t="shared" si="226"/>
        <v>0</v>
      </c>
      <c r="L268" s="711">
        <f t="shared" si="227"/>
        <v>0</v>
      </c>
      <c r="M268" s="711">
        <f t="shared" si="228"/>
        <v>0</v>
      </c>
      <c r="N268" s="711">
        <f t="shared" si="229"/>
        <v>0</v>
      </c>
      <c r="O268" s="711">
        <f t="shared" si="230"/>
        <v>0</v>
      </c>
      <c r="P268" s="711">
        <f t="shared" si="231"/>
        <v>2</v>
      </c>
      <c r="Q268" s="711">
        <f t="shared" si="232"/>
        <v>180000</v>
      </c>
      <c r="R268" s="711">
        <f t="shared" si="233"/>
        <v>3</v>
      </c>
      <c r="S268" s="711">
        <f t="shared" si="234"/>
        <v>0</v>
      </c>
      <c r="T268" s="719">
        <f t="shared" si="235"/>
        <v>180000</v>
      </c>
      <c r="U268" s="711"/>
      <c r="V268" s="711"/>
      <c r="W268" s="720"/>
      <c r="X268" s="711">
        <f t="shared" si="236"/>
        <v>180000</v>
      </c>
      <c r="Y268" s="721" t="s">
        <v>650</v>
      </c>
      <c r="Z268" s="722"/>
      <c r="AA268" s="536"/>
      <c r="AB268" s="518"/>
      <c r="AC268" s="518"/>
      <c r="AF268" s="518"/>
      <c r="AG268" s="518"/>
      <c r="AH268" s="518"/>
      <c r="AI268" s="518"/>
      <c r="AJ268" s="518"/>
      <c r="AK268" s="518"/>
      <c r="AL268" s="518"/>
      <c r="AM268" s="518"/>
      <c r="AN268" s="518"/>
      <c r="AO268" s="518"/>
      <c r="AP268" s="518"/>
      <c r="AQ268" s="518"/>
      <c r="AR268" s="518"/>
      <c r="AS268" s="518"/>
      <c r="AT268" s="518"/>
      <c r="AU268" s="518"/>
      <c r="AV268" s="518"/>
      <c r="AW268" s="518"/>
      <c r="AX268" s="518"/>
      <c r="AY268" s="518"/>
      <c r="AZ268" s="518"/>
      <c r="BA268" s="518"/>
      <c r="BB268" s="518"/>
      <c r="BC268" s="518"/>
      <c r="BD268" s="518"/>
      <c r="BE268" s="518"/>
      <c r="BF268" s="518"/>
      <c r="BG268" s="518"/>
      <c r="BH268" s="518"/>
      <c r="BI268" s="518"/>
      <c r="BJ268" s="518"/>
      <c r="BK268" s="518"/>
      <c r="BL268" s="518"/>
      <c r="BM268" s="518"/>
      <c r="BN268" s="518"/>
      <c r="BO268" s="518"/>
      <c r="BP268" s="518"/>
      <c r="BQ268" s="518"/>
      <c r="BR268" s="518"/>
      <c r="BS268" s="518"/>
      <c r="BT268" s="518"/>
      <c r="BU268" s="518"/>
      <c r="BV268" s="518"/>
      <c r="BW268" s="518"/>
      <c r="BX268" s="518"/>
      <c r="BY268" s="518"/>
      <c r="BZ268" s="518"/>
      <c r="CA268" s="518"/>
      <c r="CB268" s="518"/>
      <c r="CC268" s="518"/>
      <c r="CD268" s="518"/>
      <c r="CE268" s="518"/>
      <c r="CF268" s="518"/>
      <c r="CG268" s="518"/>
      <c r="CH268" s="518"/>
      <c r="CI268" s="518"/>
      <c r="CJ268" s="518"/>
      <c r="CK268" s="518"/>
      <c r="CL268" s="518"/>
      <c r="CM268" s="518"/>
    </row>
    <row r="269" spans="1:91" ht="15.75" customHeight="1">
      <c r="A269" s="518"/>
      <c r="B269" s="525" t="str">
        <f t="shared" si="218"/>
        <v>H6</v>
      </c>
      <c r="C269" s="714">
        <f t="shared" si="219"/>
        <v>6</v>
      </c>
      <c r="D269" s="715">
        <f t="shared" si="220"/>
        <v>0</v>
      </c>
      <c r="E269" s="716"/>
      <c r="F269" s="717">
        <f t="shared" si="221"/>
        <v>0</v>
      </c>
      <c r="G269" s="718">
        <f t="shared" si="222"/>
        <v>0</v>
      </c>
      <c r="H269" s="711">
        <f t="shared" si="223"/>
        <v>0</v>
      </c>
      <c r="I269" s="711">
        <f t="shared" si="224"/>
        <v>0</v>
      </c>
      <c r="J269" s="711">
        <f t="shared" si="225"/>
        <v>0</v>
      </c>
      <c r="K269" s="711">
        <f t="shared" si="226"/>
        <v>0</v>
      </c>
      <c r="L269" s="711">
        <f t="shared" si="227"/>
        <v>0</v>
      </c>
      <c r="M269" s="711">
        <f t="shared" si="228"/>
        <v>0</v>
      </c>
      <c r="N269" s="711">
        <f t="shared" si="229"/>
        <v>0</v>
      </c>
      <c r="O269" s="711">
        <f t="shared" si="230"/>
        <v>0</v>
      </c>
      <c r="P269" s="711">
        <f t="shared" si="231"/>
        <v>0</v>
      </c>
      <c r="Q269" s="711">
        <f t="shared" si="232"/>
        <v>0</v>
      </c>
      <c r="R269" s="711">
        <f t="shared" si="233"/>
        <v>0</v>
      </c>
      <c r="S269" s="711">
        <f t="shared" si="234"/>
        <v>0</v>
      </c>
      <c r="T269" s="719">
        <f t="shared" si="235"/>
        <v>0</v>
      </c>
      <c r="U269" s="711"/>
      <c r="V269" s="711"/>
      <c r="W269" s="720"/>
      <c r="X269" s="711">
        <f t="shared" si="236"/>
        <v>0</v>
      </c>
      <c r="Y269" s="721" t="s">
        <v>650</v>
      </c>
      <c r="Z269" s="722"/>
      <c r="AA269" s="536"/>
      <c r="AB269" s="518"/>
      <c r="AC269" s="518"/>
      <c r="AF269" s="518"/>
      <c r="AG269" s="518"/>
      <c r="AH269" s="518"/>
      <c r="AI269" s="518"/>
      <c r="AJ269" s="518"/>
      <c r="AK269" s="518"/>
      <c r="AL269" s="518"/>
      <c r="AM269" s="518"/>
      <c r="AN269" s="518"/>
      <c r="AO269" s="518"/>
      <c r="AP269" s="518"/>
      <c r="AQ269" s="518"/>
      <c r="AR269" s="518"/>
      <c r="AS269" s="518"/>
      <c r="AT269" s="518"/>
      <c r="AU269" s="518"/>
      <c r="AV269" s="518"/>
      <c r="AW269" s="518"/>
      <c r="AX269" s="518"/>
      <c r="AY269" s="518"/>
      <c r="AZ269" s="518"/>
      <c r="BA269" s="518"/>
      <c r="BB269" s="518"/>
      <c r="BC269" s="518"/>
      <c r="BD269" s="518"/>
      <c r="BE269" s="518"/>
      <c r="BF269" s="518"/>
      <c r="BG269" s="518"/>
      <c r="BH269" s="518"/>
      <c r="BI269" s="518"/>
      <c r="BJ269" s="518"/>
      <c r="BK269" s="518"/>
      <c r="BL269" s="518"/>
      <c r="BM269" s="518"/>
      <c r="BN269" s="518"/>
      <c r="BO269" s="518"/>
      <c r="BP269" s="518"/>
      <c r="BQ269" s="518"/>
      <c r="BR269" s="518"/>
      <c r="BS269" s="518"/>
      <c r="BT269" s="518"/>
      <c r="BU269" s="518"/>
      <c r="BV269" s="518"/>
      <c r="BW269" s="518"/>
      <c r="BX269" s="518"/>
      <c r="BY269" s="518"/>
      <c r="BZ269" s="518"/>
      <c r="CA269" s="518"/>
      <c r="CB269" s="518"/>
      <c r="CC269" s="518"/>
      <c r="CD269" s="518"/>
      <c r="CE269" s="518"/>
      <c r="CF269" s="518"/>
      <c r="CG269" s="518"/>
      <c r="CH269" s="518"/>
      <c r="CI269" s="518"/>
      <c r="CJ269" s="518"/>
      <c r="CK269" s="518"/>
      <c r="CL269" s="518"/>
      <c r="CM269" s="518"/>
    </row>
    <row r="270" spans="1:91" ht="15.75" customHeight="1">
      <c r="A270" s="518"/>
      <c r="B270" s="525" t="str">
        <f t="shared" si="218"/>
        <v>H7</v>
      </c>
      <c r="C270" s="714">
        <f t="shared" si="219"/>
        <v>7</v>
      </c>
      <c r="D270" s="715">
        <f t="shared" si="220"/>
        <v>0</v>
      </c>
      <c r="E270" s="716"/>
      <c r="F270" s="717">
        <f t="shared" si="221"/>
        <v>0</v>
      </c>
      <c r="G270" s="718">
        <f t="shared" si="222"/>
        <v>0</v>
      </c>
      <c r="H270" s="711">
        <f t="shared" si="223"/>
        <v>0</v>
      </c>
      <c r="I270" s="711">
        <f t="shared" si="224"/>
        <v>0</v>
      </c>
      <c r="J270" s="711">
        <f t="shared" si="225"/>
        <v>0</v>
      </c>
      <c r="K270" s="711">
        <f t="shared" si="226"/>
        <v>0</v>
      </c>
      <c r="L270" s="711">
        <f t="shared" si="227"/>
        <v>0</v>
      </c>
      <c r="M270" s="711">
        <f t="shared" si="228"/>
        <v>0</v>
      </c>
      <c r="N270" s="711">
        <f t="shared" si="229"/>
        <v>0</v>
      </c>
      <c r="O270" s="711">
        <f t="shared" si="230"/>
        <v>0</v>
      </c>
      <c r="P270" s="711">
        <f t="shared" si="231"/>
        <v>0</v>
      </c>
      <c r="Q270" s="711">
        <f t="shared" si="232"/>
        <v>0</v>
      </c>
      <c r="R270" s="711">
        <f t="shared" si="233"/>
        <v>0</v>
      </c>
      <c r="S270" s="711">
        <f t="shared" si="234"/>
        <v>0</v>
      </c>
      <c r="T270" s="719">
        <f t="shared" si="235"/>
        <v>0</v>
      </c>
      <c r="U270" s="711"/>
      <c r="V270" s="711"/>
      <c r="W270" s="720"/>
      <c r="X270" s="711">
        <f t="shared" si="236"/>
        <v>0</v>
      </c>
      <c r="Y270" s="721" t="s">
        <v>650</v>
      </c>
      <c r="Z270" s="722"/>
      <c r="AA270" s="536"/>
      <c r="AB270" s="518"/>
      <c r="AC270" s="518"/>
      <c r="AF270" s="518"/>
      <c r="AG270" s="518"/>
      <c r="AH270" s="518"/>
      <c r="AI270" s="518"/>
      <c r="AJ270" s="518"/>
      <c r="AK270" s="518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18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18"/>
      <c r="BV270" s="518"/>
      <c r="BW270" s="518"/>
      <c r="BX270" s="518"/>
      <c r="BY270" s="518"/>
      <c r="BZ270" s="518"/>
      <c r="CA270" s="518"/>
      <c r="CB270" s="518"/>
      <c r="CC270" s="518"/>
      <c r="CD270" s="518"/>
      <c r="CE270" s="518"/>
      <c r="CF270" s="518"/>
      <c r="CG270" s="518"/>
      <c r="CH270" s="518"/>
      <c r="CI270" s="518"/>
      <c r="CJ270" s="518"/>
      <c r="CK270" s="518"/>
      <c r="CL270" s="518"/>
      <c r="CM270" s="518"/>
    </row>
    <row r="271" spans="1:91" ht="15.75" customHeight="1">
      <c r="A271" s="518"/>
      <c r="B271" s="525" t="str">
        <f t="shared" si="218"/>
        <v>H8</v>
      </c>
      <c r="C271" s="714">
        <f t="shared" si="219"/>
        <v>8</v>
      </c>
      <c r="D271" s="715">
        <f t="shared" si="220"/>
        <v>0</v>
      </c>
      <c r="E271" s="716"/>
      <c r="F271" s="717">
        <f t="shared" si="221"/>
        <v>0</v>
      </c>
      <c r="G271" s="718">
        <f t="shared" si="222"/>
        <v>0</v>
      </c>
      <c r="H271" s="711">
        <f t="shared" si="223"/>
        <v>0</v>
      </c>
      <c r="I271" s="711">
        <f t="shared" si="224"/>
        <v>0</v>
      </c>
      <c r="J271" s="711">
        <f t="shared" si="225"/>
        <v>0</v>
      </c>
      <c r="K271" s="711">
        <f t="shared" si="226"/>
        <v>0</v>
      </c>
      <c r="L271" s="711">
        <f t="shared" si="227"/>
        <v>0</v>
      </c>
      <c r="M271" s="711">
        <f t="shared" si="228"/>
        <v>0</v>
      </c>
      <c r="N271" s="711">
        <f t="shared" si="229"/>
        <v>0</v>
      </c>
      <c r="O271" s="711">
        <f t="shared" si="230"/>
        <v>0</v>
      </c>
      <c r="P271" s="711">
        <f t="shared" si="231"/>
        <v>0</v>
      </c>
      <c r="Q271" s="711">
        <f t="shared" si="232"/>
        <v>0</v>
      </c>
      <c r="R271" s="711">
        <f t="shared" si="233"/>
        <v>0</v>
      </c>
      <c r="S271" s="711">
        <f t="shared" si="234"/>
        <v>0</v>
      </c>
      <c r="T271" s="719">
        <f t="shared" si="235"/>
        <v>0</v>
      </c>
      <c r="U271" s="711"/>
      <c r="V271" s="711"/>
      <c r="W271" s="720"/>
      <c r="X271" s="711">
        <f t="shared" si="236"/>
        <v>0</v>
      </c>
      <c r="Y271" s="721" t="s">
        <v>650</v>
      </c>
      <c r="Z271" s="722"/>
      <c r="AA271" s="536"/>
      <c r="AB271" s="518"/>
      <c r="AC271" s="518"/>
      <c r="AF271" s="518"/>
      <c r="AG271" s="518"/>
      <c r="AH271" s="518"/>
      <c r="AI271" s="518"/>
      <c r="AJ271" s="518"/>
      <c r="AK271" s="518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18"/>
      <c r="BD271" s="518"/>
      <c r="BE271" s="518"/>
      <c r="BF271" s="518"/>
      <c r="BG271" s="518"/>
      <c r="BH271" s="518"/>
      <c r="BI271" s="518"/>
      <c r="BJ271" s="518"/>
      <c r="BK271" s="518"/>
      <c r="BL271" s="518"/>
      <c r="BM271" s="518"/>
      <c r="BN271" s="518"/>
      <c r="BO271" s="518"/>
      <c r="BP271" s="518"/>
      <c r="BQ271" s="518"/>
      <c r="BR271" s="518"/>
      <c r="BS271" s="518"/>
      <c r="BT271" s="518"/>
      <c r="BU271" s="518"/>
      <c r="BV271" s="518"/>
      <c r="BW271" s="518"/>
      <c r="BX271" s="518"/>
      <c r="BY271" s="518"/>
      <c r="BZ271" s="518"/>
      <c r="CA271" s="518"/>
      <c r="CB271" s="518"/>
      <c r="CC271" s="518"/>
      <c r="CD271" s="518"/>
      <c r="CE271" s="518"/>
      <c r="CF271" s="518"/>
      <c r="CG271" s="518"/>
      <c r="CH271" s="518"/>
      <c r="CI271" s="518"/>
      <c r="CJ271" s="518"/>
      <c r="CK271" s="518"/>
      <c r="CL271" s="518"/>
      <c r="CM271" s="518"/>
    </row>
    <row r="272" spans="1:91" ht="15.75" customHeight="1">
      <c r="A272" s="518"/>
      <c r="B272" s="525" t="str">
        <f t="shared" si="218"/>
        <v>H9</v>
      </c>
      <c r="C272" s="714">
        <f t="shared" si="219"/>
        <v>9</v>
      </c>
      <c r="D272" s="715">
        <f t="shared" si="220"/>
        <v>0</v>
      </c>
      <c r="E272" s="716"/>
      <c r="F272" s="717">
        <f t="shared" si="221"/>
        <v>0</v>
      </c>
      <c r="G272" s="718">
        <f t="shared" si="222"/>
        <v>0</v>
      </c>
      <c r="H272" s="711">
        <f t="shared" si="223"/>
        <v>0</v>
      </c>
      <c r="I272" s="711">
        <f t="shared" si="224"/>
        <v>0</v>
      </c>
      <c r="J272" s="711">
        <f t="shared" si="225"/>
        <v>0</v>
      </c>
      <c r="K272" s="711">
        <f t="shared" si="226"/>
        <v>0</v>
      </c>
      <c r="L272" s="711">
        <f t="shared" si="227"/>
        <v>0</v>
      </c>
      <c r="M272" s="711">
        <f t="shared" si="228"/>
        <v>0</v>
      </c>
      <c r="N272" s="711">
        <f t="shared" si="229"/>
        <v>0</v>
      </c>
      <c r="O272" s="711">
        <f t="shared" si="230"/>
        <v>0</v>
      </c>
      <c r="P272" s="711">
        <f t="shared" si="231"/>
        <v>0</v>
      </c>
      <c r="Q272" s="711">
        <f t="shared" si="232"/>
        <v>0</v>
      </c>
      <c r="R272" s="711">
        <f t="shared" si="233"/>
        <v>0</v>
      </c>
      <c r="S272" s="711">
        <f t="shared" si="234"/>
        <v>0</v>
      </c>
      <c r="T272" s="719">
        <f t="shared" si="235"/>
        <v>0</v>
      </c>
      <c r="U272" s="711"/>
      <c r="V272" s="711"/>
      <c r="W272" s="720"/>
      <c r="X272" s="711">
        <f t="shared" si="236"/>
        <v>0</v>
      </c>
      <c r="Y272" s="721" t="s">
        <v>650</v>
      </c>
      <c r="Z272" s="722"/>
      <c r="AA272" s="536"/>
      <c r="AB272" s="518"/>
      <c r="AC272" s="518"/>
      <c r="AF272" s="518"/>
      <c r="AG272" s="518"/>
      <c r="AH272" s="518"/>
      <c r="AI272" s="518"/>
      <c r="AJ272" s="518"/>
      <c r="AK272" s="518"/>
      <c r="AL272" s="518"/>
      <c r="AM272" s="518"/>
      <c r="AN272" s="518"/>
      <c r="AO272" s="518"/>
      <c r="AP272" s="518"/>
      <c r="AQ272" s="518"/>
      <c r="AR272" s="518"/>
      <c r="AS272" s="518"/>
      <c r="AT272" s="518"/>
      <c r="AU272" s="518"/>
      <c r="AV272" s="518"/>
      <c r="AW272" s="518"/>
      <c r="AX272" s="518"/>
      <c r="AY272" s="518"/>
      <c r="AZ272" s="518"/>
      <c r="BA272" s="518"/>
      <c r="BB272" s="518"/>
      <c r="BC272" s="518"/>
      <c r="BD272" s="518"/>
      <c r="BE272" s="518"/>
      <c r="BF272" s="518"/>
      <c r="BG272" s="518"/>
      <c r="BH272" s="518"/>
      <c r="BI272" s="518"/>
      <c r="BJ272" s="518"/>
      <c r="BK272" s="518"/>
      <c r="BL272" s="518"/>
      <c r="BM272" s="518"/>
      <c r="BN272" s="518"/>
      <c r="BO272" s="518"/>
      <c r="BP272" s="518"/>
      <c r="BQ272" s="518"/>
      <c r="BR272" s="518"/>
      <c r="BS272" s="518"/>
      <c r="BT272" s="518"/>
      <c r="BU272" s="518"/>
      <c r="BV272" s="518"/>
      <c r="BW272" s="518"/>
      <c r="BX272" s="518"/>
      <c r="BY272" s="518"/>
      <c r="BZ272" s="518"/>
      <c r="CA272" s="518"/>
      <c r="CB272" s="518"/>
      <c r="CC272" s="518"/>
      <c r="CD272" s="518"/>
      <c r="CE272" s="518"/>
      <c r="CF272" s="518"/>
      <c r="CG272" s="518"/>
      <c r="CH272" s="518"/>
      <c r="CI272" s="518"/>
      <c r="CJ272" s="518"/>
      <c r="CK272" s="518"/>
      <c r="CL272" s="518"/>
      <c r="CM272" s="518"/>
    </row>
    <row r="273" spans="1:91" ht="15.75" customHeight="1">
      <c r="A273" s="518"/>
      <c r="B273" s="525" t="str">
        <f t="shared" si="218"/>
        <v>H10</v>
      </c>
      <c r="C273" s="714">
        <f t="shared" si="219"/>
        <v>10</v>
      </c>
      <c r="D273" s="715">
        <f t="shared" si="220"/>
        <v>0</v>
      </c>
      <c r="E273" s="716"/>
      <c r="F273" s="717">
        <f t="shared" si="221"/>
        <v>0</v>
      </c>
      <c r="G273" s="718">
        <f t="shared" si="222"/>
        <v>0</v>
      </c>
      <c r="H273" s="711">
        <f t="shared" si="223"/>
        <v>0</v>
      </c>
      <c r="I273" s="711">
        <f t="shared" si="224"/>
        <v>0</v>
      </c>
      <c r="J273" s="711">
        <f t="shared" si="225"/>
        <v>0</v>
      </c>
      <c r="K273" s="711">
        <f t="shared" si="226"/>
        <v>0</v>
      </c>
      <c r="L273" s="711">
        <f t="shared" si="227"/>
        <v>0</v>
      </c>
      <c r="M273" s="711">
        <f t="shared" si="228"/>
        <v>0</v>
      </c>
      <c r="N273" s="711">
        <f t="shared" si="229"/>
        <v>0</v>
      </c>
      <c r="O273" s="711">
        <f t="shared" si="230"/>
        <v>0</v>
      </c>
      <c r="P273" s="711">
        <f t="shared" si="231"/>
        <v>0</v>
      </c>
      <c r="Q273" s="711">
        <f t="shared" si="232"/>
        <v>0</v>
      </c>
      <c r="R273" s="711">
        <f t="shared" si="233"/>
        <v>0</v>
      </c>
      <c r="S273" s="711">
        <f t="shared" si="234"/>
        <v>0</v>
      </c>
      <c r="T273" s="719">
        <f t="shared" si="235"/>
        <v>0</v>
      </c>
      <c r="U273" s="711"/>
      <c r="V273" s="711"/>
      <c r="W273" s="720"/>
      <c r="X273" s="711">
        <f t="shared" si="236"/>
        <v>0</v>
      </c>
      <c r="Y273" s="721" t="s">
        <v>650</v>
      </c>
      <c r="Z273" s="722"/>
      <c r="AA273" s="536"/>
      <c r="AB273" s="518"/>
      <c r="AC273" s="518"/>
      <c r="AF273" s="518"/>
      <c r="AG273" s="518"/>
      <c r="AH273" s="518"/>
      <c r="AI273" s="518"/>
      <c r="AJ273" s="518"/>
      <c r="AK273" s="518"/>
      <c r="AL273" s="518"/>
      <c r="AM273" s="518"/>
      <c r="AN273" s="518"/>
      <c r="AO273" s="518"/>
      <c r="AP273" s="518"/>
      <c r="AQ273" s="518"/>
      <c r="AR273" s="518"/>
      <c r="AS273" s="518"/>
      <c r="AT273" s="518"/>
      <c r="AU273" s="518"/>
      <c r="AV273" s="518"/>
      <c r="AW273" s="518"/>
      <c r="AX273" s="518"/>
      <c r="AY273" s="518"/>
      <c r="AZ273" s="518"/>
      <c r="BA273" s="518"/>
      <c r="BB273" s="518"/>
      <c r="BC273" s="518"/>
      <c r="BD273" s="518"/>
      <c r="BE273" s="518"/>
      <c r="BF273" s="518"/>
      <c r="BG273" s="518"/>
      <c r="BH273" s="518"/>
      <c r="BI273" s="518"/>
      <c r="BJ273" s="518"/>
      <c r="BK273" s="518"/>
      <c r="BL273" s="518"/>
      <c r="BM273" s="518"/>
      <c r="BN273" s="518"/>
      <c r="BO273" s="518"/>
      <c r="BP273" s="518"/>
      <c r="BQ273" s="518"/>
      <c r="BR273" s="518"/>
      <c r="BS273" s="518"/>
      <c r="BT273" s="518"/>
      <c r="BU273" s="518"/>
      <c r="BV273" s="518"/>
      <c r="BW273" s="518"/>
      <c r="BX273" s="518"/>
      <c r="BY273" s="518"/>
      <c r="BZ273" s="518"/>
      <c r="CA273" s="518"/>
      <c r="CB273" s="518"/>
      <c r="CC273" s="518"/>
      <c r="CD273" s="518"/>
      <c r="CE273" s="518"/>
      <c r="CF273" s="518"/>
      <c r="CG273" s="518"/>
      <c r="CH273" s="518"/>
      <c r="CI273" s="518"/>
      <c r="CJ273" s="518"/>
      <c r="CK273" s="518"/>
      <c r="CL273" s="518"/>
      <c r="CM273" s="518"/>
    </row>
    <row r="274" spans="1:91" ht="15.75" customHeight="1">
      <c r="A274" s="518"/>
      <c r="B274" s="525" t="str">
        <f t="shared" si="218"/>
        <v>H11</v>
      </c>
      <c r="C274" s="714">
        <f t="shared" si="219"/>
        <v>11</v>
      </c>
      <c r="D274" s="715">
        <f t="shared" si="220"/>
        <v>0</v>
      </c>
      <c r="E274" s="716"/>
      <c r="F274" s="717">
        <f t="shared" si="221"/>
        <v>0</v>
      </c>
      <c r="G274" s="718">
        <f t="shared" si="222"/>
        <v>0</v>
      </c>
      <c r="H274" s="711">
        <f t="shared" si="223"/>
        <v>0</v>
      </c>
      <c r="I274" s="711">
        <f t="shared" si="224"/>
        <v>0</v>
      </c>
      <c r="J274" s="711">
        <f t="shared" si="225"/>
        <v>0</v>
      </c>
      <c r="K274" s="711">
        <f t="shared" si="226"/>
        <v>0</v>
      </c>
      <c r="L274" s="711">
        <f t="shared" si="227"/>
        <v>0</v>
      </c>
      <c r="M274" s="711">
        <f t="shared" si="228"/>
        <v>0</v>
      </c>
      <c r="N274" s="711">
        <f t="shared" si="229"/>
        <v>0</v>
      </c>
      <c r="O274" s="711">
        <f t="shared" si="230"/>
        <v>0</v>
      </c>
      <c r="P274" s="711">
        <f t="shared" si="231"/>
        <v>0</v>
      </c>
      <c r="Q274" s="711">
        <f t="shared" si="232"/>
        <v>0</v>
      </c>
      <c r="R274" s="711">
        <f t="shared" si="233"/>
        <v>0</v>
      </c>
      <c r="S274" s="711">
        <f t="shared" si="234"/>
        <v>0</v>
      </c>
      <c r="T274" s="719">
        <f t="shared" si="235"/>
        <v>0</v>
      </c>
      <c r="U274" s="711"/>
      <c r="V274" s="711"/>
      <c r="W274" s="720"/>
      <c r="X274" s="711">
        <f t="shared" si="236"/>
        <v>0</v>
      </c>
      <c r="Y274" s="721" t="s">
        <v>650</v>
      </c>
      <c r="Z274" s="722"/>
      <c r="AA274" s="536"/>
      <c r="AB274" s="518"/>
      <c r="AC274" s="518"/>
      <c r="AF274" s="518"/>
      <c r="AG274" s="518"/>
      <c r="AH274" s="518"/>
      <c r="AI274" s="518"/>
      <c r="AJ274" s="518"/>
      <c r="AK274" s="518"/>
      <c r="AL274" s="518"/>
      <c r="AM274" s="518"/>
      <c r="AN274" s="518"/>
      <c r="AO274" s="518"/>
      <c r="AP274" s="518"/>
      <c r="AQ274" s="518"/>
      <c r="AR274" s="518"/>
      <c r="AS274" s="518"/>
      <c r="AT274" s="518"/>
      <c r="AU274" s="518"/>
      <c r="AV274" s="518"/>
      <c r="AW274" s="518"/>
      <c r="AX274" s="518"/>
      <c r="AY274" s="518"/>
      <c r="AZ274" s="518"/>
      <c r="BA274" s="518"/>
      <c r="BB274" s="518"/>
      <c r="BC274" s="518"/>
      <c r="BD274" s="518"/>
      <c r="BE274" s="518"/>
      <c r="BF274" s="518"/>
      <c r="BG274" s="518"/>
      <c r="BH274" s="518"/>
      <c r="BI274" s="518"/>
      <c r="BJ274" s="518"/>
      <c r="BK274" s="518"/>
      <c r="BL274" s="518"/>
      <c r="BM274" s="518"/>
      <c r="BN274" s="518"/>
      <c r="BO274" s="518"/>
      <c r="BP274" s="518"/>
      <c r="BQ274" s="518"/>
      <c r="BR274" s="518"/>
      <c r="BS274" s="518"/>
      <c r="BT274" s="518"/>
      <c r="BU274" s="518"/>
      <c r="BV274" s="518"/>
      <c r="BW274" s="518"/>
      <c r="BX274" s="518"/>
      <c r="BY274" s="518"/>
      <c r="BZ274" s="518"/>
      <c r="CA274" s="518"/>
      <c r="CB274" s="518"/>
      <c r="CC274" s="518"/>
      <c r="CD274" s="518"/>
      <c r="CE274" s="518"/>
      <c r="CF274" s="518"/>
      <c r="CG274" s="518"/>
      <c r="CH274" s="518"/>
      <c r="CI274" s="518"/>
      <c r="CJ274" s="518"/>
      <c r="CK274" s="518"/>
      <c r="CL274" s="518"/>
      <c r="CM274" s="518"/>
    </row>
    <row r="275" spans="1:91" ht="15.75" customHeight="1">
      <c r="A275" s="518"/>
      <c r="B275" s="525" t="str">
        <f t="shared" si="218"/>
        <v>H12</v>
      </c>
      <c r="C275" s="714">
        <f t="shared" si="219"/>
        <v>12</v>
      </c>
      <c r="D275" s="715">
        <f t="shared" si="220"/>
        <v>0</v>
      </c>
      <c r="E275" s="716"/>
      <c r="F275" s="717">
        <f t="shared" si="221"/>
        <v>0</v>
      </c>
      <c r="G275" s="718">
        <f t="shared" si="222"/>
        <v>0</v>
      </c>
      <c r="H275" s="711">
        <f t="shared" si="223"/>
        <v>0</v>
      </c>
      <c r="I275" s="711">
        <f t="shared" si="224"/>
        <v>0</v>
      </c>
      <c r="J275" s="711">
        <f t="shared" si="225"/>
        <v>0</v>
      </c>
      <c r="K275" s="711">
        <f t="shared" si="226"/>
        <v>0</v>
      </c>
      <c r="L275" s="711">
        <f t="shared" si="227"/>
        <v>0</v>
      </c>
      <c r="M275" s="711">
        <f t="shared" si="228"/>
        <v>0</v>
      </c>
      <c r="N275" s="711">
        <f t="shared" si="229"/>
        <v>0</v>
      </c>
      <c r="O275" s="711">
        <f t="shared" si="230"/>
        <v>0</v>
      </c>
      <c r="P275" s="711">
        <f t="shared" si="231"/>
        <v>0</v>
      </c>
      <c r="Q275" s="711">
        <f t="shared" si="232"/>
        <v>0</v>
      </c>
      <c r="R275" s="711">
        <f t="shared" si="233"/>
        <v>0</v>
      </c>
      <c r="S275" s="711">
        <f t="shared" si="234"/>
        <v>0</v>
      </c>
      <c r="T275" s="719">
        <f t="shared" si="235"/>
        <v>0</v>
      </c>
      <c r="U275" s="711"/>
      <c r="V275" s="711"/>
      <c r="W275" s="720"/>
      <c r="X275" s="711">
        <f t="shared" si="236"/>
        <v>0</v>
      </c>
      <c r="Y275" s="721" t="s">
        <v>650</v>
      </c>
      <c r="Z275" s="722"/>
      <c r="AA275" s="536"/>
      <c r="AB275" s="518"/>
      <c r="AC275" s="518"/>
      <c r="AF275" s="518"/>
      <c r="AG275" s="518"/>
      <c r="AH275" s="518"/>
      <c r="AI275" s="518"/>
      <c r="AJ275" s="518"/>
      <c r="AK275" s="518"/>
      <c r="AL275" s="518"/>
      <c r="AM275" s="518"/>
      <c r="AN275" s="518"/>
      <c r="AO275" s="518"/>
      <c r="AP275" s="518"/>
      <c r="AQ275" s="518"/>
      <c r="AR275" s="518"/>
      <c r="AS275" s="518"/>
      <c r="AT275" s="518"/>
      <c r="AU275" s="518"/>
      <c r="AV275" s="518"/>
      <c r="AW275" s="518"/>
      <c r="AX275" s="518"/>
      <c r="AY275" s="518"/>
      <c r="AZ275" s="518"/>
      <c r="BA275" s="518"/>
      <c r="BB275" s="518"/>
      <c r="BC275" s="518"/>
      <c r="BD275" s="518"/>
      <c r="BE275" s="518"/>
      <c r="BF275" s="518"/>
      <c r="BG275" s="518"/>
      <c r="BH275" s="518"/>
      <c r="BI275" s="518"/>
      <c r="BJ275" s="518"/>
      <c r="BK275" s="518"/>
      <c r="BL275" s="518"/>
      <c r="BM275" s="518"/>
      <c r="BN275" s="518"/>
      <c r="BO275" s="518"/>
      <c r="BP275" s="518"/>
      <c r="BQ275" s="518"/>
      <c r="BR275" s="518"/>
      <c r="BS275" s="518"/>
      <c r="BT275" s="518"/>
      <c r="BU275" s="518"/>
      <c r="BV275" s="518"/>
      <c r="BW275" s="518"/>
      <c r="BX275" s="518"/>
      <c r="BY275" s="518"/>
      <c r="BZ275" s="518"/>
      <c r="CA275" s="518"/>
      <c r="CB275" s="518"/>
      <c r="CC275" s="518"/>
      <c r="CD275" s="518"/>
      <c r="CE275" s="518"/>
      <c r="CF275" s="518"/>
      <c r="CG275" s="518"/>
      <c r="CH275" s="518"/>
      <c r="CI275" s="518"/>
      <c r="CJ275" s="518"/>
      <c r="CK275" s="518"/>
      <c r="CL275" s="518"/>
      <c r="CM275" s="518"/>
    </row>
    <row r="276" spans="1:91" ht="15.75" customHeight="1">
      <c r="A276" s="518"/>
      <c r="B276" s="525" t="str">
        <f t="shared" si="218"/>
        <v>H13</v>
      </c>
      <c r="C276" s="714">
        <f t="shared" si="219"/>
        <v>13</v>
      </c>
      <c r="D276" s="715">
        <f t="shared" si="220"/>
        <v>0</v>
      </c>
      <c r="E276" s="716"/>
      <c r="F276" s="717">
        <f t="shared" si="221"/>
        <v>0</v>
      </c>
      <c r="G276" s="718">
        <f t="shared" si="222"/>
        <v>0</v>
      </c>
      <c r="H276" s="711">
        <f t="shared" si="223"/>
        <v>0</v>
      </c>
      <c r="I276" s="711">
        <f t="shared" si="224"/>
        <v>0</v>
      </c>
      <c r="J276" s="711">
        <f t="shared" si="225"/>
        <v>0</v>
      </c>
      <c r="K276" s="711">
        <f t="shared" si="226"/>
        <v>0</v>
      </c>
      <c r="L276" s="711">
        <f t="shared" si="227"/>
        <v>0</v>
      </c>
      <c r="M276" s="711">
        <f t="shared" si="228"/>
        <v>0</v>
      </c>
      <c r="N276" s="711">
        <f t="shared" si="229"/>
        <v>0</v>
      </c>
      <c r="O276" s="711">
        <f t="shared" si="230"/>
        <v>0</v>
      </c>
      <c r="P276" s="711">
        <f t="shared" si="231"/>
        <v>0</v>
      </c>
      <c r="Q276" s="711">
        <f t="shared" si="232"/>
        <v>0</v>
      </c>
      <c r="R276" s="711">
        <f t="shared" si="233"/>
        <v>0</v>
      </c>
      <c r="S276" s="711">
        <f t="shared" si="234"/>
        <v>0</v>
      </c>
      <c r="T276" s="719">
        <f t="shared" si="235"/>
        <v>0</v>
      </c>
      <c r="U276" s="711"/>
      <c r="V276" s="711"/>
      <c r="W276" s="720"/>
      <c r="X276" s="711">
        <f t="shared" si="236"/>
        <v>0</v>
      </c>
      <c r="Y276" s="721" t="s">
        <v>650</v>
      </c>
      <c r="Z276" s="722"/>
      <c r="AA276" s="536"/>
      <c r="AB276" s="518"/>
      <c r="AC276" s="518"/>
      <c r="AF276" s="518"/>
      <c r="AG276" s="518"/>
      <c r="AH276" s="518"/>
      <c r="AI276" s="518"/>
      <c r="AJ276" s="518"/>
      <c r="AK276" s="518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18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18"/>
      <c r="BV276" s="518"/>
      <c r="BW276" s="518"/>
      <c r="BX276" s="518"/>
      <c r="BY276" s="518"/>
      <c r="BZ276" s="518"/>
      <c r="CA276" s="518"/>
      <c r="CB276" s="518"/>
      <c r="CC276" s="518"/>
      <c r="CD276" s="518"/>
      <c r="CE276" s="518"/>
      <c r="CF276" s="518"/>
      <c r="CG276" s="518"/>
      <c r="CH276" s="518"/>
      <c r="CI276" s="518"/>
      <c r="CJ276" s="518"/>
      <c r="CK276" s="518"/>
      <c r="CL276" s="518"/>
      <c r="CM276" s="518"/>
    </row>
    <row r="277" spans="1:91" ht="15.75" customHeight="1">
      <c r="A277" s="518"/>
      <c r="B277" s="525" t="str">
        <f t="shared" si="218"/>
        <v>H14</v>
      </c>
      <c r="C277" s="714">
        <f t="shared" si="219"/>
        <v>14</v>
      </c>
      <c r="D277" s="715">
        <f t="shared" si="220"/>
        <v>0</v>
      </c>
      <c r="E277" s="716"/>
      <c r="F277" s="717">
        <f t="shared" si="221"/>
        <v>0</v>
      </c>
      <c r="G277" s="718">
        <f t="shared" si="222"/>
        <v>0</v>
      </c>
      <c r="H277" s="711">
        <f t="shared" si="223"/>
        <v>0</v>
      </c>
      <c r="I277" s="711">
        <f t="shared" si="224"/>
        <v>0</v>
      </c>
      <c r="J277" s="711">
        <f t="shared" si="225"/>
        <v>0</v>
      </c>
      <c r="K277" s="711">
        <f t="shared" si="226"/>
        <v>0</v>
      </c>
      <c r="L277" s="711">
        <f t="shared" si="227"/>
        <v>0</v>
      </c>
      <c r="M277" s="711">
        <f t="shared" si="228"/>
        <v>0</v>
      </c>
      <c r="N277" s="711">
        <f t="shared" si="229"/>
        <v>0</v>
      </c>
      <c r="O277" s="711">
        <f t="shared" si="230"/>
        <v>0</v>
      </c>
      <c r="P277" s="711">
        <f t="shared" si="231"/>
        <v>0</v>
      </c>
      <c r="Q277" s="711">
        <f t="shared" si="232"/>
        <v>0</v>
      </c>
      <c r="R277" s="711">
        <f t="shared" si="233"/>
        <v>0</v>
      </c>
      <c r="S277" s="711">
        <f t="shared" si="234"/>
        <v>0</v>
      </c>
      <c r="T277" s="719">
        <f t="shared" si="235"/>
        <v>0</v>
      </c>
      <c r="U277" s="711"/>
      <c r="V277" s="711"/>
      <c r="W277" s="720"/>
      <c r="X277" s="711">
        <f t="shared" si="236"/>
        <v>0</v>
      </c>
      <c r="Y277" s="721" t="s">
        <v>650</v>
      </c>
      <c r="Z277" s="722"/>
      <c r="AA277" s="536"/>
      <c r="AB277" s="518"/>
      <c r="AC277" s="518"/>
      <c r="AF277" s="518"/>
      <c r="AG277" s="518"/>
      <c r="AH277" s="518"/>
      <c r="AI277" s="518"/>
      <c r="AJ277" s="518"/>
      <c r="AK277" s="518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18"/>
      <c r="BD277" s="518"/>
      <c r="BE277" s="518"/>
      <c r="BF277" s="518"/>
      <c r="BG277" s="518"/>
      <c r="BH277" s="518"/>
      <c r="BI277" s="518"/>
      <c r="BJ277" s="518"/>
      <c r="BK277" s="518"/>
      <c r="BL277" s="518"/>
      <c r="BM277" s="518"/>
      <c r="BN277" s="518"/>
      <c r="BO277" s="518"/>
      <c r="BP277" s="518"/>
      <c r="BQ277" s="518"/>
      <c r="BR277" s="518"/>
      <c r="BS277" s="518"/>
      <c r="BT277" s="518"/>
      <c r="BU277" s="518"/>
      <c r="BV277" s="518"/>
      <c r="BW277" s="518"/>
      <c r="BX277" s="518"/>
      <c r="BY277" s="518"/>
      <c r="BZ277" s="518"/>
      <c r="CA277" s="518"/>
      <c r="CB277" s="518"/>
      <c r="CC277" s="518"/>
      <c r="CD277" s="518"/>
      <c r="CE277" s="518"/>
      <c r="CF277" s="518"/>
      <c r="CG277" s="518"/>
      <c r="CH277" s="518"/>
      <c r="CI277" s="518"/>
      <c r="CJ277" s="518"/>
      <c r="CK277" s="518"/>
      <c r="CL277" s="518"/>
      <c r="CM277" s="518"/>
    </row>
    <row r="278" spans="1:91" ht="15.75" customHeight="1">
      <c r="A278" s="518"/>
      <c r="B278" s="525" t="str">
        <f t="shared" si="218"/>
        <v>H15</v>
      </c>
      <c r="C278" s="714">
        <f t="shared" si="219"/>
        <v>15</v>
      </c>
      <c r="D278" s="715">
        <f t="shared" si="220"/>
        <v>0</v>
      </c>
      <c r="E278" s="716"/>
      <c r="F278" s="717">
        <f t="shared" si="221"/>
        <v>0</v>
      </c>
      <c r="G278" s="718">
        <f t="shared" si="222"/>
        <v>0</v>
      </c>
      <c r="H278" s="711">
        <f t="shared" si="223"/>
        <v>0</v>
      </c>
      <c r="I278" s="711">
        <f t="shared" si="224"/>
        <v>0</v>
      </c>
      <c r="J278" s="711">
        <f t="shared" si="225"/>
        <v>0</v>
      </c>
      <c r="K278" s="711">
        <f t="shared" si="226"/>
        <v>0</v>
      </c>
      <c r="L278" s="711">
        <f t="shared" si="227"/>
        <v>0</v>
      </c>
      <c r="M278" s="711">
        <f t="shared" si="228"/>
        <v>0</v>
      </c>
      <c r="N278" s="711">
        <f t="shared" si="229"/>
        <v>0</v>
      </c>
      <c r="O278" s="711">
        <f t="shared" si="230"/>
        <v>0</v>
      </c>
      <c r="P278" s="711">
        <f t="shared" si="231"/>
        <v>0</v>
      </c>
      <c r="Q278" s="711">
        <f t="shared" si="232"/>
        <v>0</v>
      </c>
      <c r="R278" s="711">
        <f t="shared" si="233"/>
        <v>0</v>
      </c>
      <c r="S278" s="711">
        <f t="shared" si="234"/>
        <v>0</v>
      </c>
      <c r="T278" s="719">
        <f t="shared" si="235"/>
        <v>0</v>
      </c>
      <c r="U278" s="711"/>
      <c r="V278" s="711"/>
      <c r="W278" s="720"/>
      <c r="X278" s="711">
        <f t="shared" si="236"/>
        <v>0</v>
      </c>
      <c r="Y278" s="721" t="s">
        <v>650</v>
      </c>
      <c r="Z278" s="722"/>
      <c r="AA278" s="536"/>
      <c r="AB278" s="518"/>
      <c r="AC278" s="518"/>
      <c r="AF278" s="518"/>
      <c r="AG278" s="518"/>
      <c r="AH278" s="518"/>
      <c r="AI278" s="518"/>
      <c r="AJ278" s="518"/>
      <c r="AK278" s="518"/>
      <c r="AL278" s="518"/>
      <c r="AM278" s="518"/>
      <c r="AN278" s="518"/>
      <c r="AO278" s="518"/>
      <c r="AP278" s="518"/>
      <c r="AQ278" s="518"/>
      <c r="AR278" s="518"/>
      <c r="AS278" s="518"/>
      <c r="AT278" s="518"/>
      <c r="AU278" s="518"/>
      <c r="AV278" s="518"/>
      <c r="AW278" s="518"/>
      <c r="AX278" s="518"/>
      <c r="AY278" s="518"/>
      <c r="AZ278" s="518"/>
      <c r="BA278" s="518"/>
      <c r="BB278" s="518"/>
      <c r="BC278" s="518"/>
      <c r="BD278" s="518"/>
      <c r="BE278" s="518"/>
      <c r="BF278" s="518"/>
      <c r="BG278" s="518"/>
      <c r="BH278" s="518"/>
      <c r="BI278" s="518"/>
      <c r="BJ278" s="518"/>
      <c r="BK278" s="518"/>
      <c r="BL278" s="518"/>
      <c r="BM278" s="518"/>
      <c r="BN278" s="518"/>
      <c r="BO278" s="518"/>
      <c r="BP278" s="518"/>
      <c r="BQ278" s="518"/>
      <c r="BR278" s="518"/>
      <c r="BS278" s="518"/>
      <c r="BT278" s="518"/>
      <c r="BU278" s="518"/>
      <c r="BV278" s="518"/>
      <c r="BW278" s="518"/>
      <c r="BX278" s="518"/>
      <c r="BY278" s="518"/>
      <c r="BZ278" s="518"/>
      <c r="CA278" s="518"/>
      <c r="CB278" s="518"/>
      <c r="CC278" s="518"/>
      <c r="CD278" s="518"/>
      <c r="CE278" s="518"/>
      <c r="CF278" s="518"/>
      <c r="CG278" s="518"/>
      <c r="CH278" s="518"/>
      <c r="CI278" s="518"/>
      <c r="CJ278" s="518"/>
      <c r="CK278" s="518"/>
      <c r="CL278" s="518"/>
      <c r="CM278" s="518"/>
    </row>
    <row r="279" spans="1:91" ht="15.75" customHeight="1">
      <c r="A279" s="518"/>
      <c r="B279" s="525" t="str">
        <f t="shared" si="218"/>
        <v>H16</v>
      </c>
      <c r="C279" s="714">
        <f t="shared" si="219"/>
        <v>16</v>
      </c>
      <c r="D279" s="715">
        <f t="shared" si="220"/>
        <v>0</v>
      </c>
      <c r="E279" s="716"/>
      <c r="F279" s="717">
        <f t="shared" si="221"/>
        <v>0</v>
      </c>
      <c r="G279" s="718">
        <f t="shared" si="222"/>
        <v>0</v>
      </c>
      <c r="H279" s="711">
        <f t="shared" si="223"/>
        <v>0</v>
      </c>
      <c r="I279" s="711">
        <f t="shared" si="224"/>
        <v>0</v>
      </c>
      <c r="J279" s="711">
        <f t="shared" si="225"/>
        <v>0</v>
      </c>
      <c r="K279" s="711">
        <f t="shared" si="226"/>
        <v>0</v>
      </c>
      <c r="L279" s="711">
        <f t="shared" si="227"/>
        <v>0</v>
      </c>
      <c r="M279" s="711">
        <f t="shared" si="228"/>
        <v>0</v>
      </c>
      <c r="N279" s="711">
        <f t="shared" si="229"/>
        <v>0</v>
      </c>
      <c r="O279" s="711">
        <f t="shared" si="230"/>
        <v>0</v>
      </c>
      <c r="P279" s="711">
        <f t="shared" si="231"/>
        <v>0</v>
      </c>
      <c r="Q279" s="711">
        <f t="shared" si="232"/>
        <v>0</v>
      </c>
      <c r="R279" s="711">
        <f t="shared" si="233"/>
        <v>0</v>
      </c>
      <c r="S279" s="711">
        <f t="shared" si="234"/>
        <v>0</v>
      </c>
      <c r="T279" s="719">
        <f t="shared" si="235"/>
        <v>0</v>
      </c>
      <c r="U279" s="711"/>
      <c r="V279" s="711"/>
      <c r="W279" s="720"/>
      <c r="X279" s="711">
        <f t="shared" si="236"/>
        <v>0</v>
      </c>
      <c r="Y279" s="721" t="s">
        <v>650</v>
      </c>
      <c r="Z279" s="722"/>
      <c r="AA279" s="536"/>
      <c r="AB279" s="518"/>
      <c r="AC279" s="518"/>
      <c r="AF279" s="518"/>
      <c r="AG279" s="518"/>
      <c r="AH279" s="518"/>
      <c r="AI279" s="518"/>
      <c r="AJ279" s="518"/>
      <c r="AK279" s="518"/>
      <c r="AL279" s="518"/>
      <c r="AM279" s="518"/>
      <c r="AN279" s="518"/>
      <c r="AO279" s="518"/>
      <c r="AP279" s="518"/>
      <c r="AQ279" s="518"/>
      <c r="AR279" s="518"/>
      <c r="AS279" s="518"/>
      <c r="AT279" s="518"/>
      <c r="AU279" s="518"/>
      <c r="AV279" s="518"/>
      <c r="AW279" s="518"/>
      <c r="AX279" s="518"/>
      <c r="AY279" s="518"/>
      <c r="AZ279" s="518"/>
      <c r="BA279" s="518"/>
      <c r="BB279" s="518"/>
      <c r="BC279" s="518"/>
      <c r="BD279" s="518"/>
      <c r="BE279" s="518"/>
      <c r="BF279" s="518"/>
      <c r="BG279" s="518"/>
      <c r="BH279" s="518"/>
      <c r="BI279" s="518"/>
      <c r="BJ279" s="518"/>
      <c r="BK279" s="518"/>
      <c r="BL279" s="518"/>
      <c r="BM279" s="518"/>
      <c r="BN279" s="518"/>
      <c r="BO279" s="518"/>
      <c r="BP279" s="518"/>
      <c r="BQ279" s="518"/>
      <c r="BR279" s="518"/>
      <c r="BS279" s="518"/>
      <c r="BT279" s="518"/>
      <c r="BU279" s="518"/>
      <c r="BV279" s="518"/>
      <c r="BW279" s="518"/>
      <c r="BX279" s="518"/>
      <c r="BY279" s="518"/>
      <c r="BZ279" s="518"/>
      <c r="CA279" s="518"/>
      <c r="CB279" s="518"/>
      <c r="CC279" s="518"/>
      <c r="CD279" s="518"/>
      <c r="CE279" s="518"/>
      <c r="CF279" s="518"/>
      <c r="CG279" s="518"/>
      <c r="CH279" s="518"/>
      <c r="CI279" s="518"/>
      <c r="CJ279" s="518"/>
      <c r="CK279" s="518"/>
      <c r="CL279" s="518"/>
      <c r="CM279" s="518"/>
    </row>
    <row r="280" spans="1:91" ht="15.75" customHeight="1">
      <c r="A280" s="518"/>
      <c r="B280" s="525" t="str">
        <f t="shared" si="218"/>
        <v>H17</v>
      </c>
      <c r="C280" s="714">
        <f t="shared" si="219"/>
        <v>17</v>
      </c>
      <c r="D280" s="715">
        <f t="shared" si="220"/>
        <v>0</v>
      </c>
      <c r="E280" s="716"/>
      <c r="F280" s="717">
        <f t="shared" si="221"/>
        <v>0</v>
      </c>
      <c r="G280" s="718">
        <f t="shared" si="222"/>
        <v>0</v>
      </c>
      <c r="H280" s="711">
        <f t="shared" si="223"/>
        <v>0</v>
      </c>
      <c r="I280" s="711">
        <f t="shared" si="224"/>
        <v>0</v>
      </c>
      <c r="J280" s="711">
        <f t="shared" si="225"/>
        <v>0</v>
      </c>
      <c r="K280" s="711">
        <f t="shared" si="226"/>
        <v>0</v>
      </c>
      <c r="L280" s="711">
        <f t="shared" si="227"/>
        <v>0</v>
      </c>
      <c r="M280" s="711">
        <f t="shared" si="228"/>
        <v>0</v>
      </c>
      <c r="N280" s="711">
        <f t="shared" si="229"/>
        <v>0</v>
      </c>
      <c r="O280" s="711">
        <f t="shared" si="230"/>
        <v>0</v>
      </c>
      <c r="P280" s="711">
        <f t="shared" si="231"/>
        <v>0</v>
      </c>
      <c r="Q280" s="711">
        <f t="shared" si="232"/>
        <v>0</v>
      </c>
      <c r="R280" s="711">
        <f t="shared" si="233"/>
        <v>0</v>
      </c>
      <c r="S280" s="711">
        <f t="shared" si="234"/>
        <v>0</v>
      </c>
      <c r="T280" s="719">
        <f t="shared" si="235"/>
        <v>0</v>
      </c>
      <c r="U280" s="711"/>
      <c r="V280" s="711"/>
      <c r="W280" s="720"/>
      <c r="X280" s="711">
        <f t="shared" si="236"/>
        <v>0</v>
      </c>
      <c r="Y280" s="721" t="s">
        <v>650</v>
      </c>
      <c r="Z280" s="722"/>
      <c r="AA280" s="536"/>
      <c r="AB280" s="518"/>
      <c r="AC280" s="518"/>
      <c r="AF280" s="518"/>
      <c r="AG280" s="518"/>
      <c r="AH280" s="518"/>
      <c r="AI280" s="518"/>
      <c r="AJ280" s="518"/>
      <c r="AK280" s="518"/>
      <c r="AL280" s="518"/>
      <c r="AM280" s="518"/>
      <c r="AN280" s="518"/>
      <c r="AO280" s="518"/>
      <c r="AP280" s="518"/>
      <c r="AQ280" s="518"/>
      <c r="AR280" s="518"/>
      <c r="AS280" s="518"/>
      <c r="AT280" s="518"/>
      <c r="AU280" s="518"/>
      <c r="AV280" s="518"/>
      <c r="AW280" s="518"/>
      <c r="AX280" s="518"/>
      <c r="AY280" s="518"/>
      <c r="AZ280" s="518"/>
      <c r="BA280" s="518"/>
      <c r="BB280" s="518"/>
      <c r="BC280" s="518"/>
      <c r="BD280" s="518"/>
      <c r="BE280" s="518"/>
      <c r="BF280" s="518"/>
      <c r="BG280" s="518"/>
      <c r="BH280" s="518"/>
      <c r="BI280" s="518"/>
      <c r="BJ280" s="518"/>
      <c r="BK280" s="518"/>
      <c r="BL280" s="518"/>
      <c r="BM280" s="518"/>
      <c r="BN280" s="518"/>
      <c r="BO280" s="518"/>
      <c r="BP280" s="518"/>
      <c r="BQ280" s="518"/>
      <c r="BR280" s="518"/>
      <c r="BS280" s="518"/>
      <c r="BT280" s="518"/>
      <c r="BU280" s="518"/>
      <c r="BV280" s="518"/>
      <c r="BW280" s="518"/>
      <c r="BX280" s="518"/>
      <c r="BY280" s="518"/>
      <c r="BZ280" s="518"/>
      <c r="CA280" s="518"/>
      <c r="CB280" s="518"/>
      <c r="CC280" s="518"/>
      <c r="CD280" s="518"/>
      <c r="CE280" s="518"/>
      <c r="CF280" s="518"/>
      <c r="CG280" s="518"/>
      <c r="CH280" s="518"/>
      <c r="CI280" s="518"/>
      <c r="CJ280" s="518"/>
      <c r="CK280" s="518"/>
      <c r="CL280" s="518"/>
      <c r="CM280" s="518"/>
    </row>
    <row r="281" spans="1:91" ht="15.75" customHeight="1">
      <c r="A281" s="518"/>
      <c r="B281" s="525" t="str">
        <f t="shared" si="218"/>
        <v>H18</v>
      </c>
      <c r="C281" s="714">
        <f t="shared" si="219"/>
        <v>18</v>
      </c>
      <c r="D281" s="715">
        <f t="shared" si="220"/>
        <v>0</v>
      </c>
      <c r="E281" s="716"/>
      <c r="F281" s="717">
        <f t="shared" si="221"/>
        <v>0</v>
      </c>
      <c r="G281" s="718">
        <f t="shared" si="222"/>
        <v>0</v>
      </c>
      <c r="H281" s="711">
        <f t="shared" si="223"/>
        <v>0</v>
      </c>
      <c r="I281" s="711">
        <f t="shared" si="224"/>
        <v>0</v>
      </c>
      <c r="J281" s="711">
        <f t="shared" si="225"/>
        <v>0</v>
      </c>
      <c r="K281" s="711">
        <f t="shared" si="226"/>
        <v>0</v>
      </c>
      <c r="L281" s="711">
        <f t="shared" si="227"/>
        <v>0</v>
      </c>
      <c r="M281" s="711">
        <f t="shared" si="228"/>
        <v>0</v>
      </c>
      <c r="N281" s="711">
        <f t="shared" si="229"/>
        <v>0</v>
      </c>
      <c r="O281" s="711">
        <f t="shared" si="230"/>
        <v>0</v>
      </c>
      <c r="P281" s="711">
        <f t="shared" si="231"/>
        <v>0</v>
      </c>
      <c r="Q281" s="711">
        <f t="shared" si="232"/>
        <v>0</v>
      </c>
      <c r="R281" s="711">
        <f t="shared" si="233"/>
        <v>0</v>
      </c>
      <c r="S281" s="711">
        <f t="shared" si="234"/>
        <v>0</v>
      </c>
      <c r="T281" s="719">
        <f t="shared" si="235"/>
        <v>0</v>
      </c>
      <c r="U281" s="711"/>
      <c r="V281" s="711"/>
      <c r="W281" s="720"/>
      <c r="X281" s="711">
        <f t="shared" si="236"/>
        <v>0</v>
      </c>
      <c r="Y281" s="721" t="s">
        <v>650</v>
      </c>
      <c r="Z281" s="722"/>
      <c r="AA281" s="536"/>
      <c r="AB281" s="518"/>
      <c r="AC281" s="518"/>
      <c r="AF281" s="518"/>
      <c r="AG281" s="518"/>
      <c r="AH281" s="518"/>
      <c r="AI281" s="518"/>
      <c r="AJ281" s="518"/>
      <c r="AK281" s="518"/>
      <c r="AL281" s="518"/>
      <c r="AM281" s="518"/>
      <c r="AN281" s="518"/>
      <c r="AO281" s="518"/>
      <c r="AP281" s="518"/>
      <c r="AQ281" s="518"/>
      <c r="AR281" s="518"/>
      <c r="AS281" s="518"/>
      <c r="AT281" s="518"/>
      <c r="AU281" s="518"/>
      <c r="AV281" s="518"/>
      <c r="AW281" s="518"/>
      <c r="AX281" s="518"/>
      <c r="AY281" s="518"/>
      <c r="AZ281" s="518"/>
      <c r="BA281" s="518"/>
      <c r="BB281" s="518"/>
      <c r="BC281" s="518"/>
      <c r="BD281" s="518"/>
      <c r="BE281" s="518"/>
      <c r="BF281" s="518"/>
      <c r="BG281" s="518"/>
      <c r="BH281" s="518"/>
      <c r="BI281" s="518"/>
      <c r="BJ281" s="518"/>
      <c r="BK281" s="518"/>
      <c r="BL281" s="518"/>
      <c r="BM281" s="518"/>
      <c r="BN281" s="518"/>
      <c r="BO281" s="518"/>
      <c r="BP281" s="518"/>
      <c r="BQ281" s="518"/>
      <c r="BR281" s="518"/>
      <c r="BS281" s="518"/>
      <c r="BT281" s="518"/>
      <c r="BU281" s="518"/>
      <c r="BV281" s="518"/>
      <c r="BW281" s="518"/>
      <c r="BX281" s="518"/>
      <c r="BY281" s="518"/>
      <c r="BZ281" s="518"/>
      <c r="CA281" s="518"/>
      <c r="CB281" s="518"/>
      <c r="CC281" s="518"/>
      <c r="CD281" s="518"/>
      <c r="CE281" s="518"/>
      <c r="CF281" s="518"/>
      <c r="CG281" s="518"/>
      <c r="CH281" s="518"/>
      <c r="CI281" s="518"/>
      <c r="CJ281" s="518"/>
      <c r="CK281" s="518"/>
      <c r="CL281" s="518"/>
      <c r="CM281" s="518"/>
    </row>
    <row r="282" spans="1:91" ht="15.75" customHeight="1">
      <c r="A282" s="518"/>
      <c r="B282" s="525" t="str">
        <f t="shared" si="218"/>
        <v>H19</v>
      </c>
      <c r="C282" s="714">
        <f t="shared" si="219"/>
        <v>19</v>
      </c>
      <c r="D282" s="715">
        <f t="shared" si="220"/>
        <v>0</v>
      </c>
      <c r="E282" s="716"/>
      <c r="F282" s="717">
        <f t="shared" si="221"/>
        <v>0</v>
      </c>
      <c r="G282" s="718">
        <f t="shared" si="222"/>
        <v>0</v>
      </c>
      <c r="H282" s="711">
        <f t="shared" si="223"/>
        <v>0</v>
      </c>
      <c r="I282" s="711">
        <f t="shared" si="224"/>
        <v>0</v>
      </c>
      <c r="J282" s="711">
        <f t="shared" si="225"/>
        <v>0</v>
      </c>
      <c r="K282" s="711">
        <f t="shared" si="226"/>
        <v>0</v>
      </c>
      <c r="L282" s="711">
        <f t="shared" si="227"/>
        <v>0</v>
      </c>
      <c r="M282" s="711">
        <f t="shared" si="228"/>
        <v>0</v>
      </c>
      <c r="N282" s="711">
        <f t="shared" si="229"/>
        <v>0</v>
      </c>
      <c r="O282" s="711">
        <f t="shared" si="230"/>
        <v>0</v>
      </c>
      <c r="P282" s="711">
        <f t="shared" si="231"/>
        <v>0</v>
      </c>
      <c r="Q282" s="711">
        <f t="shared" si="232"/>
        <v>0</v>
      </c>
      <c r="R282" s="711">
        <f t="shared" si="233"/>
        <v>0</v>
      </c>
      <c r="S282" s="711">
        <f t="shared" si="234"/>
        <v>0</v>
      </c>
      <c r="T282" s="719">
        <f t="shared" si="235"/>
        <v>0</v>
      </c>
      <c r="U282" s="711"/>
      <c r="V282" s="711"/>
      <c r="W282" s="720"/>
      <c r="X282" s="711">
        <f t="shared" si="236"/>
        <v>0</v>
      </c>
      <c r="Y282" s="721" t="s">
        <v>650</v>
      </c>
      <c r="Z282" s="722"/>
      <c r="AA282" s="536"/>
      <c r="AB282" s="518"/>
      <c r="AC282" s="518"/>
      <c r="AF282" s="518"/>
      <c r="AG282" s="518"/>
      <c r="AH282" s="518"/>
      <c r="AI282" s="518"/>
      <c r="AJ282" s="518"/>
      <c r="AK282" s="518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18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18"/>
      <c r="BV282" s="518"/>
      <c r="BW282" s="518"/>
      <c r="BX282" s="518"/>
      <c r="BY282" s="518"/>
      <c r="BZ282" s="518"/>
      <c r="CA282" s="518"/>
      <c r="CB282" s="518"/>
      <c r="CC282" s="518"/>
      <c r="CD282" s="518"/>
      <c r="CE282" s="518"/>
      <c r="CF282" s="518"/>
      <c r="CG282" s="518"/>
      <c r="CH282" s="518"/>
      <c r="CI282" s="518"/>
      <c r="CJ282" s="518"/>
      <c r="CK282" s="518"/>
      <c r="CL282" s="518"/>
      <c r="CM282" s="518"/>
    </row>
    <row r="283" spans="1:91" ht="15.75" customHeight="1">
      <c r="A283" s="518"/>
      <c r="B283" s="525" t="str">
        <f t="shared" si="218"/>
        <v>H20</v>
      </c>
      <c r="C283" s="714">
        <f t="shared" si="219"/>
        <v>20</v>
      </c>
      <c r="D283" s="715">
        <f>IFERROR(VLOOKUP($B283,$B$13:$T$80,3,0),0)</f>
        <v>0</v>
      </c>
      <c r="E283" s="740"/>
      <c r="F283" s="717">
        <f t="shared" si="221"/>
        <v>0</v>
      </c>
      <c r="G283" s="718">
        <f t="shared" si="222"/>
        <v>0</v>
      </c>
      <c r="H283" s="711">
        <f t="shared" si="223"/>
        <v>0</v>
      </c>
      <c r="I283" s="711">
        <f t="shared" si="224"/>
        <v>0</v>
      </c>
      <c r="J283" s="711">
        <f t="shared" si="225"/>
        <v>0</v>
      </c>
      <c r="K283" s="711">
        <f t="shared" si="226"/>
        <v>0</v>
      </c>
      <c r="L283" s="711">
        <f t="shared" si="227"/>
        <v>0</v>
      </c>
      <c r="M283" s="711">
        <f t="shared" si="228"/>
        <v>0</v>
      </c>
      <c r="N283" s="711">
        <f t="shared" si="229"/>
        <v>0</v>
      </c>
      <c r="O283" s="711">
        <f t="shared" si="230"/>
        <v>0</v>
      </c>
      <c r="P283" s="711">
        <f t="shared" si="231"/>
        <v>0</v>
      </c>
      <c r="Q283" s="711">
        <f t="shared" si="232"/>
        <v>0</v>
      </c>
      <c r="R283" s="711">
        <f t="shared" si="233"/>
        <v>0</v>
      </c>
      <c r="S283" s="711">
        <f t="shared" si="234"/>
        <v>0</v>
      </c>
      <c r="T283" s="719">
        <f t="shared" si="235"/>
        <v>0</v>
      </c>
      <c r="U283" s="711"/>
      <c r="V283" s="711"/>
      <c r="W283" s="720"/>
      <c r="X283" s="711">
        <f t="shared" si="236"/>
        <v>0</v>
      </c>
      <c r="Y283" s="510"/>
      <c r="Z283" s="722"/>
      <c r="AA283" s="536"/>
      <c r="AB283" s="518"/>
      <c r="AC283" s="518"/>
      <c r="AF283" s="518"/>
      <c r="AG283" s="518"/>
      <c r="AH283" s="518"/>
      <c r="AI283" s="518"/>
      <c r="AJ283" s="518"/>
      <c r="AK283" s="518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18"/>
      <c r="BD283" s="518"/>
      <c r="BE283" s="518"/>
      <c r="BF283" s="518"/>
      <c r="BG283" s="518"/>
      <c r="BH283" s="518"/>
      <c r="BI283" s="518"/>
      <c r="BJ283" s="518"/>
      <c r="BK283" s="518"/>
      <c r="BL283" s="518"/>
      <c r="BM283" s="518"/>
      <c r="BN283" s="518"/>
      <c r="BO283" s="518"/>
      <c r="BP283" s="518"/>
      <c r="BQ283" s="518"/>
      <c r="BR283" s="518"/>
      <c r="BS283" s="518"/>
      <c r="BT283" s="518"/>
      <c r="BU283" s="518"/>
      <c r="BV283" s="518"/>
      <c r="BW283" s="518"/>
      <c r="BX283" s="518"/>
      <c r="BY283" s="518"/>
      <c r="BZ283" s="518"/>
      <c r="CA283" s="518"/>
      <c r="CB283" s="518"/>
      <c r="CC283" s="518"/>
      <c r="CD283" s="518"/>
      <c r="CE283" s="518"/>
      <c r="CF283" s="518"/>
      <c r="CG283" s="518"/>
      <c r="CH283" s="518"/>
      <c r="CI283" s="518"/>
      <c r="CJ283" s="518"/>
      <c r="CK283" s="518"/>
      <c r="CL283" s="518"/>
      <c r="CM283" s="518"/>
    </row>
    <row r="284" spans="1:91" ht="15.75" customHeight="1">
      <c r="A284" s="518"/>
      <c r="B284" s="525"/>
      <c r="C284" s="1318" t="s">
        <v>36</v>
      </c>
      <c r="D284" s="1217"/>
      <c r="E284" s="1217"/>
      <c r="F284" s="1217"/>
      <c r="G284" s="1173"/>
      <c r="H284" s="725"/>
      <c r="I284" s="725">
        <f>SUM(I264:I283)</f>
        <v>0</v>
      </c>
      <c r="J284" s="725"/>
      <c r="K284" s="725">
        <f>SUM(K264:K283)</f>
        <v>0</v>
      </c>
      <c r="L284" s="726"/>
      <c r="M284" s="725">
        <f>SUM(M264:M283)</f>
        <v>0</v>
      </c>
      <c r="N284" s="726"/>
      <c r="O284" s="725">
        <f>SUM(O264:O283)</f>
        <v>0</v>
      </c>
      <c r="P284" s="726"/>
      <c r="Q284" s="725">
        <f>SUM(Q264:Q283)</f>
        <v>677000</v>
      </c>
      <c r="R284" s="726"/>
      <c r="S284" s="725">
        <f t="shared" ref="S284:T284" si="237">SUM(S264:S283)</f>
        <v>691000</v>
      </c>
      <c r="T284" s="725">
        <f t="shared" si="237"/>
        <v>1368000</v>
      </c>
      <c r="U284" s="725"/>
      <c r="V284" s="725"/>
      <c r="W284" s="728"/>
      <c r="X284" s="725">
        <f>SUM(X264:X283)</f>
        <v>665000</v>
      </c>
      <c r="Y284" s="729">
        <f t="shared" ref="Y284:Z284" si="238">COUNTA(Y264:Y283)</f>
        <v>19</v>
      </c>
      <c r="Z284" s="730">
        <f t="shared" si="238"/>
        <v>0</v>
      </c>
      <c r="AA284" s="536"/>
      <c r="AB284" s="741"/>
      <c r="AC284" s="518"/>
      <c r="AF284" s="518"/>
      <c r="AG284" s="518"/>
      <c r="AH284" s="518"/>
      <c r="AI284" s="518"/>
      <c r="AJ284" s="518"/>
      <c r="AK284" s="518"/>
      <c r="AL284" s="518"/>
      <c r="AM284" s="518"/>
      <c r="AN284" s="518"/>
      <c r="AO284" s="518"/>
      <c r="AP284" s="518"/>
      <c r="AQ284" s="518"/>
      <c r="AR284" s="518"/>
      <c r="AS284" s="518"/>
      <c r="AT284" s="518"/>
      <c r="AU284" s="518"/>
      <c r="AV284" s="518"/>
      <c r="AW284" s="518"/>
      <c r="AX284" s="518"/>
      <c r="AY284" s="518"/>
      <c r="AZ284" s="518"/>
      <c r="BA284" s="518"/>
      <c r="BB284" s="518"/>
      <c r="BC284" s="518"/>
      <c r="BD284" s="518"/>
      <c r="BE284" s="518"/>
      <c r="BF284" s="518"/>
      <c r="BG284" s="518"/>
      <c r="BH284" s="518"/>
      <c r="BI284" s="518"/>
      <c r="BJ284" s="518"/>
      <c r="BK284" s="518"/>
      <c r="BL284" s="518"/>
      <c r="BM284" s="518"/>
      <c r="BN284" s="518"/>
      <c r="BO284" s="518"/>
      <c r="BP284" s="518"/>
      <c r="BQ284" s="518"/>
      <c r="BR284" s="518"/>
      <c r="BS284" s="518"/>
      <c r="BT284" s="518"/>
      <c r="BU284" s="518"/>
      <c r="BV284" s="518"/>
      <c r="BW284" s="518"/>
      <c r="BX284" s="518"/>
      <c r="BY284" s="518"/>
      <c r="BZ284" s="518"/>
      <c r="CA284" s="518"/>
      <c r="CB284" s="518"/>
      <c r="CC284" s="518"/>
      <c r="CD284" s="518"/>
      <c r="CE284" s="518"/>
      <c r="CF284" s="518"/>
      <c r="CG284" s="518"/>
      <c r="CH284" s="518"/>
      <c r="CI284" s="518"/>
      <c r="CJ284" s="518"/>
      <c r="CK284" s="518"/>
      <c r="CL284" s="518"/>
      <c r="CM284" s="518"/>
    </row>
    <row r="285" spans="1:91" ht="15.75" customHeight="1">
      <c r="A285" s="518"/>
      <c r="B285" s="525"/>
      <c r="C285" s="518"/>
      <c r="D285" s="518"/>
      <c r="E285" s="529"/>
      <c r="F285" s="529"/>
      <c r="G285" s="530"/>
      <c r="H285" s="518"/>
      <c r="I285" s="518"/>
      <c r="J285" s="518"/>
      <c r="K285" s="518"/>
      <c r="L285" s="518"/>
      <c r="M285" s="518"/>
      <c r="N285" s="518"/>
      <c r="O285" s="518"/>
      <c r="P285" s="518"/>
      <c r="Q285" s="518"/>
      <c r="R285" s="518"/>
      <c r="S285" s="518"/>
      <c r="T285" s="518"/>
      <c r="U285" s="518"/>
      <c r="V285" s="518"/>
      <c r="W285" s="518"/>
      <c r="X285" s="530">
        <f>+AK81</f>
        <v>665000</v>
      </c>
      <c r="Y285" s="551"/>
      <c r="Z285" s="551"/>
      <c r="AA285" s="536"/>
      <c r="AB285" s="518"/>
      <c r="AC285" s="518"/>
      <c r="AF285" s="518"/>
      <c r="AG285" s="518"/>
      <c r="AH285" s="518"/>
      <c r="AI285" s="518"/>
      <c r="AJ285" s="518"/>
      <c r="AK285" s="518"/>
      <c r="AL285" s="518"/>
      <c r="AM285" s="518"/>
      <c r="AN285" s="518"/>
      <c r="AO285" s="518"/>
      <c r="AP285" s="518"/>
      <c r="AQ285" s="518"/>
      <c r="AR285" s="518"/>
      <c r="AS285" s="518"/>
      <c r="AT285" s="518"/>
      <c r="AU285" s="518"/>
      <c r="AV285" s="518"/>
      <c r="AW285" s="518"/>
      <c r="AX285" s="518"/>
      <c r="AY285" s="518"/>
      <c r="AZ285" s="518"/>
      <c r="BA285" s="518"/>
      <c r="BB285" s="518"/>
      <c r="BC285" s="518"/>
      <c r="BD285" s="518"/>
      <c r="BE285" s="518"/>
      <c r="BF285" s="518"/>
      <c r="BG285" s="518"/>
      <c r="BH285" s="518"/>
      <c r="BI285" s="518"/>
      <c r="BJ285" s="518"/>
      <c r="BK285" s="518"/>
      <c r="BL285" s="518"/>
      <c r="BM285" s="518"/>
      <c r="BN285" s="518"/>
      <c r="BO285" s="518"/>
      <c r="BP285" s="518"/>
      <c r="BQ285" s="518"/>
      <c r="BR285" s="518"/>
      <c r="BS285" s="518"/>
      <c r="BT285" s="518"/>
      <c r="BU285" s="518"/>
      <c r="BV285" s="518"/>
      <c r="BW285" s="518"/>
      <c r="BX285" s="518"/>
      <c r="BY285" s="518"/>
      <c r="BZ285" s="518"/>
      <c r="CA285" s="518"/>
      <c r="CB285" s="518"/>
      <c r="CC285" s="518"/>
      <c r="CD285" s="518"/>
      <c r="CE285" s="518"/>
      <c r="CF285" s="518"/>
      <c r="CG285" s="518"/>
      <c r="CH285" s="518"/>
      <c r="CI285" s="518"/>
      <c r="CJ285" s="518"/>
      <c r="CK285" s="518"/>
      <c r="CL285" s="518"/>
      <c r="CM285" s="518"/>
    </row>
    <row r="286" spans="1:91" ht="15.75" customHeight="1">
      <c r="A286" s="518"/>
      <c r="B286" s="525"/>
      <c r="C286" s="518"/>
      <c r="D286" s="518"/>
      <c r="E286" s="529"/>
      <c r="F286" s="529"/>
      <c r="G286" s="530"/>
      <c r="H286" s="518"/>
      <c r="I286" s="518"/>
      <c r="J286" s="518"/>
      <c r="K286" s="518"/>
      <c r="L286" s="518"/>
      <c r="M286" s="518"/>
      <c r="N286" s="518"/>
      <c r="O286" s="518"/>
      <c r="P286" s="518"/>
      <c r="Q286" s="518"/>
      <c r="R286" s="518"/>
      <c r="S286" s="518"/>
      <c r="T286" s="518"/>
      <c r="U286" s="518"/>
      <c r="V286" s="518"/>
      <c r="W286" s="518"/>
      <c r="X286" s="530">
        <f>+X285-X284</f>
        <v>0</v>
      </c>
      <c r="Y286" s="551"/>
      <c r="Z286" s="551"/>
      <c r="AA286" s="536"/>
      <c r="AB286" s="518"/>
      <c r="AC286" s="518"/>
      <c r="AF286" s="518"/>
      <c r="AG286" s="518"/>
      <c r="AH286" s="518"/>
      <c r="AI286" s="518"/>
      <c r="AJ286" s="518"/>
      <c r="AK286" s="518"/>
      <c r="AL286" s="518"/>
      <c r="AM286" s="518"/>
      <c r="AN286" s="518"/>
      <c r="AO286" s="518"/>
      <c r="AP286" s="518"/>
      <c r="AQ286" s="518"/>
      <c r="AR286" s="518"/>
      <c r="AS286" s="518"/>
      <c r="AT286" s="518"/>
      <c r="AU286" s="518"/>
      <c r="AV286" s="518"/>
      <c r="AW286" s="518"/>
      <c r="AX286" s="518"/>
      <c r="AY286" s="518"/>
      <c r="AZ286" s="518"/>
      <c r="BA286" s="518"/>
      <c r="BB286" s="518"/>
      <c r="BC286" s="518"/>
      <c r="BD286" s="518"/>
      <c r="BE286" s="518"/>
      <c r="BF286" s="518"/>
      <c r="BG286" s="518"/>
      <c r="BH286" s="518"/>
      <c r="BI286" s="518"/>
      <c r="BJ286" s="518"/>
      <c r="BK286" s="518"/>
      <c r="BL286" s="518"/>
      <c r="BM286" s="518"/>
      <c r="BN286" s="518"/>
      <c r="BO286" s="518"/>
      <c r="BP286" s="518"/>
      <c r="BQ286" s="518"/>
      <c r="BR286" s="518"/>
      <c r="BS286" s="518"/>
      <c r="BT286" s="518"/>
      <c r="BU286" s="518"/>
      <c r="BV286" s="518"/>
      <c r="BW286" s="518"/>
      <c r="BX286" s="518"/>
      <c r="BY286" s="518"/>
      <c r="BZ286" s="518"/>
      <c r="CA286" s="518"/>
      <c r="CB286" s="518"/>
      <c r="CC286" s="518"/>
      <c r="CD286" s="518"/>
      <c r="CE286" s="518"/>
      <c r="CF286" s="518"/>
      <c r="CG286" s="518"/>
      <c r="CH286" s="518"/>
      <c r="CI286" s="518"/>
      <c r="CJ286" s="518"/>
      <c r="CK286" s="518"/>
      <c r="CL286" s="518"/>
      <c r="CM286" s="518"/>
    </row>
    <row r="287" spans="1:91" ht="15.75" customHeight="1">
      <c r="A287" s="518"/>
      <c r="B287" s="525"/>
      <c r="C287" s="705" t="str">
        <f>D94</f>
        <v>TTB HILANG</v>
      </c>
      <c r="D287" s="703"/>
      <c r="E287" s="737"/>
      <c r="F287" s="704">
        <f>IFERROR(VLOOKUP(C287,$DG$13:$DK$25,5,0),"")</f>
        <v>0</v>
      </c>
      <c r="G287" s="703"/>
      <c r="H287" s="705"/>
      <c r="I287" s="705"/>
      <c r="J287" s="705"/>
      <c r="K287" s="705"/>
      <c r="L287" s="540"/>
      <c r="M287" s="706"/>
      <c r="N287" s="706"/>
      <c r="O287" s="706"/>
      <c r="P287" s="706"/>
      <c r="Q287" s="706"/>
      <c r="R287" s="706"/>
      <c r="S287" s="706"/>
      <c r="T287" s="707"/>
      <c r="U287" s="707"/>
      <c r="V287" s="707"/>
      <c r="W287" s="518"/>
      <c r="X287" s="518"/>
      <c r="Y287" s="551"/>
      <c r="Z287" s="551"/>
      <c r="AA287" s="536"/>
      <c r="AB287" s="518"/>
      <c r="AC287" s="518"/>
      <c r="AF287" s="518"/>
      <c r="AG287" s="518"/>
      <c r="AH287" s="518"/>
      <c r="AI287" s="518"/>
      <c r="AJ287" s="518"/>
      <c r="AK287" s="518"/>
      <c r="AL287" s="518"/>
      <c r="AM287" s="518"/>
      <c r="AN287" s="518"/>
      <c r="AO287" s="518"/>
      <c r="AP287" s="518"/>
      <c r="AQ287" s="518"/>
      <c r="AR287" s="518"/>
      <c r="AS287" s="518"/>
      <c r="AT287" s="518"/>
      <c r="AU287" s="518"/>
      <c r="AV287" s="518"/>
      <c r="AW287" s="518"/>
      <c r="AX287" s="518"/>
      <c r="AY287" s="518"/>
      <c r="AZ287" s="518"/>
      <c r="BA287" s="518"/>
      <c r="BB287" s="518"/>
      <c r="BC287" s="518"/>
      <c r="BD287" s="518"/>
      <c r="BE287" s="518"/>
      <c r="BF287" s="518"/>
      <c r="BG287" s="518"/>
      <c r="BH287" s="518"/>
      <c r="BI287" s="518"/>
      <c r="BJ287" s="518"/>
      <c r="BK287" s="518"/>
      <c r="BL287" s="518"/>
      <c r="BM287" s="518"/>
      <c r="BN287" s="518"/>
      <c r="BO287" s="518"/>
      <c r="BP287" s="518"/>
      <c r="BQ287" s="518"/>
      <c r="BR287" s="518"/>
      <c r="BS287" s="518"/>
      <c r="BT287" s="518"/>
      <c r="BU287" s="518"/>
      <c r="BV287" s="518"/>
      <c r="BW287" s="518"/>
      <c r="BX287" s="518"/>
      <c r="BY287" s="518"/>
      <c r="BZ287" s="518"/>
      <c r="CA287" s="518"/>
      <c r="CB287" s="518"/>
      <c r="CC287" s="518"/>
      <c r="CD287" s="518"/>
      <c r="CE287" s="518"/>
      <c r="CF287" s="518"/>
      <c r="CG287" s="518"/>
      <c r="CH287" s="518"/>
      <c r="CI287" s="518"/>
      <c r="CJ287" s="518"/>
      <c r="CK287" s="518"/>
      <c r="CL287" s="518"/>
      <c r="CM287" s="518"/>
    </row>
    <row r="288" spans="1:91" ht="15.75" customHeight="1">
      <c r="A288" s="518"/>
      <c r="B288" s="525"/>
      <c r="C288" s="1321" t="s">
        <v>1008</v>
      </c>
      <c r="D288" s="1312" t="s">
        <v>994</v>
      </c>
      <c r="E288" s="1315" t="s">
        <v>1207</v>
      </c>
      <c r="F288" s="1315" t="s">
        <v>995</v>
      </c>
      <c r="G288" s="1316" t="s">
        <v>1208</v>
      </c>
      <c r="H288" s="708">
        <f>+H$11</f>
        <v>45094</v>
      </c>
      <c r="I288" s="1316" t="s">
        <v>997</v>
      </c>
      <c r="J288" s="708">
        <f>+J$11</f>
        <v>45124</v>
      </c>
      <c r="K288" s="1316" t="s">
        <v>997</v>
      </c>
      <c r="L288" s="708">
        <f>+L$11</f>
        <v>45154</v>
      </c>
      <c r="M288" s="1316" t="s">
        <v>997</v>
      </c>
      <c r="N288" s="708">
        <f>+N$11</f>
        <v>45184</v>
      </c>
      <c r="O288" s="1316" t="s">
        <v>997</v>
      </c>
      <c r="P288" s="708">
        <f>+P$11</f>
        <v>45214</v>
      </c>
      <c r="Q288" s="1316" t="s">
        <v>997</v>
      </c>
      <c r="R288" s="708">
        <f>+R$11</f>
        <v>45244</v>
      </c>
      <c r="S288" s="1312" t="s">
        <v>997</v>
      </c>
      <c r="T288" s="1312" t="s">
        <v>36</v>
      </c>
      <c r="U288" s="1312" t="s">
        <v>319</v>
      </c>
      <c r="V288" s="1312" t="s">
        <v>248</v>
      </c>
      <c r="W288" s="1312" t="s">
        <v>998</v>
      </c>
      <c r="X288" s="709" t="s">
        <v>1209</v>
      </c>
      <c r="Y288" s="1313" t="s">
        <v>999</v>
      </c>
      <c r="Z288" s="1236"/>
      <c r="AA288" s="536"/>
      <c r="AB288" s="518"/>
      <c r="AC288" s="518"/>
      <c r="AF288" s="518"/>
      <c r="AG288" s="518"/>
      <c r="AH288" s="518"/>
      <c r="AI288" s="518"/>
      <c r="AJ288" s="518"/>
      <c r="AK288" s="518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18"/>
      <c r="BD288" s="518"/>
      <c r="BE288" s="518"/>
      <c r="BF288" s="518"/>
      <c r="BG288" s="518"/>
      <c r="BH288" s="518"/>
      <c r="BI288" s="518"/>
      <c r="BJ288" s="518"/>
      <c r="BK288" s="518"/>
      <c r="BL288" s="518"/>
      <c r="BM288" s="518"/>
      <c r="BN288" s="518"/>
      <c r="BO288" s="518"/>
      <c r="BP288" s="518"/>
      <c r="BQ288" s="518"/>
      <c r="BR288" s="518"/>
      <c r="BS288" s="518"/>
      <c r="BT288" s="518"/>
      <c r="BU288" s="518"/>
      <c r="BV288" s="518"/>
      <c r="BW288" s="518"/>
      <c r="BX288" s="518"/>
      <c r="BY288" s="518"/>
      <c r="BZ288" s="518"/>
      <c r="CA288" s="518"/>
      <c r="CB288" s="518"/>
      <c r="CC288" s="518"/>
      <c r="CD288" s="518"/>
      <c r="CE288" s="518"/>
      <c r="CF288" s="518"/>
      <c r="CG288" s="518"/>
      <c r="CH288" s="518"/>
      <c r="CI288" s="518"/>
      <c r="CJ288" s="518"/>
      <c r="CK288" s="518"/>
      <c r="CL288" s="518"/>
      <c r="CM288" s="518"/>
    </row>
    <row r="289" spans="1:91" ht="15.75" customHeight="1">
      <c r="A289" s="518"/>
      <c r="B289" s="525"/>
      <c r="C289" s="1197"/>
      <c r="D289" s="1185"/>
      <c r="E289" s="1185"/>
      <c r="F289" s="1185"/>
      <c r="G289" s="1185"/>
      <c r="H289" s="710" t="s">
        <v>1013</v>
      </c>
      <c r="I289" s="1185"/>
      <c r="J289" s="710" t="s">
        <v>1013</v>
      </c>
      <c r="K289" s="1185"/>
      <c r="L289" s="710" t="s">
        <v>1013</v>
      </c>
      <c r="M289" s="1185"/>
      <c r="N289" s="710" t="s">
        <v>1013</v>
      </c>
      <c r="O289" s="1185"/>
      <c r="P289" s="710" t="s">
        <v>1013</v>
      </c>
      <c r="Q289" s="1185"/>
      <c r="R289" s="710" t="s">
        <v>1013</v>
      </c>
      <c r="S289" s="1185"/>
      <c r="T289" s="1185"/>
      <c r="U289" s="1185"/>
      <c r="V289" s="1185"/>
      <c r="W289" s="1185"/>
      <c r="X289" s="711" t="str">
        <f>+C287</f>
        <v>TTB HILANG</v>
      </c>
      <c r="Y289" s="712" t="s">
        <v>1014</v>
      </c>
      <c r="Z289" s="713" t="s">
        <v>1015</v>
      </c>
      <c r="AA289" s="536"/>
      <c r="AB289" s="518"/>
      <c r="AC289" s="518"/>
      <c r="AF289" s="518"/>
      <c r="AG289" s="518"/>
      <c r="AH289" s="518"/>
      <c r="AI289" s="518"/>
      <c r="AJ289" s="518"/>
      <c r="AK289" s="518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18"/>
      <c r="BD289" s="518"/>
      <c r="BE289" s="518"/>
      <c r="BF289" s="518"/>
      <c r="BG289" s="518"/>
      <c r="BH289" s="518"/>
      <c r="BI289" s="518"/>
      <c r="BJ289" s="518"/>
      <c r="BK289" s="518"/>
      <c r="BL289" s="518"/>
      <c r="BM289" s="518"/>
      <c r="BN289" s="518"/>
      <c r="BO289" s="518"/>
      <c r="BP289" s="518"/>
      <c r="BQ289" s="518"/>
      <c r="BR289" s="518"/>
      <c r="BS289" s="518"/>
      <c r="BT289" s="518"/>
      <c r="BU289" s="518"/>
      <c r="BV289" s="518"/>
      <c r="BW289" s="518"/>
      <c r="BX289" s="518"/>
      <c r="BY289" s="518"/>
      <c r="BZ289" s="518"/>
      <c r="CA289" s="518"/>
      <c r="CB289" s="518"/>
      <c r="CC289" s="518"/>
      <c r="CD289" s="518"/>
      <c r="CE289" s="518"/>
      <c r="CF289" s="518"/>
      <c r="CG289" s="518"/>
      <c r="CH289" s="518"/>
      <c r="CI289" s="518"/>
      <c r="CJ289" s="518"/>
      <c r="CK289" s="518"/>
      <c r="CL289" s="518"/>
      <c r="CM289" s="518"/>
    </row>
    <row r="290" spans="1:91" ht="15.75" customHeight="1">
      <c r="A290" s="518"/>
      <c r="B290" s="525" t="str">
        <f t="shared" ref="B290:B299" si="239">+CONCATENATE($C$288,C290)</f>
        <v>I1</v>
      </c>
      <c r="C290" s="714">
        <f t="shared" ref="C290:C299" si="240">+C289+1</f>
        <v>1</v>
      </c>
      <c r="D290" s="715">
        <f t="shared" ref="D290:D299" si="241">IFERROR(VLOOKUP($B290,$BV$13:$DF$80,19,0),0)</f>
        <v>0</v>
      </c>
      <c r="E290" s="716"/>
      <c r="F290" s="717">
        <f t="shared" ref="F290:F299" si="242">IFERROR(VLOOKUP($D290,$D$13:$V$80,3,0),0)</f>
        <v>0</v>
      </c>
      <c r="G290" s="718">
        <f t="shared" ref="G290:G299" si="243">IFERROR(VLOOKUP($D290,$D$13:$V$80,4,0),0)</f>
        <v>0</v>
      </c>
      <c r="H290" s="711">
        <f t="shared" ref="H290:H299" si="244">IFERROR(VLOOKUP($D290,$D$13:$V$80,5,0),0)</f>
        <v>0</v>
      </c>
      <c r="I290" s="711">
        <f t="shared" ref="I290:I299" si="245">IFERROR(VLOOKUP($D290,$D$13:$V$80,6,0),0)</f>
        <v>0</v>
      </c>
      <c r="J290" s="711">
        <f t="shared" ref="J290:J299" si="246">IFERROR(VLOOKUP($D290,$D$13:$V$80,7,0),0)</f>
        <v>0</v>
      </c>
      <c r="K290" s="711">
        <f t="shared" ref="K290:K299" si="247">IFERROR(VLOOKUP($D290,$D$13:$V$80,8,0),0)</f>
        <v>0</v>
      </c>
      <c r="L290" s="711">
        <f t="shared" ref="L290:L299" si="248">IFERROR(VLOOKUP($D290,$D$13:$V$80,9,0),0)</f>
        <v>0</v>
      </c>
      <c r="M290" s="711">
        <f t="shared" ref="M290:M299" si="249">IFERROR(VLOOKUP($D290,$D$13:$V$80,10,0),0)</f>
        <v>0</v>
      </c>
      <c r="N290" s="711">
        <f t="shared" ref="N290:N299" si="250">IFERROR(VLOOKUP($D290,$D$13:$V$80,11,0),0)</f>
        <v>0</v>
      </c>
      <c r="O290" s="711">
        <f t="shared" ref="O290:O299" si="251">IFERROR(VLOOKUP($D290,$D$13:$V$80,12,0),0)</f>
        <v>0</v>
      </c>
      <c r="P290" s="711">
        <f t="shared" ref="P290:P299" si="252">IFERROR(VLOOKUP($D290,$D$13:$V$80,13,0),0)</f>
        <v>0</v>
      </c>
      <c r="Q290" s="711">
        <f t="shared" ref="Q290:Q299" si="253">IFERROR(VLOOKUP($D290,$D$13:$V$80,14,0),0)</f>
        <v>0</v>
      </c>
      <c r="R290" s="711">
        <f t="shared" ref="R290:R299" si="254">IFERROR(VLOOKUP($D290,$D$13:$V$80,15,0),0)</f>
        <v>0</v>
      </c>
      <c r="S290" s="711">
        <f t="shared" ref="S290:S299" si="255">IFERROR(VLOOKUP($D290,$D$13:$V$80,16,0),0)</f>
        <v>0</v>
      </c>
      <c r="T290" s="719">
        <f t="shared" ref="T290:T299" si="256">I290+K290+M290+O290+Q290+S290</f>
        <v>0</v>
      </c>
      <c r="U290" s="711"/>
      <c r="V290" s="711"/>
      <c r="W290" s="720"/>
      <c r="X290" s="711">
        <f t="shared" ref="X290:X299" si="257">IFERROR(VLOOKUP($D290,$AC$13:$AV$80,10,0),0)</f>
        <v>0</v>
      </c>
      <c r="Y290" s="721"/>
      <c r="Z290" s="721"/>
      <c r="AA290" s="536"/>
      <c r="AB290" s="518"/>
      <c r="AC290" s="518"/>
      <c r="AF290" s="518"/>
      <c r="AG290" s="518"/>
      <c r="AH290" s="518"/>
      <c r="AI290" s="518"/>
      <c r="AJ290" s="518"/>
      <c r="AK290" s="518"/>
      <c r="AL290" s="518"/>
      <c r="AM290" s="518"/>
      <c r="AN290" s="518"/>
      <c r="AO290" s="518"/>
      <c r="AP290" s="518"/>
      <c r="AQ290" s="518"/>
      <c r="AR290" s="518"/>
      <c r="AS290" s="518"/>
      <c r="AT290" s="518"/>
      <c r="AU290" s="518"/>
      <c r="AV290" s="518"/>
      <c r="AW290" s="518"/>
      <c r="AX290" s="518"/>
      <c r="AY290" s="518"/>
      <c r="AZ290" s="518"/>
      <c r="BA290" s="518"/>
      <c r="BB290" s="518"/>
      <c r="BC290" s="518"/>
      <c r="BD290" s="518"/>
      <c r="BE290" s="518"/>
      <c r="BF290" s="518"/>
      <c r="BG290" s="518"/>
      <c r="BH290" s="518"/>
      <c r="BI290" s="518"/>
      <c r="BJ290" s="518"/>
      <c r="BK290" s="518"/>
      <c r="BL290" s="518"/>
      <c r="BM290" s="518"/>
      <c r="BN290" s="518"/>
      <c r="BO290" s="518"/>
      <c r="BP290" s="518"/>
      <c r="BQ290" s="518"/>
      <c r="BR290" s="518"/>
      <c r="BS290" s="518"/>
      <c r="BT290" s="518"/>
      <c r="BU290" s="518"/>
      <c r="BV290" s="518"/>
      <c r="BW290" s="518"/>
      <c r="BX290" s="518"/>
      <c r="BY290" s="518"/>
      <c r="BZ290" s="518"/>
      <c r="CA290" s="518"/>
      <c r="CB290" s="518"/>
      <c r="CC290" s="518"/>
      <c r="CD290" s="518"/>
      <c r="CE290" s="518"/>
      <c r="CF290" s="518"/>
      <c r="CG290" s="518"/>
      <c r="CH290" s="518"/>
      <c r="CI290" s="518"/>
      <c r="CJ290" s="518"/>
      <c r="CK290" s="518"/>
      <c r="CL290" s="518"/>
      <c r="CM290" s="518"/>
    </row>
    <row r="291" spans="1:91" ht="15.75" customHeight="1">
      <c r="A291" s="518"/>
      <c r="B291" s="525" t="str">
        <f t="shared" si="239"/>
        <v>I2</v>
      </c>
      <c r="C291" s="714">
        <f t="shared" si="240"/>
        <v>2</v>
      </c>
      <c r="D291" s="715">
        <f t="shared" si="241"/>
        <v>0</v>
      </c>
      <c r="E291" s="716"/>
      <c r="F291" s="717">
        <f t="shared" si="242"/>
        <v>0</v>
      </c>
      <c r="G291" s="718">
        <f t="shared" si="243"/>
        <v>0</v>
      </c>
      <c r="H291" s="711">
        <f t="shared" si="244"/>
        <v>0</v>
      </c>
      <c r="I291" s="711">
        <f t="shared" si="245"/>
        <v>0</v>
      </c>
      <c r="J291" s="711">
        <f t="shared" si="246"/>
        <v>0</v>
      </c>
      <c r="K291" s="711">
        <f t="shared" si="247"/>
        <v>0</v>
      </c>
      <c r="L291" s="711">
        <f t="shared" si="248"/>
        <v>0</v>
      </c>
      <c r="M291" s="711">
        <f t="shared" si="249"/>
        <v>0</v>
      </c>
      <c r="N291" s="711">
        <f t="shared" si="250"/>
        <v>0</v>
      </c>
      <c r="O291" s="711">
        <f t="shared" si="251"/>
        <v>0</v>
      </c>
      <c r="P291" s="711">
        <f t="shared" si="252"/>
        <v>0</v>
      </c>
      <c r="Q291" s="711">
        <f t="shared" si="253"/>
        <v>0</v>
      </c>
      <c r="R291" s="711">
        <f t="shared" si="254"/>
        <v>0</v>
      </c>
      <c r="S291" s="711">
        <f t="shared" si="255"/>
        <v>0</v>
      </c>
      <c r="T291" s="719">
        <f t="shared" si="256"/>
        <v>0</v>
      </c>
      <c r="U291" s="711"/>
      <c r="V291" s="711"/>
      <c r="W291" s="720"/>
      <c r="X291" s="711">
        <f t="shared" si="257"/>
        <v>0</v>
      </c>
      <c r="Y291" s="721"/>
      <c r="Z291" s="721"/>
      <c r="AA291" s="536"/>
      <c r="AB291" s="518"/>
      <c r="AC291" s="518"/>
      <c r="AF291" s="518"/>
      <c r="AG291" s="518"/>
      <c r="AH291" s="518"/>
      <c r="AI291" s="518"/>
      <c r="AJ291" s="518"/>
      <c r="AK291" s="518"/>
      <c r="AL291" s="518"/>
      <c r="AM291" s="518"/>
      <c r="AN291" s="518"/>
      <c r="AO291" s="518"/>
      <c r="AP291" s="518"/>
      <c r="AQ291" s="518"/>
      <c r="AR291" s="518"/>
      <c r="AS291" s="518"/>
      <c r="AT291" s="518"/>
      <c r="AU291" s="518"/>
      <c r="AV291" s="518"/>
      <c r="AW291" s="518"/>
      <c r="AX291" s="518"/>
      <c r="AY291" s="518"/>
      <c r="AZ291" s="518"/>
      <c r="BA291" s="518"/>
      <c r="BB291" s="518"/>
      <c r="BC291" s="518"/>
      <c r="BD291" s="518"/>
      <c r="BE291" s="518"/>
      <c r="BF291" s="518"/>
      <c r="BG291" s="518"/>
      <c r="BH291" s="518"/>
      <c r="BI291" s="518"/>
      <c r="BJ291" s="518"/>
      <c r="BK291" s="518"/>
      <c r="BL291" s="518"/>
      <c r="BM291" s="518"/>
      <c r="BN291" s="518"/>
      <c r="BO291" s="518"/>
      <c r="BP291" s="518"/>
      <c r="BQ291" s="518"/>
      <c r="BR291" s="518"/>
      <c r="BS291" s="518"/>
      <c r="BT291" s="518"/>
      <c r="BU291" s="518"/>
      <c r="BV291" s="518"/>
      <c r="BW291" s="518"/>
      <c r="BX291" s="518"/>
      <c r="BY291" s="518"/>
      <c r="BZ291" s="518"/>
      <c r="CA291" s="518"/>
      <c r="CB291" s="518"/>
      <c r="CC291" s="518"/>
      <c r="CD291" s="518"/>
      <c r="CE291" s="518"/>
      <c r="CF291" s="518"/>
      <c r="CG291" s="518"/>
      <c r="CH291" s="518"/>
      <c r="CI291" s="518"/>
      <c r="CJ291" s="518"/>
      <c r="CK291" s="518"/>
      <c r="CL291" s="518"/>
      <c r="CM291" s="518"/>
    </row>
    <row r="292" spans="1:91" ht="15.75" customHeight="1">
      <c r="A292" s="518"/>
      <c r="B292" s="525" t="str">
        <f t="shared" si="239"/>
        <v>I3</v>
      </c>
      <c r="C292" s="714">
        <f t="shared" si="240"/>
        <v>3</v>
      </c>
      <c r="D292" s="715">
        <f t="shared" si="241"/>
        <v>0</v>
      </c>
      <c r="E292" s="716"/>
      <c r="F292" s="717">
        <f t="shared" si="242"/>
        <v>0</v>
      </c>
      <c r="G292" s="718">
        <f t="shared" si="243"/>
        <v>0</v>
      </c>
      <c r="H292" s="711">
        <f t="shared" si="244"/>
        <v>0</v>
      </c>
      <c r="I292" s="711">
        <f t="shared" si="245"/>
        <v>0</v>
      </c>
      <c r="J292" s="711">
        <f t="shared" si="246"/>
        <v>0</v>
      </c>
      <c r="K292" s="711">
        <f t="shared" si="247"/>
        <v>0</v>
      </c>
      <c r="L292" s="711">
        <f t="shared" si="248"/>
        <v>0</v>
      </c>
      <c r="M292" s="711">
        <f t="shared" si="249"/>
        <v>0</v>
      </c>
      <c r="N292" s="711">
        <f t="shared" si="250"/>
        <v>0</v>
      </c>
      <c r="O292" s="711">
        <f t="shared" si="251"/>
        <v>0</v>
      </c>
      <c r="P292" s="711">
        <f t="shared" si="252"/>
        <v>0</v>
      </c>
      <c r="Q292" s="711">
        <f t="shared" si="253"/>
        <v>0</v>
      </c>
      <c r="R292" s="711">
        <f t="shared" si="254"/>
        <v>0</v>
      </c>
      <c r="S292" s="711">
        <f t="shared" si="255"/>
        <v>0</v>
      </c>
      <c r="T292" s="719">
        <f t="shared" si="256"/>
        <v>0</v>
      </c>
      <c r="U292" s="711"/>
      <c r="V292" s="711"/>
      <c r="W292" s="720"/>
      <c r="X292" s="711">
        <f t="shared" si="257"/>
        <v>0</v>
      </c>
      <c r="Y292" s="721"/>
      <c r="Z292" s="721"/>
      <c r="AA292" s="536"/>
      <c r="AB292" s="518"/>
      <c r="AC292" s="518"/>
      <c r="AF292" s="518"/>
      <c r="AG292" s="518"/>
      <c r="AH292" s="518"/>
      <c r="AI292" s="518"/>
      <c r="AJ292" s="518"/>
      <c r="AK292" s="518"/>
      <c r="AL292" s="518"/>
      <c r="AM292" s="518"/>
      <c r="AN292" s="518"/>
      <c r="AO292" s="518"/>
      <c r="AP292" s="518"/>
      <c r="AQ292" s="518"/>
      <c r="AR292" s="518"/>
      <c r="AS292" s="518"/>
      <c r="AT292" s="518"/>
      <c r="AU292" s="518"/>
      <c r="AV292" s="518"/>
      <c r="AW292" s="518"/>
      <c r="AX292" s="518"/>
      <c r="AY292" s="518"/>
      <c r="AZ292" s="518"/>
      <c r="BA292" s="518"/>
      <c r="BB292" s="518"/>
      <c r="BC292" s="518"/>
      <c r="BD292" s="518"/>
      <c r="BE292" s="518"/>
      <c r="BF292" s="518"/>
      <c r="BG292" s="518"/>
      <c r="BH292" s="518"/>
      <c r="BI292" s="518"/>
      <c r="BJ292" s="518"/>
      <c r="BK292" s="518"/>
      <c r="BL292" s="518"/>
      <c r="BM292" s="518"/>
      <c r="BN292" s="518"/>
      <c r="BO292" s="518"/>
      <c r="BP292" s="518"/>
      <c r="BQ292" s="518"/>
      <c r="BR292" s="518"/>
      <c r="BS292" s="518"/>
      <c r="BT292" s="518"/>
      <c r="BU292" s="518"/>
      <c r="BV292" s="518"/>
      <c r="BW292" s="518"/>
      <c r="BX292" s="518"/>
      <c r="BY292" s="518"/>
      <c r="BZ292" s="518"/>
      <c r="CA292" s="518"/>
      <c r="CB292" s="518"/>
      <c r="CC292" s="518"/>
      <c r="CD292" s="518"/>
      <c r="CE292" s="518"/>
      <c r="CF292" s="518"/>
      <c r="CG292" s="518"/>
      <c r="CH292" s="518"/>
      <c r="CI292" s="518"/>
      <c r="CJ292" s="518"/>
      <c r="CK292" s="518"/>
      <c r="CL292" s="518"/>
      <c r="CM292" s="518"/>
    </row>
    <row r="293" spans="1:91" ht="15.75" customHeight="1">
      <c r="A293" s="518"/>
      <c r="B293" s="525" t="str">
        <f t="shared" si="239"/>
        <v>I4</v>
      </c>
      <c r="C293" s="714">
        <f t="shared" si="240"/>
        <v>4</v>
      </c>
      <c r="D293" s="715">
        <f t="shared" si="241"/>
        <v>0</v>
      </c>
      <c r="E293" s="716"/>
      <c r="F293" s="717">
        <f t="shared" si="242"/>
        <v>0</v>
      </c>
      <c r="G293" s="718">
        <f t="shared" si="243"/>
        <v>0</v>
      </c>
      <c r="H293" s="711">
        <f t="shared" si="244"/>
        <v>0</v>
      </c>
      <c r="I293" s="711">
        <f t="shared" si="245"/>
        <v>0</v>
      </c>
      <c r="J293" s="711">
        <f t="shared" si="246"/>
        <v>0</v>
      </c>
      <c r="K293" s="711">
        <f t="shared" si="247"/>
        <v>0</v>
      </c>
      <c r="L293" s="711">
        <f t="shared" si="248"/>
        <v>0</v>
      </c>
      <c r="M293" s="711">
        <f t="shared" si="249"/>
        <v>0</v>
      </c>
      <c r="N293" s="711">
        <f t="shared" si="250"/>
        <v>0</v>
      </c>
      <c r="O293" s="711">
        <f t="shared" si="251"/>
        <v>0</v>
      </c>
      <c r="P293" s="711">
        <f t="shared" si="252"/>
        <v>0</v>
      </c>
      <c r="Q293" s="711">
        <f t="shared" si="253"/>
        <v>0</v>
      </c>
      <c r="R293" s="711">
        <f t="shared" si="254"/>
        <v>0</v>
      </c>
      <c r="S293" s="711">
        <f t="shared" si="255"/>
        <v>0</v>
      </c>
      <c r="T293" s="719">
        <f t="shared" si="256"/>
        <v>0</v>
      </c>
      <c r="U293" s="711"/>
      <c r="V293" s="711"/>
      <c r="W293" s="720"/>
      <c r="X293" s="711">
        <f t="shared" si="257"/>
        <v>0</v>
      </c>
      <c r="Y293" s="721"/>
      <c r="Z293" s="721"/>
      <c r="AA293" s="536"/>
      <c r="AB293" s="518"/>
      <c r="AC293" s="518"/>
      <c r="AF293" s="518"/>
      <c r="AG293" s="518"/>
      <c r="AH293" s="518"/>
      <c r="AI293" s="518"/>
      <c r="AJ293" s="518"/>
      <c r="AK293" s="518"/>
      <c r="AL293" s="518"/>
      <c r="AM293" s="518"/>
      <c r="AN293" s="518"/>
      <c r="AO293" s="518"/>
      <c r="AP293" s="518"/>
      <c r="AQ293" s="518"/>
      <c r="AR293" s="518"/>
      <c r="AS293" s="518"/>
      <c r="AT293" s="518"/>
      <c r="AU293" s="518"/>
      <c r="AV293" s="518"/>
      <c r="AW293" s="518"/>
      <c r="AX293" s="518"/>
      <c r="AY293" s="518"/>
      <c r="AZ293" s="518"/>
      <c r="BA293" s="518"/>
      <c r="BB293" s="518"/>
      <c r="BC293" s="518"/>
      <c r="BD293" s="518"/>
      <c r="BE293" s="518"/>
      <c r="BF293" s="518"/>
      <c r="BG293" s="518"/>
      <c r="BH293" s="518"/>
      <c r="BI293" s="518"/>
      <c r="BJ293" s="518"/>
      <c r="BK293" s="518"/>
      <c r="BL293" s="518"/>
      <c r="BM293" s="518"/>
      <c r="BN293" s="518"/>
      <c r="BO293" s="518"/>
      <c r="BP293" s="518"/>
      <c r="BQ293" s="518"/>
      <c r="BR293" s="518"/>
      <c r="BS293" s="518"/>
      <c r="BT293" s="518"/>
      <c r="BU293" s="518"/>
      <c r="BV293" s="518"/>
      <c r="BW293" s="518"/>
      <c r="BX293" s="518"/>
      <c r="BY293" s="518"/>
      <c r="BZ293" s="518"/>
      <c r="CA293" s="518"/>
      <c r="CB293" s="518"/>
      <c r="CC293" s="518"/>
      <c r="CD293" s="518"/>
      <c r="CE293" s="518"/>
      <c r="CF293" s="518"/>
      <c r="CG293" s="518"/>
      <c r="CH293" s="518"/>
      <c r="CI293" s="518"/>
      <c r="CJ293" s="518"/>
      <c r="CK293" s="518"/>
      <c r="CL293" s="518"/>
      <c r="CM293" s="518"/>
    </row>
    <row r="294" spans="1:91" ht="15.75" customHeight="1">
      <c r="A294" s="518"/>
      <c r="B294" s="525" t="str">
        <f t="shared" si="239"/>
        <v>I5</v>
      </c>
      <c r="C294" s="714">
        <f t="shared" si="240"/>
        <v>5</v>
      </c>
      <c r="D294" s="715">
        <f t="shared" si="241"/>
        <v>0</v>
      </c>
      <c r="E294" s="716"/>
      <c r="F294" s="717">
        <f t="shared" si="242"/>
        <v>0</v>
      </c>
      <c r="G294" s="718">
        <f t="shared" si="243"/>
        <v>0</v>
      </c>
      <c r="H294" s="711">
        <f t="shared" si="244"/>
        <v>0</v>
      </c>
      <c r="I294" s="711">
        <f t="shared" si="245"/>
        <v>0</v>
      </c>
      <c r="J294" s="711">
        <f t="shared" si="246"/>
        <v>0</v>
      </c>
      <c r="K294" s="711">
        <f t="shared" si="247"/>
        <v>0</v>
      </c>
      <c r="L294" s="711">
        <f t="shared" si="248"/>
        <v>0</v>
      </c>
      <c r="M294" s="711">
        <f t="shared" si="249"/>
        <v>0</v>
      </c>
      <c r="N294" s="711">
        <f t="shared" si="250"/>
        <v>0</v>
      </c>
      <c r="O294" s="711">
        <f t="shared" si="251"/>
        <v>0</v>
      </c>
      <c r="P294" s="711">
        <f t="shared" si="252"/>
        <v>0</v>
      </c>
      <c r="Q294" s="711">
        <f t="shared" si="253"/>
        <v>0</v>
      </c>
      <c r="R294" s="711">
        <f t="shared" si="254"/>
        <v>0</v>
      </c>
      <c r="S294" s="711">
        <f t="shared" si="255"/>
        <v>0</v>
      </c>
      <c r="T294" s="719">
        <f t="shared" si="256"/>
        <v>0</v>
      </c>
      <c r="U294" s="711"/>
      <c r="V294" s="711"/>
      <c r="W294" s="720"/>
      <c r="X294" s="711">
        <f t="shared" si="257"/>
        <v>0</v>
      </c>
      <c r="Y294" s="721"/>
      <c r="Z294" s="721"/>
      <c r="AA294" s="536"/>
      <c r="AB294" s="518"/>
      <c r="AC294" s="518"/>
      <c r="AF294" s="518"/>
      <c r="AG294" s="518"/>
      <c r="AH294" s="518"/>
      <c r="AI294" s="518"/>
      <c r="AJ294" s="518"/>
      <c r="AK294" s="518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18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18"/>
      <c r="BV294" s="518"/>
      <c r="BW294" s="518"/>
      <c r="BX294" s="518"/>
      <c r="BY294" s="518"/>
      <c r="BZ294" s="518"/>
      <c r="CA294" s="518"/>
      <c r="CB294" s="518"/>
      <c r="CC294" s="518"/>
      <c r="CD294" s="518"/>
      <c r="CE294" s="518"/>
      <c r="CF294" s="518"/>
      <c r="CG294" s="518"/>
      <c r="CH294" s="518"/>
      <c r="CI294" s="518"/>
      <c r="CJ294" s="518"/>
      <c r="CK294" s="518"/>
      <c r="CL294" s="518"/>
      <c r="CM294" s="518"/>
    </row>
    <row r="295" spans="1:91" ht="15.75" customHeight="1">
      <c r="A295" s="518"/>
      <c r="B295" s="525" t="str">
        <f t="shared" si="239"/>
        <v>I6</v>
      </c>
      <c r="C295" s="714">
        <f t="shared" si="240"/>
        <v>6</v>
      </c>
      <c r="D295" s="715">
        <f t="shared" si="241"/>
        <v>0</v>
      </c>
      <c r="E295" s="716"/>
      <c r="F295" s="717">
        <f t="shared" si="242"/>
        <v>0</v>
      </c>
      <c r="G295" s="718">
        <f t="shared" si="243"/>
        <v>0</v>
      </c>
      <c r="H295" s="711">
        <f t="shared" si="244"/>
        <v>0</v>
      </c>
      <c r="I295" s="711">
        <f t="shared" si="245"/>
        <v>0</v>
      </c>
      <c r="J295" s="711">
        <f t="shared" si="246"/>
        <v>0</v>
      </c>
      <c r="K295" s="711">
        <f t="shared" si="247"/>
        <v>0</v>
      </c>
      <c r="L295" s="711">
        <f t="shared" si="248"/>
        <v>0</v>
      </c>
      <c r="M295" s="711">
        <f t="shared" si="249"/>
        <v>0</v>
      </c>
      <c r="N295" s="711">
        <f t="shared" si="250"/>
        <v>0</v>
      </c>
      <c r="O295" s="711">
        <f t="shared" si="251"/>
        <v>0</v>
      </c>
      <c r="P295" s="711">
        <f t="shared" si="252"/>
        <v>0</v>
      </c>
      <c r="Q295" s="711">
        <f t="shared" si="253"/>
        <v>0</v>
      </c>
      <c r="R295" s="711">
        <f t="shared" si="254"/>
        <v>0</v>
      </c>
      <c r="S295" s="711">
        <f t="shared" si="255"/>
        <v>0</v>
      </c>
      <c r="T295" s="719">
        <f t="shared" si="256"/>
        <v>0</v>
      </c>
      <c r="U295" s="711"/>
      <c r="V295" s="711"/>
      <c r="W295" s="720"/>
      <c r="X295" s="711">
        <f t="shared" si="257"/>
        <v>0</v>
      </c>
      <c r="Y295" s="721"/>
      <c r="Z295" s="721"/>
      <c r="AA295" s="536"/>
      <c r="AB295" s="518"/>
      <c r="AC295" s="518"/>
      <c r="AF295" s="518"/>
      <c r="AG295" s="518"/>
      <c r="AH295" s="518"/>
      <c r="AI295" s="518"/>
      <c r="AJ295" s="518"/>
      <c r="AK295" s="518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18"/>
      <c r="BD295" s="518"/>
      <c r="BE295" s="518"/>
      <c r="BF295" s="518"/>
      <c r="BG295" s="518"/>
      <c r="BH295" s="518"/>
      <c r="BI295" s="518"/>
      <c r="BJ295" s="518"/>
      <c r="BK295" s="518"/>
      <c r="BL295" s="518"/>
      <c r="BM295" s="518"/>
      <c r="BN295" s="518"/>
      <c r="BO295" s="518"/>
      <c r="BP295" s="518"/>
      <c r="BQ295" s="518"/>
      <c r="BR295" s="518"/>
      <c r="BS295" s="518"/>
      <c r="BT295" s="518"/>
      <c r="BU295" s="518"/>
      <c r="BV295" s="518"/>
      <c r="BW295" s="518"/>
      <c r="BX295" s="518"/>
      <c r="BY295" s="518"/>
      <c r="BZ295" s="518"/>
      <c r="CA295" s="518"/>
      <c r="CB295" s="518"/>
      <c r="CC295" s="518"/>
      <c r="CD295" s="518"/>
      <c r="CE295" s="518"/>
      <c r="CF295" s="518"/>
      <c r="CG295" s="518"/>
      <c r="CH295" s="518"/>
      <c r="CI295" s="518"/>
      <c r="CJ295" s="518"/>
      <c r="CK295" s="518"/>
      <c r="CL295" s="518"/>
      <c r="CM295" s="518"/>
    </row>
    <row r="296" spans="1:91" ht="15.75" customHeight="1">
      <c r="A296" s="518"/>
      <c r="B296" s="525" t="str">
        <f t="shared" si="239"/>
        <v>I7</v>
      </c>
      <c r="C296" s="714">
        <f t="shared" si="240"/>
        <v>7</v>
      </c>
      <c r="D296" s="715">
        <f t="shared" si="241"/>
        <v>0</v>
      </c>
      <c r="E296" s="716"/>
      <c r="F296" s="717">
        <f t="shared" si="242"/>
        <v>0</v>
      </c>
      <c r="G296" s="718">
        <f t="shared" si="243"/>
        <v>0</v>
      </c>
      <c r="H296" s="711">
        <f t="shared" si="244"/>
        <v>0</v>
      </c>
      <c r="I296" s="711">
        <f t="shared" si="245"/>
        <v>0</v>
      </c>
      <c r="J296" s="711">
        <f t="shared" si="246"/>
        <v>0</v>
      </c>
      <c r="K296" s="711">
        <f t="shared" si="247"/>
        <v>0</v>
      </c>
      <c r="L296" s="711">
        <f t="shared" si="248"/>
        <v>0</v>
      </c>
      <c r="M296" s="711">
        <f t="shared" si="249"/>
        <v>0</v>
      </c>
      <c r="N296" s="711">
        <f t="shared" si="250"/>
        <v>0</v>
      </c>
      <c r="O296" s="711">
        <f t="shared" si="251"/>
        <v>0</v>
      </c>
      <c r="P296" s="711">
        <f t="shared" si="252"/>
        <v>0</v>
      </c>
      <c r="Q296" s="711">
        <f t="shared" si="253"/>
        <v>0</v>
      </c>
      <c r="R296" s="711">
        <f t="shared" si="254"/>
        <v>0</v>
      </c>
      <c r="S296" s="711">
        <f t="shared" si="255"/>
        <v>0</v>
      </c>
      <c r="T296" s="719">
        <f t="shared" si="256"/>
        <v>0</v>
      </c>
      <c r="U296" s="711"/>
      <c r="V296" s="711"/>
      <c r="W296" s="720"/>
      <c r="X296" s="711">
        <f t="shared" si="257"/>
        <v>0</v>
      </c>
      <c r="Y296" s="721"/>
      <c r="Z296" s="721"/>
      <c r="AA296" s="536"/>
      <c r="AB296" s="518"/>
      <c r="AC296" s="518"/>
      <c r="AF296" s="518"/>
      <c r="AG296" s="518"/>
      <c r="AH296" s="518"/>
      <c r="AI296" s="518"/>
      <c r="AJ296" s="518"/>
      <c r="AK296" s="518"/>
      <c r="AL296" s="518"/>
      <c r="AM296" s="518"/>
      <c r="AN296" s="518"/>
      <c r="AO296" s="518"/>
      <c r="AP296" s="518"/>
      <c r="AQ296" s="518"/>
      <c r="AR296" s="518"/>
      <c r="AS296" s="518"/>
      <c r="AT296" s="518"/>
      <c r="AU296" s="518"/>
      <c r="AV296" s="518"/>
      <c r="AW296" s="518"/>
      <c r="AX296" s="518"/>
      <c r="AY296" s="518"/>
      <c r="AZ296" s="518"/>
      <c r="BA296" s="518"/>
      <c r="BB296" s="518"/>
      <c r="BC296" s="518"/>
      <c r="BD296" s="518"/>
      <c r="BE296" s="518"/>
      <c r="BF296" s="518"/>
      <c r="BG296" s="518"/>
      <c r="BH296" s="518"/>
      <c r="BI296" s="518"/>
      <c r="BJ296" s="518"/>
      <c r="BK296" s="518"/>
      <c r="BL296" s="518"/>
      <c r="BM296" s="518"/>
      <c r="BN296" s="518"/>
      <c r="BO296" s="518"/>
      <c r="BP296" s="518"/>
      <c r="BQ296" s="518"/>
      <c r="BR296" s="518"/>
      <c r="BS296" s="518"/>
      <c r="BT296" s="518"/>
      <c r="BU296" s="518"/>
      <c r="BV296" s="518"/>
      <c r="BW296" s="518"/>
      <c r="BX296" s="518"/>
      <c r="BY296" s="518"/>
      <c r="BZ296" s="518"/>
      <c r="CA296" s="518"/>
      <c r="CB296" s="518"/>
      <c r="CC296" s="518"/>
      <c r="CD296" s="518"/>
      <c r="CE296" s="518"/>
      <c r="CF296" s="518"/>
      <c r="CG296" s="518"/>
      <c r="CH296" s="518"/>
      <c r="CI296" s="518"/>
      <c r="CJ296" s="518"/>
      <c r="CK296" s="518"/>
      <c r="CL296" s="518"/>
      <c r="CM296" s="518"/>
    </row>
    <row r="297" spans="1:91" ht="15.75" customHeight="1">
      <c r="A297" s="518"/>
      <c r="B297" s="525" t="str">
        <f t="shared" si="239"/>
        <v>I8</v>
      </c>
      <c r="C297" s="714">
        <f t="shared" si="240"/>
        <v>8</v>
      </c>
      <c r="D297" s="715">
        <f t="shared" si="241"/>
        <v>0</v>
      </c>
      <c r="E297" s="716"/>
      <c r="F297" s="717">
        <f t="shared" si="242"/>
        <v>0</v>
      </c>
      <c r="G297" s="718">
        <f t="shared" si="243"/>
        <v>0</v>
      </c>
      <c r="H297" s="711">
        <f t="shared" si="244"/>
        <v>0</v>
      </c>
      <c r="I297" s="711">
        <f t="shared" si="245"/>
        <v>0</v>
      </c>
      <c r="J297" s="711">
        <f t="shared" si="246"/>
        <v>0</v>
      </c>
      <c r="K297" s="711">
        <f t="shared" si="247"/>
        <v>0</v>
      </c>
      <c r="L297" s="711">
        <f t="shared" si="248"/>
        <v>0</v>
      </c>
      <c r="M297" s="711">
        <f t="shared" si="249"/>
        <v>0</v>
      </c>
      <c r="N297" s="711">
        <f t="shared" si="250"/>
        <v>0</v>
      </c>
      <c r="O297" s="711">
        <f t="shared" si="251"/>
        <v>0</v>
      </c>
      <c r="P297" s="711">
        <f t="shared" si="252"/>
        <v>0</v>
      </c>
      <c r="Q297" s="711">
        <f t="shared" si="253"/>
        <v>0</v>
      </c>
      <c r="R297" s="711">
        <f t="shared" si="254"/>
        <v>0</v>
      </c>
      <c r="S297" s="711">
        <f t="shared" si="255"/>
        <v>0</v>
      </c>
      <c r="T297" s="719">
        <f t="shared" si="256"/>
        <v>0</v>
      </c>
      <c r="U297" s="711"/>
      <c r="V297" s="711"/>
      <c r="W297" s="720"/>
      <c r="X297" s="711">
        <f t="shared" si="257"/>
        <v>0</v>
      </c>
      <c r="Y297" s="721"/>
      <c r="Z297" s="721"/>
      <c r="AA297" s="536"/>
      <c r="AB297" s="518"/>
      <c r="AC297" s="518"/>
      <c r="AF297" s="518"/>
      <c r="AG297" s="518"/>
      <c r="AH297" s="518"/>
      <c r="AI297" s="518"/>
      <c r="AJ297" s="518"/>
      <c r="AK297" s="518"/>
      <c r="AL297" s="518"/>
      <c r="AM297" s="518"/>
      <c r="AN297" s="518"/>
      <c r="AO297" s="518"/>
      <c r="AP297" s="518"/>
      <c r="AQ297" s="518"/>
      <c r="AR297" s="518"/>
      <c r="AS297" s="518"/>
      <c r="AT297" s="518"/>
      <c r="AU297" s="518"/>
      <c r="AV297" s="518"/>
      <c r="AW297" s="518"/>
      <c r="AX297" s="518"/>
      <c r="AY297" s="518"/>
      <c r="AZ297" s="518"/>
      <c r="BA297" s="518"/>
      <c r="BB297" s="518"/>
      <c r="BC297" s="518"/>
      <c r="BD297" s="518"/>
      <c r="BE297" s="518"/>
      <c r="BF297" s="518"/>
      <c r="BG297" s="518"/>
      <c r="BH297" s="518"/>
      <c r="BI297" s="518"/>
      <c r="BJ297" s="518"/>
      <c r="BK297" s="518"/>
      <c r="BL297" s="518"/>
      <c r="BM297" s="518"/>
      <c r="BN297" s="518"/>
      <c r="BO297" s="518"/>
      <c r="BP297" s="518"/>
      <c r="BQ297" s="518"/>
      <c r="BR297" s="518"/>
      <c r="BS297" s="518"/>
      <c r="BT297" s="518"/>
      <c r="BU297" s="518"/>
      <c r="BV297" s="518"/>
      <c r="BW297" s="518"/>
      <c r="BX297" s="518"/>
      <c r="BY297" s="518"/>
      <c r="BZ297" s="518"/>
      <c r="CA297" s="518"/>
      <c r="CB297" s="518"/>
      <c r="CC297" s="518"/>
      <c r="CD297" s="518"/>
      <c r="CE297" s="518"/>
      <c r="CF297" s="518"/>
      <c r="CG297" s="518"/>
      <c r="CH297" s="518"/>
      <c r="CI297" s="518"/>
      <c r="CJ297" s="518"/>
      <c r="CK297" s="518"/>
      <c r="CL297" s="518"/>
      <c r="CM297" s="518"/>
    </row>
    <row r="298" spans="1:91" ht="15.75" customHeight="1">
      <c r="A298" s="518"/>
      <c r="B298" s="525" t="str">
        <f t="shared" si="239"/>
        <v>I9</v>
      </c>
      <c r="C298" s="714">
        <f t="shared" si="240"/>
        <v>9</v>
      </c>
      <c r="D298" s="715">
        <f t="shared" si="241"/>
        <v>0</v>
      </c>
      <c r="E298" s="716"/>
      <c r="F298" s="717">
        <f t="shared" si="242"/>
        <v>0</v>
      </c>
      <c r="G298" s="718">
        <f t="shared" si="243"/>
        <v>0</v>
      </c>
      <c r="H298" s="711">
        <f t="shared" si="244"/>
        <v>0</v>
      </c>
      <c r="I298" s="711">
        <f t="shared" si="245"/>
        <v>0</v>
      </c>
      <c r="J298" s="711">
        <f t="shared" si="246"/>
        <v>0</v>
      </c>
      <c r="K298" s="711">
        <f t="shared" si="247"/>
        <v>0</v>
      </c>
      <c r="L298" s="711">
        <f t="shared" si="248"/>
        <v>0</v>
      </c>
      <c r="M298" s="711">
        <f t="shared" si="249"/>
        <v>0</v>
      </c>
      <c r="N298" s="711">
        <f t="shared" si="250"/>
        <v>0</v>
      </c>
      <c r="O298" s="711">
        <f t="shared" si="251"/>
        <v>0</v>
      </c>
      <c r="P298" s="711">
        <f t="shared" si="252"/>
        <v>0</v>
      </c>
      <c r="Q298" s="711">
        <f t="shared" si="253"/>
        <v>0</v>
      </c>
      <c r="R298" s="711">
        <f t="shared" si="254"/>
        <v>0</v>
      </c>
      <c r="S298" s="711">
        <f t="shared" si="255"/>
        <v>0</v>
      </c>
      <c r="T298" s="719">
        <f t="shared" si="256"/>
        <v>0</v>
      </c>
      <c r="U298" s="711"/>
      <c r="V298" s="711"/>
      <c r="W298" s="720"/>
      <c r="X298" s="711">
        <f t="shared" si="257"/>
        <v>0</v>
      </c>
      <c r="Y298" s="721"/>
      <c r="Z298" s="721"/>
      <c r="AA298" s="735"/>
      <c r="AB298" s="518"/>
      <c r="AC298" s="518"/>
      <c r="AF298" s="736"/>
      <c r="AG298" s="736"/>
      <c r="AH298" s="736"/>
      <c r="AI298" s="736"/>
      <c r="AJ298" s="736"/>
      <c r="AK298" s="736"/>
      <c r="AL298" s="736"/>
      <c r="AM298" s="736"/>
      <c r="AN298" s="736"/>
      <c r="AO298" s="736"/>
      <c r="AP298" s="736"/>
      <c r="AQ298" s="736"/>
      <c r="AR298" s="736"/>
      <c r="AS298" s="736"/>
      <c r="AT298" s="736"/>
      <c r="AU298" s="736"/>
      <c r="AV298" s="736"/>
      <c r="AW298" s="518"/>
      <c r="AX298" s="518"/>
      <c r="AY298" s="518"/>
      <c r="AZ298" s="518"/>
      <c r="BA298" s="518"/>
      <c r="BB298" s="518"/>
      <c r="BC298" s="518"/>
      <c r="BD298" s="518"/>
      <c r="BE298" s="518"/>
      <c r="BF298" s="518"/>
      <c r="BG298" s="518"/>
      <c r="BH298" s="518"/>
      <c r="BI298" s="518"/>
      <c r="BJ298" s="518"/>
      <c r="BK298" s="518"/>
      <c r="BL298" s="518"/>
      <c r="BM298" s="518"/>
      <c r="BN298" s="518"/>
      <c r="BO298" s="518"/>
      <c r="BP298" s="518"/>
      <c r="BQ298" s="518"/>
      <c r="BR298" s="518"/>
      <c r="BS298" s="518"/>
      <c r="BT298" s="518"/>
      <c r="BU298" s="518"/>
      <c r="BV298" s="518"/>
      <c r="BW298" s="518"/>
      <c r="BX298" s="518"/>
      <c r="BY298" s="518"/>
      <c r="BZ298" s="518"/>
      <c r="CA298" s="518"/>
      <c r="CB298" s="518"/>
      <c r="CC298" s="518"/>
      <c r="CD298" s="518"/>
      <c r="CE298" s="518"/>
      <c r="CF298" s="518"/>
      <c r="CG298" s="518"/>
      <c r="CH298" s="518"/>
      <c r="CI298" s="518"/>
      <c r="CJ298" s="518"/>
      <c r="CK298" s="518"/>
      <c r="CL298" s="518"/>
      <c r="CM298" s="518"/>
    </row>
    <row r="299" spans="1:91" ht="15.75" customHeight="1">
      <c r="A299" s="518"/>
      <c r="B299" s="525" t="str">
        <f t="shared" si="239"/>
        <v>I10</v>
      </c>
      <c r="C299" s="714">
        <f t="shared" si="240"/>
        <v>10</v>
      </c>
      <c r="D299" s="715">
        <f t="shared" si="241"/>
        <v>0</v>
      </c>
      <c r="E299" s="716"/>
      <c r="F299" s="717">
        <f t="shared" si="242"/>
        <v>0</v>
      </c>
      <c r="G299" s="718">
        <f t="shared" si="243"/>
        <v>0</v>
      </c>
      <c r="H299" s="711">
        <f t="shared" si="244"/>
        <v>0</v>
      </c>
      <c r="I299" s="711">
        <f t="shared" si="245"/>
        <v>0</v>
      </c>
      <c r="J299" s="711">
        <f t="shared" si="246"/>
        <v>0</v>
      </c>
      <c r="K299" s="711">
        <f t="shared" si="247"/>
        <v>0</v>
      </c>
      <c r="L299" s="711">
        <f t="shared" si="248"/>
        <v>0</v>
      </c>
      <c r="M299" s="711">
        <f t="shared" si="249"/>
        <v>0</v>
      </c>
      <c r="N299" s="711">
        <f t="shared" si="250"/>
        <v>0</v>
      </c>
      <c r="O299" s="711">
        <f t="shared" si="251"/>
        <v>0</v>
      </c>
      <c r="P299" s="711">
        <f t="shared" si="252"/>
        <v>0</v>
      </c>
      <c r="Q299" s="711">
        <f t="shared" si="253"/>
        <v>0</v>
      </c>
      <c r="R299" s="711">
        <f t="shared" si="254"/>
        <v>0</v>
      </c>
      <c r="S299" s="711">
        <f t="shared" si="255"/>
        <v>0</v>
      </c>
      <c r="T299" s="719">
        <f t="shared" si="256"/>
        <v>0</v>
      </c>
      <c r="U299" s="711"/>
      <c r="V299" s="711"/>
      <c r="W299" s="720"/>
      <c r="X299" s="711">
        <f t="shared" si="257"/>
        <v>0</v>
      </c>
      <c r="Y299" s="721"/>
      <c r="Z299" s="721"/>
      <c r="AA299" s="735"/>
      <c r="AB299" s="518"/>
      <c r="AC299" s="518"/>
      <c r="AF299" s="736"/>
      <c r="AG299" s="736"/>
      <c r="AH299" s="736"/>
      <c r="AI299" s="736"/>
      <c r="AJ299" s="736"/>
      <c r="AK299" s="736"/>
      <c r="AL299" s="736"/>
      <c r="AM299" s="736"/>
      <c r="AN299" s="736"/>
      <c r="AO299" s="736"/>
      <c r="AP299" s="736"/>
      <c r="AQ299" s="736"/>
      <c r="AR299" s="736"/>
      <c r="AS299" s="736"/>
      <c r="AT299" s="736"/>
      <c r="AU299" s="736"/>
      <c r="AV299" s="736"/>
      <c r="AW299" s="518"/>
      <c r="AX299" s="518"/>
      <c r="AY299" s="518"/>
      <c r="AZ299" s="518"/>
      <c r="BA299" s="518"/>
      <c r="BB299" s="518"/>
      <c r="BC299" s="518"/>
      <c r="BD299" s="518"/>
      <c r="BE299" s="518"/>
      <c r="BF299" s="518"/>
      <c r="BG299" s="518"/>
      <c r="BH299" s="518"/>
      <c r="BI299" s="518"/>
      <c r="BJ299" s="518"/>
      <c r="BK299" s="518"/>
      <c r="BL299" s="518"/>
      <c r="BM299" s="518"/>
      <c r="BN299" s="518"/>
      <c r="BO299" s="518"/>
      <c r="BP299" s="518"/>
      <c r="BQ299" s="518"/>
      <c r="BR299" s="518"/>
      <c r="BS299" s="518"/>
      <c r="BT299" s="518"/>
      <c r="BU299" s="518"/>
      <c r="BV299" s="518"/>
      <c r="BW299" s="518"/>
      <c r="BX299" s="518"/>
      <c r="BY299" s="518"/>
      <c r="BZ299" s="518"/>
      <c r="CA299" s="518"/>
      <c r="CB299" s="518"/>
      <c r="CC299" s="518"/>
      <c r="CD299" s="518"/>
      <c r="CE299" s="518"/>
      <c r="CF299" s="518"/>
      <c r="CG299" s="518"/>
      <c r="CH299" s="518"/>
      <c r="CI299" s="518"/>
      <c r="CJ299" s="518"/>
      <c r="CK299" s="518"/>
      <c r="CL299" s="518"/>
      <c r="CM299" s="518"/>
    </row>
    <row r="300" spans="1:91" ht="15.75" customHeight="1">
      <c r="A300" s="518"/>
      <c r="B300" s="525"/>
      <c r="C300" s="1318" t="s">
        <v>36</v>
      </c>
      <c r="D300" s="1217"/>
      <c r="E300" s="1217"/>
      <c r="F300" s="1217"/>
      <c r="G300" s="1173"/>
      <c r="H300" s="725"/>
      <c r="I300" s="725">
        <f>SUM(I290:I299)</f>
        <v>0</v>
      </c>
      <c r="J300" s="725"/>
      <c r="K300" s="725">
        <f>SUM(K290:K299)</f>
        <v>0</v>
      </c>
      <c r="L300" s="726"/>
      <c r="M300" s="725">
        <f>SUM(M290:M299)</f>
        <v>0</v>
      </c>
      <c r="N300" s="726"/>
      <c r="O300" s="725">
        <f>SUM(O290:O299)</f>
        <v>0</v>
      </c>
      <c r="P300" s="726"/>
      <c r="Q300" s="725">
        <f>SUM(Q290:Q299)</f>
        <v>0</v>
      </c>
      <c r="R300" s="726"/>
      <c r="S300" s="725">
        <f t="shared" ref="S300:T300" si="258">SUM(S290:S299)</f>
        <v>0</v>
      </c>
      <c r="T300" s="725">
        <f t="shared" si="258"/>
        <v>0</v>
      </c>
      <c r="U300" s="725"/>
      <c r="V300" s="725"/>
      <c r="W300" s="728"/>
      <c r="X300" s="728">
        <f>SUM(X290:X299)</f>
        <v>0</v>
      </c>
      <c r="Y300" s="729">
        <f t="shared" ref="Y300:Z300" si="259">COUNTA(Y290:Y299)</f>
        <v>0</v>
      </c>
      <c r="Z300" s="730">
        <f t="shared" si="259"/>
        <v>0</v>
      </c>
      <c r="AA300" s="536"/>
      <c r="AB300" s="518"/>
      <c r="AC300" s="518"/>
      <c r="AF300" s="518"/>
      <c r="AG300" s="518"/>
      <c r="AH300" s="518"/>
      <c r="AI300" s="518"/>
      <c r="AJ300" s="518"/>
      <c r="AK300" s="518"/>
      <c r="AL300" s="518"/>
      <c r="AM300" s="518"/>
      <c r="AN300" s="518"/>
      <c r="AO300" s="518"/>
      <c r="AP300" s="518"/>
      <c r="AQ300" s="518"/>
      <c r="AR300" s="518"/>
      <c r="AS300" s="518"/>
      <c r="AT300" s="518"/>
      <c r="AU300" s="518"/>
      <c r="AV300" s="518"/>
      <c r="AW300" s="518"/>
      <c r="AX300" s="518"/>
      <c r="AY300" s="518"/>
      <c r="AZ300" s="518"/>
      <c r="BA300" s="518"/>
      <c r="BB300" s="518"/>
      <c r="BC300" s="518"/>
      <c r="BD300" s="518"/>
      <c r="BE300" s="518"/>
      <c r="BF300" s="518"/>
      <c r="BG300" s="518"/>
      <c r="BH300" s="518"/>
      <c r="BI300" s="518"/>
      <c r="BJ300" s="518"/>
      <c r="BK300" s="518"/>
      <c r="BL300" s="518"/>
      <c r="BM300" s="518"/>
      <c r="BN300" s="518"/>
      <c r="BO300" s="518"/>
      <c r="BP300" s="518"/>
      <c r="BQ300" s="518"/>
      <c r="BR300" s="518"/>
      <c r="BS300" s="518"/>
      <c r="BT300" s="518"/>
      <c r="BU300" s="518"/>
      <c r="BV300" s="518"/>
      <c r="BW300" s="518"/>
      <c r="BX300" s="518"/>
      <c r="BY300" s="518"/>
      <c r="BZ300" s="518"/>
      <c r="CA300" s="518"/>
      <c r="CB300" s="518"/>
      <c r="CC300" s="518"/>
      <c r="CD300" s="518"/>
      <c r="CE300" s="518"/>
      <c r="CF300" s="518"/>
      <c r="CG300" s="518"/>
      <c r="CH300" s="518"/>
      <c r="CI300" s="518"/>
      <c r="CJ300" s="518"/>
      <c r="CK300" s="518"/>
      <c r="CL300" s="518"/>
      <c r="CM300" s="518"/>
    </row>
    <row r="301" spans="1:91" ht="15.75" customHeight="1">
      <c r="A301" s="518"/>
      <c r="B301" s="525"/>
      <c r="C301" s="518"/>
      <c r="D301" s="518"/>
      <c r="E301" s="529"/>
      <c r="F301" s="529"/>
      <c r="G301" s="530"/>
      <c r="H301" s="518"/>
      <c r="I301" s="518"/>
      <c r="J301" s="518"/>
      <c r="K301" s="518"/>
      <c r="L301" s="518"/>
      <c r="M301" s="518"/>
      <c r="N301" s="518"/>
      <c r="O301" s="518"/>
      <c r="P301" s="518"/>
      <c r="Q301" s="518"/>
      <c r="R301" s="518"/>
      <c r="S301" s="518"/>
      <c r="T301" s="518"/>
      <c r="U301" s="518"/>
      <c r="V301" s="518"/>
      <c r="W301" s="518"/>
      <c r="X301" s="530">
        <f>+AL81</f>
        <v>0</v>
      </c>
      <c r="Y301" s="551"/>
      <c r="Z301" s="551"/>
      <c r="AA301" s="536"/>
      <c r="AB301" s="518"/>
      <c r="AC301" s="518"/>
      <c r="AF301" s="518"/>
      <c r="AG301" s="518"/>
      <c r="AH301" s="518"/>
      <c r="AI301" s="518"/>
      <c r="AJ301" s="518"/>
      <c r="AK301" s="518"/>
      <c r="AL301" s="518"/>
      <c r="AM301" s="518"/>
      <c r="AN301" s="518"/>
      <c r="AO301" s="518"/>
      <c r="AP301" s="518"/>
      <c r="AQ301" s="518"/>
      <c r="AR301" s="518"/>
      <c r="AS301" s="518"/>
      <c r="AT301" s="518"/>
      <c r="AU301" s="518"/>
      <c r="AV301" s="518"/>
      <c r="AW301" s="518"/>
      <c r="AX301" s="518"/>
      <c r="AY301" s="518"/>
      <c r="AZ301" s="518"/>
      <c r="BA301" s="518"/>
      <c r="BB301" s="518"/>
      <c r="BC301" s="518"/>
      <c r="BD301" s="518"/>
      <c r="BE301" s="518"/>
      <c r="BF301" s="518"/>
      <c r="BG301" s="518"/>
      <c r="BH301" s="518"/>
      <c r="BI301" s="518"/>
      <c r="BJ301" s="518"/>
      <c r="BK301" s="518"/>
      <c r="BL301" s="518"/>
      <c r="BM301" s="518"/>
      <c r="BN301" s="518"/>
      <c r="BO301" s="518"/>
      <c r="BP301" s="518"/>
      <c r="BQ301" s="518"/>
      <c r="BR301" s="518"/>
      <c r="BS301" s="518"/>
      <c r="BT301" s="518"/>
      <c r="BU301" s="518"/>
      <c r="BV301" s="518"/>
      <c r="BW301" s="518"/>
      <c r="BX301" s="518"/>
      <c r="BY301" s="518"/>
      <c r="BZ301" s="518"/>
      <c r="CA301" s="518"/>
      <c r="CB301" s="518"/>
      <c r="CC301" s="518"/>
      <c r="CD301" s="518"/>
      <c r="CE301" s="518"/>
      <c r="CF301" s="518"/>
      <c r="CG301" s="518"/>
      <c r="CH301" s="518"/>
      <c r="CI301" s="518"/>
      <c r="CJ301" s="518"/>
      <c r="CK301" s="518"/>
      <c r="CL301" s="518"/>
      <c r="CM301" s="518"/>
    </row>
    <row r="302" spans="1:91" ht="15.75" customHeight="1">
      <c r="A302" s="518"/>
      <c r="B302" s="525"/>
      <c r="C302" s="518"/>
      <c r="D302" s="518"/>
      <c r="E302" s="529"/>
      <c r="F302" s="529"/>
      <c r="G302" s="530"/>
      <c r="H302" s="518"/>
      <c r="I302" s="518"/>
      <c r="J302" s="518"/>
      <c r="K302" s="518"/>
      <c r="L302" s="518"/>
      <c r="M302" s="518"/>
      <c r="N302" s="518"/>
      <c r="O302" s="518"/>
      <c r="P302" s="518"/>
      <c r="Q302" s="518"/>
      <c r="R302" s="518"/>
      <c r="S302" s="518"/>
      <c r="T302" s="518"/>
      <c r="U302" s="518"/>
      <c r="V302" s="518"/>
      <c r="W302" s="518"/>
      <c r="X302" s="530">
        <f>+X301-X300</f>
        <v>0</v>
      </c>
      <c r="Y302" s="551"/>
      <c r="Z302" s="551"/>
      <c r="AA302" s="536"/>
      <c r="AB302" s="518"/>
      <c r="AC302" s="518"/>
      <c r="AF302" s="518"/>
      <c r="AG302" s="518"/>
      <c r="AH302" s="518"/>
      <c r="AI302" s="518"/>
      <c r="AJ302" s="518"/>
      <c r="AK302" s="518"/>
      <c r="AL302" s="518"/>
      <c r="AM302" s="518"/>
      <c r="AN302" s="518"/>
      <c r="AO302" s="518"/>
      <c r="AP302" s="518"/>
      <c r="AQ302" s="518"/>
      <c r="AR302" s="518"/>
      <c r="AS302" s="518"/>
      <c r="AT302" s="518"/>
      <c r="AU302" s="518"/>
      <c r="AV302" s="518"/>
      <c r="AW302" s="518"/>
      <c r="AX302" s="518"/>
      <c r="AY302" s="518"/>
      <c r="AZ302" s="518"/>
      <c r="BA302" s="518"/>
      <c r="BB302" s="518"/>
      <c r="BC302" s="518"/>
      <c r="BD302" s="518"/>
      <c r="BE302" s="518"/>
      <c r="BF302" s="518"/>
      <c r="BG302" s="518"/>
      <c r="BH302" s="518"/>
      <c r="BI302" s="518"/>
      <c r="BJ302" s="518"/>
      <c r="BK302" s="518"/>
      <c r="BL302" s="518"/>
      <c r="BM302" s="518"/>
      <c r="BN302" s="518"/>
      <c r="BO302" s="518"/>
      <c r="BP302" s="518"/>
      <c r="BQ302" s="518"/>
      <c r="BR302" s="518"/>
      <c r="BS302" s="518"/>
      <c r="BT302" s="518"/>
      <c r="BU302" s="518"/>
      <c r="BV302" s="518"/>
      <c r="BW302" s="518"/>
      <c r="BX302" s="518"/>
      <c r="BY302" s="518"/>
      <c r="BZ302" s="518"/>
      <c r="CA302" s="518"/>
      <c r="CB302" s="518"/>
      <c r="CC302" s="518"/>
      <c r="CD302" s="518"/>
      <c r="CE302" s="518"/>
      <c r="CF302" s="518"/>
      <c r="CG302" s="518"/>
      <c r="CH302" s="518"/>
      <c r="CI302" s="518"/>
      <c r="CJ302" s="518"/>
      <c r="CK302" s="518"/>
      <c r="CL302" s="518"/>
      <c r="CM302" s="518"/>
    </row>
    <row r="303" spans="1:91" ht="15.75" customHeight="1">
      <c r="A303" s="518"/>
      <c r="B303" s="525"/>
      <c r="C303" s="705" t="str">
        <f>D95</f>
        <v>OPK TIDAK JELAS</v>
      </c>
      <c r="D303" s="703"/>
      <c r="E303" s="737"/>
      <c r="F303" s="704" t="str">
        <f>IFERROR(VLOOKUP(C303,$DG$13:$DK$25,5,0),"")</f>
        <v/>
      </c>
      <c r="G303" s="703"/>
      <c r="H303" s="705"/>
      <c r="I303" s="705"/>
      <c r="J303" s="705"/>
      <c r="K303" s="705"/>
      <c r="L303" s="540"/>
      <c r="M303" s="706"/>
      <c r="N303" s="706"/>
      <c r="O303" s="706"/>
      <c r="P303" s="706"/>
      <c r="Q303" s="706"/>
      <c r="R303" s="706"/>
      <c r="S303" s="706"/>
      <c r="T303" s="707"/>
      <c r="U303" s="707"/>
      <c r="V303" s="707"/>
      <c r="W303" s="518"/>
      <c r="X303" s="518"/>
      <c r="Y303" s="551"/>
      <c r="Z303" s="551"/>
      <c r="AA303" s="536"/>
      <c r="AB303" s="518"/>
      <c r="AC303" s="518"/>
      <c r="AF303" s="518"/>
      <c r="AG303" s="518"/>
      <c r="AH303" s="518"/>
      <c r="AI303" s="518"/>
      <c r="AJ303" s="518"/>
      <c r="AK303" s="518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18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18"/>
      <c r="BV303" s="518"/>
      <c r="BW303" s="518"/>
      <c r="BX303" s="518"/>
      <c r="BY303" s="518"/>
      <c r="BZ303" s="518"/>
      <c r="CA303" s="518"/>
      <c r="CB303" s="518"/>
      <c r="CC303" s="518"/>
      <c r="CD303" s="518"/>
      <c r="CE303" s="518"/>
      <c r="CF303" s="518"/>
      <c r="CG303" s="518"/>
      <c r="CH303" s="518"/>
      <c r="CI303" s="518"/>
      <c r="CJ303" s="518"/>
      <c r="CK303" s="518"/>
      <c r="CL303" s="518"/>
      <c r="CM303" s="518"/>
    </row>
    <row r="304" spans="1:91" ht="15.75" customHeight="1">
      <c r="A304" s="518"/>
      <c r="B304" s="525"/>
      <c r="C304" s="1327" t="s">
        <v>1009</v>
      </c>
      <c r="D304" s="1326" t="s">
        <v>994</v>
      </c>
      <c r="E304" s="1328" t="s">
        <v>1207</v>
      </c>
      <c r="F304" s="1328" t="s">
        <v>995</v>
      </c>
      <c r="G304" s="1329" t="s">
        <v>1208</v>
      </c>
      <c r="H304" s="708">
        <f>+H$11</f>
        <v>45094</v>
      </c>
      <c r="I304" s="1316" t="s">
        <v>997</v>
      </c>
      <c r="J304" s="708">
        <f>+J$11</f>
        <v>45124</v>
      </c>
      <c r="K304" s="1316" t="s">
        <v>997</v>
      </c>
      <c r="L304" s="708">
        <f>+L$11</f>
        <v>45154</v>
      </c>
      <c r="M304" s="1316" t="s">
        <v>997</v>
      </c>
      <c r="N304" s="708">
        <f>+N$11</f>
        <v>45184</v>
      </c>
      <c r="O304" s="1316" t="s">
        <v>997</v>
      </c>
      <c r="P304" s="708">
        <f>+P$11</f>
        <v>45214</v>
      </c>
      <c r="Q304" s="1316" t="s">
        <v>997</v>
      </c>
      <c r="R304" s="708">
        <f>+R$11</f>
        <v>45244</v>
      </c>
      <c r="S304" s="1326" t="s">
        <v>997</v>
      </c>
      <c r="T304" s="1326" t="s">
        <v>36</v>
      </c>
      <c r="U304" s="1326" t="s">
        <v>319</v>
      </c>
      <c r="V304" s="1326" t="s">
        <v>248</v>
      </c>
      <c r="W304" s="1326" t="s">
        <v>998</v>
      </c>
      <c r="X304" s="709" t="s">
        <v>1209</v>
      </c>
      <c r="Y304" s="1322" t="s">
        <v>999</v>
      </c>
      <c r="Z304" s="1154"/>
      <c r="AA304" s="536"/>
      <c r="AB304" s="518"/>
      <c r="AC304" s="518"/>
      <c r="AF304" s="518"/>
      <c r="AG304" s="518"/>
      <c r="AH304" s="518"/>
      <c r="AI304" s="518"/>
      <c r="AJ304" s="518"/>
      <c r="AK304" s="518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518"/>
      <c r="AZ304" s="518"/>
      <c r="BA304" s="518"/>
      <c r="BB304" s="518"/>
      <c r="BC304" s="518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18"/>
      <c r="BV304" s="518"/>
      <c r="BW304" s="518"/>
      <c r="BX304" s="518"/>
      <c r="BY304" s="518"/>
      <c r="BZ304" s="518"/>
      <c r="CA304" s="518"/>
      <c r="CB304" s="518"/>
      <c r="CC304" s="518"/>
      <c r="CD304" s="518"/>
      <c r="CE304" s="518"/>
      <c r="CF304" s="518"/>
      <c r="CG304" s="518"/>
      <c r="CH304" s="518"/>
      <c r="CI304" s="518"/>
      <c r="CJ304" s="518"/>
      <c r="CK304" s="518"/>
      <c r="CL304" s="518"/>
      <c r="CM304" s="518"/>
    </row>
    <row r="305" spans="1:91" ht="15.75" customHeight="1">
      <c r="A305" s="518"/>
      <c r="B305" s="525"/>
      <c r="C305" s="1185"/>
      <c r="D305" s="1185"/>
      <c r="E305" s="1185"/>
      <c r="F305" s="1185"/>
      <c r="G305" s="1185"/>
      <c r="H305" s="710" t="s">
        <v>1013</v>
      </c>
      <c r="I305" s="1185"/>
      <c r="J305" s="710" t="s">
        <v>1013</v>
      </c>
      <c r="K305" s="1185"/>
      <c r="L305" s="710" t="s">
        <v>1013</v>
      </c>
      <c r="M305" s="1185"/>
      <c r="N305" s="710" t="s">
        <v>1013</v>
      </c>
      <c r="O305" s="1185"/>
      <c r="P305" s="710" t="s">
        <v>1013</v>
      </c>
      <c r="Q305" s="1185"/>
      <c r="R305" s="710" t="s">
        <v>1013</v>
      </c>
      <c r="S305" s="1185"/>
      <c r="T305" s="1185"/>
      <c r="U305" s="1185"/>
      <c r="V305" s="1185"/>
      <c r="W305" s="1185"/>
      <c r="X305" s="711" t="str">
        <f>+C303</f>
        <v>OPK TIDAK JELAS</v>
      </c>
      <c r="Y305" s="712" t="s">
        <v>1014</v>
      </c>
      <c r="Z305" s="712" t="s">
        <v>1015</v>
      </c>
      <c r="AA305" s="536"/>
      <c r="AB305" s="518"/>
      <c r="AC305" s="518"/>
      <c r="AF305" s="518"/>
      <c r="AG305" s="518"/>
      <c r="AH305" s="518"/>
      <c r="AI305" s="518"/>
      <c r="AJ305" s="518"/>
      <c r="AK305" s="518"/>
      <c r="AL305" s="518"/>
      <c r="AM305" s="518"/>
      <c r="AN305" s="518"/>
      <c r="AO305" s="518"/>
      <c r="AP305" s="518"/>
      <c r="AQ305" s="518"/>
      <c r="AR305" s="518"/>
      <c r="AS305" s="518"/>
      <c r="AT305" s="518"/>
      <c r="AU305" s="518"/>
      <c r="AV305" s="518"/>
      <c r="AW305" s="518"/>
      <c r="AX305" s="518"/>
      <c r="AY305" s="518"/>
      <c r="AZ305" s="518"/>
      <c r="BA305" s="518"/>
      <c r="BB305" s="518"/>
      <c r="BC305" s="518"/>
      <c r="BD305" s="518"/>
      <c r="BE305" s="518"/>
      <c r="BF305" s="518"/>
      <c r="BG305" s="518"/>
      <c r="BH305" s="518"/>
      <c r="BI305" s="518"/>
      <c r="BJ305" s="518"/>
      <c r="BK305" s="518"/>
      <c r="BL305" s="518"/>
      <c r="BM305" s="518"/>
      <c r="BN305" s="518"/>
      <c r="BO305" s="518"/>
      <c r="BP305" s="518"/>
      <c r="BQ305" s="518"/>
      <c r="BR305" s="518"/>
      <c r="BS305" s="518"/>
      <c r="BT305" s="518"/>
      <c r="BU305" s="518"/>
      <c r="BV305" s="518"/>
      <c r="BW305" s="518"/>
      <c r="BX305" s="518"/>
      <c r="BY305" s="518"/>
      <c r="BZ305" s="518"/>
      <c r="CA305" s="518"/>
      <c r="CB305" s="518"/>
      <c r="CC305" s="518"/>
      <c r="CD305" s="518"/>
      <c r="CE305" s="518"/>
      <c r="CF305" s="518"/>
      <c r="CG305" s="518"/>
      <c r="CH305" s="518"/>
      <c r="CI305" s="518"/>
      <c r="CJ305" s="518"/>
      <c r="CK305" s="518"/>
      <c r="CL305" s="518"/>
      <c r="CM305" s="518"/>
    </row>
    <row r="306" spans="1:91" ht="15.75" customHeight="1">
      <c r="A306" s="518"/>
      <c r="B306" s="525" t="str">
        <f t="shared" ref="B306:B324" si="260">+CONCATENATE($C$304,C306)</f>
        <v>J1</v>
      </c>
      <c r="C306" s="742">
        <f t="shared" ref="C306:C324" si="261">+C305+1</f>
        <v>1</v>
      </c>
      <c r="D306" s="715" t="str">
        <f t="shared" ref="D306:D324" si="262">IFERROR(VLOOKUP($B306,$BY$13:$DI$80,16,0),0)</f>
        <v>SURIYATI</v>
      </c>
      <c r="E306" s="716"/>
      <c r="F306" s="717">
        <f t="shared" ref="F306:F324" si="263">IFERROR(VLOOKUP($D306,$D$13:$V$80,3,0),0)</f>
        <v>44946</v>
      </c>
      <c r="G306" s="718" t="str">
        <f t="shared" ref="G306:G324" si="264">IFERROR(VLOOKUP($D306,$D$13:$V$80,4,0),0)</f>
        <v>3188/1099</v>
      </c>
      <c r="H306" s="711">
        <f t="shared" ref="H306:H324" si="265">IFERROR(VLOOKUP($D306,$D$13:$V$80,5,0),0)</f>
        <v>0</v>
      </c>
      <c r="I306" s="711">
        <f t="shared" ref="I306:I324" si="266">IFERROR(VLOOKUP($D306,$D$13:$V$80,6,0),0)</f>
        <v>0</v>
      </c>
      <c r="J306" s="711">
        <f t="shared" ref="J306:J324" si="267">IFERROR(VLOOKUP($D306,$D$13:$V$80,7,0),0)</f>
        <v>0</v>
      </c>
      <c r="K306" s="711">
        <f t="shared" ref="K306:K324" si="268">IFERROR(VLOOKUP($D306,$D$13:$V$80,8,0),0)</f>
        <v>0</v>
      </c>
      <c r="L306" s="711">
        <f t="shared" ref="L306:L324" si="269">IFERROR(VLOOKUP($D306,$D$13:$V$80,9,0),0)</f>
        <v>3</v>
      </c>
      <c r="M306" s="711">
        <f t="shared" ref="M306:M324" si="270">IFERROR(VLOOKUP($D306,$D$13:$V$80,10,0),0)</f>
        <v>150000</v>
      </c>
      <c r="N306" s="711">
        <f t="shared" ref="N306:N324" si="271">IFERROR(VLOOKUP($D306,$D$13:$V$80,11,0),0)</f>
        <v>4</v>
      </c>
      <c r="O306" s="711">
        <f t="shared" ref="O306:O324" si="272">IFERROR(VLOOKUP($D306,$D$13:$V$80,12,0),0)</f>
        <v>95000</v>
      </c>
      <c r="P306" s="711">
        <f t="shared" ref="P306:P324" si="273">IFERROR(VLOOKUP($D306,$D$13:$V$80,13,0),0)</f>
        <v>0</v>
      </c>
      <c r="Q306" s="711">
        <f t="shared" ref="Q306:Q324" si="274">IFERROR(VLOOKUP($D306,$D$13:$V$80,14,0),0)</f>
        <v>0</v>
      </c>
      <c r="R306" s="711">
        <f t="shared" ref="R306:R324" si="275">IFERROR(VLOOKUP($D306,$D$13:$V$80,15,0),0)</f>
        <v>0</v>
      </c>
      <c r="S306" s="711">
        <f t="shared" ref="S306:S324" si="276">IFERROR(VLOOKUP($D306,$D$13:$V$80,16,0),0)</f>
        <v>0</v>
      </c>
      <c r="T306" s="719">
        <f t="shared" ref="T306:T324" si="277">I306+K306+M306+O306+Q306+S306</f>
        <v>245000</v>
      </c>
      <c r="U306" s="711"/>
      <c r="V306" s="711"/>
      <c r="W306" s="720"/>
      <c r="X306" s="711">
        <f t="shared" ref="X306:X324" si="278">IFERROR(VLOOKUP($D306,$AC$13:$AV$80,11,0),0)</f>
        <v>190000</v>
      </c>
      <c r="Y306" s="721" t="s">
        <v>650</v>
      </c>
      <c r="Z306" s="595"/>
      <c r="AA306" s="536"/>
      <c r="AB306" s="518"/>
      <c r="AC306" s="518"/>
      <c r="AF306" s="518"/>
      <c r="AG306" s="518"/>
      <c r="AH306" s="518"/>
      <c r="AI306" s="518"/>
      <c r="AJ306" s="518"/>
      <c r="AK306" s="518"/>
      <c r="AL306" s="518"/>
      <c r="AM306" s="518"/>
      <c r="AN306" s="518"/>
      <c r="AO306" s="518"/>
      <c r="AP306" s="518"/>
      <c r="AQ306" s="518"/>
      <c r="AR306" s="518"/>
      <c r="AS306" s="518"/>
      <c r="AT306" s="518"/>
      <c r="AU306" s="518"/>
      <c r="AV306" s="518"/>
      <c r="AW306" s="518"/>
      <c r="AX306" s="518"/>
      <c r="AY306" s="518"/>
      <c r="AZ306" s="518"/>
      <c r="BA306" s="518"/>
      <c r="BB306" s="518"/>
      <c r="BC306" s="518"/>
      <c r="BD306" s="518"/>
      <c r="BE306" s="518"/>
      <c r="BF306" s="518"/>
      <c r="BG306" s="518"/>
      <c r="BH306" s="518"/>
      <c r="BI306" s="518"/>
      <c r="BJ306" s="518"/>
      <c r="BK306" s="518"/>
      <c r="BL306" s="518"/>
      <c r="BM306" s="518"/>
      <c r="BN306" s="518"/>
      <c r="BO306" s="518"/>
      <c r="BP306" s="518"/>
      <c r="BQ306" s="518"/>
      <c r="BR306" s="518"/>
      <c r="BS306" s="518"/>
      <c r="BT306" s="518"/>
      <c r="BU306" s="518"/>
      <c r="BV306" s="518"/>
      <c r="BW306" s="518"/>
      <c r="BX306" s="518"/>
      <c r="BY306" s="518"/>
      <c r="BZ306" s="518"/>
      <c r="CA306" s="518"/>
      <c r="CB306" s="518"/>
      <c r="CC306" s="518"/>
      <c r="CD306" s="518"/>
      <c r="CE306" s="518"/>
      <c r="CF306" s="518"/>
      <c r="CG306" s="518"/>
      <c r="CH306" s="518"/>
      <c r="CI306" s="518"/>
      <c r="CJ306" s="518"/>
      <c r="CK306" s="518"/>
      <c r="CL306" s="518"/>
      <c r="CM306" s="518"/>
    </row>
    <row r="307" spans="1:91" ht="15.75" customHeight="1">
      <c r="A307" s="518"/>
      <c r="B307" s="525" t="str">
        <f t="shared" si="260"/>
        <v>J2</v>
      </c>
      <c r="C307" s="742">
        <f t="shared" si="261"/>
        <v>2</v>
      </c>
      <c r="D307" s="715" t="str">
        <f t="shared" si="262"/>
        <v>JAHARA</v>
      </c>
      <c r="E307" s="716"/>
      <c r="F307" s="717">
        <f t="shared" si="263"/>
        <v>44946</v>
      </c>
      <c r="G307" s="718" t="str">
        <f t="shared" si="264"/>
        <v>3142/0928</v>
      </c>
      <c r="H307" s="711">
        <f t="shared" si="265"/>
        <v>0</v>
      </c>
      <c r="I307" s="711">
        <f t="shared" si="266"/>
        <v>0</v>
      </c>
      <c r="J307" s="711">
        <f t="shared" si="267"/>
        <v>0</v>
      </c>
      <c r="K307" s="711">
        <f t="shared" si="268"/>
        <v>0</v>
      </c>
      <c r="L307" s="711">
        <f t="shared" si="269"/>
        <v>3</v>
      </c>
      <c r="M307" s="711">
        <f t="shared" si="270"/>
        <v>0</v>
      </c>
      <c r="N307" s="711">
        <f t="shared" si="271"/>
        <v>4</v>
      </c>
      <c r="O307" s="711">
        <f t="shared" si="272"/>
        <v>280000</v>
      </c>
      <c r="P307" s="711">
        <f t="shared" si="273"/>
        <v>0</v>
      </c>
      <c r="Q307" s="711">
        <f t="shared" si="274"/>
        <v>0</v>
      </c>
      <c r="R307" s="711">
        <f t="shared" si="275"/>
        <v>0</v>
      </c>
      <c r="S307" s="711">
        <f t="shared" si="276"/>
        <v>0</v>
      </c>
      <c r="T307" s="719">
        <f t="shared" si="277"/>
        <v>280000</v>
      </c>
      <c r="U307" s="711"/>
      <c r="V307" s="711"/>
      <c r="W307" s="720"/>
      <c r="X307" s="711">
        <f t="shared" si="278"/>
        <v>180000</v>
      </c>
      <c r="Y307" s="721" t="s">
        <v>650</v>
      </c>
      <c r="Z307" s="595"/>
      <c r="AA307" s="536"/>
      <c r="AB307" s="518"/>
      <c r="AC307" s="518"/>
      <c r="AF307" s="518"/>
      <c r="AG307" s="518"/>
      <c r="AH307" s="518"/>
      <c r="AI307" s="518"/>
      <c r="AJ307" s="518"/>
      <c r="AK307" s="518"/>
      <c r="AL307" s="518"/>
      <c r="AM307" s="518"/>
      <c r="AN307" s="518"/>
      <c r="AO307" s="518"/>
      <c r="AP307" s="518"/>
      <c r="AQ307" s="518"/>
      <c r="AR307" s="518"/>
      <c r="AS307" s="518"/>
      <c r="AT307" s="518"/>
      <c r="AU307" s="518"/>
      <c r="AV307" s="518"/>
      <c r="AW307" s="518"/>
      <c r="AX307" s="518"/>
      <c r="AY307" s="518"/>
      <c r="AZ307" s="518"/>
      <c r="BA307" s="518"/>
      <c r="BB307" s="518"/>
      <c r="BC307" s="518"/>
      <c r="BD307" s="518"/>
      <c r="BE307" s="518"/>
      <c r="BF307" s="518"/>
      <c r="BG307" s="518"/>
      <c r="BH307" s="518"/>
      <c r="BI307" s="518"/>
      <c r="BJ307" s="518"/>
      <c r="BK307" s="518"/>
      <c r="BL307" s="518"/>
      <c r="BM307" s="518"/>
      <c r="BN307" s="518"/>
      <c r="BO307" s="518"/>
      <c r="BP307" s="518"/>
      <c r="BQ307" s="518"/>
      <c r="BR307" s="518"/>
      <c r="BS307" s="518"/>
      <c r="BT307" s="518"/>
      <c r="BU307" s="518"/>
      <c r="BV307" s="518"/>
      <c r="BW307" s="518"/>
      <c r="BX307" s="518"/>
      <c r="BY307" s="518"/>
      <c r="BZ307" s="518"/>
      <c r="CA307" s="518"/>
      <c r="CB307" s="518"/>
      <c r="CC307" s="518"/>
      <c r="CD307" s="518"/>
      <c r="CE307" s="518"/>
      <c r="CF307" s="518"/>
      <c r="CG307" s="518"/>
      <c r="CH307" s="518"/>
      <c r="CI307" s="518"/>
      <c r="CJ307" s="518"/>
      <c r="CK307" s="518"/>
      <c r="CL307" s="518"/>
      <c r="CM307" s="518"/>
    </row>
    <row r="308" spans="1:91" ht="15.75" customHeight="1">
      <c r="A308" s="518"/>
      <c r="B308" s="525" t="str">
        <f t="shared" si="260"/>
        <v>J3</v>
      </c>
      <c r="C308" s="742">
        <f t="shared" si="261"/>
        <v>3</v>
      </c>
      <c r="D308" s="715" t="str">
        <f t="shared" si="262"/>
        <v>SAHARIA</v>
      </c>
      <c r="E308" s="716"/>
      <c r="F308" s="717">
        <f t="shared" si="263"/>
        <v>44950</v>
      </c>
      <c r="G308" s="718" t="str">
        <f t="shared" si="264"/>
        <v>4073/4091</v>
      </c>
      <c r="H308" s="711">
        <f t="shared" si="265"/>
        <v>0</v>
      </c>
      <c r="I308" s="711">
        <f t="shared" si="266"/>
        <v>0</v>
      </c>
      <c r="J308" s="711">
        <f t="shared" si="267"/>
        <v>0</v>
      </c>
      <c r="K308" s="711">
        <f t="shared" si="268"/>
        <v>0</v>
      </c>
      <c r="L308" s="711">
        <f t="shared" si="269"/>
        <v>3</v>
      </c>
      <c r="M308" s="711">
        <f t="shared" si="270"/>
        <v>145000</v>
      </c>
      <c r="N308" s="711">
        <f t="shared" si="271"/>
        <v>4</v>
      </c>
      <c r="O308" s="711">
        <f t="shared" si="272"/>
        <v>145000</v>
      </c>
      <c r="P308" s="711">
        <f t="shared" si="273"/>
        <v>0</v>
      </c>
      <c r="Q308" s="711">
        <f t="shared" si="274"/>
        <v>0</v>
      </c>
      <c r="R308" s="711">
        <f t="shared" si="275"/>
        <v>0</v>
      </c>
      <c r="S308" s="711">
        <f t="shared" si="276"/>
        <v>0</v>
      </c>
      <c r="T308" s="719">
        <f t="shared" si="277"/>
        <v>290000</v>
      </c>
      <c r="U308" s="711"/>
      <c r="V308" s="711"/>
      <c r="W308" s="720"/>
      <c r="X308" s="711">
        <f t="shared" si="278"/>
        <v>290000</v>
      </c>
      <c r="Y308" s="721" t="s">
        <v>650</v>
      </c>
      <c r="Z308" s="595"/>
      <c r="AA308" s="536"/>
      <c r="AB308" s="518"/>
      <c r="AC308" s="518"/>
      <c r="AF308" s="518"/>
      <c r="AG308" s="518"/>
      <c r="AH308" s="518"/>
      <c r="AI308" s="518"/>
      <c r="AJ308" s="518"/>
      <c r="AK308" s="518"/>
      <c r="AL308" s="518"/>
      <c r="AM308" s="518"/>
      <c r="AN308" s="518"/>
      <c r="AO308" s="518"/>
      <c r="AP308" s="518"/>
      <c r="AQ308" s="518"/>
      <c r="AR308" s="518"/>
      <c r="AS308" s="518"/>
      <c r="AT308" s="518"/>
      <c r="AU308" s="518"/>
      <c r="AV308" s="518"/>
      <c r="AW308" s="518"/>
      <c r="AX308" s="518"/>
      <c r="AY308" s="518"/>
      <c r="AZ308" s="518"/>
      <c r="BA308" s="518"/>
      <c r="BB308" s="518"/>
      <c r="BC308" s="518"/>
      <c r="BD308" s="518"/>
      <c r="BE308" s="518"/>
      <c r="BF308" s="518"/>
      <c r="BG308" s="518"/>
      <c r="BH308" s="518"/>
      <c r="BI308" s="518"/>
      <c r="BJ308" s="518"/>
      <c r="BK308" s="518"/>
      <c r="BL308" s="518"/>
      <c r="BM308" s="518"/>
      <c r="BN308" s="518"/>
      <c r="BO308" s="518"/>
      <c r="BP308" s="518"/>
      <c r="BQ308" s="518"/>
      <c r="BR308" s="518"/>
      <c r="BS308" s="518"/>
      <c r="BT308" s="518"/>
      <c r="BU308" s="518"/>
      <c r="BV308" s="518"/>
      <c r="BW308" s="518"/>
      <c r="BX308" s="518"/>
      <c r="BY308" s="518"/>
      <c r="BZ308" s="518"/>
      <c r="CA308" s="518"/>
      <c r="CB308" s="518"/>
      <c r="CC308" s="518"/>
      <c r="CD308" s="518"/>
      <c r="CE308" s="518"/>
      <c r="CF308" s="518"/>
      <c r="CG308" s="518"/>
      <c r="CH308" s="518"/>
      <c r="CI308" s="518"/>
      <c r="CJ308" s="518"/>
      <c r="CK308" s="518"/>
      <c r="CL308" s="518"/>
      <c r="CM308" s="518"/>
    </row>
    <row r="309" spans="1:91" ht="15.75" customHeight="1">
      <c r="A309" s="518"/>
      <c r="B309" s="525" t="str">
        <f t="shared" si="260"/>
        <v>J4</v>
      </c>
      <c r="C309" s="742">
        <f t="shared" si="261"/>
        <v>4</v>
      </c>
      <c r="D309" s="715" t="str">
        <f t="shared" si="262"/>
        <v>JAMALIA</v>
      </c>
      <c r="E309" s="716"/>
      <c r="F309" s="717">
        <f t="shared" si="263"/>
        <v>44950</v>
      </c>
      <c r="G309" s="718" t="str">
        <f t="shared" si="264"/>
        <v>4074/4095</v>
      </c>
      <c r="H309" s="711">
        <f t="shared" si="265"/>
        <v>0</v>
      </c>
      <c r="I309" s="711">
        <f t="shared" si="266"/>
        <v>0</v>
      </c>
      <c r="J309" s="711">
        <f t="shared" si="267"/>
        <v>0</v>
      </c>
      <c r="K309" s="711">
        <f t="shared" si="268"/>
        <v>0</v>
      </c>
      <c r="L309" s="711">
        <f t="shared" si="269"/>
        <v>3</v>
      </c>
      <c r="M309" s="711">
        <f t="shared" si="270"/>
        <v>145000</v>
      </c>
      <c r="N309" s="711">
        <f t="shared" si="271"/>
        <v>4</v>
      </c>
      <c r="O309" s="711">
        <f t="shared" si="272"/>
        <v>295000</v>
      </c>
      <c r="P309" s="711">
        <f t="shared" si="273"/>
        <v>0</v>
      </c>
      <c r="Q309" s="711">
        <f t="shared" si="274"/>
        <v>0</v>
      </c>
      <c r="R309" s="711">
        <f t="shared" si="275"/>
        <v>0</v>
      </c>
      <c r="S309" s="711">
        <f t="shared" si="276"/>
        <v>0</v>
      </c>
      <c r="T309" s="719">
        <f t="shared" si="277"/>
        <v>440000</v>
      </c>
      <c r="U309" s="711"/>
      <c r="V309" s="711"/>
      <c r="W309" s="720"/>
      <c r="X309" s="711">
        <f t="shared" si="278"/>
        <v>290000</v>
      </c>
      <c r="Y309" s="721" t="s">
        <v>650</v>
      </c>
      <c r="Z309" s="510"/>
      <c r="AA309" s="536"/>
      <c r="AB309" s="518"/>
      <c r="AC309" s="518"/>
      <c r="AF309" s="518"/>
      <c r="AG309" s="518"/>
      <c r="AH309" s="518"/>
      <c r="AI309" s="518"/>
      <c r="AJ309" s="518"/>
      <c r="AK309" s="518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18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18"/>
      <c r="BV309" s="518"/>
      <c r="BW309" s="518"/>
      <c r="BX309" s="518"/>
      <c r="BY309" s="518"/>
      <c r="BZ309" s="518"/>
      <c r="CA309" s="518"/>
      <c r="CB309" s="518"/>
      <c r="CC309" s="518"/>
      <c r="CD309" s="518"/>
      <c r="CE309" s="518"/>
      <c r="CF309" s="518"/>
      <c r="CG309" s="518"/>
      <c r="CH309" s="518"/>
      <c r="CI309" s="518"/>
      <c r="CJ309" s="518"/>
      <c r="CK309" s="518"/>
      <c r="CL309" s="518"/>
      <c r="CM309" s="518"/>
    </row>
    <row r="310" spans="1:91" ht="15.75" customHeight="1">
      <c r="A310" s="518"/>
      <c r="B310" s="525" t="str">
        <f t="shared" si="260"/>
        <v>J5</v>
      </c>
      <c r="C310" s="742">
        <f t="shared" si="261"/>
        <v>5</v>
      </c>
      <c r="D310" s="715" t="str">
        <f t="shared" si="262"/>
        <v>HALIJA</v>
      </c>
      <c r="E310" s="716"/>
      <c r="F310" s="717">
        <f t="shared" si="263"/>
        <v>44953</v>
      </c>
      <c r="G310" s="718" t="str">
        <f t="shared" si="264"/>
        <v>4705/6348</v>
      </c>
      <c r="H310" s="711">
        <f t="shared" si="265"/>
        <v>0</v>
      </c>
      <c r="I310" s="711">
        <f t="shared" si="266"/>
        <v>0</v>
      </c>
      <c r="J310" s="711">
        <f t="shared" si="267"/>
        <v>0</v>
      </c>
      <c r="K310" s="711">
        <f t="shared" si="268"/>
        <v>0</v>
      </c>
      <c r="L310" s="711">
        <f t="shared" si="269"/>
        <v>3</v>
      </c>
      <c r="M310" s="711">
        <f t="shared" si="270"/>
        <v>0</v>
      </c>
      <c r="N310" s="711">
        <f t="shared" si="271"/>
        <v>4</v>
      </c>
      <c r="O310" s="711">
        <f t="shared" si="272"/>
        <v>130000</v>
      </c>
      <c r="P310" s="711">
        <f t="shared" si="273"/>
        <v>0</v>
      </c>
      <c r="Q310" s="711">
        <f t="shared" si="274"/>
        <v>0</v>
      </c>
      <c r="R310" s="711">
        <f t="shared" si="275"/>
        <v>0</v>
      </c>
      <c r="S310" s="711">
        <f t="shared" si="276"/>
        <v>0</v>
      </c>
      <c r="T310" s="719">
        <f t="shared" si="277"/>
        <v>130000</v>
      </c>
      <c r="U310" s="711"/>
      <c r="V310" s="711"/>
      <c r="W310" s="720"/>
      <c r="X310" s="711">
        <f t="shared" si="278"/>
        <v>130000</v>
      </c>
      <c r="Y310" s="721" t="s">
        <v>650</v>
      </c>
      <c r="Z310" s="510"/>
      <c r="AA310" s="536"/>
      <c r="AB310" s="518"/>
      <c r="AC310" s="518"/>
      <c r="AF310" s="518"/>
      <c r="AG310" s="518"/>
      <c r="AH310" s="518"/>
      <c r="AI310" s="518"/>
      <c r="AJ310" s="518"/>
      <c r="AK310" s="518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18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18"/>
      <c r="BV310" s="518"/>
      <c r="BW310" s="518"/>
      <c r="BX310" s="518"/>
      <c r="BY310" s="518"/>
      <c r="BZ310" s="518"/>
      <c r="CA310" s="518"/>
      <c r="CB310" s="518"/>
      <c r="CC310" s="518"/>
      <c r="CD310" s="518"/>
      <c r="CE310" s="518"/>
      <c r="CF310" s="518"/>
      <c r="CG310" s="518"/>
      <c r="CH310" s="518"/>
      <c r="CI310" s="518"/>
      <c r="CJ310" s="518"/>
      <c r="CK310" s="518"/>
      <c r="CL310" s="518"/>
      <c r="CM310" s="518"/>
    </row>
    <row r="311" spans="1:91" ht="15.75" customHeight="1">
      <c r="A311" s="518"/>
      <c r="B311" s="525" t="str">
        <f t="shared" si="260"/>
        <v>J6</v>
      </c>
      <c r="C311" s="742">
        <f t="shared" si="261"/>
        <v>6</v>
      </c>
      <c r="D311" s="715" t="str">
        <f t="shared" si="262"/>
        <v>HASNA</v>
      </c>
      <c r="E311" s="716"/>
      <c r="F311" s="717">
        <f t="shared" si="263"/>
        <v>45026</v>
      </c>
      <c r="G311" s="718" t="str">
        <f t="shared" si="264"/>
        <v>1121/3626</v>
      </c>
      <c r="H311" s="711">
        <f t="shared" si="265"/>
        <v>0</v>
      </c>
      <c r="I311" s="711">
        <f t="shared" si="266"/>
        <v>0</v>
      </c>
      <c r="J311" s="711">
        <f t="shared" si="267"/>
        <v>0</v>
      </c>
      <c r="K311" s="711">
        <f t="shared" si="268"/>
        <v>0</v>
      </c>
      <c r="L311" s="711">
        <f t="shared" si="269"/>
        <v>0</v>
      </c>
      <c r="M311" s="711">
        <f t="shared" si="270"/>
        <v>0</v>
      </c>
      <c r="N311" s="711">
        <f t="shared" si="271"/>
        <v>0</v>
      </c>
      <c r="O311" s="711">
        <f t="shared" si="272"/>
        <v>0</v>
      </c>
      <c r="P311" s="711">
        <f t="shared" si="273"/>
        <v>2</v>
      </c>
      <c r="Q311" s="711">
        <f t="shared" si="274"/>
        <v>133000</v>
      </c>
      <c r="R311" s="711">
        <f t="shared" si="275"/>
        <v>3</v>
      </c>
      <c r="S311" s="711">
        <f t="shared" si="276"/>
        <v>33000</v>
      </c>
      <c r="T311" s="719">
        <f t="shared" si="277"/>
        <v>166000</v>
      </c>
      <c r="U311" s="711"/>
      <c r="V311" s="711"/>
      <c r="W311" s="720"/>
      <c r="X311" s="711">
        <f t="shared" si="278"/>
        <v>133000</v>
      </c>
      <c r="Y311" s="721" t="s">
        <v>650</v>
      </c>
      <c r="Z311" s="510"/>
      <c r="AA311" s="536"/>
      <c r="AB311" s="518"/>
      <c r="AC311" s="518"/>
      <c r="AF311" s="518"/>
      <c r="AG311" s="518"/>
      <c r="AH311" s="518"/>
      <c r="AI311" s="518"/>
      <c r="AJ311" s="518"/>
      <c r="AK311" s="518"/>
      <c r="AL311" s="518"/>
      <c r="AM311" s="518"/>
      <c r="AN311" s="518"/>
      <c r="AO311" s="518"/>
      <c r="AP311" s="518"/>
      <c r="AQ311" s="518"/>
      <c r="AR311" s="518"/>
      <c r="AS311" s="518"/>
      <c r="AT311" s="518"/>
      <c r="AU311" s="518"/>
      <c r="AV311" s="518"/>
      <c r="AW311" s="736"/>
      <c r="AX311" s="736"/>
      <c r="AY311" s="736"/>
      <c r="AZ311" s="736"/>
      <c r="BA311" s="736"/>
      <c r="BB311" s="736"/>
      <c r="BC311" s="736"/>
      <c r="BD311" s="736"/>
      <c r="BE311" s="736"/>
      <c r="BF311" s="736"/>
      <c r="BG311" s="736"/>
      <c r="BH311" s="736"/>
      <c r="BI311" s="736"/>
      <c r="BJ311" s="736"/>
      <c r="BK311" s="736"/>
      <c r="BL311" s="736"/>
      <c r="BM311" s="736"/>
      <c r="BN311" s="736"/>
      <c r="BO311" s="736"/>
      <c r="BP311" s="736"/>
      <c r="BQ311" s="736"/>
      <c r="BR311" s="736"/>
      <c r="BS311" s="736"/>
      <c r="BT311" s="736"/>
      <c r="BU311" s="736"/>
      <c r="BV311" s="736"/>
      <c r="BW311" s="736"/>
      <c r="BX311" s="736"/>
      <c r="BY311" s="736"/>
      <c r="BZ311" s="736"/>
      <c r="CA311" s="736"/>
      <c r="CB311" s="736"/>
      <c r="CC311" s="736"/>
      <c r="CD311" s="736"/>
      <c r="CE311" s="736"/>
      <c r="CF311" s="736"/>
      <c r="CG311" s="736"/>
      <c r="CH311" s="736"/>
      <c r="CI311" s="736"/>
      <c r="CJ311" s="736"/>
      <c r="CK311" s="736"/>
      <c r="CL311" s="736"/>
      <c r="CM311" s="736"/>
    </row>
    <row r="312" spans="1:91" ht="15.75" customHeight="1">
      <c r="A312" s="518"/>
      <c r="B312" s="525" t="str">
        <f t="shared" si="260"/>
        <v>J7</v>
      </c>
      <c r="C312" s="742">
        <f t="shared" si="261"/>
        <v>7</v>
      </c>
      <c r="D312" s="715">
        <f t="shared" si="262"/>
        <v>0</v>
      </c>
      <c r="E312" s="716"/>
      <c r="F312" s="717">
        <f t="shared" si="263"/>
        <v>0</v>
      </c>
      <c r="G312" s="718">
        <f t="shared" si="264"/>
        <v>0</v>
      </c>
      <c r="H312" s="711">
        <f t="shared" si="265"/>
        <v>0</v>
      </c>
      <c r="I312" s="711">
        <f t="shared" si="266"/>
        <v>0</v>
      </c>
      <c r="J312" s="711">
        <f t="shared" si="267"/>
        <v>0</v>
      </c>
      <c r="K312" s="711">
        <f t="shared" si="268"/>
        <v>0</v>
      </c>
      <c r="L312" s="711">
        <f t="shared" si="269"/>
        <v>0</v>
      </c>
      <c r="M312" s="711">
        <f t="shared" si="270"/>
        <v>0</v>
      </c>
      <c r="N312" s="711">
        <f t="shared" si="271"/>
        <v>0</v>
      </c>
      <c r="O312" s="711">
        <f t="shared" si="272"/>
        <v>0</v>
      </c>
      <c r="P312" s="711">
        <f t="shared" si="273"/>
        <v>0</v>
      </c>
      <c r="Q312" s="711">
        <f t="shared" si="274"/>
        <v>0</v>
      </c>
      <c r="R312" s="711">
        <f t="shared" si="275"/>
        <v>0</v>
      </c>
      <c r="S312" s="711">
        <f t="shared" si="276"/>
        <v>0</v>
      </c>
      <c r="T312" s="719">
        <f t="shared" si="277"/>
        <v>0</v>
      </c>
      <c r="U312" s="711"/>
      <c r="V312" s="711"/>
      <c r="W312" s="720"/>
      <c r="X312" s="711">
        <f t="shared" si="278"/>
        <v>0</v>
      </c>
      <c r="Y312" s="721" t="s">
        <v>650</v>
      </c>
      <c r="Z312" s="510"/>
      <c r="AA312" s="536"/>
      <c r="AB312" s="518"/>
      <c r="AC312" s="518"/>
      <c r="AF312" s="518"/>
      <c r="AG312" s="518"/>
      <c r="AH312" s="518"/>
      <c r="AI312" s="518"/>
      <c r="AJ312" s="518"/>
      <c r="AK312" s="518"/>
      <c r="AL312" s="518"/>
      <c r="AM312" s="518"/>
      <c r="AN312" s="518"/>
      <c r="AO312" s="518"/>
      <c r="AP312" s="518"/>
      <c r="AQ312" s="518"/>
      <c r="AR312" s="518"/>
      <c r="AS312" s="518"/>
      <c r="AT312" s="518"/>
      <c r="AU312" s="518"/>
      <c r="AV312" s="518"/>
      <c r="AW312" s="736"/>
      <c r="AX312" s="736"/>
      <c r="AY312" s="736"/>
      <c r="AZ312" s="736"/>
      <c r="BA312" s="736"/>
      <c r="BB312" s="736"/>
      <c r="BC312" s="736"/>
      <c r="BD312" s="736"/>
      <c r="BE312" s="736"/>
      <c r="BF312" s="736"/>
      <c r="BG312" s="736"/>
      <c r="BH312" s="736"/>
      <c r="BI312" s="736"/>
      <c r="BJ312" s="736"/>
      <c r="BK312" s="736"/>
      <c r="BL312" s="736"/>
      <c r="BM312" s="736"/>
      <c r="BN312" s="736"/>
      <c r="BO312" s="736"/>
      <c r="BP312" s="736"/>
      <c r="BQ312" s="736"/>
      <c r="BR312" s="736"/>
      <c r="BS312" s="736"/>
      <c r="BT312" s="736"/>
      <c r="BU312" s="736"/>
      <c r="BV312" s="736"/>
      <c r="BW312" s="736"/>
      <c r="BX312" s="736"/>
      <c r="BY312" s="736"/>
      <c r="BZ312" s="736"/>
      <c r="CA312" s="736"/>
      <c r="CB312" s="736"/>
      <c r="CC312" s="736"/>
      <c r="CD312" s="736"/>
      <c r="CE312" s="736"/>
      <c r="CF312" s="736"/>
      <c r="CG312" s="736"/>
      <c r="CH312" s="736"/>
      <c r="CI312" s="736"/>
      <c r="CJ312" s="736"/>
      <c r="CK312" s="736"/>
      <c r="CL312" s="736"/>
      <c r="CM312" s="736"/>
    </row>
    <row r="313" spans="1:91" ht="15.75" customHeight="1">
      <c r="A313" s="518"/>
      <c r="B313" s="525" t="str">
        <f t="shared" si="260"/>
        <v>J8</v>
      </c>
      <c r="C313" s="742">
        <f t="shared" si="261"/>
        <v>8</v>
      </c>
      <c r="D313" s="715">
        <f t="shared" si="262"/>
        <v>0</v>
      </c>
      <c r="E313" s="716"/>
      <c r="F313" s="717">
        <f t="shared" si="263"/>
        <v>0</v>
      </c>
      <c r="G313" s="718">
        <f t="shared" si="264"/>
        <v>0</v>
      </c>
      <c r="H313" s="711">
        <f t="shared" si="265"/>
        <v>0</v>
      </c>
      <c r="I313" s="711">
        <f t="shared" si="266"/>
        <v>0</v>
      </c>
      <c r="J313" s="711">
        <f t="shared" si="267"/>
        <v>0</v>
      </c>
      <c r="K313" s="711">
        <f t="shared" si="268"/>
        <v>0</v>
      </c>
      <c r="L313" s="711">
        <f t="shared" si="269"/>
        <v>0</v>
      </c>
      <c r="M313" s="711">
        <f t="shared" si="270"/>
        <v>0</v>
      </c>
      <c r="N313" s="711">
        <f t="shared" si="271"/>
        <v>0</v>
      </c>
      <c r="O313" s="711">
        <f t="shared" si="272"/>
        <v>0</v>
      </c>
      <c r="P313" s="711">
        <f t="shared" si="273"/>
        <v>0</v>
      </c>
      <c r="Q313" s="711">
        <f t="shared" si="274"/>
        <v>0</v>
      </c>
      <c r="R313" s="711">
        <f t="shared" si="275"/>
        <v>0</v>
      </c>
      <c r="S313" s="711">
        <f t="shared" si="276"/>
        <v>0</v>
      </c>
      <c r="T313" s="719">
        <f t="shared" si="277"/>
        <v>0</v>
      </c>
      <c r="U313" s="711"/>
      <c r="V313" s="711"/>
      <c r="W313" s="720"/>
      <c r="X313" s="711">
        <f t="shared" si="278"/>
        <v>0</v>
      </c>
      <c r="Y313" s="721" t="s">
        <v>650</v>
      </c>
      <c r="Z313" s="510"/>
      <c r="AA313" s="536"/>
      <c r="AB313" s="518"/>
      <c r="AC313" s="518"/>
      <c r="AF313" s="518"/>
      <c r="AG313" s="518"/>
      <c r="AH313" s="518"/>
      <c r="AI313" s="518"/>
      <c r="AJ313" s="518"/>
      <c r="AK313" s="518"/>
      <c r="AL313" s="518"/>
      <c r="AM313" s="518"/>
      <c r="AN313" s="518"/>
      <c r="AO313" s="518"/>
      <c r="AP313" s="518"/>
      <c r="AQ313" s="518"/>
      <c r="AR313" s="518"/>
      <c r="AS313" s="518"/>
      <c r="AT313" s="518"/>
      <c r="AU313" s="518"/>
      <c r="AV313" s="518"/>
      <c r="AW313" s="518"/>
      <c r="AX313" s="518"/>
      <c r="AY313" s="518"/>
      <c r="AZ313" s="518"/>
      <c r="BA313" s="518"/>
      <c r="BB313" s="518"/>
      <c r="BC313" s="518"/>
      <c r="BD313" s="518"/>
      <c r="BE313" s="518"/>
      <c r="BF313" s="518"/>
      <c r="BG313" s="518"/>
      <c r="BH313" s="518"/>
      <c r="BI313" s="518"/>
      <c r="BJ313" s="518"/>
      <c r="BK313" s="518"/>
      <c r="BL313" s="518"/>
      <c r="BM313" s="518"/>
      <c r="BN313" s="518"/>
      <c r="BO313" s="518"/>
      <c r="BP313" s="518"/>
      <c r="BQ313" s="518"/>
      <c r="BR313" s="518"/>
      <c r="BS313" s="518"/>
      <c r="BT313" s="518"/>
      <c r="BU313" s="518"/>
      <c r="BV313" s="518"/>
      <c r="BW313" s="518"/>
      <c r="BX313" s="518"/>
      <c r="BY313" s="518"/>
      <c r="BZ313" s="518"/>
      <c r="CA313" s="518"/>
      <c r="CB313" s="518"/>
      <c r="CC313" s="518"/>
      <c r="CD313" s="518"/>
      <c r="CE313" s="518"/>
      <c r="CF313" s="518"/>
      <c r="CG313" s="518"/>
      <c r="CH313" s="518"/>
      <c r="CI313" s="518"/>
      <c r="CJ313" s="518"/>
      <c r="CK313" s="518"/>
      <c r="CL313" s="518"/>
      <c r="CM313" s="518"/>
    </row>
    <row r="314" spans="1:91" ht="15.75" customHeight="1">
      <c r="A314" s="518"/>
      <c r="B314" s="525" t="str">
        <f t="shared" si="260"/>
        <v>J9</v>
      </c>
      <c r="C314" s="742">
        <f t="shared" si="261"/>
        <v>9</v>
      </c>
      <c r="D314" s="715">
        <f t="shared" si="262"/>
        <v>0</v>
      </c>
      <c r="E314" s="716"/>
      <c r="F314" s="717">
        <f t="shared" si="263"/>
        <v>0</v>
      </c>
      <c r="G314" s="718">
        <f t="shared" si="264"/>
        <v>0</v>
      </c>
      <c r="H314" s="711">
        <f t="shared" si="265"/>
        <v>0</v>
      </c>
      <c r="I314" s="711">
        <f t="shared" si="266"/>
        <v>0</v>
      </c>
      <c r="J314" s="711">
        <f t="shared" si="267"/>
        <v>0</v>
      </c>
      <c r="K314" s="711">
        <f t="shared" si="268"/>
        <v>0</v>
      </c>
      <c r="L314" s="711">
        <f t="shared" si="269"/>
        <v>0</v>
      </c>
      <c r="M314" s="711">
        <f t="shared" si="270"/>
        <v>0</v>
      </c>
      <c r="N314" s="711">
        <f t="shared" si="271"/>
        <v>0</v>
      </c>
      <c r="O314" s="711">
        <f t="shared" si="272"/>
        <v>0</v>
      </c>
      <c r="P314" s="711">
        <f t="shared" si="273"/>
        <v>0</v>
      </c>
      <c r="Q314" s="711">
        <f t="shared" si="274"/>
        <v>0</v>
      </c>
      <c r="R314" s="711">
        <f t="shared" si="275"/>
        <v>0</v>
      </c>
      <c r="S314" s="711">
        <f t="shared" si="276"/>
        <v>0</v>
      </c>
      <c r="T314" s="719">
        <f t="shared" si="277"/>
        <v>0</v>
      </c>
      <c r="U314" s="711"/>
      <c r="V314" s="711"/>
      <c r="W314" s="720"/>
      <c r="X314" s="711">
        <f t="shared" si="278"/>
        <v>0</v>
      </c>
      <c r="Y314" s="721" t="s">
        <v>650</v>
      </c>
      <c r="Z314" s="510"/>
      <c r="AA314" s="536"/>
      <c r="AB314" s="518"/>
      <c r="AC314" s="518"/>
      <c r="AF314" s="518"/>
      <c r="AG314" s="518"/>
      <c r="AH314" s="518"/>
      <c r="AI314" s="518"/>
      <c r="AJ314" s="518"/>
      <c r="AK314" s="518"/>
      <c r="AL314" s="518"/>
      <c r="AM314" s="518"/>
      <c r="AN314" s="518"/>
      <c r="AO314" s="518"/>
      <c r="AP314" s="518"/>
      <c r="AQ314" s="518"/>
      <c r="AR314" s="518"/>
      <c r="AS314" s="518"/>
      <c r="AT314" s="518"/>
      <c r="AU314" s="518"/>
      <c r="AV314" s="518"/>
      <c r="AW314" s="518"/>
      <c r="AX314" s="518"/>
      <c r="AY314" s="518"/>
      <c r="AZ314" s="518"/>
      <c r="BA314" s="518"/>
      <c r="BB314" s="518"/>
      <c r="BC314" s="518"/>
      <c r="BD314" s="518"/>
      <c r="BE314" s="518"/>
      <c r="BF314" s="518"/>
      <c r="BG314" s="518"/>
      <c r="BH314" s="518"/>
      <c r="BI314" s="518"/>
      <c r="BJ314" s="518"/>
      <c r="BK314" s="518"/>
      <c r="BL314" s="518"/>
      <c r="BM314" s="518"/>
      <c r="BN314" s="518"/>
      <c r="BO314" s="518"/>
      <c r="BP314" s="518"/>
      <c r="BQ314" s="518"/>
      <c r="BR314" s="518"/>
      <c r="BS314" s="518"/>
      <c r="BT314" s="518"/>
      <c r="BU314" s="518"/>
      <c r="BV314" s="518"/>
      <c r="BW314" s="518"/>
      <c r="BX314" s="518"/>
      <c r="BY314" s="518"/>
      <c r="BZ314" s="518"/>
      <c r="CA314" s="518"/>
      <c r="CB314" s="518"/>
      <c r="CC314" s="518"/>
      <c r="CD314" s="518"/>
      <c r="CE314" s="518"/>
      <c r="CF314" s="518"/>
      <c r="CG314" s="518"/>
      <c r="CH314" s="518"/>
      <c r="CI314" s="518"/>
      <c r="CJ314" s="518"/>
      <c r="CK314" s="518"/>
      <c r="CL314" s="518"/>
      <c r="CM314" s="518"/>
    </row>
    <row r="315" spans="1:91" ht="15.75" customHeight="1">
      <c r="A315" s="518"/>
      <c r="B315" s="525" t="str">
        <f t="shared" si="260"/>
        <v>J10</v>
      </c>
      <c r="C315" s="742">
        <f t="shared" si="261"/>
        <v>10</v>
      </c>
      <c r="D315" s="715">
        <f t="shared" si="262"/>
        <v>0</v>
      </c>
      <c r="E315" s="716"/>
      <c r="F315" s="717">
        <f t="shared" si="263"/>
        <v>0</v>
      </c>
      <c r="G315" s="718">
        <f t="shared" si="264"/>
        <v>0</v>
      </c>
      <c r="H315" s="711">
        <f t="shared" si="265"/>
        <v>0</v>
      </c>
      <c r="I315" s="711">
        <f t="shared" si="266"/>
        <v>0</v>
      </c>
      <c r="J315" s="711">
        <f t="shared" si="267"/>
        <v>0</v>
      </c>
      <c r="K315" s="711">
        <f t="shared" si="268"/>
        <v>0</v>
      </c>
      <c r="L315" s="711">
        <f t="shared" si="269"/>
        <v>0</v>
      </c>
      <c r="M315" s="711">
        <f t="shared" si="270"/>
        <v>0</v>
      </c>
      <c r="N315" s="711">
        <f t="shared" si="271"/>
        <v>0</v>
      </c>
      <c r="O315" s="711">
        <f t="shared" si="272"/>
        <v>0</v>
      </c>
      <c r="P315" s="711">
        <f t="shared" si="273"/>
        <v>0</v>
      </c>
      <c r="Q315" s="711">
        <f t="shared" si="274"/>
        <v>0</v>
      </c>
      <c r="R315" s="711">
        <f t="shared" si="275"/>
        <v>0</v>
      </c>
      <c r="S315" s="711">
        <f t="shared" si="276"/>
        <v>0</v>
      </c>
      <c r="T315" s="719">
        <f t="shared" si="277"/>
        <v>0</v>
      </c>
      <c r="U315" s="711"/>
      <c r="V315" s="711"/>
      <c r="W315" s="720"/>
      <c r="X315" s="711">
        <f t="shared" si="278"/>
        <v>0</v>
      </c>
      <c r="Y315" s="721" t="s">
        <v>650</v>
      </c>
      <c r="Z315" s="510"/>
      <c r="AA315" s="536"/>
      <c r="AB315" s="518"/>
      <c r="AC315" s="518"/>
      <c r="AF315" s="518"/>
      <c r="AG315" s="518"/>
      <c r="AH315" s="518"/>
      <c r="AI315" s="518"/>
      <c r="AJ315" s="518"/>
      <c r="AK315" s="518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18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18"/>
      <c r="BV315" s="518"/>
      <c r="BW315" s="518"/>
      <c r="BX315" s="518"/>
      <c r="BY315" s="518"/>
      <c r="BZ315" s="518"/>
      <c r="CA315" s="518"/>
      <c r="CB315" s="518"/>
      <c r="CC315" s="518"/>
      <c r="CD315" s="518"/>
      <c r="CE315" s="518"/>
      <c r="CF315" s="518"/>
      <c r="CG315" s="518"/>
      <c r="CH315" s="518"/>
      <c r="CI315" s="518"/>
      <c r="CJ315" s="518"/>
      <c r="CK315" s="518"/>
      <c r="CL315" s="518"/>
      <c r="CM315" s="518"/>
    </row>
    <row r="316" spans="1:91" ht="15.75" customHeight="1">
      <c r="A316" s="518"/>
      <c r="B316" s="525" t="str">
        <f t="shared" si="260"/>
        <v>J11</v>
      </c>
      <c r="C316" s="742">
        <f t="shared" si="261"/>
        <v>11</v>
      </c>
      <c r="D316" s="715">
        <f t="shared" si="262"/>
        <v>0</v>
      </c>
      <c r="E316" s="716"/>
      <c r="F316" s="717">
        <f t="shared" si="263"/>
        <v>0</v>
      </c>
      <c r="G316" s="718">
        <f t="shared" si="264"/>
        <v>0</v>
      </c>
      <c r="H316" s="711">
        <f t="shared" si="265"/>
        <v>0</v>
      </c>
      <c r="I316" s="711">
        <f t="shared" si="266"/>
        <v>0</v>
      </c>
      <c r="J316" s="711">
        <f t="shared" si="267"/>
        <v>0</v>
      </c>
      <c r="K316" s="711">
        <f t="shared" si="268"/>
        <v>0</v>
      </c>
      <c r="L316" s="711">
        <f t="shared" si="269"/>
        <v>0</v>
      </c>
      <c r="M316" s="711">
        <f t="shared" si="270"/>
        <v>0</v>
      </c>
      <c r="N316" s="711">
        <f t="shared" si="271"/>
        <v>0</v>
      </c>
      <c r="O316" s="711">
        <f t="shared" si="272"/>
        <v>0</v>
      </c>
      <c r="P316" s="711">
        <f t="shared" si="273"/>
        <v>0</v>
      </c>
      <c r="Q316" s="711">
        <f t="shared" si="274"/>
        <v>0</v>
      </c>
      <c r="R316" s="711">
        <f t="shared" si="275"/>
        <v>0</v>
      </c>
      <c r="S316" s="711">
        <f t="shared" si="276"/>
        <v>0</v>
      </c>
      <c r="T316" s="719">
        <f t="shared" si="277"/>
        <v>0</v>
      </c>
      <c r="U316" s="711"/>
      <c r="V316" s="711"/>
      <c r="W316" s="720"/>
      <c r="X316" s="711">
        <f t="shared" si="278"/>
        <v>0</v>
      </c>
      <c r="Y316" s="721" t="s">
        <v>650</v>
      </c>
      <c r="Z316" s="510"/>
      <c r="AA316" s="536"/>
      <c r="AB316" s="518"/>
      <c r="AC316" s="518"/>
      <c r="AF316" s="518"/>
      <c r="AG316" s="518"/>
      <c r="AH316" s="518"/>
      <c r="AI316" s="518"/>
      <c r="AJ316" s="518"/>
      <c r="AK316" s="518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18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18"/>
      <c r="BV316" s="518"/>
      <c r="BW316" s="518"/>
      <c r="BX316" s="518"/>
      <c r="BY316" s="518"/>
      <c r="BZ316" s="518"/>
      <c r="CA316" s="518"/>
      <c r="CB316" s="518"/>
      <c r="CC316" s="518"/>
      <c r="CD316" s="518"/>
      <c r="CE316" s="518"/>
      <c r="CF316" s="518"/>
      <c r="CG316" s="518"/>
      <c r="CH316" s="518"/>
      <c r="CI316" s="518"/>
      <c r="CJ316" s="518"/>
      <c r="CK316" s="518"/>
      <c r="CL316" s="518"/>
      <c r="CM316" s="518"/>
    </row>
    <row r="317" spans="1:91" ht="15.75" customHeight="1">
      <c r="A317" s="518"/>
      <c r="B317" s="525" t="str">
        <f t="shared" si="260"/>
        <v>J12</v>
      </c>
      <c r="C317" s="742">
        <f t="shared" si="261"/>
        <v>12</v>
      </c>
      <c r="D317" s="715">
        <f t="shared" si="262"/>
        <v>0</v>
      </c>
      <c r="E317" s="716"/>
      <c r="F317" s="717">
        <f t="shared" si="263"/>
        <v>0</v>
      </c>
      <c r="G317" s="718">
        <f t="shared" si="264"/>
        <v>0</v>
      </c>
      <c r="H317" s="711">
        <f t="shared" si="265"/>
        <v>0</v>
      </c>
      <c r="I317" s="711">
        <f t="shared" si="266"/>
        <v>0</v>
      </c>
      <c r="J317" s="711">
        <f t="shared" si="267"/>
        <v>0</v>
      </c>
      <c r="K317" s="711">
        <f t="shared" si="268"/>
        <v>0</v>
      </c>
      <c r="L317" s="711">
        <f t="shared" si="269"/>
        <v>0</v>
      </c>
      <c r="M317" s="711">
        <f t="shared" si="270"/>
        <v>0</v>
      </c>
      <c r="N317" s="711">
        <f t="shared" si="271"/>
        <v>0</v>
      </c>
      <c r="O317" s="711">
        <f t="shared" si="272"/>
        <v>0</v>
      </c>
      <c r="P317" s="711">
        <f t="shared" si="273"/>
        <v>0</v>
      </c>
      <c r="Q317" s="711">
        <f t="shared" si="274"/>
        <v>0</v>
      </c>
      <c r="R317" s="711">
        <f t="shared" si="275"/>
        <v>0</v>
      </c>
      <c r="S317" s="711">
        <f t="shared" si="276"/>
        <v>0</v>
      </c>
      <c r="T317" s="719">
        <f t="shared" si="277"/>
        <v>0</v>
      </c>
      <c r="U317" s="711"/>
      <c r="V317" s="711"/>
      <c r="W317" s="720"/>
      <c r="X317" s="711">
        <f t="shared" si="278"/>
        <v>0</v>
      </c>
      <c r="Y317" s="721" t="s">
        <v>650</v>
      </c>
      <c r="Z317" s="510"/>
      <c r="AA317" s="536"/>
      <c r="AB317" s="518"/>
      <c r="AC317" s="518"/>
      <c r="AF317" s="518"/>
      <c r="AG317" s="518"/>
      <c r="AH317" s="518"/>
      <c r="AI317" s="518"/>
      <c r="AJ317" s="518"/>
      <c r="AK317" s="518"/>
      <c r="AL317" s="518"/>
      <c r="AM317" s="518"/>
      <c r="AN317" s="518"/>
      <c r="AO317" s="518"/>
      <c r="AP317" s="518"/>
      <c r="AQ317" s="518"/>
      <c r="AR317" s="518"/>
      <c r="AS317" s="518"/>
      <c r="AT317" s="518"/>
      <c r="AU317" s="518"/>
      <c r="AV317" s="518"/>
      <c r="AW317" s="518"/>
      <c r="AX317" s="518"/>
      <c r="AY317" s="518"/>
      <c r="AZ317" s="518"/>
      <c r="BA317" s="518"/>
      <c r="BB317" s="518"/>
      <c r="BC317" s="518"/>
      <c r="BD317" s="518"/>
      <c r="BE317" s="518"/>
      <c r="BF317" s="518"/>
      <c r="BG317" s="518"/>
      <c r="BH317" s="518"/>
      <c r="BI317" s="518"/>
      <c r="BJ317" s="518"/>
      <c r="BK317" s="518"/>
      <c r="BL317" s="518"/>
      <c r="BM317" s="518"/>
      <c r="BN317" s="518"/>
      <c r="BO317" s="518"/>
      <c r="BP317" s="518"/>
      <c r="BQ317" s="518"/>
      <c r="BR317" s="518"/>
      <c r="BS317" s="518"/>
      <c r="BT317" s="518"/>
      <c r="BU317" s="518"/>
      <c r="BV317" s="518"/>
      <c r="BW317" s="518"/>
      <c r="BX317" s="518"/>
      <c r="BY317" s="518"/>
      <c r="BZ317" s="518"/>
      <c r="CA317" s="518"/>
      <c r="CB317" s="518"/>
      <c r="CC317" s="518"/>
      <c r="CD317" s="518"/>
      <c r="CE317" s="518"/>
      <c r="CF317" s="518"/>
      <c r="CG317" s="518"/>
      <c r="CH317" s="518"/>
      <c r="CI317" s="518"/>
      <c r="CJ317" s="518"/>
      <c r="CK317" s="518"/>
      <c r="CL317" s="518"/>
      <c r="CM317" s="518"/>
    </row>
    <row r="318" spans="1:91" ht="15.75" customHeight="1">
      <c r="A318" s="518"/>
      <c r="B318" s="525" t="str">
        <f t="shared" si="260"/>
        <v>J13</v>
      </c>
      <c r="C318" s="742">
        <f t="shared" si="261"/>
        <v>13</v>
      </c>
      <c r="D318" s="715">
        <f t="shared" si="262"/>
        <v>0</v>
      </c>
      <c r="E318" s="716"/>
      <c r="F318" s="717">
        <f t="shared" si="263"/>
        <v>0</v>
      </c>
      <c r="G318" s="718">
        <f t="shared" si="264"/>
        <v>0</v>
      </c>
      <c r="H318" s="711">
        <f t="shared" si="265"/>
        <v>0</v>
      </c>
      <c r="I318" s="711">
        <f t="shared" si="266"/>
        <v>0</v>
      </c>
      <c r="J318" s="711">
        <f t="shared" si="267"/>
        <v>0</v>
      </c>
      <c r="K318" s="711">
        <f t="shared" si="268"/>
        <v>0</v>
      </c>
      <c r="L318" s="711">
        <f t="shared" si="269"/>
        <v>0</v>
      </c>
      <c r="M318" s="711">
        <f t="shared" si="270"/>
        <v>0</v>
      </c>
      <c r="N318" s="711">
        <f t="shared" si="271"/>
        <v>0</v>
      </c>
      <c r="O318" s="711">
        <f t="shared" si="272"/>
        <v>0</v>
      </c>
      <c r="P318" s="711">
        <f t="shared" si="273"/>
        <v>0</v>
      </c>
      <c r="Q318" s="711">
        <f t="shared" si="274"/>
        <v>0</v>
      </c>
      <c r="R318" s="711">
        <f t="shared" si="275"/>
        <v>0</v>
      </c>
      <c r="S318" s="711">
        <f t="shared" si="276"/>
        <v>0</v>
      </c>
      <c r="T318" s="719">
        <f t="shared" si="277"/>
        <v>0</v>
      </c>
      <c r="U318" s="711"/>
      <c r="V318" s="711"/>
      <c r="W318" s="720"/>
      <c r="X318" s="711">
        <f t="shared" si="278"/>
        <v>0</v>
      </c>
      <c r="Y318" s="721" t="s">
        <v>650</v>
      </c>
      <c r="Z318" s="510"/>
      <c r="AA318" s="536"/>
      <c r="AB318" s="518"/>
      <c r="AC318" s="518"/>
      <c r="AF318" s="518"/>
      <c r="AG318" s="518"/>
      <c r="AH318" s="518"/>
      <c r="AI318" s="518"/>
      <c r="AJ318" s="518"/>
      <c r="AK318" s="518"/>
      <c r="AL318" s="518"/>
      <c r="AM318" s="518"/>
      <c r="AN318" s="518"/>
      <c r="AO318" s="518"/>
      <c r="AP318" s="518"/>
      <c r="AQ318" s="518"/>
      <c r="AR318" s="518"/>
      <c r="AS318" s="518"/>
      <c r="AT318" s="518"/>
      <c r="AU318" s="518"/>
      <c r="AV318" s="518"/>
      <c r="AW318" s="518"/>
      <c r="AX318" s="518"/>
      <c r="AY318" s="518"/>
      <c r="AZ318" s="518"/>
      <c r="BA318" s="518"/>
      <c r="BB318" s="518"/>
      <c r="BC318" s="518"/>
      <c r="BD318" s="518"/>
      <c r="BE318" s="518"/>
      <c r="BF318" s="518"/>
      <c r="BG318" s="518"/>
      <c r="BH318" s="518"/>
      <c r="BI318" s="518"/>
      <c r="BJ318" s="518"/>
      <c r="BK318" s="518"/>
      <c r="BL318" s="518"/>
      <c r="BM318" s="518"/>
      <c r="BN318" s="518"/>
      <c r="BO318" s="518"/>
      <c r="BP318" s="518"/>
      <c r="BQ318" s="518"/>
      <c r="BR318" s="518"/>
      <c r="BS318" s="518"/>
      <c r="BT318" s="518"/>
      <c r="BU318" s="518"/>
      <c r="BV318" s="518"/>
      <c r="BW318" s="518"/>
      <c r="BX318" s="518"/>
      <c r="BY318" s="518"/>
      <c r="BZ318" s="518"/>
      <c r="CA318" s="518"/>
      <c r="CB318" s="518"/>
      <c r="CC318" s="518"/>
      <c r="CD318" s="518"/>
      <c r="CE318" s="518"/>
      <c r="CF318" s="518"/>
      <c r="CG318" s="518"/>
      <c r="CH318" s="518"/>
      <c r="CI318" s="518"/>
      <c r="CJ318" s="518"/>
      <c r="CK318" s="518"/>
      <c r="CL318" s="518"/>
      <c r="CM318" s="518"/>
    </row>
    <row r="319" spans="1:91" ht="15.75" customHeight="1">
      <c r="A319" s="518"/>
      <c r="B319" s="525" t="str">
        <f t="shared" si="260"/>
        <v>J14</v>
      </c>
      <c r="C319" s="742">
        <f t="shared" si="261"/>
        <v>14</v>
      </c>
      <c r="D319" s="715">
        <f t="shared" si="262"/>
        <v>0</v>
      </c>
      <c r="E319" s="716"/>
      <c r="F319" s="717">
        <f t="shared" si="263"/>
        <v>0</v>
      </c>
      <c r="G319" s="718">
        <f t="shared" si="264"/>
        <v>0</v>
      </c>
      <c r="H319" s="711">
        <f t="shared" si="265"/>
        <v>0</v>
      </c>
      <c r="I319" s="711">
        <f t="shared" si="266"/>
        <v>0</v>
      </c>
      <c r="J319" s="711">
        <f t="shared" si="267"/>
        <v>0</v>
      </c>
      <c r="K319" s="711">
        <f t="shared" si="268"/>
        <v>0</v>
      </c>
      <c r="L319" s="711">
        <f t="shared" si="269"/>
        <v>0</v>
      </c>
      <c r="M319" s="711">
        <f t="shared" si="270"/>
        <v>0</v>
      </c>
      <c r="N319" s="711">
        <f t="shared" si="271"/>
        <v>0</v>
      </c>
      <c r="O319" s="711">
        <f t="shared" si="272"/>
        <v>0</v>
      </c>
      <c r="P319" s="711">
        <f t="shared" si="273"/>
        <v>0</v>
      </c>
      <c r="Q319" s="711">
        <f t="shared" si="274"/>
        <v>0</v>
      </c>
      <c r="R319" s="711">
        <f t="shared" si="275"/>
        <v>0</v>
      </c>
      <c r="S319" s="711">
        <f t="shared" si="276"/>
        <v>0</v>
      </c>
      <c r="T319" s="719">
        <f t="shared" si="277"/>
        <v>0</v>
      </c>
      <c r="U319" s="711"/>
      <c r="V319" s="711"/>
      <c r="W319" s="720"/>
      <c r="X319" s="711">
        <f t="shared" si="278"/>
        <v>0</v>
      </c>
      <c r="Y319" s="721" t="s">
        <v>650</v>
      </c>
      <c r="Z319" s="510"/>
      <c r="AA319" s="536"/>
      <c r="AB319" s="518"/>
      <c r="AC319" s="518"/>
      <c r="AF319" s="518"/>
      <c r="AG319" s="518"/>
      <c r="AH319" s="518"/>
      <c r="AI319" s="518"/>
      <c r="AJ319" s="518"/>
      <c r="AK319" s="518"/>
      <c r="AL319" s="518"/>
      <c r="AM319" s="518"/>
      <c r="AN319" s="518"/>
      <c r="AO319" s="518"/>
      <c r="AP319" s="518"/>
      <c r="AQ319" s="518"/>
      <c r="AR319" s="518"/>
      <c r="AS319" s="518"/>
      <c r="AT319" s="518"/>
      <c r="AU319" s="518"/>
      <c r="AV319" s="518"/>
      <c r="AW319" s="518"/>
      <c r="AX319" s="518"/>
      <c r="AY319" s="518"/>
      <c r="AZ319" s="518"/>
      <c r="BA319" s="518"/>
      <c r="BB319" s="518"/>
      <c r="BC319" s="518"/>
      <c r="BD319" s="518"/>
      <c r="BE319" s="518"/>
      <c r="BF319" s="518"/>
      <c r="BG319" s="518"/>
      <c r="BH319" s="518"/>
      <c r="BI319" s="518"/>
      <c r="BJ319" s="518"/>
      <c r="BK319" s="518"/>
      <c r="BL319" s="518"/>
      <c r="BM319" s="518"/>
      <c r="BN319" s="518"/>
      <c r="BO319" s="518"/>
      <c r="BP319" s="518"/>
      <c r="BQ319" s="518"/>
      <c r="BR319" s="518"/>
      <c r="BS319" s="518"/>
      <c r="BT319" s="518"/>
      <c r="BU319" s="518"/>
      <c r="BV319" s="518"/>
      <c r="BW319" s="518"/>
      <c r="BX319" s="518"/>
      <c r="BY319" s="518"/>
      <c r="BZ319" s="518"/>
      <c r="CA319" s="518"/>
      <c r="CB319" s="518"/>
      <c r="CC319" s="518"/>
      <c r="CD319" s="518"/>
      <c r="CE319" s="518"/>
      <c r="CF319" s="518"/>
      <c r="CG319" s="518"/>
      <c r="CH319" s="518"/>
      <c r="CI319" s="518"/>
      <c r="CJ319" s="518"/>
      <c r="CK319" s="518"/>
      <c r="CL319" s="518"/>
      <c r="CM319" s="518"/>
    </row>
    <row r="320" spans="1:91" ht="15.75" customHeight="1">
      <c r="A320" s="518"/>
      <c r="B320" s="525" t="str">
        <f t="shared" si="260"/>
        <v>J15</v>
      </c>
      <c r="C320" s="742">
        <f t="shared" si="261"/>
        <v>15</v>
      </c>
      <c r="D320" s="715">
        <f t="shared" si="262"/>
        <v>0</v>
      </c>
      <c r="E320" s="716"/>
      <c r="F320" s="717">
        <f t="shared" si="263"/>
        <v>0</v>
      </c>
      <c r="G320" s="718">
        <f t="shared" si="264"/>
        <v>0</v>
      </c>
      <c r="H320" s="711">
        <f t="shared" si="265"/>
        <v>0</v>
      </c>
      <c r="I320" s="711">
        <f t="shared" si="266"/>
        <v>0</v>
      </c>
      <c r="J320" s="711">
        <f t="shared" si="267"/>
        <v>0</v>
      </c>
      <c r="K320" s="711">
        <f t="shared" si="268"/>
        <v>0</v>
      </c>
      <c r="L320" s="711">
        <f t="shared" si="269"/>
        <v>0</v>
      </c>
      <c r="M320" s="711">
        <f t="shared" si="270"/>
        <v>0</v>
      </c>
      <c r="N320" s="711">
        <f t="shared" si="271"/>
        <v>0</v>
      </c>
      <c r="O320" s="711">
        <f t="shared" si="272"/>
        <v>0</v>
      </c>
      <c r="P320" s="711">
        <f t="shared" si="273"/>
        <v>0</v>
      </c>
      <c r="Q320" s="711">
        <f t="shared" si="274"/>
        <v>0</v>
      </c>
      <c r="R320" s="711">
        <f t="shared" si="275"/>
        <v>0</v>
      </c>
      <c r="S320" s="711">
        <f t="shared" si="276"/>
        <v>0</v>
      </c>
      <c r="T320" s="719">
        <f t="shared" si="277"/>
        <v>0</v>
      </c>
      <c r="U320" s="711"/>
      <c r="V320" s="711"/>
      <c r="W320" s="720"/>
      <c r="X320" s="711">
        <f t="shared" si="278"/>
        <v>0</v>
      </c>
      <c r="Y320" s="721" t="s">
        <v>650</v>
      </c>
      <c r="Z320" s="510"/>
      <c r="AA320" s="536"/>
      <c r="AB320" s="518"/>
      <c r="AC320" s="518"/>
      <c r="AF320" s="518"/>
      <c r="AG320" s="518"/>
      <c r="AH320" s="518"/>
      <c r="AI320" s="518"/>
      <c r="AJ320" s="518"/>
      <c r="AK320" s="518"/>
      <c r="AL320" s="518"/>
      <c r="AM320" s="518"/>
      <c r="AN320" s="518"/>
      <c r="AO320" s="518"/>
      <c r="AP320" s="518"/>
      <c r="AQ320" s="518"/>
      <c r="AR320" s="518"/>
      <c r="AS320" s="518"/>
      <c r="AT320" s="518"/>
      <c r="AU320" s="518"/>
      <c r="AV320" s="518"/>
      <c r="AW320" s="518"/>
      <c r="AX320" s="518"/>
      <c r="AY320" s="518"/>
      <c r="AZ320" s="518"/>
      <c r="BA320" s="518"/>
      <c r="BB320" s="518"/>
      <c r="BC320" s="518"/>
      <c r="BD320" s="518"/>
      <c r="BE320" s="518"/>
      <c r="BF320" s="518"/>
      <c r="BG320" s="518"/>
      <c r="BH320" s="518"/>
      <c r="BI320" s="518"/>
      <c r="BJ320" s="518"/>
      <c r="BK320" s="518"/>
      <c r="BL320" s="518"/>
      <c r="BM320" s="518"/>
      <c r="BN320" s="518"/>
      <c r="BO320" s="518"/>
      <c r="BP320" s="518"/>
      <c r="BQ320" s="518"/>
      <c r="BR320" s="518"/>
      <c r="BS320" s="518"/>
      <c r="BT320" s="518"/>
      <c r="BU320" s="518"/>
      <c r="BV320" s="518"/>
      <c r="BW320" s="518"/>
      <c r="BX320" s="518"/>
      <c r="BY320" s="518"/>
      <c r="BZ320" s="518"/>
      <c r="CA320" s="518"/>
      <c r="CB320" s="518"/>
      <c r="CC320" s="518"/>
      <c r="CD320" s="518"/>
      <c r="CE320" s="518"/>
      <c r="CF320" s="518"/>
      <c r="CG320" s="518"/>
      <c r="CH320" s="518"/>
      <c r="CI320" s="518"/>
      <c r="CJ320" s="518"/>
      <c r="CK320" s="518"/>
      <c r="CL320" s="518"/>
      <c r="CM320" s="518"/>
    </row>
    <row r="321" spans="1:91" ht="15.75" customHeight="1">
      <c r="A321" s="518"/>
      <c r="B321" s="525" t="str">
        <f t="shared" si="260"/>
        <v>J16</v>
      </c>
      <c r="C321" s="742">
        <f t="shared" si="261"/>
        <v>16</v>
      </c>
      <c r="D321" s="715">
        <f t="shared" si="262"/>
        <v>0</v>
      </c>
      <c r="E321" s="716"/>
      <c r="F321" s="717">
        <f t="shared" si="263"/>
        <v>0</v>
      </c>
      <c r="G321" s="718">
        <f t="shared" si="264"/>
        <v>0</v>
      </c>
      <c r="H321" s="711">
        <f t="shared" si="265"/>
        <v>0</v>
      </c>
      <c r="I321" s="711">
        <f t="shared" si="266"/>
        <v>0</v>
      </c>
      <c r="J321" s="711">
        <f t="shared" si="267"/>
        <v>0</v>
      </c>
      <c r="K321" s="711">
        <f t="shared" si="268"/>
        <v>0</v>
      </c>
      <c r="L321" s="711">
        <f t="shared" si="269"/>
        <v>0</v>
      </c>
      <c r="M321" s="711">
        <f t="shared" si="270"/>
        <v>0</v>
      </c>
      <c r="N321" s="711">
        <f t="shared" si="271"/>
        <v>0</v>
      </c>
      <c r="O321" s="711">
        <f t="shared" si="272"/>
        <v>0</v>
      </c>
      <c r="P321" s="711">
        <f t="shared" si="273"/>
        <v>0</v>
      </c>
      <c r="Q321" s="711">
        <f t="shared" si="274"/>
        <v>0</v>
      </c>
      <c r="R321" s="711">
        <f t="shared" si="275"/>
        <v>0</v>
      </c>
      <c r="S321" s="711">
        <f t="shared" si="276"/>
        <v>0</v>
      </c>
      <c r="T321" s="719">
        <f t="shared" si="277"/>
        <v>0</v>
      </c>
      <c r="U321" s="711"/>
      <c r="V321" s="711"/>
      <c r="W321" s="720"/>
      <c r="X321" s="711">
        <f t="shared" si="278"/>
        <v>0</v>
      </c>
      <c r="Y321" s="721" t="s">
        <v>650</v>
      </c>
      <c r="Z321" s="510"/>
      <c r="AA321" s="536"/>
      <c r="AB321" s="518"/>
      <c r="AC321" s="518"/>
      <c r="AF321" s="518"/>
      <c r="AG321" s="518"/>
      <c r="AH321" s="518"/>
      <c r="AI321" s="518"/>
      <c r="AJ321" s="518"/>
      <c r="AK321" s="518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18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18"/>
      <c r="BV321" s="518"/>
      <c r="BW321" s="518"/>
      <c r="BX321" s="518"/>
      <c r="BY321" s="518"/>
      <c r="BZ321" s="518"/>
      <c r="CA321" s="518"/>
      <c r="CB321" s="518"/>
      <c r="CC321" s="518"/>
      <c r="CD321" s="518"/>
      <c r="CE321" s="518"/>
      <c r="CF321" s="518"/>
      <c r="CG321" s="518"/>
      <c r="CH321" s="518"/>
      <c r="CI321" s="518"/>
      <c r="CJ321" s="518"/>
      <c r="CK321" s="518"/>
      <c r="CL321" s="518"/>
      <c r="CM321" s="518"/>
    </row>
    <row r="322" spans="1:91" ht="15.75" customHeight="1">
      <c r="A322" s="518"/>
      <c r="B322" s="525" t="str">
        <f t="shared" si="260"/>
        <v>J17</v>
      </c>
      <c r="C322" s="742">
        <f t="shared" si="261"/>
        <v>17</v>
      </c>
      <c r="D322" s="715">
        <f t="shared" si="262"/>
        <v>0</v>
      </c>
      <c r="E322" s="716"/>
      <c r="F322" s="717">
        <f t="shared" si="263"/>
        <v>0</v>
      </c>
      <c r="G322" s="718">
        <f t="shared" si="264"/>
        <v>0</v>
      </c>
      <c r="H322" s="711">
        <f t="shared" si="265"/>
        <v>0</v>
      </c>
      <c r="I322" s="711">
        <f t="shared" si="266"/>
        <v>0</v>
      </c>
      <c r="J322" s="711">
        <f t="shared" si="267"/>
        <v>0</v>
      </c>
      <c r="K322" s="711">
        <f t="shared" si="268"/>
        <v>0</v>
      </c>
      <c r="L322" s="711">
        <f t="shared" si="269"/>
        <v>0</v>
      </c>
      <c r="M322" s="711">
        <f t="shared" si="270"/>
        <v>0</v>
      </c>
      <c r="N322" s="711">
        <f t="shared" si="271"/>
        <v>0</v>
      </c>
      <c r="O322" s="711">
        <f t="shared" si="272"/>
        <v>0</v>
      </c>
      <c r="P322" s="711">
        <f t="shared" si="273"/>
        <v>0</v>
      </c>
      <c r="Q322" s="711">
        <f t="shared" si="274"/>
        <v>0</v>
      </c>
      <c r="R322" s="711">
        <f t="shared" si="275"/>
        <v>0</v>
      </c>
      <c r="S322" s="711">
        <f t="shared" si="276"/>
        <v>0</v>
      </c>
      <c r="T322" s="719">
        <f t="shared" si="277"/>
        <v>0</v>
      </c>
      <c r="U322" s="711"/>
      <c r="V322" s="711"/>
      <c r="W322" s="720"/>
      <c r="X322" s="711">
        <f t="shared" si="278"/>
        <v>0</v>
      </c>
      <c r="Y322" s="721" t="s">
        <v>650</v>
      </c>
      <c r="Z322" s="510"/>
      <c r="AA322" s="536"/>
      <c r="AB322" s="518"/>
      <c r="AC322" s="518"/>
      <c r="AF322" s="518"/>
      <c r="AG322" s="518"/>
      <c r="AH322" s="518"/>
      <c r="AI322" s="518"/>
      <c r="AJ322" s="518"/>
      <c r="AK322" s="518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18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18"/>
      <c r="BV322" s="518"/>
      <c r="BW322" s="518"/>
      <c r="BX322" s="518"/>
      <c r="BY322" s="518"/>
      <c r="BZ322" s="518"/>
      <c r="CA322" s="518"/>
      <c r="CB322" s="518"/>
      <c r="CC322" s="518"/>
      <c r="CD322" s="518"/>
      <c r="CE322" s="518"/>
      <c r="CF322" s="518"/>
      <c r="CG322" s="518"/>
      <c r="CH322" s="518"/>
      <c r="CI322" s="518"/>
      <c r="CJ322" s="518"/>
      <c r="CK322" s="518"/>
      <c r="CL322" s="518"/>
      <c r="CM322" s="518"/>
    </row>
    <row r="323" spans="1:91" ht="15.75" customHeight="1">
      <c r="A323" s="518"/>
      <c r="B323" s="525" t="str">
        <f t="shared" si="260"/>
        <v>J18</v>
      </c>
      <c r="C323" s="742">
        <f t="shared" si="261"/>
        <v>18</v>
      </c>
      <c r="D323" s="715">
        <f t="shared" si="262"/>
        <v>0</v>
      </c>
      <c r="E323" s="716"/>
      <c r="F323" s="717">
        <f t="shared" si="263"/>
        <v>0</v>
      </c>
      <c r="G323" s="718">
        <f t="shared" si="264"/>
        <v>0</v>
      </c>
      <c r="H323" s="711">
        <f t="shared" si="265"/>
        <v>0</v>
      </c>
      <c r="I323" s="711">
        <f t="shared" si="266"/>
        <v>0</v>
      </c>
      <c r="J323" s="711">
        <f t="shared" si="267"/>
        <v>0</v>
      </c>
      <c r="K323" s="711">
        <f t="shared" si="268"/>
        <v>0</v>
      </c>
      <c r="L323" s="711">
        <f t="shared" si="269"/>
        <v>0</v>
      </c>
      <c r="M323" s="711">
        <f t="shared" si="270"/>
        <v>0</v>
      </c>
      <c r="N323" s="711">
        <f t="shared" si="271"/>
        <v>0</v>
      </c>
      <c r="O323" s="711">
        <f t="shared" si="272"/>
        <v>0</v>
      </c>
      <c r="P323" s="711">
        <f t="shared" si="273"/>
        <v>0</v>
      </c>
      <c r="Q323" s="711">
        <f t="shared" si="274"/>
        <v>0</v>
      </c>
      <c r="R323" s="711">
        <f t="shared" si="275"/>
        <v>0</v>
      </c>
      <c r="S323" s="711">
        <f t="shared" si="276"/>
        <v>0</v>
      </c>
      <c r="T323" s="719">
        <f t="shared" si="277"/>
        <v>0</v>
      </c>
      <c r="U323" s="711"/>
      <c r="V323" s="711"/>
      <c r="W323" s="720"/>
      <c r="X323" s="711">
        <f t="shared" si="278"/>
        <v>0</v>
      </c>
      <c r="Y323" s="721" t="s">
        <v>650</v>
      </c>
      <c r="Z323" s="510"/>
      <c r="AA323" s="536"/>
      <c r="AB323" s="518"/>
      <c r="AC323" s="518"/>
      <c r="AF323" s="518"/>
      <c r="AG323" s="518"/>
      <c r="AH323" s="518"/>
      <c r="AI323" s="518"/>
      <c r="AJ323" s="518"/>
      <c r="AK323" s="518"/>
      <c r="AL323" s="518"/>
      <c r="AM323" s="518"/>
      <c r="AN323" s="518"/>
      <c r="AO323" s="518"/>
      <c r="AP323" s="518"/>
      <c r="AQ323" s="518"/>
      <c r="AR323" s="518"/>
      <c r="AS323" s="518"/>
      <c r="AT323" s="518"/>
      <c r="AU323" s="518"/>
      <c r="AV323" s="518"/>
      <c r="AW323" s="518"/>
      <c r="AX323" s="518"/>
      <c r="AY323" s="518"/>
      <c r="AZ323" s="518"/>
      <c r="BA323" s="518"/>
      <c r="BB323" s="518"/>
      <c r="BC323" s="518"/>
      <c r="BD323" s="518"/>
      <c r="BE323" s="518"/>
      <c r="BF323" s="518"/>
      <c r="BG323" s="518"/>
      <c r="BH323" s="518"/>
      <c r="BI323" s="518"/>
      <c r="BJ323" s="518"/>
      <c r="BK323" s="518"/>
      <c r="BL323" s="518"/>
      <c r="BM323" s="518"/>
      <c r="BN323" s="518"/>
      <c r="BO323" s="518"/>
      <c r="BP323" s="518"/>
      <c r="BQ323" s="518"/>
      <c r="BR323" s="518"/>
      <c r="BS323" s="518"/>
      <c r="BT323" s="518"/>
      <c r="BU323" s="518"/>
      <c r="BV323" s="518"/>
      <c r="BW323" s="518"/>
      <c r="BX323" s="518"/>
      <c r="BY323" s="518"/>
      <c r="BZ323" s="518"/>
      <c r="CA323" s="518"/>
      <c r="CB323" s="518"/>
      <c r="CC323" s="518"/>
      <c r="CD323" s="518"/>
      <c r="CE323" s="518"/>
      <c r="CF323" s="518"/>
      <c r="CG323" s="518"/>
      <c r="CH323" s="518"/>
      <c r="CI323" s="518"/>
      <c r="CJ323" s="518"/>
      <c r="CK323" s="518"/>
      <c r="CL323" s="518"/>
      <c r="CM323" s="518"/>
    </row>
    <row r="324" spans="1:91" ht="15.75" customHeight="1">
      <c r="A324" s="518"/>
      <c r="B324" s="525" t="str">
        <f t="shared" si="260"/>
        <v>J19</v>
      </c>
      <c r="C324" s="742">
        <f t="shared" si="261"/>
        <v>19</v>
      </c>
      <c r="D324" s="715">
        <f t="shared" si="262"/>
        <v>0</v>
      </c>
      <c r="E324" s="716"/>
      <c r="F324" s="717">
        <f t="shared" si="263"/>
        <v>0</v>
      </c>
      <c r="G324" s="718">
        <f t="shared" si="264"/>
        <v>0</v>
      </c>
      <c r="H324" s="711">
        <f t="shared" si="265"/>
        <v>0</v>
      </c>
      <c r="I324" s="711">
        <f t="shared" si="266"/>
        <v>0</v>
      </c>
      <c r="J324" s="711">
        <f t="shared" si="267"/>
        <v>0</v>
      </c>
      <c r="K324" s="711">
        <f t="shared" si="268"/>
        <v>0</v>
      </c>
      <c r="L324" s="711">
        <f t="shared" si="269"/>
        <v>0</v>
      </c>
      <c r="M324" s="711">
        <f t="shared" si="270"/>
        <v>0</v>
      </c>
      <c r="N324" s="711">
        <f t="shared" si="271"/>
        <v>0</v>
      </c>
      <c r="O324" s="711">
        <f t="shared" si="272"/>
        <v>0</v>
      </c>
      <c r="P324" s="711">
        <f t="shared" si="273"/>
        <v>0</v>
      </c>
      <c r="Q324" s="711">
        <f t="shared" si="274"/>
        <v>0</v>
      </c>
      <c r="R324" s="711">
        <f t="shared" si="275"/>
        <v>0</v>
      </c>
      <c r="S324" s="711">
        <f t="shared" si="276"/>
        <v>0</v>
      </c>
      <c r="T324" s="719">
        <f t="shared" si="277"/>
        <v>0</v>
      </c>
      <c r="U324" s="711"/>
      <c r="V324" s="711"/>
      <c r="W324" s="720"/>
      <c r="X324" s="711">
        <f t="shared" si="278"/>
        <v>0</v>
      </c>
      <c r="Y324" s="721" t="s">
        <v>650</v>
      </c>
      <c r="Z324" s="510"/>
      <c r="AA324" s="536"/>
      <c r="AB324" s="518"/>
      <c r="AC324" s="518"/>
      <c r="AF324" s="518"/>
      <c r="AG324" s="518"/>
      <c r="AH324" s="518"/>
      <c r="AI324" s="518"/>
      <c r="AJ324" s="518"/>
      <c r="AK324" s="518"/>
      <c r="AL324" s="518"/>
      <c r="AM324" s="518"/>
      <c r="AN324" s="518"/>
      <c r="AO324" s="518"/>
      <c r="AP324" s="518"/>
      <c r="AQ324" s="518"/>
      <c r="AR324" s="518"/>
      <c r="AS324" s="518"/>
      <c r="AT324" s="518"/>
      <c r="AU324" s="518"/>
      <c r="AV324" s="518"/>
      <c r="AW324" s="518"/>
      <c r="AX324" s="518"/>
      <c r="AY324" s="518"/>
      <c r="AZ324" s="518"/>
      <c r="BA324" s="518"/>
      <c r="BB324" s="518"/>
      <c r="BC324" s="518"/>
      <c r="BD324" s="518"/>
      <c r="BE324" s="518"/>
      <c r="BF324" s="518"/>
      <c r="BG324" s="518"/>
      <c r="BH324" s="518"/>
      <c r="BI324" s="518"/>
      <c r="BJ324" s="518"/>
      <c r="BK324" s="518"/>
      <c r="BL324" s="518"/>
      <c r="BM324" s="518"/>
      <c r="BN324" s="518"/>
      <c r="BO324" s="518"/>
      <c r="BP324" s="518"/>
      <c r="BQ324" s="518"/>
      <c r="BR324" s="518"/>
      <c r="BS324" s="518"/>
      <c r="BT324" s="518"/>
      <c r="BU324" s="518"/>
      <c r="BV324" s="518"/>
      <c r="BW324" s="518"/>
      <c r="BX324" s="518"/>
      <c r="BY324" s="518"/>
      <c r="BZ324" s="518"/>
      <c r="CA324" s="518"/>
      <c r="CB324" s="518"/>
      <c r="CC324" s="518"/>
      <c r="CD324" s="518"/>
      <c r="CE324" s="518"/>
      <c r="CF324" s="518"/>
      <c r="CG324" s="518"/>
      <c r="CH324" s="518"/>
      <c r="CI324" s="518"/>
      <c r="CJ324" s="518"/>
      <c r="CK324" s="518"/>
      <c r="CL324" s="518"/>
      <c r="CM324" s="518"/>
    </row>
    <row r="325" spans="1:91" ht="15.75" customHeight="1">
      <c r="A325" s="518"/>
      <c r="B325" s="525"/>
      <c r="C325" s="1322" t="s">
        <v>36</v>
      </c>
      <c r="D325" s="1153"/>
      <c r="E325" s="1153"/>
      <c r="F325" s="1153"/>
      <c r="G325" s="1154"/>
      <c r="H325" s="743"/>
      <c r="I325" s="743">
        <f>SUM(I306:I324)</f>
        <v>0</v>
      </c>
      <c r="J325" s="743"/>
      <c r="K325" s="743">
        <f>SUM(K306:K324)</f>
        <v>0</v>
      </c>
      <c r="L325" s="742"/>
      <c r="M325" s="743">
        <f>SUM(M306:M324)</f>
        <v>440000</v>
      </c>
      <c r="N325" s="742"/>
      <c r="O325" s="743">
        <f>SUM(O306:O324)</f>
        <v>945000</v>
      </c>
      <c r="P325" s="742"/>
      <c r="Q325" s="743">
        <f>SUM(Q306:Q324)</f>
        <v>133000</v>
      </c>
      <c r="R325" s="742"/>
      <c r="S325" s="743">
        <f t="shared" ref="S325:T325" si="279">SUM(S306:S324)</f>
        <v>33000</v>
      </c>
      <c r="T325" s="743">
        <f t="shared" si="279"/>
        <v>1551000</v>
      </c>
      <c r="U325" s="743"/>
      <c r="V325" s="743"/>
      <c r="W325" s="720"/>
      <c r="X325" s="743">
        <f>SUM(X306:X324)</f>
        <v>1213000</v>
      </c>
      <c r="Y325" s="744">
        <f t="shared" ref="Y325:Z325" si="280">COUNTA(Y306:Y324)</f>
        <v>19</v>
      </c>
      <c r="Z325" s="744">
        <f t="shared" si="280"/>
        <v>0</v>
      </c>
      <c r="AA325" s="536"/>
      <c r="AB325" s="518"/>
      <c r="AC325" s="518"/>
      <c r="AF325" s="518"/>
      <c r="AG325" s="518"/>
      <c r="AH325" s="518"/>
      <c r="AI325" s="518"/>
      <c r="AJ325" s="518"/>
      <c r="AK325" s="518"/>
      <c r="AL325" s="518"/>
      <c r="AM325" s="518"/>
      <c r="AN325" s="518"/>
      <c r="AO325" s="518"/>
      <c r="AP325" s="518"/>
      <c r="AQ325" s="518"/>
      <c r="AR325" s="518"/>
      <c r="AS325" s="518"/>
      <c r="AT325" s="518"/>
      <c r="AU325" s="518"/>
      <c r="AV325" s="518"/>
      <c r="AW325" s="518"/>
      <c r="AX325" s="518"/>
      <c r="AY325" s="518"/>
      <c r="AZ325" s="518"/>
      <c r="BA325" s="518"/>
      <c r="BB325" s="518"/>
      <c r="BC325" s="518"/>
      <c r="BD325" s="518"/>
      <c r="BE325" s="518"/>
      <c r="BF325" s="518"/>
      <c r="BG325" s="518"/>
      <c r="BH325" s="518"/>
      <c r="BI325" s="518"/>
      <c r="BJ325" s="518"/>
      <c r="BK325" s="518"/>
      <c r="BL325" s="518"/>
      <c r="BM325" s="518"/>
      <c r="BN325" s="518"/>
      <c r="BO325" s="518"/>
      <c r="BP325" s="518"/>
      <c r="BQ325" s="518"/>
      <c r="BR325" s="518"/>
      <c r="BS325" s="518"/>
      <c r="BT325" s="518"/>
      <c r="BU325" s="518"/>
      <c r="BV325" s="518"/>
      <c r="BW325" s="518"/>
      <c r="BX325" s="518"/>
      <c r="BY325" s="518"/>
      <c r="BZ325" s="530"/>
      <c r="CA325" s="518"/>
      <c r="CB325" s="518"/>
      <c r="CC325" s="518"/>
      <c r="CD325" s="518"/>
      <c r="CE325" s="518"/>
      <c r="CF325" s="518"/>
      <c r="CG325" s="518"/>
      <c r="CH325" s="518"/>
      <c r="CI325" s="518"/>
      <c r="CJ325" s="518"/>
      <c r="CK325" s="518"/>
      <c r="CL325" s="518"/>
      <c r="CM325" s="518"/>
    </row>
    <row r="326" spans="1:91" ht="15.75" customHeight="1">
      <c r="A326" s="518"/>
      <c r="B326" s="525"/>
      <c r="C326" s="518"/>
      <c r="D326" s="518"/>
      <c r="E326" s="529"/>
      <c r="F326" s="529"/>
      <c r="G326" s="530"/>
      <c r="H326" s="518"/>
      <c r="I326" s="518"/>
      <c r="J326" s="518"/>
      <c r="K326" s="518"/>
      <c r="L326" s="518"/>
      <c r="M326" s="518"/>
      <c r="N326" s="518"/>
      <c r="O326" s="518"/>
      <c r="P326" s="518"/>
      <c r="Q326" s="518"/>
      <c r="R326" s="518"/>
      <c r="S326" s="518"/>
      <c r="T326" s="518"/>
      <c r="U326" s="518"/>
      <c r="V326" s="518"/>
      <c r="W326" s="518"/>
      <c r="X326" s="530">
        <f>+AM81</f>
        <v>1213000</v>
      </c>
      <c r="Y326" s="551"/>
      <c r="Z326" s="551"/>
      <c r="AA326" s="536"/>
      <c r="AB326" s="518"/>
      <c r="AC326" s="518"/>
      <c r="AF326" s="518"/>
      <c r="AG326" s="518"/>
      <c r="AH326" s="518"/>
      <c r="AI326" s="518"/>
      <c r="AJ326" s="518"/>
      <c r="AK326" s="518"/>
      <c r="AL326" s="518"/>
      <c r="AM326" s="518"/>
      <c r="AN326" s="518"/>
      <c r="AO326" s="518"/>
      <c r="AP326" s="518"/>
      <c r="AQ326" s="518"/>
      <c r="AR326" s="518"/>
      <c r="AS326" s="518"/>
      <c r="AT326" s="518"/>
      <c r="AU326" s="518"/>
      <c r="AV326" s="518"/>
      <c r="AW326" s="518"/>
      <c r="AX326" s="518"/>
      <c r="AY326" s="518"/>
      <c r="AZ326" s="518"/>
      <c r="BA326" s="518"/>
      <c r="BB326" s="518"/>
      <c r="BC326" s="518"/>
      <c r="BD326" s="518"/>
      <c r="BE326" s="518"/>
      <c r="BF326" s="518"/>
      <c r="BG326" s="518"/>
      <c r="BH326" s="518"/>
      <c r="BI326" s="518"/>
      <c r="BJ326" s="518"/>
      <c r="BK326" s="518"/>
      <c r="BL326" s="518"/>
      <c r="BM326" s="518"/>
      <c r="BN326" s="518"/>
      <c r="BO326" s="518"/>
      <c r="BP326" s="518"/>
      <c r="BQ326" s="518"/>
      <c r="BR326" s="518"/>
      <c r="BS326" s="518"/>
      <c r="BT326" s="518"/>
      <c r="BU326" s="518"/>
      <c r="BV326" s="518"/>
      <c r="BW326" s="518"/>
      <c r="BX326" s="518"/>
      <c r="BY326" s="518"/>
      <c r="BZ326" s="518"/>
      <c r="CA326" s="518"/>
      <c r="CB326" s="518"/>
      <c r="CC326" s="518"/>
      <c r="CD326" s="518"/>
      <c r="CE326" s="518"/>
      <c r="CF326" s="518"/>
      <c r="CG326" s="518"/>
      <c r="CH326" s="518"/>
      <c r="CI326" s="518"/>
      <c r="CJ326" s="518"/>
      <c r="CK326" s="518"/>
      <c r="CL326" s="518"/>
      <c r="CM326" s="518"/>
    </row>
    <row r="327" spans="1:91" ht="15.75" customHeight="1">
      <c r="A327" s="518"/>
      <c r="B327" s="525"/>
      <c r="C327" s="518"/>
      <c r="D327" s="518">
        <f>19-16</f>
        <v>3</v>
      </c>
      <c r="E327" s="529"/>
      <c r="F327" s="529"/>
      <c r="G327" s="530"/>
      <c r="H327" s="518"/>
      <c r="I327" s="518"/>
      <c r="J327" s="518"/>
      <c r="K327" s="518"/>
      <c r="L327" s="518"/>
      <c r="M327" s="518"/>
      <c r="N327" s="518"/>
      <c r="O327" s="518"/>
      <c r="P327" s="518"/>
      <c r="Q327" s="518"/>
      <c r="R327" s="518"/>
      <c r="S327" s="518"/>
      <c r="T327" s="518"/>
      <c r="U327" s="518"/>
      <c r="V327" s="518"/>
      <c r="W327" s="518"/>
      <c r="X327" s="530">
        <f>+X326-X325</f>
        <v>0</v>
      </c>
      <c r="Y327" s="551"/>
      <c r="Z327" s="551"/>
      <c r="AA327" s="536"/>
      <c r="AB327" s="518"/>
      <c r="AC327" s="518"/>
      <c r="AF327" s="518"/>
      <c r="AG327" s="518"/>
      <c r="AH327" s="518"/>
      <c r="AI327" s="518"/>
      <c r="AJ327" s="518"/>
      <c r="AK327" s="518"/>
      <c r="AL327" s="518"/>
      <c r="AM327" s="518"/>
      <c r="AN327" s="518"/>
      <c r="AO327" s="518"/>
      <c r="AP327" s="518"/>
      <c r="AQ327" s="518"/>
      <c r="AR327" s="518"/>
      <c r="AS327" s="518"/>
      <c r="AT327" s="518"/>
      <c r="AU327" s="518"/>
      <c r="AV327" s="518"/>
      <c r="AW327" s="518"/>
      <c r="AX327" s="518"/>
      <c r="AY327" s="518"/>
      <c r="AZ327" s="518"/>
      <c r="BA327" s="518"/>
      <c r="BB327" s="518"/>
      <c r="BC327" s="518"/>
      <c r="BD327" s="518"/>
      <c r="BE327" s="518"/>
      <c r="BF327" s="518"/>
      <c r="BG327" s="518"/>
      <c r="BH327" s="518"/>
      <c r="BI327" s="518"/>
      <c r="BJ327" s="518"/>
      <c r="BK327" s="518"/>
      <c r="BL327" s="518"/>
      <c r="BM327" s="518"/>
      <c r="BN327" s="518"/>
      <c r="BO327" s="518"/>
      <c r="BP327" s="518"/>
      <c r="BQ327" s="518"/>
      <c r="BR327" s="518"/>
      <c r="BS327" s="518"/>
      <c r="BT327" s="518"/>
      <c r="BU327" s="518"/>
      <c r="BV327" s="518"/>
      <c r="BW327" s="518"/>
      <c r="BX327" s="518"/>
      <c r="BY327" s="518"/>
      <c r="BZ327" s="518"/>
      <c r="CA327" s="518"/>
      <c r="CB327" s="518"/>
      <c r="CC327" s="518"/>
      <c r="CD327" s="518"/>
      <c r="CE327" s="518"/>
      <c r="CF327" s="518"/>
      <c r="CG327" s="518"/>
      <c r="CH327" s="518"/>
      <c r="CI327" s="518"/>
      <c r="CJ327" s="518"/>
      <c r="CK327" s="518"/>
      <c r="CL327" s="518"/>
      <c r="CM327" s="518"/>
    </row>
    <row r="328" spans="1:91" ht="15.75" customHeight="1">
      <c r="A328" s="518"/>
      <c r="B328" s="525"/>
      <c r="C328" s="703" t="str">
        <f>D96</f>
        <v>KASUS PROMOTOR/ SO TANGGUNG JAWAB</v>
      </c>
      <c r="D328" s="703"/>
      <c r="E328" s="737"/>
      <c r="F328" s="704">
        <f>IFERROR(VLOOKUP(C328,$DG$13:$DK$25,5,0),"")</f>
        <v>0</v>
      </c>
      <c r="G328" s="703"/>
      <c r="H328" s="705"/>
      <c r="I328" s="705"/>
      <c r="J328" s="705"/>
      <c r="K328" s="705"/>
      <c r="L328" s="540"/>
      <c r="M328" s="706"/>
      <c r="N328" s="706"/>
      <c r="O328" s="706"/>
      <c r="P328" s="706"/>
      <c r="Q328" s="706"/>
      <c r="R328" s="706"/>
      <c r="S328" s="706"/>
      <c r="T328" s="707"/>
      <c r="U328" s="707"/>
      <c r="V328" s="707"/>
      <c r="W328" s="518"/>
      <c r="X328" s="518"/>
      <c r="Y328" s="551"/>
      <c r="Z328" s="551"/>
      <c r="AA328" s="536"/>
      <c r="AB328" s="518"/>
      <c r="AC328" s="518"/>
      <c r="AF328" s="518"/>
      <c r="AG328" s="518"/>
      <c r="AH328" s="518"/>
      <c r="AI328" s="518"/>
      <c r="AJ328" s="518"/>
      <c r="AK328" s="518"/>
      <c r="AL328" s="518"/>
      <c r="AM328" s="518"/>
      <c r="AN328" s="518"/>
      <c r="AO328" s="518"/>
      <c r="AP328" s="518"/>
      <c r="AQ328" s="518"/>
      <c r="AR328" s="518"/>
      <c r="AS328" s="518"/>
      <c r="AT328" s="518"/>
      <c r="AU328" s="518"/>
      <c r="AV328" s="518"/>
      <c r="AW328" s="518"/>
      <c r="AX328" s="518"/>
      <c r="AY328" s="518"/>
      <c r="AZ328" s="518"/>
      <c r="BA328" s="518"/>
      <c r="BB328" s="518"/>
      <c r="BC328" s="518"/>
      <c r="BD328" s="518"/>
      <c r="BE328" s="518"/>
      <c r="BF328" s="518"/>
      <c r="BG328" s="518"/>
      <c r="BH328" s="518"/>
      <c r="BI328" s="518"/>
      <c r="BJ328" s="518"/>
      <c r="BK328" s="518"/>
      <c r="BL328" s="518"/>
      <c r="BM328" s="518"/>
      <c r="BN328" s="518"/>
      <c r="BO328" s="518"/>
      <c r="BP328" s="518"/>
      <c r="BQ328" s="518"/>
      <c r="BR328" s="518"/>
      <c r="BS328" s="518"/>
      <c r="BT328" s="518"/>
      <c r="BU328" s="518"/>
      <c r="BV328" s="518"/>
      <c r="BW328" s="518"/>
      <c r="BX328" s="518"/>
      <c r="BY328" s="518"/>
      <c r="BZ328" s="518"/>
      <c r="CA328" s="518"/>
      <c r="CB328" s="518"/>
      <c r="CC328" s="518"/>
      <c r="CD328" s="518"/>
      <c r="CE328" s="518"/>
      <c r="CF328" s="518"/>
      <c r="CG328" s="518"/>
      <c r="CH328" s="518"/>
      <c r="CI328" s="518"/>
      <c r="CJ328" s="518"/>
      <c r="CK328" s="518"/>
      <c r="CL328" s="518"/>
      <c r="CM328" s="518"/>
    </row>
    <row r="329" spans="1:91" ht="15.75" customHeight="1">
      <c r="A329" s="518"/>
      <c r="B329" s="525"/>
      <c r="C329" s="1321" t="s">
        <v>1010</v>
      </c>
      <c r="D329" s="1312" t="s">
        <v>994</v>
      </c>
      <c r="E329" s="1315" t="s">
        <v>1207</v>
      </c>
      <c r="F329" s="1315" t="s">
        <v>995</v>
      </c>
      <c r="G329" s="1316" t="s">
        <v>1208</v>
      </c>
      <c r="H329" s="708">
        <f>+H$11</f>
        <v>45094</v>
      </c>
      <c r="I329" s="1316" t="s">
        <v>997</v>
      </c>
      <c r="J329" s="708">
        <f>+J$11</f>
        <v>45124</v>
      </c>
      <c r="K329" s="1316" t="s">
        <v>997</v>
      </c>
      <c r="L329" s="708">
        <f>+L$11</f>
        <v>45154</v>
      </c>
      <c r="M329" s="1316" t="s">
        <v>997</v>
      </c>
      <c r="N329" s="708">
        <f>+N$11</f>
        <v>45184</v>
      </c>
      <c r="O329" s="1316" t="s">
        <v>997</v>
      </c>
      <c r="P329" s="708">
        <f>+P$11</f>
        <v>45214</v>
      </c>
      <c r="Q329" s="1316" t="s">
        <v>997</v>
      </c>
      <c r="R329" s="708">
        <f>+R$11</f>
        <v>45244</v>
      </c>
      <c r="S329" s="1312" t="s">
        <v>997</v>
      </c>
      <c r="T329" s="1312" t="s">
        <v>36</v>
      </c>
      <c r="U329" s="1312" t="s">
        <v>319</v>
      </c>
      <c r="V329" s="1312" t="s">
        <v>248</v>
      </c>
      <c r="W329" s="1312" t="s">
        <v>998</v>
      </c>
      <c r="X329" s="709" t="s">
        <v>1209</v>
      </c>
      <c r="Y329" s="1313" t="s">
        <v>999</v>
      </c>
      <c r="Z329" s="1236"/>
      <c r="AA329" s="536"/>
      <c r="AB329" s="518"/>
      <c r="AC329" s="518"/>
      <c r="AF329" s="518"/>
      <c r="AG329" s="518"/>
      <c r="AH329" s="518"/>
      <c r="AI329" s="518"/>
      <c r="AJ329" s="518"/>
      <c r="AK329" s="518"/>
      <c r="AL329" s="518"/>
      <c r="AM329" s="518"/>
      <c r="AN329" s="518"/>
      <c r="AO329" s="518"/>
      <c r="AP329" s="518"/>
      <c r="AQ329" s="518"/>
      <c r="AR329" s="518"/>
      <c r="AS329" s="518"/>
      <c r="AT329" s="518"/>
      <c r="AU329" s="518"/>
      <c r="AV329" s="518"/>
      <c r="AW329" s="518"/>
      <c r="AX329" s="518"/>
      <c r="AY329" s="518"/>
      <c r="AZ329" s="518"/>
      <c r="BA329" s="518"/>
      <c r="BB329" s="518"/>
      <c r="BC329" s="518"/>
      <c r="BD329" s="518"/>
      <c r="BE329" s="518"/>
      <c r="BF329" s="518"/>
      <c r="BG329" s="518"/>
      <c r="BH329" s="518"/>
      <c r="BI329" s="518"/>
      <c r="BJ329" s="518"/>
      <c r="BK329" s="518"/>
      <c r="BL329" s="518"/>
      <c r="BM329" s="518"/>
      <c r="BN329" s="518"/>
      <c r="BO329" s="518"/>
      <c r="BP329" s="518"/>
      <c r="BQ329" s="518"/>
      <c r="BR329" s="518"/>
      <c r="BS329" s="518"/>
      <c r="BT329" s="518"/>
      <c r="BU329" s="518"/>
      <c r="BV329" s="518"/>
      <c r="BW329" s="518"/>
      <c r="BX329" s="518"/>
      <c r="BY329" s="518"/>
      <c r="BZ329" s="518"/>
      <c r="CA329" s="518"/>
      <c r="CB329" s="518"/>
      <c r="CC329" s="518"/>
      <c r="CD329" s="518"/>
      <c r="CE329" s="518"/>
      <c r="CF329" s="518"/>
      <c r="CG329" s="518"/>
      <c r="CH329" s="518"/>
      <c r="CI329" s="518"/>
      <c r="CJ329" s="518"/>
      <c r="CK329" s="518"/>
      <c r="CL329" s="518"/>
      <c r="CM329" s="518"/>
    </row>
    <row r="330" spans="1:91" ht="15.75" customHeight="1">
      <c r="A330" s="518"/>
      <c r="B330" s="525"/>
      <c r="C330" s="1197"/>
      <c r="D330" s="1185"/>
      <c r="E330" s="1185"/>
      <c r="F330" s="1185"/>
      <c r="G330" s="1185"/>
      <c r="H330" s="710" t="s">
        <v>1013</v>
      </c>
      <c r="I330" s="1185"/>
      <c r="J330" s="710" t="s">
        <v>1013</v>
      </c>
      <c r="K330" s="1185"/>
      <c r="L330" s="710" t="s">
        <v>1013</v>
      </c>
      <c r="M330" s="1185"/>
      <c r="N330" s="710" t="s">
        <v>1013</v>
      </c>
      <c r="O330" s="1185"/>
      <c r="P330" s="710" t="s">
        <v>1013</v>
      </c>
      <c r="Q330" s="1185"/>
      <c r="R330" s="710" t="s">
        <v>1013</v>
      </c>
      <c r="S330" s="1185"/>
      <c r="T330" s="1185"/>
      <c r="U330" s="1185"/>
      <c r="V330" s="1185"/>
      <c r="W330" s="1185"/>
      <c r="X330" s="711" t="str">
        <f>+C328</f>
        <v>KASUS PROMOTOR/ SO TANGGUNG JAWAB</v>
      </c>
      <c r="Y330" s="712" t="s">
        <v>1014</v>
      </c>
      <c r="Z330" s="713" t="s">
        <v>1015</v>
      </c>
      <c r="AA330" s="536"/>
      <c r="AB330" s="518"/>
      <c r="AC330" s="518"/>
      <c r="AF330" s="518"/>
      <c r="AG330" s="518"/>
      <c r="AH330" s="518"/>
      <c r="AI330" s="518"/>
      <c r="AJ330" s="518"/>
      <c r="AK330" s="518"/>
      <c r="AL330" s="518"/>
      <c r="AM330" s="518"/>
      <c r="AN330" s="518"/>
      <c r="AO330" s="518"/>
      <c r="AP330" s="518"/>
      <c r="AQ330" s="518"/>
      <c r="AR330" s="518"/>
      <c r="AS330" s="518"/>
      <c r="AT330" s="518"/>
      <c r="AU330" s="518"/>
      <c r="AV330" s="518"/>
      <c r="AW330" s="518"/>
      <c r="AX330" s="518"/>
      <c r="AY330" s="518"/>
      <c r="AZ330" s="518"/>
      <c r="BA330" s="518"/>
      <c r="BB330" s="518"/>
      <c r="BC330" s="518"/>
      <c r="BD330" s="518"/>
      <c r="BE330" s="518"/>
      <c r="BF330" s="518"/>
      <c r="BG330" s="518"/>
      <c r="BH330" s="518"/>
      <c r="BI330" s="518"/>
      <c r="BJ330" s="518"/>
      <c r="BK330" s="518"/>
      <c r="BL330" s="518"/>
      <c r="BM330" s="518"/>
      <c r="BN330" s="518"/>
      <c r="BO330" s="518"/>
      <c r="BP330" s="518"/>
      <c r="BQ330" s="518"/>
      <c r="BR330" s="518"/>
      <c r="BS330" s="518"/>
      <c r="BT330" s="518"/>
      <c r="BU330" s="518"/>
      <c r="BV330" s="518"/>
      <c r="BW330" s="518"/>
      <c r="BX330" s="518"/>
      <c r="BY330" s="518"/>
      <c r="BZ330" s="518"/>
      <c r="CA330" s="518"/>
      <c r="CB330" s="518"/>
      <c r="CC330" s="518"/>
      <c r="CD330" s="518"/>
      <c r="CE330" s="518"/>
      <c r="CF330" s="518"/>
      <c r="CG330" s="518"/>
      <c r="CH330" s="518"/>
      <c r="CI330" s="518"/>
      <c r="CJ330" s="518"/>
      <c r="CK330" s="518"/>
      <c r="CL330" s="518"/>
      <c r="CM330" s="518"/>
    </row>
    <row r="331" spans="1:91" ht="15.75" customHeight="1">
      <c r="A331" s="518"/>
      <c r="B331" s="525" t="str">
        <f t="shared" ref="B331:B336" si="281">+CONCATENATE($C$329,C331)</f>
        <v>K1</v>
      </c>
      <c r="C331" s="714">
        <f t="shared" ref="C331:C340" si="282">+C330+1</f>
        <v>1</v>
      </c>
      <c r="D331" s="715" t="str">
        <f t="shared" ref="D331:D340" si="283">IFERROR(VLOOKUP($B331,$CB$13:$DL$80,13,0),0)</f>
        <v>RINA</v>
      </c>
      <c r="E331" s="716"/>
      <c r="F331" s="717">
        <f t="shared" ref="F331:F340" si="284">IFERROR(VLOOKUP($D331,$D$13:$V$80,3,0),0)</f>
        <v>44953</v>
      </c>
      <c r="G331" s="718" t="str">
        <f t="shared" ref="G331:G340" si="285">IFERROR(VLOOKUP($D331,$D$13:$V$80,4,0),0)</f>
        <v>4760/6527</v>
      </c>
      <c r="H331" s="711">
        <f t="shared" ref="H331:H340" si="286">IFERROR(VLOOKUP($D331,$D$13:$V$80,5,0),0)</f>
        <v>0</v>
      </c>
      <c r="I331" s="711">
        <f t="shared" ref="I331:I340" si="287">IFERROR(VLOOKUP($D331,$D$13:$V$80,6,0),0)</f>
        <v>0</v>
      </c>
      <c r="J331" s="711">
        <f t="shared" ref="J331:J340" si="288">IFERROR(VLOOKUP($D331,$D$13:$V$80,7,0),0)</f>
        <v>0</v>
      </c>
      <c r="K331" s="711">
        <f t="shared" ref="K331:K340" si="289">IFERROR(VLOOKUP($D331,$D$13:$V$80,8,0),0)</f>
        <v>0</v>
      </c>
      <c r="L331" s="711">
        <f t="shared" ref="L331:L340" si="290">IFERROR(VLOOKUP($D331,$D$13:$V$80,9,0),0)</f>
        <v>3</v>
      </c>
      <c r="M331" s="711">
        <f t="shared" ref="M331:M340" si="291">IFERROR(VLOOKUP($D331,$D$13:$V$80,10,0),0)</f>
        <v>100000</v>
      </c>
      <c r="N331" s="711">
        <f t="shared" ref="N331:N340" si="292">IFERROR(VLOOKUP($D331,$D$13:$V$80,11,0),0)</f>
        <v>4</v>
      </c>
      <c r="O331" s="711">
        <f t="shared" ref="O331:O340" si="293">IFERROR(VLOOKUP($D331,$D$13:$V$80,12,0),0)</f>
        <v>100000</v>
      </c>
      <c r="P331" s="711">
        <f t="shared" ref="P331:P340" si="294">IFERROR(VLOOKUP($D331,$D$13:$V$80,13,0),0)</f>
        <v>0</v>
      </c>
      <c r="Q331" s="711">
        <f t="shared" ref="Q331:Q340" si="295">IFERROR(VLOOKUP($D331,$D$13:$V$80,14,0),0)</f>
        <v>0</v>
      </c>
      <c r="R331" s="711">
        <f t="shared" ref="R331:R340" si="296">IFERROR(VLOOKUP($D331,$D$13:$V$80,15,0),0)</f>
        <v>0</v>
      </c>
      <c r="S331" s="711">
        <f t="shared" ref="S331:S340" si="297">IFERROR(VLOOKUP($D331,$D$13:$V$80,16,0),0)</f>
        <v>0</v>
      </c>
      <c r="T331" s="719">
        <f t="shared" ref="T331:T340" si="298">I331+K331+M331+O331+Q331+S331</f>
        <v>200000</v>
      </c>
      <c r="U331" s="711"/>
      <c r="V331" s="711"/>
      <c r="W331" s="720"/>
      <c r="X331" s="711">
        <f t="shared" ref="X331:X340" si="299">IFERROR(VLOOKUP($D331,$AC$13:$AV$80,12,0),0)</f>
        <v>200000</v>
      </c>
      <c r="Y331" s="721" t="s">
        <v>650</v>
      </c>
      <c r="Z331" s="596"/>
      <c r="AA331" s="536"/>
      <c r="AB331" s="518"/>
      <c r="AC331" s="518"/>
      <c r="AF331" s="518"/>
      <c r="AG331" s="518"/>
      <c r="AH331" s="518"/>
      <c r="AI331" s="518"/>
      <c r="AJ331" s="518"/>
      <c r="AK331" s="518"/>
      <c r="AL331" s="518"/>
      <c r="AM331" s="518"/>
      <c r="AN331" s="518"/>
      <c r="AO331" s="518"/>
      <c r="AP331" s="518"/>
      <c r="AQ331" s="518"/>
      <c r="AR331" s="518"/>
      <c r="AS331" s="518"/>
      <c r="AT331" s="518"/>
      <c r="AU331" s="518"/>
      <c r="AV331" s="518"/>
      <c r="AW331" s="518"/>
      <c r="AX331" s="518"/>
      <c r="AY331" s="518"/>
      <c r="AZ331" s="518"/>
      <c r="BA331" s="518"/>
      <c r="BB331" s="518"/>
      <c r="BC331" s="518"/>
      <c r="BD331" s="518"/>
      <c r="BE331" s="518"/>
      <c r="BF331" s="518"/>
      <c r="BG331" s="518"/>
      <c r="BH331" s="518"/>
      <c r="BI331" s="518"/>
      <c r="BJ331" s="518"/>
      <c r="BK331" s="518"/>
      <c r="BL331" s="518"/>
      <c r="BM331" s="518"/>
      <c r="BN331" s="518"/>
      <c r="BO331" s="518"/>
      <c r="BP331" s="518"/>
      <c r="BQ331" s="518"/>
      <c r="BR331" s="518"/>
      <c r="BS331" s="518"/>
      <c r="BT331" s="518"/>
      <c r="BU331" s="518"/>
      <c r="BV331" s="518"/>
      <c r="BW331" s="518"/>
      <c r="BX331" s="518"/>
      <c r="BY331" s="518"/>
      <c r="BZ331" s="518"/>
      <c r="CA331" s="518"/>
      <c r="CB331" s="518"/>
      <c r="CC331" s="518"/>
      <c r="CD331" s="518"/>
      <c r="CE331" s="518"/>
      <c r="CF331" s="518"/>
      <c r="CG331" s="518"/>
      <c r="CH331" s="518"/>
      <c r="CI331" s="518"/>
      <c r="CJ331" s="518"/>
      <c r="CK331" s="518"/>
      <c r="CL331" s="518"/>
      <c r="CM331" s="518"/>
    </row>
    <row r="332" spans="1:91" ht="15.75" customHeight="1">
      <c r="A332" s="518"/>
      <c r="B332" s="525" t="str">
        <f t="shared" si="281"/>
        <v>K2</v>
      </c>
      <c r="C332" s="714">
        <f t="shared" si="282"/>
        <v>2</v>
      </c>
      <c r="D332" s="715">
        <f t="shared" si="283"/>
        <v>0</v>
      </c>
      <c r="E332" s="716"/>
      <c r="F332" s="717">
        <f t="shared" si="284"/>
        <v>0</v>
      </c>
      <c r="G332" s="718">
        <f t="shared" si="285"/>
        <v>0</v>
      </c>
      <c r="H332" s="711">
        <f t="shared" si="286"/>
        <v>0</v>
      </c>
      <c r="I332" s="711">
        <f t="shared" si="287"/>
        <v>0</v>
      </c>
      <c r="J332" s="711">
        <f t="shared" si="288"/>
        <v>0</v>
      </c>
      <c r="K332" s="711">
        <f t="shared" si="289"/>
        <v>0</v>
      </c>
      <c r="L332" s="711">
        <f t="shared" si="290"/>
        <v>0</v>
      </c>
      <c r="M332" s="711">
        <f t="shared" si="291"/>
        <v>0</v>
      </c>
      <c r="N332" s="711">
        <f t="shared" si="292"/>
        <v>0</v>
      </c>
      <c r="O332" s="711">
        <f t="shared" si="293"/>
        <v>0</v>
      </c>
      <c r="P332" s="711">
        <f t="shared" si="294"/>
        <v>0</v>
      </c>
      <c r="Q332" s="711">
        <f t="shared" si="295"/>
        <v>0</v>
      </c>
      <c r="R332" s="711">
        <f t="shared" si="296"/>
        <v>0</v>
      </c>
      <c r="S332" s="711">
        <f t="shared" si="297"/>
        <v>0</v>
      </c>
      <c r="T332" s="719">
        <f t="shared" si="298"/>
        <v>0</v>
      </c>
      <c r="U332" s="711"/>
      <c r="V332" s="711"/>
      <c r="W332" s="720"/>
      <c r="X332" s="711">
        <f t="shared" si="299"/>
        <v>0</v>
      </c>
      <c r="Y332" s="721" t="s">
        <v>650</v>
      </c>
      <c r="Z332" s="596"/>
      <c r="AA332" s="536"/>
      <c r="AB332" s="518"/>
      <c r="AC332" s="518"/>
      <c r="AF332" s="518"/>
      <c r="AG332" s="518"/>
      <c r="AH332" s="518"/>
      <c r="AI332" s="518"/>
      <c r="AJ332" s="518"/>
      <c r="AK332" s="518"/>
      <c r="AL332" s="518"/>
      <c r="AM332" s="518"/>
      <c r="AN332" s="518"/>
      <c r="AO332" s="518"/>
      <c r="AP332" s="518"/>
      <c r="AQ332" s="518"/>
      <c r="AR332" s="518"/>
      <c r="AS332" s="518"/>
      <c r="AT332" s="518"/>
      <c r="AU332" s="518"/>
      <c r="AV332" s="518"/>
      <c r="AW332" s="518"/>
      <c r="AX332" s="518"/>
      <c r="AY332" s="518"/>
      <c r="AZ332" s="518"/>
      <c r="BA332" s="518"/>
      <c r="BB332" s="518"/>
      <c r="BC332" s="518"/>
      <c r="BD332" s="518"/>
      <c r="BE332" s="518"/>
      <c r="BF332" s="518"/>
      <c r="BG332" s="518"/>
      <c r="BH332" s="518"/>
      <c r="BI332" s="518"/>
      <c r="BJ332" s="518"/>
      <c r="BK332" s="518"/>
      <c r="BL332" s="518"/>
      <c r="BM332" s="518"/>
      <c r="BN332" s="518"/>
      <c r="BO332" s="518"/>
      <c r="BP332" s="518"/>
      <c r="BQ332" s="518"/>
      <c r="BR332" s="518"/>
      <c r="BS332" s="518"/>
      <c r="BT332" s="518"/>
      <c r="BU332" s="518"/>
      <c r="BV332" s="518"/>
      <c r="BW332" s="518"/>
      <c r="BX332" s="518"/>
      <c r="BY332" s="518"/>
      <c r="BZ332" s="518"/>
      <c r="CA332" s="518"/>
      <c r="CB332" s="518"/>
      <c r="CC332" s="518"/>
      <c r="CD332" s="518"/>
      <c r="CE332" s="518"/>
      <c r="CF332" s="518"/>
      <c r="CG332" s="518"/>
      <c r="CH332" s="518"/>
      <c r="CI332" s="518"/>
      <c r="CJ332" s="518"/>
      <c r="CK332" s="518"/>
      <c r="CL332" s="518"/>
      <c r="CM332" s="518"/>
    </row>
    <row r="333" spans="1:91" ht="15.75" customHeight="1">
      <c r="A333" s="518"/>
      <c r="B333" s="525" t="str">
        <f t="shared" si="281"/>
        <v>K3</v>
      </c>
      <c r="C333" s="714">
        <f t="shared" si="282"/>
        <v>3</v>
      </c>
      <c r="D333" s="715">
        <f t="shared" si="283"/>
        <v>0</v>
      </c>
      <c r="E333" s="716"/>
      <c r="F333" s="717">
        <f t="shared" si="284"/>
        <v>0</v>
      </c>
      <c r="G333" s="718">
        <f t="shared" si="285"/>
        <v>0</v>
      </c>
      <c r="H333" s="711">
        <f t="shared" si="286"/>
        <v>0</v>
      </c>
      <c r="I333" s="711">
        <f t="shared" si="287"/>
        <v>0</v>
      </c>
      <c r="J333" s="711">
        <f t="shared" si="288"/>
        <v>0</v>
      </c>
      <c r="K333" s="711">
        <f t="shared" si="289"/>
        <v>0</v>
      </c>
      <c r="L333" s="711">
        <f t="shared" si="290"/>
        <v>0</v>
      </c>
      <c r="M333" s="711">
        <f t="shared" si="291"/>
        <v>0</v>
      </c>
      <c r="N333" s="711">
        <f t="shared" si="292"/>
        <v>0</v>
      </c>
      <c r="O333" s="711">
        <f t="shared" si="293"/>
        <v>0</v>
      </c>
      <c r="P333" s="711">
        <f t="shared" si="294"/>
        <v>0</v>
      </c>
      <c r="Q333" s="711">
        <f t="shared" si="295"/>
        <v>0</v>
      </c>
      <c r="R333" s="711">
        <f t="shared" si="296"/>
        <v>0</v>
      </c>
      <c r="S333" s="711">
        <f t="shared" si="297"/>
        <v>0</v>
      </c>
      <c r="T333" s="719">
        <f t="shared" si="298"/>
        <v>0</v>
      </c>
      <c r="U333" s="711"/>
      <c r="V333" s="711"/>
      <c r="W333" s="720"/>
      <c r="X333" s="711">
        <f t="shared" si="299"/>
        <v>0</v>
      </c>
      <c r="Y333" s="721" t="s">
        <v>650</v>
      </c>
      <c r="Z333" s="596"/>
      <c r="AA333" s="536"/>
      <c r="AB333" s="518"/>
      <c r="AC333" s="518"/>
      <c r="AF333" s="518"/>
      <c r="AG333" s="518"/>
      <c r="AH333" s="518"/>
      <c r="AI333" s="518"/>
      <c r="AJ333" s="518"/>
      <c r="AK333" s="518"/>
      <c r="AL333" s="518"/>
      <c r="AM333" s="518"/>
      <c r="AN333" s="518"/>
      <c r="AO333" s="518"/>
      <c r="AP333" s="518"/>
      <c r="AQ333" s="518"/>
      <c r="AR333" s="518"/>
      <c r="AS333" s="518"/>
      <c r="AT333" s="518"/>
      <c r="AU333" s="518"/>
      <c r="AV333" s="518"/>
      <c r="AW333" s="518"/>
      <c r="AX333" s="518"/>
      <c r="AY333" s="518"/>
      <c r="AZ333" s="518"/>
      <c r="BA333" s="518"/>
      <c r="BB333" s="518"/>
      <c r="BC333" s="518"/>
      <c r="BD333" s="518"/>
      <c r="BE333" s="518"/>
      <c r="BF333" s="518"/>
      <c r="BG333" s="518"/>
      <c r="BH333" s="518"/>
      <c r="BI333" s="518"/>
      <c r="BJ333" s="518"/>
      <c r="BK333" s="518"/>
      <c r="BL333" s="518"/>
      <c r="BM333" s="518"/>
      <c r="BN333" s="518"/>
      <c r="BO333" s="518"/>
      <c r="BP333" s="518"/>
      <c r="BQ333" s="518"/>
      <c r="BR333" s="518"/>
      <c r="BS333" s="518"/>
      <c r="BT333" s="518"/>
      <c r="BU333" s="518"/>
      <c r="BV333" s="518"/>
      <c r="BW333" s="518"/>
      <c r="BX333" s="518"/>
      <c r="BY333" s="518"/>
      <c r="BZ333" s="518"/>
      <c r="CA333" s="518"/>
      <c r="CB333" s="518"/>
      <c r="CC333" s="518"/>
      <c r="CD333" s="518"/>
      <c r="CE333" s="518"/>
      <c r="CF333" s="518"/>
      <c r="CG333" s="518"/>
      <c r="CH333" s="518"/>
      <c r="CI333" s="518"/>
      <c r="CJ333" s="518"/>
      <c r="CK333" s="518"/>
      <c r="CL333" s="518"/>
      <c r="CM333" s="518"/>
    </row>
    <row r="334" spans="1:91" ht="15.75" customHeight="1">
      <c r="A334" s="518"/>
      <c r="B334" s="525" t="str">
        <f t="shared" si="281"/>
        <v>K4</v>
      </c>
      <c r="C334" s="714">
        <f t="shared" si="282"/>
        <v>4</v>
      </c>
      <c r="D334" s="715">
        <f t="shared" si="283"/>
        <v>0</v>
      </c>
      <c r="E334" s="716"/>
      <c r="F334" s="717">
        <f t="shared" si="284"/>
        <v>0</v>
      </c>
      <c r="G334" s="718">
        <f t="shared" si="285"/>
        <v>0</v>
      </c>
      <c r="H334" s="711">
        <f t="shared" si="286"/>
        <v>0</v>
      </c>
      <c r="I334" s="711">
        <f t="shared" si="287"/>
        <v>0</v>
      </c>
      <c r="J334" s="711">
        <f t="shared" si="288"/>
        <v>0</v>
      </c>
      <c r="K334" s="711">
        <f t="shared" si="289"/>
        <v>0</v>
      </c>
      <c r="L334" s="711">
        <f t="shared" si="290"/>
        <v>0</v>
      </c>
      <c r="M334" s="711">
        <f t="shared" si="291"/>
        <v>0</v>
      </c>
      <c r="N334" s="711">
        <f t="shared" si="292"/>
        <v>0</v>
      </c>
      <c r="O334" s="711">
        <f t="shared" si="293"/>
        <v>0</v>
      </c>
      <c r="P334" s="711">
        <f t="shared" si="294"/>
        <v>0</v>
      </c>
      <c r="Q334" s="711">
        <f t="shared" si="295"/>
        <v>0</v>
      </c>
      <c r="R334" s="711">
        <f t="shared" si="296"/>
        <v>0</v>
      </c>
      <c r="S334" s="711">
        <f t="shared" si="297"/>
        <v>0</v>
      </c>
      <c r="T334" s="719">
        <f t="shared" si="298"/>
        <v>0</v>
      </c>
      <c r="U334" s="711"/>
      <c r="V334" s="711"/>
      <c r="W334" s="720"/>
      <c r="X334" s="711">
        <f t="shared" si="299"/>
        <v>0</v>
      </c>
      <c r="Y334" s="721" t="s">
        <v>650</v>
      </c>
      <c r="Z334" s="722"/>
      <c r="AA334" s="536"/>
      <c r="AB334" s="518"/>
      <c r="AC334" s="518"/>
      <c r="AF334" s="518"/>
      <c r="AG334" s="518"/>
      <c r="AH334" s="518"/>
      <c r="AI334" s="518"/>
      <c r="AJ334" s="518"/>
      <c r="AK334" s="518"/>
      <c r="AL334" s="518"/>
      <c r="AM334" s="518"/>
      <c r="AN334" s="518"/>
      <c r="AO334" s="518"/>
      <c r="AP334" s="518"/>
      <c r="AQ334" s="518"/>
      <c r="AR334" s="518"/>
      <c r="AS334" s="518"/>
      <c r="AT334" s="518"/>
      <c r="AU334" s="518"/>
      <c r="AV334" s="518"/>
      <c r="AW334" s="518"/>
      <c r="AX334" s="518"/>
      <c r="AY334" s="518"/>
      <c r="AZ334" s="518"/>
      <c r="BA334" s="518"/>
      <c r="BB334" s="518"/>
      <c r="BC334" s="518"/>
      <c r="BD334" s="518"/>
      <c r="BE334" s="518"/>
      <c r="BF334" s="518"/>
      <c r="BG334" s="518"/>
      <c r="BH334" s="518"/>
      <c r="BI334" s="518"/>
      <c r="BJ334" s="518"/>
      <c r="BK334" s="518"/>
      <c r="BL334" s="518"/>
      <c r="BM334" s="518"/>
      <c r="BN334" s="518"/>
      <c r="BO334" s="518"/>
      <c r="BP334" s="518"/>
      <c r="BQ334" s="518"/>
      <c r="BR334" s="518"/>
      <c r="BS334" s="518"/>
      <c r="BT334" s="518"/>
      <c r="BU334" s="518"/>
      <c r="BV334" s="518"/>
      <c r="BW334" s="518"/>
      <c r="BX334" s="518"/>
      <c r="BY334" s="518"/>
      <c r="BZ334" s="518"/>
      <c r="CA334" s="518"/>
      <c r="CB334" s="518"/>
      <c r="CC334" s="518"/>
      <c r="CD334" s="518"/>
      <c r="CE334" s="518"/>
      <c r="CF334" s="518"/>
      <c r="CG334" s="518"/>
      <c r="CH334" s="518"/>
      <c r="CI334" s="518"/>
      <c r="CJ334" s="518"/>
      <c r="CK334" s="518"/>
      <c r="CL334" s="518"/>
      <c r="CM334" s="518"/>
    </row>
    <row r="335" spans="1:91" ht="15.75" customHeight="1">
      <c r="A335" s="518"/>
      <c r="B335" s="525" t="str">
        <f t="shared" si="281"/>
        <v>K5</v>
      </c>
      <c r="C335" s="714">
        <f t="shared" si="282"/>
        <v>5</v>
      </c>
      <c r="D335" s="715">
        <f t="shared" si="283"/>
        <v>0</v>
      </c>
      <c r="E335" s="716"/>
      <c r="F335" s="717">
        <f t="shared" si="284"/>
        <v>0</v>
      </c>
      <c r="G335" s="718">
        <f t="shared" si="285"/>
        <v>0</v>
      </c>
      <c r="H335" s="711">
        <f t="shared" si="286"/>
        <v>0</v>
      </c>
      <c r="I335" s="711">
        <f t="shared" si="287"/>
        <v>0</v>
      </c>
      <c r="J335" s="711">
        <f t="shared" si="288"/>
        <v>0</v>
      </c>
      <c r="K335" s="711">
        <f t="shared" si="289"/>
        <v>0</v>
      </c>
      <c r="L335" s="711">
        <f t="shared" si="290"/>
        <v>0</v>
      </c>
      <c r="M335" s="711">
        <f t="shared" si="291"/>
        <v>0</v>
      </c>
      <c r="N335" s="711">
        <f t="shared" si="292"/>
        <v>0</v>
      </c>
      <c r="O335" s="711">
        <f t="shared" si="293"/>
        <v>0</v>
      </c>
      <c r="P335" s="711">
        <f t="shared" si="294"/>
        <v>0</v>
      </c>
      <c r="Q335" s="711">
        <f t="shared" si="295"/>
        <v>0</v>
      </c>
      <c r="R335" s="711">
        <f t="shared" si="296"/>
        <v>0</v>
      </c>
      <c r="S335" s="711">
        <f t="shared" si="297"/>
        <v>0</v>
      </c>
      <c r="T335" s="719">
        <f t="shared" si="298"/>
        <v>0</v>
      </c>
      <c r="U335" s="711"/>
      <c r="V335" s="711"/>
      <c r="W335" s="720"/>
      <c r="X335" s="711">
        <f t="shared" si="299"/>
        <v>0</v>
      </c>
      <c r="Y335" s="721" t="s">
        <v>650</v>
      </c>
      <c r="Z335" s="722"/>
      <c r="AA335" s="536"/>
      <c r="AB335" s="518"/>
      <c r="AC335" s="518"/>
      <c r="AF335" s="518"/>
      <c r="AG335" s="518"/>
      <c r="AH335" s="518"/>
      <c r="AI335" s="518"/>
      <c r="AJ335" s="518"/>
      <c r="AK335" s="518"/>
      <c r="AL335" s="518"/>
      <c r="AM335" s="518"/>
      <c r="AN335" s="518"/>
      <c r="AO335" s="518"/>
      <c r="AP335" s="518"/>
      <c r="AQ335" s="518"/>
      <c r="AR335" s="518"/>
      <c r="AS335" s="518"/>
      <c r="AT335" s="518"/>
      <c r="AU335" s="518"/>
      <c r="AV335" s="518"/>
      <c r="AW335" s="518"/>
      <c r="AX335" s="518"/>
      <c r="AY335" s="518"/>
      <c r="AZ335" s="518"/>
      <c r="BA335" s="518"/>
      <c r="BB335" s="518"/>
      <c r="BC335" s="518"/>
      <c r="BD335" s="518"/>
      <c r="BE335" s="518"/>
      <c r="BF335" s="518"/>
      <c r="BG335" s="518"/>
      <c r="BH335" s="518"/>
      <c r="BI335" s="518"/>
      <c r="BJ335" s="518"/>
      <c r="BK335" s="518"/>
      <c r="BL335" s="518"/>
      <c r="BM335" s="518"/>
      <c r="BN335" s="518"/>
      <c r="BO335" s="518"/>
      <c r="BP335" s="518"/>
      <c r="BQ335" s="518"/>
      <c r="BR335" s="518"/>
      <c r="BS335" s="518"/>
      <c r="BT335" s="518"/>
      <c r="BU335" s="518"/>
      <c r="BV335" s="518"/>
      <c r="BW335" s="518"/>
      <c r="BX335" s="518"/>
      <c r="BY335" s="518"/>
      <c r="BZ335" s="518"/>
      <c r="CA335" s="518"/>
      <c r="CB335" s="518"/>
      <c r="CC335" s="518"/>
      <c r="CD335" s="518"/>
      <c r="CE335" s="518"/>
      <c r="CF335" s="518"/>
      <c r="CG335" s="518"/>
      <c r="CH335" s="518"/>
      <c r="CI335" s="518"/>
      <c r="CJ335" s="518"/>
      <c r="CK335" s="518"/>
      <c r="CL335" s="518"/>
      <c r="CM335" s="518"/>
    </row>
    <row r="336" spans="1:91" ht="15.75" customHeight="1">
      <c r="A336" s="518"/>
      <c r="B336" s="525" t="str">
        <f t="shared" si="281"/>
        <v>K6</v>
      </c>
      <c r="C336" s="714">
        <f t="shared" si="282"/>
        <v>6</v>
      </c>
      <c r="D336" s="715">
        <f t="shared" si="283"/>
        <v>0</v>
      </c>
      <c r="E336" s="716"/>
      <c r="F336" s="717">
        <f t="shared" si="284"/>
        <v>0</v>
      </c>
      <c r="G336" s="718">
        <f t="shared" si="285"/>
        <v>0</v>
      </c>
      <c r="H336" s="711">
        <f t="shared" si="286"/>
        <v>0</v>
      </c>
      <c r="I336" s="711">
        <f t="shared" si="287"/>
        <v>0</v>
      </c>
      <c r="J336" s="711">
        <f t="shared" si="288"/>
        <v>0</v>
      </c>
      <c r="K336" s="711">
        <f t="shared" si="289"/>
        <v>0</v>
      </c>
      <c r="L336" s="711">
        <f t="shared" si="290"/>
        <v>0</v>
      </c>
      <c r="M336" s="711">
        <f t="shared" si="291"/>
        <v>0</v>
      </c>
      <c r="N336" s="711">
        <f t="shared" si="292"/>
        <v>0</v>
      </c>
      <c r="O336" s="711">
        <f t="shared" si="293"/>
        <v>0</v>
      </c>
      <c r="P336" s="711">
        <f t="shared" si="294"/>
        <v>0</v>
      </c>
      <c r="Q336" s="711">
        <f t="shared" si="295"/>
        <v>0</v>
      </c>
      <c r="R336" s="711">
        <f t="shared" si="296"/>
        <v>0</v>
      </c>
      <c r="S336" s="711">
        <f t="shared" si="297"/>
        <v>0</v>
      </c>
      <c r="T336" s="719">
        <f t="shared" si="298"/>
        <v>0</v>
      </c>
      <c r="U336" s="711"/>
      <c r="V336" s="711"/>
      <c r="W336" s="720"/>
      <c r="X336" s="711">
        <f t="shared" si="299"/>
        <v>0</v>
      </c>
      <c r="Y336" s="510"/>
      <c r="Z336" s="722"/>
      <c r="AA336" s="536"/>
      <c r="AB336" s="518"/>
      <c r="AC336" s="518"/>
      <c r="AF336" s="518"/>
      <c r="AG336" s="518"/>
      <c r="AH336" s="518"/>
      <c r="AI336" s="518"/>
      <c r="AJ336" s="518"/>
      <c r="AK336" s="518"/>
      <c r="AL336" s="518"/>
      <c r="AM336" s="518"/>
      <c r="AN336" s="518"/>
      <c r="AO336" s="518"/>
      <c r="AP336" s="518"/>
      <c r="AQ336" s="518"/>
      <c r="AR336" s="518"/>
      <c r="AS336" s="518"/>
      <c r="AT336" s="518"/>
      <c r="AU336" s="518"/>
      <c r="AV336" s="518"/>
      <c r="AW336" s="518"/>
      <c r="AX336" s="518"/>
      <c r="AY336" s="518"/>
      <c r="AZ336" s="518"/>
      <c r="BA336" s="518"/>
      <c r="BB336" s="518"/>
      <c r="BC336" s="518"/>
      <c r="BD336" s="518"/>
      <c r="BE336" s="518"/>
      <c r="BF336" s="518"/>
      <c r="BG336" s="518"/>
      <c r="BH336" s="518"/>
      <c r="BI336" s="518"/>
      <c r="BJ336" s="518"/>
      <c r="BK336" s="518"/>
      <c r="BL336" s="518"/>
      <c r="BM336" s="518"/>
      <c r="BN336" s="518"/>
      <c r="BO336" s="518"/>
      <c r="BP336" s="518"/>
      <c r="BQ336" s="518"/>
      <c r="BR336" s="518"/>
      <c r="BS336" s="518"/>
      <c r="BT336" s="518"/>
      <c r="BU336" s="518"/>
      <c r="BV336" s="518"/>
      <c r="BW336" s="518"/>
      <c r="BX336" s="518"/>
      <c r="BY336" s="518"/>
      <c r="BZ336" s="518"/>
      <c r="CA336" s="518"/>
      <c r="CB336" s="518"/>
      <c r="CC336" s="518"/>
      <c r="CD336" s="518"/>
      <c r="CE336" s="518"/>
      <c r="CF336" s="518"/>
      <c r="CG336" s="518"/>
      <c r="CH336" s="518"/>
      <c r="CI336" s="518"/>
      <c r="CJ336" s="518"/>
      <c r="CK336" s="518"/>
      <c r="CL336" s="518"/>
      <c r="CM336" s="518"/>
    </row>
    <row r="337" spans="1:91" ht="15.75" customHeight="1">
      <c r="A337" s="518"/>
      <c r="B337" s="525"/>
      <c r="C337" s="714">
        <f t="shared" si="282"/>
        <v>7</v>
      </c>
      <c r="D337" s="715">
        <f t="shared" si="283"/>
        <v>0</v>
      </c>
      <c r="E337" s="716"/>
      <c r="F337" s="717">
        <f t="shared" si="284"/>
        <v>0</v>
      </c>
      <c r="G337" s="718">
        <f t="shared" si="285"/>
        <v>0</v>
      </c>
      <c r="H337" s="711">
        <f t="shared" si="286"/>
        <v>0</v>
      </c>
      <c r="I337" s="711">
        <f t="shared" si="287"/>
        <v>0</v>
      </c>
      <c r="J337" s="711">
        <f t="shared" si="288"/>
        <v>0</v>
      </c>
      <c r="K337" s="711">
        <f t="shared" si="289"/>
        <v>0</v>
      </c>
      <c r="L337" s="711">
        <f t="shared" si="290"/>
        <v>0</v>
      </c>
      <c r="M337" s="711">
        <f t="shared" si="291"/>
        <v>0</v>
      </c>
      <c r="N337" s="711">
        <f t="shared" si="292"/>
        <v>0</v>
      </c>
      <c r="O337" s="711">
        <f t="shared" si="293"/>
        <v>0</v>
      </c>
      <c r="P337" s="711">
        <f t="shared" si="294"/>
        <v>0</v>
      </c>
      <c r="Q337" s="711">
        <f t="shared" si="295"/>
        <v>0</v>
      </c>
      <c r="R337" s="711">
        <f t="shared" si="296"/>
        <v>0</v>
      </c>
      <c r="S337" s="711">
        <f t="shared" si="297"/>
        <v>0</v>
      </c>
      <c r="T337" s="719">
        <f t="shared" si="298"/>
        <v>0</v>
      </c>
      <c r="U337" s="711"/>
      <c r="V337" s="711"/>
      <c r="W337" s="720"/>
      <c r="X337" s="711">
        <f t="shared" si="299"/>
        <v>0</v>
      </c>
      <c r="Y337" s="510"/>
      <c r="Z337" s="722"/>
      <c r="AA337" s="536"/>
      <c r="AB337" s="518"/>
      <c r="AC337" s="518"/>
      <c r="AF337" s="518"/>
      <c r="AG337" s="518"/>
      <c r="AH337" s="518"/>
      <c r="AI337" s="518"/>
      <c r="AJ337" s="518"/>
      <c r="AK337" s="518"/>
      <c r="AL337" s="518"/>
      <c r="AM337" s="518"/>
      <c r="AN337" s="518"/>
      <c r="AO337" s="518"/>
      <c r="AP337" s="518"/>
      <c r="AQ337" s="518"/>
      <c r="AR337" s="518"/>
      <c r="AS337" s="518"/>
      <c r="AT337" s="518"/>
      <c r="AU337" s="518"/>
      <c r="AV337" s="518"/>
      <c r="AW337" s="518"/>
      <c r="AX337" s="518"/>
      <c r="AY337" s="518"/>
      <c r="AZ337" s="518"/>
      <c r="BA337" s="518"/>
      <c r="BB337" s="518"/>
      <c r="BC337" s="518"/>
      <c r="BD337" s="518"/>
      <c r="BE337" s="518"/>
      <c r="BF337" s="518"/>
      <c r="BG337" s="518"/>
      <c r="BH337" s="518"/>
      <c r="BI337" s="518"/>
      <c r="BJ337" s="518"/>
      <c r="BK337" s="518"/>
      <c r="BL337" s="518"/>
      <c r="BM337" s="518"/>
      <c r="BN337" s="518"/>
      <c r="BO337" s="518"/>
      <c r="BP337" s="518"/>
      <c r="BQ337" s="518"/>
      <c r="BR337" s="518"/>
      <c r="BS337" s="518"/>
      <c r="BT337" s="518"/>
      <c r="BU337" s="518"/>
      <c r="BV337" s="518"/>
      <c r="BW337" s="518"/>
      <c r="BX337" s="518"/>
      <c r="BY337" s="518"/>
      <c r="BZ337" s="518"/>
      <c r="CA337" s="518"/>
      <c r="CB337" s="518"/>
      <c r="CC337" s="518"/>
      <c r="CD337" s="518"/>
      <c r="CE337" s="518"/>
      <c r="CF337" s="518"/>
      <c r="CG337" s="518"/>
      <c r="CH337" s="518"/>
      <c r="CI337" s="518"/>
      <c r="CJ337" s="518"/>
      <c r="CK337" s="518"/>
      <c r="CL337" s="518"/>
      <c r="CM337" s="518"/>
    </row>
    <row r="338" spans="1:91" ht="15.75" customHeight="1">
      <c r="A338" s="518"/>
      <c r="B338" s="525"/>
      <c r="C338" s="714">
        <f t="shared" si="282"/>
        <v>8</v>
      </c>
      <c r="D338" s="715">
        <f t="shared" si="283"/>
        <v>0</v>
      </c>
      <c r="E338" s="716"/>
      <c r="F338" s="717">
        <f t="shared" si="284"/>
        <v>0</v>
      </c>
      <c r="G338" s="718">
        <f t="shared" si="285"/>
        <v>0</v>
      </c>
      <c r="H338" s="711">
        <f t="shared" si="286"/>
        <v>0</v>
      </c>
      <c r="I338" s="711">
        <f t="shared" si="287"/>
        <v>0</v>
      </c>
      <c r="J338" s="711">
        <f t="shared" si="288"/>
        <v>0</v>
      </c>
      <c r="K338" s="711">
        <f t="shared" si="289"/>
        <v>0</v>
      </c>
      <c r="L338" s="711">
        <f t="shared" si="290"/>
        <v>0</v>
      </c>
      <c r="M338" s="711">
        <f t="shared" si="291"/>
        <v>0</v>
      </c>
      <c r="N338" s="711">
        <f t="shared" si="292"/>
        <v>0</v>
      </c>
      <c r="O338" s="711">
        <f t="shared" si="293"/>
        <v>0</v>
      </c>
      <c r="P338" s="711">
        <f t="shared" si="294"/>
        <v>0</v>
      </c>
      <c r="Q338" s="711">
        <f t="shared" si="295"/>
        <v>0</v>
      </c>
      <c r="R338" s="711">
        <f t="shared" si="296"/>
        <v>0</v>
      </c>
      <c r="S338" s="711">
        <f t="shared" si="297"/>
        <v>0</v>
      </c>
      <c r="T338" s="719">
        <f t="shared" si="298"/>
        <v>0</v>
      </c>
      <c r="U338" s="711"/>
      <c r="V338" s="711"/>
      <c r="W338" s="720"/>
      <c r="X338" s="711">
        <f t="shared" si="299"/>
        <v>0</v>
      </c>
      <c r="Y338" s="510"/>
      <c r="Z338" s="722"/>
      <c r="AA338" s="536"/>
      <c r="AB338" s="518"/>
      <c r="AC338" s="518"/>
      <c r="AF338" s="518"/>
      <c r="AG338" s="518"/>
      <c r="AH338" s="518"/>
      <c r="AI338" s="518"/>
      <c r="AJ338" s="518"/>
      <c r="AK338" s="518"/>
      <c r="AL338" s="518"/>
      <c r="AM338" s="518"/>
      <c r="AN338" s="518"/>
      <c r="AO338" s="518"/>
      <c r="AP338" s="518"/>
      <c r="AQ338" s="518"/>
      <c r="AR338" s="518"/>
      <c r="AS338" s="518"/>
      <c r="AT338" s="518"/>
      <c r="AU338" s="518"/>
      <c r="AV338" s="518"/>
      <c r="AW338" s="518"/>
      <c r="AX338" s="518"/>
      <c r="AY338" s="518"/>
      <c r="AZ338" s="518"/>
      <c r="BA338" s="518"/>
      <c r="BB338" s="518"/>
      <c r="BC338" s="518"/>
      <c r="BD338" s="518"/>
      <c r="BE338" s="518"/>
      <c r="BF338" s="518"/>
      <c r="BG338" s="518"/>
      <c r="BH338" s="518"/>
      <c r="BI338" s="518"/>
      <c r="BJ338" s="518"/>
      <c r="BK338" s="518"/>
      <c r="BL338" s="518"/>
      <c r="BM338" s="518"/>
      <c r="BN338" s="518"/>
      <c r="BO338" s="518"/>
      <c r="BP338" s="518"/>
      <c r="BQ338" s="518"/>
      <c r="BR338" s="518"/>
      <c r="BS338" s="518"/>
      <c r="BT338" s="518"/>
      <c r="BU338" s="518"/>
      <c r="BV338" s="518"/>
      <c r="BW338" s="518"/>
      <c r="BX338" s="518"/>
      <c r="BY338" s="518"/>
      <c r="BZ338" s="518"/>
      <c r="CA338" s="518"/>
      <c r="CB338" s="518"/>
      <c r="CC338" s="518"/>
      <c r="CD338" s="518"/>
      <c r="CE338" s="518"/>
      <c r="CF338" s="518"/>
      <c r="CG338" s="518"/>
      <c r="CH338" s="518"/>
      <c r="CI338" s="518"/>
      <c r="CJ338" s="518"/>
      <c r="CK338" s="518"/>
      <c r="CL338" s="518"/>
      <c r="CM338" s="518"/>
    </row>
    <row r="339" spans="1:91" ht="15.75" customHeight="1">
      <c r="A339" s="518"/>
      <c r="B339" s="525"/>
      <c r="C339" s="714">
        <f t="shared" si="282"/>
        <v>9</v>
      </c>
      <c r="D339" s="715">
        <f t="shared" si="283"/>
        <v>0</v>
      </c>
      <c r="E339" s="716"/>
      <c r="F339" s="717">
        <f t="shared" si="284"/>
        <v>0</v>
      </c>
      <c r="G339" s="718">
        <f t="shared" si="285"/>
        <v>0</v>
      </c>
      <c r="H339" s="711">
        <f t="shared" si="286"/>
        <v>0</v>
      </c>
      <c r="I339" s="711">
        <f t="shared" si="287"/>
        <v>0</v>
      </c>
      <c r="J339" s="711">
        <f t="shared" si="288"/>
        <v>0</v>
      </c>
      <c r="K339" s="711">
        <f t="shared" si="289"/>
        <v>0</v>
      </c>
      <c r="L339" s="711">
        <f t="shared" si="290"/>
        <v>0</v>
      </c>
      <c r="M339" s="711">
        <f t="shared" si="291"/>
        <v>0</v>
      </c>
      <c r="N339" s="711">
        <f t="shared" si="292"/>
        <v>0</v>
      </c>
      <c r="O339" s="711">
        <f t="shared" si="293"/>
        <v>0</v>
      </c>
      <c r="P339" s="711">
        <f t="shared" si="294"/>
        <v>0</v>
      </c>
      <c r="Q339" s="711">
        <f t="shared" si="295"/>
        <v>0</v>
      </c>
      <c r="R339" s="711">
        <f t="shared" si="296"/>
        <v>0</v>
      </c>
      <c r="S339" s="711">
        <f t="shared" si="297"/>
        <v>0</v>
      </c>
      <c r="T339" s="719">
        <f t="shared" si="298"/>
        <v>0</v>
      </c>
      <c r="U339" s="711"/>
      <c r="V339" s="711"/>
      <c r="W339" s="720"/>
      <c r="X339" s="711">
        <f t="shared" si="299"/>
        <v>0</v>
      </c>
      <c r="Y339" s="510"/>
      <c r="Z339" s="722"/>
      <c r="AA339" s="536"/>
      <c r="AB339" s="518"/>
      <c r="AC339" s="518"/>
      <c r="AF339" s="518"/>
      <c r="AG339" s="518"/>
      <c r="AH339" s="518"/>
      <c r="AI339" s="518"/>
      <c r="AJ339" s="518"/>
      <c r="AK339" s="518"/>
      <c r="AL339" s="518"/>
      <c r="AM339" s="518"/>
      <c r="AN339" s="518"/>
      <c r="AO339" s="518"/>
      <c r="AP339" s="518"/>
      <c r="AQ339" s="518"/>
      <c r="AR339" s="518"/>
      <c r="AS339" s="518"/>
      <c r="AT339" s="518"/>
      <c r="AU339" s="518"/>
      <c r="AV339" s="518"/>
      <c r="AW339" s="518"/>
      <c r="AX339" s="518"/>
      <c r="AY339" s="518"/>
      <c r="AZ339" s="518"/>
      <c r="BA339" s="518"/>
      <c r="BB339" s="518"/>
      <c r="BC339" s="518"/>
      <c r="BD339" s="518"/>
      <c r="BE339" s="518"/>
      <c r="BF339" s="518"/>
      <c r="BG339" s="518"/>
      <c r="BH339" s="518"/>
      <c r="BI339" s="518"/>
      <c r="BJ339" s="518"/>
      <c r="BK339" s="518"/>
      <c r="BL339" s="518"/>
      <c r="BM339" s="518"/>
      <c r="BN339" s="518"/>
      <c r="BO339" s="518"/>
      <c r="BP339" s="518"/>
      <c r="BQ339" s="518"/>
      <c r="BR339" s="518"/>
      <c r="BS339" s="518"/>
      <c r="BT339" s="518"/>
      <c r="BU339" s="518"/>
      <c r="BV339" s="518"/>
      <c r="BW339" s="518"/>
      <c r="BX339" s="518"/>
      <c r="BY339" s="518"/>
      <c r="BZ339" s="518"/>
      <c r="CA339" s="518"/>
      <c r="CB339" s="518"/>
      <c r="CC339" s="518"/>
      <c r="CD339" s="518"/>
      <c r="CE339" s="518"/>
      <c r="CF339" s="518"/>
      <c r="CG339" s="518"/>
      <c r="CH339" s="518"/>
      <c r="CI339" s="518"/>
      <c r="CJ339" s="518"/>
      <c r="CK339" s="518"/>
      <c r="CL339" s="518"/>
      <c r="CM339" s="518"/>
    </row>
    <row r="340" spans="1:91" ht="15.75" customHeight="1">
      <c r="A340" s="518"/>
      <c r="B340" s="525"/>
      <c r="C340" s="714">
        <f t="shared" si="282"/>
        <v>10</v>
      </c>
      <c r="D340" s="715">
        <f t="shared" si="283"/>
        <v>0</v>
      </c>
      <c r="E340" s="716"/>
      <c r="F340" s="717">
        <f t="shared" si="284"/>
        <v>0</v>
      </c>
      <c r="G340" s="718">
        <f t="shared" si="285"/>
        <v>0</v>
      </c>
      <c r="H340" s="711">
        <f t="shared" si="286"/>
        <v>0</v>
      </c>
      <c r="I340" s="711">
        <f t="shared" si="287"/>
        <v>0</v>
      </c>
      <c r="J340" s="711">
        <f t="shared" si="288"/>
        <v>0</v>
      </c>
      <c r="K340" s="711">
        <f t="shared" si="289"/>
        <v>0</v>
      </c>
      <c r="L340" s="711">
        <f t="shared" si="290"/>
        <v>0</v>
      </c>
      <c r="M340" s="711">
        <f t="shared" si="291"/>
        <v>0</v>
      </c>
      <c r="N340" s="711">
        <f t="shared" si="292"/>
        <v>0</v>
      </c>
      <c r="O340" s="711">
        <f t="shared" si="293"/>
        <v>0</v>
      </c>
      <c r="P340" s="711">
        <f t="shared" si="294"/>
        <v>0</v>
      </c>
      <c r="Q340" s="711">
        <f t="shared" si="295"/>
        <v>0</v>
      </c>
      <c r="R340" s="711">
        <f t="shared" si="296"/>
        <v>0</v>
      </c>
      <c r="S340" s="711">
        <f t="shared" si="297"/>
        <v>0</v>
      </c>
      <c r="T340" s="719">
        <f t="shared" si="298"/>
        <v>0</v>
      </c>
      <c r="U340" s="711"/>
      <c r="V340" s="711"/>
      <c r="W340" s="720"/>
      <c r="X340" s="711">
        <f t="shared" si="299"/>
        <v>0</v>
      </c>
      <c r="Y340" s="510"/>
      <c r="Z340" s="722"/>
      <c r="AA340" s="536"/>
      <c r="AB340" s="518"/>
      <c r="AC340" s="518"/>
      <c r="AF340" s="518"/>
      <c r="AG340" s="518"/>
      <c r="AH340" s="518"/>
      <c r="AI340" s="518"/>
      <c r="AJ340" s="518"/>
      <c r="AK340" s="518"/>
      <c r="AL340" s="518"/>
      <c r="AM340" s="518"/>
      <c r="AN340" s="518"/>
      <c r="AO340" s="518"/>
      <c r="AP340" s="518"/>
      <c r="AQ340" s="518"/>
      <c r="AR340" s="518"/>
      <c r="AS340" s="518"/>
      <c r="AT340" s="518"/>
      <c r="AU340" s="518"/>
      <c r="AV340" s="518"/>
      <c r="AW340" s="518"/>
      <c r="AX340" s="518"/>
      <c r="AY340" s="518"/>
      <c r="AZ340" s="518"/>
      <c r="BA340" s="518"/>
      <c r="BB340" s="518"/>
      <c r="BC340" s="518"/>
      <c r="BD340" s="518"/>
      <c r="BE340" s="518"/>
      <c r="BF340" s="518"/>
      <c r="BG340" s="518"/>
      <c r="BH340" s="518"/>
      <c r="BI340" s="518"/>
      <c r="BJ340" s="518"/>
      <c r="BK340" s="518"/>
      <c r="BL340" s="518"/>
      <c r="BM340" s="518"/>
      <c r="BN340" s="518"/>
      <c r="BO340" s="518"/>
      <c r="BP340" s="518"/>
      <c r="BQ340" s="518"/>
      <c r="BR340" s="518"/>
      <c r="BS340" s="518"/>
      <c r="BT340" s="518"/>
      <c r="BU340" s="518"/>
      <c r="BV340" s="518"/>
      <c r="BW340" s="518"/>
      <c r="BX340" s="518"/>
      <c r="BY340" s="518"/>
      <c r="BZ340" s="518"/>
      <c r="CA340" s="518"/>
      <c r="CB340" s="518"/>
      <c r="CC340" s="518"/>
      <c r="CD340" s="518"/>
      <c r="CE340" s="518"/>
      <c r="CF340" s="518"/>
      <c r="CG340" s="518"/>
      <c r="CH340" s="518"/>
      <c r="CI340" s="518"/>
      <c r="CJ340" s="518"/>
      <c r="CK340" s="518"/>
      <c r="CL340" s="518"/>
      <c r="CM340" s="518"/>
    </row>
    <row r="341" spans="1:91" ht="15.75" customHeight="1">
      <c r="A341" s="518"/>
      <c r="B341" s="525"/>
      <c r="C341" s="1318" t="s">
        <v>36</v>
      </c>
      <c r="D341" s="1217"/>
      <c r="E341" s="1217"/>
      <c r="F341" s="1217"/>
      <c r="G341" s="1173"/>
      <c r="H341" s="725"/>
      <c r="I341" s="725">
        <f>SUM(I331:I340)</f>
        <v>0</v>
      </c>
      <c r="J341" s="725"/>
      <c r="K341" s="725">
        <f>SUM(K331:K340)</f>
        <v>0</v>
      </c>
      <c r="L341" s="726"/>
      <c r="M341" s="725">
        <f>SUM(M331:M340)</f>
        <v>100000</v>
      </c>
      <c r="N341" s="726"/>
      <c r="O341" s="725">
        <f>SUM(O331:O340)</f>
        <v>100000</v>
      </c>
      <c r="P341" s="726"/>
      <c r="Q341" s="725">
        <f>SUM(Q331:Q340)</f>
        <v>0</v>
      </c>
      <c r="R341" s="726"/>
      <c r="S341" s="725">
        <f t="shared" ref="S341:T341" si="300">SUM(S331:S340)</f>
        <v>0</v>
      </c>
      <c r="T341" s="725">
        <f t="shared" si="300"/>
        <v>200000</v>
      </c>
      <c r="U341" s="725"/>
      <c r="V341" s="725"/>
      <c r="W341" s="728"/>
      <c r="X341" s="725">
        <f>SUM(X331:X340)</f>
        <v>200000</v>
      </c>
      <c r="Y341" s="729">
        <f t="shared" ref="Y341:Z341" si="301">COUNTA(Y331:Y340)</f>
        <v>5</v>
      </c>
      <c r="Z341" s="730">
        <f t="shared" si="301"/>
        <v>0</v>
      </c>
      <c r="AA341" s="536"/>
      <c r="AB341" s="518"/>
      <c r="AC341" s="518"/>
      <c r="AF341" s="518"/>
      <c r="AG341" s="518"/>
      <c r="AH341" s="518"/>
      <c r="AI341" s="518"/>
      <c r="AJ341" s="518"/>
      <c r="AK341" s="518"/>
      <c r="AL341" s="518"/>
      <c r="AM341" s="518"/>
      <c r="AN341" s="518"/>
      <c r="AO341" s="518"/>
      <c r="AP341" s="518"/>
      <c r="AQ341" s="518"/>
      <c r="AR341" s="518"/>
      <c r="AS341" s="518"/>
      <c r="AT341" s="518"/>
      <c r="AU341" s="518"/>
      <c r="AV341" s="518"/>
      <c r="AW341" s="518"/>
      <c r="AX341" s="518"/>
      <c r="AY341" s="518"/>
      <c r="AZ341" s="518"/>
      <c r="BA341" s="518"/>
      <c r="BB341" s="518"/>
      <c r="BC341" s="518"/>
      <c r="BD341" s="518"/>
      <c r="BE341" s="518"/>
      <c r="BF341" s="518"/>
      <c r="BG341" s="518"/>
      <c r="BH341" s="518"/>
      <c r="BI341" s="518"/>
      <c r="BJ341" s="518"/>
      <c r="BK341" s="518"/>
      <c r="BL341" s="518"/>
      <c r="BM341" s="518"/>
      <c r="BN341" s="518"/>
      <c r="BO341" s="518"/>
      <c r="BP341" s="518"/>
      <c r="BQ341" s="518"/>
      <c r="BR341" s="518"/>
      <c r="BS341" s="518"/>
      <c r="BT341" s="518"/>
      <c r="BU341" s="518"/>
      <c r="BV341" s="518"/>
      <c r="BW341" s="518"/>
      <c r="BX341" s="518"/>
      <c r="BY341" s="518"/>
      <c r="BZ341" s="518"/>
      <c r="CA341" s="518"/>
      <c r="CB341" s="518"/>
      <c r="CC341" s="530"/>
      <c r="CD341" s="518"/>
      <c r="CE341" s="518"/>
      <c r="CF341" s="518"/>
      <c r="CG341" s="518"/>
      <c r="CH341" s="518"/>
      <c r="CI341" s="518"/>
      <c r="CJ341" s="518"/>
      <c r="CK341" s="518"/>
      <c r="CL341" s="518"/>
      <c r="CM341" s="518"/>
    </row>
    <row r="342" spans="1:91" ht="15.75" customHeight="1">
      <c r="A342" s="518"/>
      <c r="B342" s="525"/>
      <c r="C342" s="518"/>
      <c r="D342" s="518"/>
      <c r="E342" s="529"/>
      <c r="F342" s="529"/>
      <c r="G342" s="530"/>
      <c r="H342" s="518"/>
      <c r="I342" s="518"/>
      <c r="J342" s="518"/>
      <c r="K342" s="518"/>
      <c r="L342" s="518"/>
      <c r="M342" s="518"/>
      <c r="N342" s="518"/>
      <c r="O342" s="518"/>
      <c r="P342" s="518"/>
      <c r="Q342" s="518"/>
      <c r="R342" s="518"/>
      <c r="S342" s="518"/>
      <c r="T342" s="518"/>
      <c r="U342" s="518"/>
      <c r="V342" s="518"/>
      <c r="W342" s="518"/>
      <c r="X342" s="530">
        <f>+AN81</f>
        <v>200000</v>
      </c>
      <c r="Y342" s="551"/>
      <c r="Z342" s="551"/>
      <c r="AA342" s="536"/>
      <c r="AB342" s="518"/>
      <c r="AC342" s="518"/>
      <c r="AF342" s="518"/>
      <c r="AG342" s="518"/>
      <c r="AH342" s="518"/>
      <c r="AI342" s="518"/>
      <c r="AJ342" s="518"/>
      <c r="AK342" s="518"/>
      <c r="AL342" s="518"/>
      <c r="AM342" s="518"/>
      <c r="AN342" s="518"/>
      <c r="AO342" s="518"/>
      <c r="AP342" s="518"/>
      <c r="AQ342" s="518"/>
      <c r="AR342" s="518"/>
      <c r="AS342" s="518"/>
      <c r="AT342" s="518"/>
      <c r="AU342" s="518"/>
      <c r="AV342" s="518"/>
      <c r="AW342" s="518"/>
      <c r="AX342" s="518"/>
      <c r="AY342" s="518"/>
      <c r="AZ342" s="518"/>
      <c r="BA342" s="518"/>
      <c r="BB342" s="518"/>
      <c r="BC342" s="518"/>
      <c r="BD342" s="518"/>
      <c r="BE342" s="518"/>
      <c r="BF342" s="518"/>
      <c r="BG342" s="518"/>
      <c r="BH342" s="518"/>
      <c r="BI342" s="518"/>
      <c r="BJ342" s="518"/>
      <c r="BK342" s="518"/>
      <c r="BL342" s="518"/>
      <c r="BM342" s="518"/>
      <c r="BN342" s="518"/>
      <c r="BO342" s="518"/>
      <c r="BP342" s="518"/>
      <c r="BQ342" s="518"/>
      <c r="BR342" s="518"/>
      <c r="BS342" s="518"/>
      <c r="BT342" s="518"/>
      <c r="BU342" s="518"/>
      <c r="BV342" s="518"/>
      <c r="BW342" s="518"/>
      <c r="BX342" s="518"/>
      <c r="BY342" s="518"/>
      <c r="BZ342" s="518"/>
      <c r="CA342" s="518"/>
      <c r="CB342" s="518"/>
      <c r="CC342" s="530"/>
      <c r="CD342" s="518"/>
      <c r="CE342" s="518"/>
      <c r="CF342" s="518"/>
      <c r="CG342" s="518"/>
      <c r="CH342" s="518"/>
      <c r="CI342" s="518"/>
      <c r="CJ342" s="518"/>
      <c r="CK342" s="518"/>
      <c r="CL342" s="518"/>
      <c r="CM342" s="518"/>
    </row>
    <row r="343" spans="1:91" ht="15.75" customHeight="1">
      <c r="A343" s="518"/>
      <c r="B343" s="525"/>
      <c r="C343" s="518"/>
      <c r="D343" s="518"/>
      <c r="E343" s="529"/>
      <c r="F343" s="529"/>
      <c r="G343" s="530"/>
      <c r="H343" s="518"/>
      <c r="I343" s="518"/>
      <c r="J343" s="518"/>
      <c r="K343" s="518"/>
      <c r="L343" s="518"/>
      <c r="M343" s="518"/>
      <c r="N343" s="518"/>
      <c r="O343" s="518"/>
      <c r="P343" s="518"/>
      <c r="Q343" s="518"/>
      <c r="R343" s="518"/>
      <c r="S343" s="518"/>
      <c r="T343" s="518"/>
      <c r="U343" s="518"/>
      <c r="V343" s="518"/>
      <c r="W343" s="518"/>
      <c r="X343" s="530">
        <f>+X342-X341</f>
        <v>0</v>
      </c>
      <c r="Y343" s="551"/>
      <c r="Z343" s="551"/>
      <c r="AA343" s="536"/>
      <c r="AB343" s="518"/>
      <c r="AC343" s="518"/>
      <c r="AF343" s="518"/>
      <c r="AG343" s="518"/>
      <c r="AH343" s="518"/>
      <c r="AI343" s="518"/>
      <c r="AJ343" s="518"/>
      <c r="AK343" s="518"/>
      <c r="AL343" s="518"/>
      <c r="AM343" s="518"/>
      <c r="AN343" s="518"/>
      <c r="AO343" s="518"/>
      <c r="AP343" s="518"/>
      <c r="AQ343" s="518"/>
      <c r="AR343" s="518"/>
      <c r="AS343" s="518"/>
      <c r="AT343" s="518"/>
      <c r="AU343" s="518"/>
      <c r="AV343" s="518"/>
      <c r="AW343" s="518"/>
      <c r="AX343" s="518"/>
      <c r="AY343" s="518"/>
      <c r="AZ343" s="518"/>
      <c r="BA343" s="518"/>
      <c r="BB343" s="518"/>
      <c r="BC343" s="518"/>
      <c r="BD343" s="518"/>
      <c r="BE343" s="518"/>
      <c r="BF343" s="518"/>
      <c r="BG343" s="518"/>
      <c r="BH343" s="518"/>
      <c r="BI343" s="518"/>
      <c r="BJ343" s="518"/>
      <c r="BK343" s="518"/>
      <c r="BL343" s="518"/>
      <c r="BM343" s="518"/>
      <c r="BN343" s="518"/>
      <c r="BO343" s="518"/>
      <c r="BP343" s="518"/>
      <c r="BQ343" s="518"/>
      <c r="BR343" s="518"/>
      <c r="BS343" s="518"/>
      <c r="BT343" s="518"/>
      <c r="BU343" s="518"/>
      <c r="BV343" s="518"/>
      <c r="BW343" s="518"/>
      <c r="BX343" s="518"/>
      <c r="BY343" s="518"/>
      <c r="BZ343" s="518"/>
      <c r="CA343" s="518"/>
      <c r="CB343" s="518"/>
      <c r="CC343" s="518"/>
      <c r="CD343" s="518"/>
      <c r="CE343" s="518"/>
      <c r="CF343" s="518"/>
      <c r="CG343" s="518"/>
      <c r="CH343" s="518"/>
      <c r="CI343" s="518"/>
      <c r="CJ343" s="518"/>
      <c r="CK343" s="518"/>
      <c r="CL343" s="518"/>
      <c r="CM343" s="518"/>
    </row>
    <row r="344" spans="1:91" ht="15.75" customHeight="1">
      <c r="A344" s="518"/>
      <c r="B344" s="525"/>
      <c r="C344" s="703" t="str">
        <f>D97</f>
        <v>CALON TARIK BARANG</v>
      </c>
      <c r="D344" s="703"/>
      <c r="E344" s="737"/>
      <c r="F344" s="704">
        <f>IFERROR(VLOOKUP(C344,$DG$13:$DK$25,5,0),"")</f>
        <v>0</v>
      </c>
      <c r="G344" s="703"/>
      <c r="H344" s="705"/>
      <c r="I344" s="705"/>
      <c r="J344" s="705"/>
      <c r="K344" s="705"/>
      <c r="L344" s="540"/>
      <c r="M344" s="706"/>
      <c r="N344" s="706"/>
      <c r="O344" s="706"/>
      <c r="P344" s="706"/>
      <c r="Q344" s="706"/>
      <c r="R344" s="706"/>
      <c r="S344" s="706"/>
      <c r="T344" s="707"/>
      <c r="U344" s="707"/>
      <c r="V344" s="707"/>
      <c r="W344" s="518"/>
      <c r="X344" s="518"/>
      <c r="Y344" s="551"/>
      <c r="Z344" s="551"/>
      <c r="AA344" s="536"/>
      <c r="AB344" s="518"/>
      <c r="AC344" s="518"/>
      <c r="AF344" s="518"/>
      <c r="AG344" s="518"/>
      <c r="AH344" s="518"/>
      <c r="AI344" s="518"/>
      <c r="AJ344" s="518"/>
      <c r="AK344" s="518"/>
      <c r="AL344" s="518"/>
      <c r="AM344" s="518"/>
      <c r="AN344" s="518"/>
      <c r="AO344" s="518"/>
      <c r="AP344" s="518"/>
      <c r="AQ344" s="518"/>
      <c r="AR344" s="518"/>
      <c r="AS344" s="518"/>
      <c r="AT344" s="518"/>
      <c r="AU344" s="518"/>
      <c r="AV344" s="518"/>
      <c r="AW344" s="518"/>
      <c r="AX344" s="518"/>
      <c r="AY344" s="518"/>
      <c r="AZ344" s="518"/>
      <c r="BA344" s="518"/>
      <c r="BB344" s="518"/>
      <c r="BC344" s="518"/>
      <c r="BD344" s="518"/>
      <c r="BE344" s="518"/>
      <c r="BF344" s="518"/>
      <c r="BG344" s="518"/>
      <c r="BH344" s="518"/>
      <c r="BI344" s="518"/>
      <c r="BJ344" s="518"/>
      <c r="BK344" s="518"/>
      <c r="BL344" s="518"/>
      <c r="BM344" s="518"/>
      <c r="BN344" s="518"/>
      <c r="BO344" s="518"/>
      <c r="BP344" s="518"/>
      <c r="BQ344" s="518"/>
      <c r="BR344" s="518"/>
      <c r="BS344" s="518"/>
      <c r="BT344" s="518"/>
      <c r="BU344" s="518"/>
      <c r="BV344" s="518"/>
      <c r="BW344" s="518"/>
      <c r="BX344" s="518"/>
      <c r="BY344" s="518"/>
      <c r="BZ344" s="518"/>
      <c r="CA344" s="518"/>
      <c r="CB344" s="518"/>
      <c r="CC344" s="518"/>
      <c r="CD344" s="518"/>
      <c r="CE344" s="518"/>
      <c r="CF344" s="518"/>
      <c r="CG344" s="518"/>
      <c r="CH344" s="518"/>
      <c r="CI344" s="518"/>
      <c r="CJ344" s="518"/>
      <c r="CK344" s="518"/>
      <c r="CL344" s="518"/>
      <c r="CM344" s="518"/>
    </row>
    <row r="345" spans="1:91" ht="15.75" customHeight="1">
      <c r="A345" s="518"/>
      <c r="B345" s="525"/>
      <c r="C345" s="1320" t="s">
        <v>1011</v>
      </c>
      <c r="D345" s="1312" t="s">
        <v>994</v>
      </c>
      <c r="E345" s="1315" t="s">
        <v>1207</v>
      </c>
      <c r="F345" s="1315" t="s">
        <v>995</v>
      </c>
      <c r="G345" s="1316" t="s">
        <v>1208</v>
      </c>
      <c r="H345" s="708">
        <f>+H$11</f>
        <v>45094</v>
      </c>
      <c r="I345" s="1316" t="s">
        <v>997</v>
      </c>
      <c r="J345" s="708">
        <f>+J$11</f>
        <v>45124</v>
      </c>
      <c r="K345" s="1316" t="s">
        <v>997</v>
      </c>
      <c r="L345" s="708">
        <f>+L$11</f>
        <v>45154</v>
      </c>
      <c r="M345" s="1316" t="s">
        <v>997</v>
      </c>
      <c r="N345" s="708">
        <f>+N$11</f>
        <v>45184</v>
      </c>
      <c r="O345" s="1316" t="s">
        <v>997</v>
      </c>
      <c r="P345" s="708">
        <f>+P$11</f>
        <v>45214</v>
      </c>
      <c r="Q345" s="1316" t="s">
        <v>997</v>
      </c>
      <c r="R345" s="708">
        <f>+R$11</f>
        <v>45244</v>
      </c>
      <c r="S345" s="1312" t="s">
        <v>997</v>
      </c>
      <c r="T345" s="1312" t="s">
        <v>36</v>
      </c>
      <c r="U345" s="1312" t="s">
        <v>319</v>
      </c>
      <c r="V345" s="1312" t="s">
        <v>248</v>
      </c>
      <c r="W345" s="1312" t="s">
        <v>998</v>
      </c>
      <c r="X345" s="709" t="s">
        <v>1209</v>
      </c>
      <c r="Y345" s="1313" t="s">
        <v>999</v>
      </c>
      <c r="Z345" s="1236"/>
      <c r="AA345" s="536"/>
      <c r="AB345" s="518"/>
      <c r="AC345" s="518"/>
      <c r="AF345" s="518"/>
      <c r="AG345" s="518"/>
      <c r="AH345" s="518"/>
      <c r="AI345" s="518"/>
      <c r="AJ345" s="518"/>
      <c r="AK345" s="518"/>
      <c r="AL345" s="518"/>
      <c r="AM345" s="518"/>
      <c r="AN345" s="518"/>
      <c r="AO345" s="518"/>
      <c r="AP345" s="518"/>
      <c r="AQ345" s="518"/>
      <c r="AR345" s="518"/>
      <c r="AS345" s="518"/>
      <c r="AT345" s="518"/>
      <c r="AU345" s="518"/>
      <c r="AV345" s="518"/>
      <c r="AW345" s="518"/>
      <c r="AX345" s="518"/>
      <c r="AY345" s="518"/>
      <c r="AZ345" s="518"/>
      <c r="BA345" s="518"/>
      <c r="BB345" s="518"/>
      <c r="BC345" s="518"/>
      <c r="BD345" s="518"/>
      <c r="BE345" s="518"/>
      <c r="BF345" s="518"/>
      <c r="BG345" s="518"/>
      <c r="BH345" s="518"/>
      <c r="BI345" s="518"/>
      <c r="BJ345" s="518"/>
      <c r="BK345" s="518"/>
      <c r="BL345" s="518"/>
      <c r="BM345" s="518"/>
      <c r="BN345" s="518"/>
      <c r="BO345" s="518"/>
      <c r="BP345" s="518"/>
      <c r="BQ345" s="518"/>
      <c r="BR345" s="518"/>
      <c r="BS345" s="518"/>
      <c r="BT345" s="518"/>
      <c r="BU345" s="518"/>
      <c r="BV345" s="518"/>
      <c r="BW345" s="518"/>
      <c r="BX345" s="518"/>
      <c r="BY345" s="518"/>
      <c r="BZ345" s="518"/>
      <c r="CA345" s="518"/>
      <c r="CB345" s="518"/>
      <c r="CC345" s="518"/>
      <c r="CD345" s="518"/>
      <c r="CE345" s="518"/>
      <c r="CF345" s="518"/>
      <c r="CG345" s="518"/>
      <c r="CH345" s="518"/>
      <c r="CI345" s="518"/>
      <c r="CJ345" s="518"/>
      <c r="CK345" s="518"/>
      <c r="CL345" s="518"/>
      <c r="CM345" s="518"/>
    </row>
    <row r="346" spans="1:91" ht="15.75" customHeight="1">
      <c r="A346" s="518"/>
      <c r="B346" s="525"/>
      <c r="C346" s="1197"/>
      <c r="D346" s="1185"/>
      <c r="E346" s="1185"/>
      <c r="F346" s="1185"/>
      <c r="G346" s="1185"/>
      <c r="H346" s="710" t="s">
        <v>1013</v>
      </c>
      <c r="I346" s="1185"/>
      <c r="J346" s="710" t="s">
        <v>1013</v>
      </c>
      <c r="K346" s="1185"/>
      <c r="L346" s="710" t="s">
        <v>1013</v>
      </c>
      <c r="M346" s="1185"/>
      <c r="N346" s="710" t="s">
        <v>1013</v>
      </c>
      <c r="O346" s="1185"/>
      <c r="P346" s="710" t="s">
        <v>1013</v>
      </c>
      <c r="Q346" s="1185"/>
      <c r="R346" s="710" t="s">
        <v>1013</v>
      </c>
      <c r="S346" s="1185"/>
      <c r="T346" s="1185"/>
      <c r="U346" s="1185"/>
      <c r="V346" s="1185"/>
      <c r="W346" s="1185"/>
      <c r="X346" s="711" t="str">
        <f>+C344</f>
        <v>CALON TARIK BARANG</v>
      </c>
      <c r="Y346" s="712" t="s">
        <v>1014</v>
      </c>
      <c r="Z346" s="713" t="s">
        <v>1015</v>
      </c>
      <c r="AA346" s="536"/>
      <c r="AB346" s="518"/>
      <c r="AC346" s="518"/>
      <c r="AF346" s="518"/>
      <c r="AG346" s="518"/>
      <c r="AH346" s="518"/>
      <c r="AI346" s="518"/>
      <c r="AJ346" s="518"/>
      <c r="AK346" s="518"/>
      <c r="AL346" s="518"/>
      <c r="AM346" s="518"/>
      <c r="AN346" s="518"/>
      <c r="AO346" s="518"/>
      <c r="AP346" s="518"/>
      <c r="AQ346" s="518"/>
      <c r="AR346" s="518"/>
      <c r="AS346" s="518"/>
      <c r="AT346" s="518"/>
      <c r="AU346" s="518"/>
      <c r="AV346" s="518"/>
      <c r="AW346" s="518"/>
      <c r="AX346" s="518"/>
      <c r="AY346" s="518"/>
      <c r="AZ346" s="518"/>
      <c r="BA346" s="518"/>
      <c r="BB346" s="518"/>
      <c r="BC346" s="518"/>
      <c r="BD346" s="518"/>
      <c r="BE346" s="518"/>
      <c r="BF346" s="518"/>
      <c r="BG346" s="518"/>
      <c r="BH346" s="518"/>
      <c r="BI346" s="518"/>
      <c r="BJ346" s="518"/>
      <c r="BK346" s="518"/>
      <c r="BL346" s="518"/>
      <c r="BM346" s="518"/>
      <c r="BN346" s="518"/>
      <c r="BO346" s="518"/>
      <c r="BP346" s="518"/>
      <c r="BQ346" s="518"/>
      <c r="BR346" s="518"/>
      <c r="BS346" s="518"/>
      <c r="BT346" s="518"/>
      <c r="BU346" s="518"/>
      <c r="BV346" s="518"/>
      <c r="BW346" s="518"/>
      <c r="BX346" s="518"/>
      <c r="BY346" s="518"/>
      <c r="BZ346" s="518"/>
      <c r="CA346" s="518"/>
      <c r="CB346" s="518"/>
      <c r="CC346" s="518"/>
      <c r="CD346" s="518"/>
      <c r="CE346" s="518"/>
      <c r="CF346" s="518"/>
      <c r="CG346" s="518"/>
      <c r="CH346" s="518"/>
      <c r="CI346" s="518"/>
      <c r="CJ346" s="518"/>
      <c r="CK346" s="518"/>
      <c r="CL346" s="518"/>
      <c r="CM346" s="518"/>
    </row>
    <row r="347" spans="1:91" ht="15.75" customHeight="1">
      <c r="A347" s="518"/>
      <c r="B347" s="525" t="str">
        <f t="shared" ref="B347:B355" si="302">+CONCATENATE($C$345,C347)</f>
        <v>L1</v>
      </c>
      <c r="C347" s="714">
        <f t="shared" ref="C347:C350" si="303">+C346+1</f>
        <v>1</v>
      </c>
      <c r="D347" s="715" t="str">
        <f t="shared" ref="D347:D355" si="304">IFERROR(VLOOKUP($B347,$CE$13:$DO$80,10,0),0)</f>
        <v>RITA</v>
      </c>
      <c r="E347" s="716"/>
      <c r="F347" s="717">
        <f t="shared" ref="F347:F355" si="305">IFERROR(VLOOKUP($D347,$D$13:$V$80,3,0),0)</f>
        <v>45029</v>
      </c>
      <c r="G347" s="718" t="str">
        <f t="shared" ref="G347:G355" si="306">IFERROR(VLOOKUP($D347,$D$13:$V$80,4,0),0)</f>
        <v>1925/6250</v>
      </c>
      <c r="H347" s="711">
        <f t="shared" ref="H347:H355" si="307">IFERROR(VLOOKUP($D347,$D$13:$V$80,5,0),0)</f>
        <v>0</v>
      </c>
      <c r="I347" s="711">
        <f t="shared" ref="I347:I355" si="308">IFERROR(VLOOKUP($D347,$D$13:$V$80,6,0),0)</f>
        <v>0</v>
      </c>
      <c r="J347" s="711">
        <f t="shared" ref="J347:J355" si="309">IFERROR(VLOOKUP($D347,$D$13:$V$80,7,0),0)</f>
        <v>0</v>
      </c>
      <c r="K347" s="711">
        <f t="shared" ref="K347:K355" si="310">IFERROR(VLOOKUP($D347,$D$13:$V$80,8,0),0)</f>
        <v>0</v>
      </c>
      <c r="L347" s="711">
        <f t="shared" ref="L347:L355" si="311">IFERROR(VLOOKUP($D347,$D$13:$V$80,9,0),0)</f>
        <v>0</v>
      </c>
      <c r="M347" s="711">
        <f t="shared" ref="M347:M355" si="312">IFERROR(VLOOKUP($D347,$D$13:$V$80,10,0),0)</f>
        <v>0</v>
      </c>
      <c r="N347" s="711">
        <f t="shared" ref="N347:N355" si="313">IFERROR(VLOOKUP($D347,$D$13:$V$80,11,0),0)</f>
        <v>0</v>
      </c>
      <c r="O347" s="711">
        <f t="shared" ref="O347:O355" si="314">IFERROR(VLOOKUP($D347,$D$13:$V$80,12,0),0)</f>
        <v>0</v>
      </c>
      <c r="P347" s="711">
        <f t="shared" ref="P347:P355" si="315">IFERROR(VLOOKUP($D347,$D$13:$V$80,13,0),0)</f>
        <v>2</v>
      </c>
      <c r="Q347" s="711">
        <f t="shared" ref="Q347:Q355" si="316">IFERROR(VLOOKUP($D347,$D$13:$V$80,14,0),0)</f>
        <v>160000</v>
      </c>
      <c r="R347" s="711">
        <f t="shared" ref="R347:R355" si="317">IFERROR(VLOOKUP($D347,$D$13:$V$80,15,0),0)</f>
        <v>3</v>
      </c>
      <c r="S347" s="711">
        <f t="shared" ref="S347:S355" si="318">IFERROR(VLOOKUP($D347,$D$13:$V$80,16,0),0)</f>
        <v>160000</v>
      </c>
      <c r="T347" s="719">
        <f t="shared" ref="T347:T355" si="319">I347+K347+M347+O347+Q347+S347</f>
        <v>320000</v>
      </c>
      <c r="U347" s="711"/>
      <c r="V347" s="711"/>
      <c r="W347" s="720"/>
      <c r="X347" s="711">
        <f t="shared" ref="X347:X355" si="320">IFERROR(VLOOKUP($D347,$AC$13:$AV$80,13,0),0)</f>
        <v>320000</v>
      </c>
      <c r="Y347" s="721" t="s">
        <v>650</v>
      </c>
      <c r="Z347" s="596"/>
      <c r="AA347" s="536"/>
      <c r="AB347" s="518"/>
      <c r="AC347" s="518"/>
      <c r="AF347" s="518"/>
      <c r="AG347" s="518"/>
      <c r="AH347" s="518"/>
      <c r="AI347" s="518"/>
      <c r="AJ347" s="518"/>
      <c r="AK347" s="518"/>
      <c r="AL347" s="518"/>
      <c r="AM347" s="518"/>
      <c r="AN347" s="518"/>
      <c r="AO347" s="518"/>
      <c r="AP347" s="518"/>
      <c r="AQ347" s="518"/>
      <c r="AR347" s="518"/>
      <c r="AS347" s="518"/>
      <c r="AT347" s="518"/>
      <c r="AU347" s="518"/>
      <c r="AV347" s="518"/>
      <c r="AW347" s="518"/>
      <c r="AX347" s="518"/>
      <c r="AY347" s="518"/>
      <c r="AZ347" s="518"/>
      <c r="BA347" s="518"/>
      <c r="BB347" s="518"/>
      <c r="BC347" s="518"/>
      <c r="BD347" s="518"/>
      <c r="BE347" s="518"/>
      <c r="BF347" s="518"/>
      <c r="BG347" s="518"/>
      <c r="BH347" s="518"/>
      <c r="BI347" s="518"/>
      <c r="BJ347" s="518"/>
      <c r="BK347" s="518"/>
      <c r="BL347" s="518"/>
      <c r="BM347" s="518"/>
      <c r="BN347" s="518"/>
      <c r="BO347" s="518"/>
      <c r="BP347" s="518"/>
      <c r="BQ347" s="518"/>
      <c r="BR347" s="518"/>
      <c r="BS347" s="518"/>
      <c r="BT347" s="518"/>
      <c r="BU347" s="518"/>
      <c r="BV347" s="518"/>
      <c r="BW347" s="518"/>
      <c r="BX347" s="518"/>
      <c r="BY347" s="518"/>
      <c r="BZ347" s="518"/>
      <c r="CA347" s="518"/>
      <c r="CB347" s="518"/>
      <c r="CC347" s="518"/>
      <c r="CD347" s="518"/>
      <c r="CE347" s="518"/>
      <c r="CF347" s="518"/>
      <c r="CG347" s="518"/>
      <c r="CH347" s="518"/>
      <c r="CI347" s="518"/>
      <c r="CJ347" s="518"/>
      <c r="CK347" s="518"/>
      <c r="CL347" s="518"/>
      <c r="CM347" s="518"/>
    </row>
    <row r="348" spans="1:91" ht="15.75" customHeight="1">
      <c r="A348" s="518"/>
      <c r="B348" s="525" t="str">
        <f t="shared" si="302"/>
        <v>L2</v>
      </c>
      <c r="C348" s="714">
        <f t="shared" si="303"/>
        <v>2</v>
      </c>
      <c r="D348" s="715">
        <f t="shared" si="304"/>
        <v>0</v>
      </c>
      <c r="E348" s="716"/>
      <c r="F348" s="717">
        <f t="shared" si="305"/>
        <v>0</v>
      </c>
      <c r="G348" s="718">
        <f t="shared" si="306"/>
        <v>0</v>
      </c>
      <c r="H348" s="711">
        <f t="shared" si="307"/>
        <v>0</v>
      </c>
      <c r="I348" s="711">
        <f t="shared" si="308"/>
        <v>0</v>
      </c>
      <c r="J348" s="711">
        <f t="shared" si="309"/>
        <v>0</v>
      </c>
      <c r="K348" s="711">
        <f t="shared" si="310"/>
        <v>0</v>
      </c>
      <c r="L348" s="711">
        <f t="shared" si="311"/>
        <v>0</v>
      </c>
      <c r="M348" s="711">
        <f t="shared" si="312"/>
        <v>0</v>
      </c>
      <c r="N348" s="711">
        <f t="shared" si="313"/>
        <v>0</v>
      </c>
      <c r="O348" s="711">
        <f t="shared" si="314"/>
        <v>0</v>
      </c>
      <c r="P348" s="711">
        <f t="shared" si="315"/>
        <v>0</v>
      </c>
      <c r="Q348" s="711">
        <f t="shared" si="316"/>
        <v>0</v>
      </c>
      <c r="R348" s="711">
        <f t="shared" si="317"/>
        <v>0</v>
      </c>
      <c r="S348" s="711">
        <f t="shared" si="318"/>
        <v>0</v>
      </c>
      <c r="T348" s="719">
        <f t="shared" si="319"/>
        <v>0</v>
      </c>
      <c r="U348" s="711"/>
      <c r="V348" s="711"/>
      <c r="W348" s="720"/>
      <c r="X348" s="711">
        <f t="shared" si="320"/>
        <v>0</v>
      </c>
      <c r="Y348" s="721" t="s">
        <v>650</v>
      </c>
      <c r="Z348" s="596"/>
      <c r="AA348" s="536"/>
      <c r="AB348" s="518"/>
      <c r="AC348" s="518"/>
      <c r="AF348" s="518"/>
      <c r="AG348" s="518"/>
      <c r="AH348" s="518"/>
      <c r="AI348" s="518"/>
      <c r="AJ348" s="518"/>
      <c r="AK348" s="518"/>
      <c r="AL348" s="518"/>
      <c r="AM348" s="518"/>
      <c r="AN348" s="518"/>
      <c r="AO348" s="518"/>
      <c r="AP348" s="518"/>
      <c r="AQ348" s="518"/>
      <c r="AR348" s="518"/>
      <c r="AS348" s="518"/>
      <c r="AT348" s="518"/>
      <c r="AU348" s="518"/>
      <c r="AV348" s="518"/>
      <c r="AW348" s="518"/>
      <c r="AX348" s="518"/>
      <c r="AY348" s="518"/>
      <c r="AZ348" s="518"/>
      <c r="BA348" s="518"/>
      <c r="BB348" s="518"/>
      <c r="BC348" s="518"/>
      <c r="BD348" s="518"/>
      <c r="BE348" s="518"/>
      <c r="BF348" s="518"/>
      <c r="BG348" s="518"/>
      <c r="BH348" s="518"/>
      <c r="BI348" s="518"/>
      <c r="BJ348" s="518"/>
      <c r="BK348" s="518"/>
      <c r="BL348" s="518"/>
      <c r="BM348" s="518"/>
      <c r="BN348" s="518"/>
      <c r="BO348" s="518"/>
      <c r="BP348" s="518"/>
      <c r="BQ348" s="518"/>
      <c r="BR348" s="518"/>
      <c r="BS348" s="518"/>
      <c r="BT348" s="518"/>
      <c r="BU348" s="518"/>
      <c r="BV348" s="518"/>
      <c r="BW348" s="518"/>
      <c r="BX348" s="518"/>
      <c r="BY348" s="518"/>
      <c r="BZ348" s="518"/>
      <c r="CA348" s="518"/>
      <c r="CB348" s="518"/>
      <c r="CC348" s="518"/>
      <c r="CD348" s="518"/>
      <c r="CE348" s="518"/>
      <c r="CF348" s="518"/>
      <c r="CG348" s="518"/>
      <c r="CH348" s="518"/>
      <c r="CI348" s="518"/>
      <c r="CJ348" s="518"/>
      <c r="CK348" s="518"/>
      <c r="CL348" s="518"/>
      <c r="CM348" s="518"/>
    </row>
    <row r="349" spans="1:91" ht="15.75" customHeight="1">
      <c r="A349" s="518"/>
      <c r="B349" s="525" t="str">
        <f t="shared" si="302"/>
        <v>L3</v>
      </c>
      <c r="C349" s="714">
        <f t="shared" si="303"/>
        <v>3</v>
      </c>
      <c r="D349" s="715">
        <f t="shared" si="304"/>
        <v>0</v>
      </c>
      <c r="E349" s="716"/>
      <c r="F349" s="717">
        <f t="shared" si="305"/>
        <v>0</v>
      </c>
      <c r="G349" s="718">
        <f t="shared" si="306"/>
        <v>0</v>
      </c>
      <c r="H349" s="711">
        <f t="shared" si="307"/>
        <v>0</v>
      </c>
      <c r="I349" s="711">
        <f t="shared" si="308"/>
        <v>0</v>
      </c>
      <c r="J349" s="711">
        <f t="shared" si="309"/>
        <v>0</v>
      </c>
      <c r="K349" s="711">
        <f t="shared" si="310"/>
        <v>0</v>
      </c>
      <c r="L349" s="711">
        <f t="shared" si="311"/>
        <v>0</v>
      </c>
      <c r="M349" s="711">
        <f t="shared" si="312"/>
        <v>0</v>
      </c>
      <c r="N349" s="711">
        <f t="shared" si="313"/>
        <v>0</v>
      </c>
      <c r="O349" s="711">
        <f t="shared" si="314"/>
        <v>0</v>
      </c>
      <c r="P349" s="711">
        <f t="shared" si="315"/>
        <v>0</v>
      </c>
      <c r="Q349" s="711">
        <f t="shared" si="316"/>
        <v>0</v>
      </c>
      <c r="R349" s="711">
        <f t="shared" si="317"/>
        <v>0</v>
      </c>
      <c r="S349" s="711">
        <f t="shared" si="318"/>
        <v>0</v>
      </c>
      <c r="T349" s="719">
        <f t="shared" si="319"/>
        <v>0</v>
      </c>
      <c r="U349" s="711"/>
      <c r="V349" s="711"/>
      <c r="W349" s="720"/>
      <c r="X349" s="711">
        <f t="shared" si="320"/>
        <v>0</v>
      </c>
      <c r="Y349" s="721" t="s">
        <v>650</v>
      </c>
      <c r="Z349" s="596"/>
      <c r="AA349" s="536"/>
      <c r="AB349" s="518"/>
      <c r="AC349" s="518"/>
      <c r="AF349" s="518"/>
      <c r="AG349" s="518"/>
      <c r="AH349" s="518"/>
      <c r="AI349" s="518"/>
      <c r="AJ349" s="518"/>
      <c r="AK349" s="518"/>
      <c r="AL349" s="518"/>
      <c r="AM349" s="518"/>
      <c r="AN349" s="518"/>
      <c r="AO349" s="518"/>
      <c r="AP349" s="518"/>
      <c r="AQ349" s="518"/>
      <c r="AR349" s="518"/>
      <c r="AS349" s="518"/>
      <c r="AT349" s="518"/>
      <c r="AU349" s="518"/>
      <c r="AV349" s="518"/>
      <c r="AW349" s="518"/>
      <c r="AX349" s="518"/>
      <c r="AY349" s="518"/>
      <c r="AZ349" s="518"/>
      <c r="BA349" s="518"/>
      <c r="BB349" s="518"/>
      <c r="BC349" s="518"/>
      <c r="BD349" s="518"/>
      <c r="BE349" s="518"/>
      <c r="BF349" s="518"/>
      <c r="BG349" s="518"/>
      <c r="BH349" s="518"/>
      <c r="BI349" s="518"/>
      <c r="BJ349" s="518"/>
      <c r="BK349" s="518"/>
      <c r="BL349" s="518"/>
      <c r="BM349" s="518"/>
      <c r="BN349" s="518"/>
      <c r="BO349" s="518"/>
      <c r="BP349" s="518"/>
      <c r="BQ349" s="518"/>
      <c r="BR349" s="518"/>
      <c r="BS349" s="518"/>
      <c r="BT349" s="518"/>
      <c r="BU349" s="518"/>
      <c r="BV349" s="518"/>
      <c r="BW349" s="518"/>
      <c r="BX349" s="518"/>
      <c r="BY349" s="518"/>
      <c r="BZ349" s="518"/>
      <c r="CA349" s="518"/>
      <c r="CB349" s="518"/>
      <c r="CC349" s="518"/>
      <c r="CD349" s="518"/>
      <c r="CE349" s="518"/>
      <c r="CF349" s="518"/>
      <c r="CG349" s="518"/>
      <c r="CH349" s="518"/>
      <c r="CI349" s="518"/>
      <c r="CJ349" s="518"/>
      <c r="CK349" s="518"/>
      <c r="CL349" s="518"/>
      <c r="CM349" s="518"/>
    </row>
    <row r="350" spans="1:91" ht="15.75" customHeight="1">
      <c r="A350" s="518"/>
      <c r="B350" s="525" t="str">
        <f t="shared" si="302"/>
        <v>L4</v>
      </c>
      <c r="C350" s="714">
        <f t="shared" si="303"/>
        <v>4</v>
      </c>
      <c r="D350" s="715">
        <f t="shared" si="304"/>
        <v>0</v>
      </c>
      <c r="E350" s="716"/>
      <c r="F350" s="717">
        <f t="shared" si="305"/>
        <v>0</v>
      </c>
      <c r="G350" s="718">
        <f t="shared" si="306"/>
        <v>0</v>
      </c>
      <c r="H350" s="711">
        <f t="shared" si="307"/>
        <v>0</v>
      </c>
      <c r="I350" s="711">
        <f t="shared" si="308"/>
        <v>0</v>
      </c>
      <c r="J350" s="711">
        <f t="shared" si="309"/>
        <v>0</v>
      </c>
      <c r="K350" s="711">
        <f t="shared" si="310"/>
        <v>0</v>
      </c>
      <c r="L350" s="711">
        <f t="shared" si="311"/>
        <v>0</v>
      </c>
      <c r="M350" s="711">
        <f t="shared" si="312"/>
        <v>0</v>
      </c>
      <c r="N350" s="711">
        <f t="shared" si="313"/>
        <v>0</v>
      </c>
      <c r="O350" s="711">
        <f t="shared" si="314"/>
        <v>0</v>
      </c>
      <c r="P350" s="711">
        <f t="shared" si="315"/>
        <v>0</v>
      </c>
      <c r="Q350" s="711">
        <f t="shared" si="316"/>
        <v>0</v>
      </c>
      <c r="R350" s="711">
        <f t="shared" si="317"/>
        <v>0</v>
      </c>
      <c r="S350" s="711">
        <f t="shared" si="318"/>
        <v>0</v>
      </c>
      <c r="T350" s="719">
        <f t="shared" si="319"/>
        <v>0</v>
      </c>
      <c r="U350" s="711"/>
      <c r="V350" s="711"/>
      <c r="W350" s="720"/>
      <c r="X350" s="711">
        <f t="shared" si="320"/>
        <v>0</v>
      </c>
      <c r="Y350" s="721" t="s">
        <v>650</v>
      </c>
      <c r="Z350" s="596"/>
      <c r="AA350" s="536"/>
      <c r="AB350" s="518"/>
      <c r="AC350" s="518"/>
      <c r="AF350" s="518"/>
      <c r="AG350" s="518"/>
      <c r="AH350" s="518"/>
      <c r="AI350" s="518"/>
      <c r="AJ350" s="518"/>
      <c r="AK350" s="518"/>
      <c r="AL350" s="518"/>
      <c r="AM350" s="518"/>
      <c r="AN350" s="518"/>
      <c r="AO350" s="518"/>
      <c r="AP350" s="518"/>
      <c r="AQ350" s="518"/>
      <c r="AR350" s="518"/>
      <c r="AS350" s="518"/>
      <c r="AT350" s="518"/>
      <c r="AU350" s="518"/>
      <c r="AV350" s="518"/>
      <c r="AW350" s="518"/>
      <c r="AX350" s="518"/>
      <c r="AY350" s="518"/>
      <c r="AZ350" s="518"/>
      <c r="BA350" s="518"/>
      <c r="BB350" s="518"/>
      <c r="BC350" s="518"/>
      <c r="BD350" s="518"/>
      <c r="BE350" s="518"/>
      <c r="BF350" s="518"/>
      <c r="BG350" s="518"/>
      <c r="BH350" s="518"/>
      <c r="BI350" s="518"/>
      <c r="BJ350" s="518"/>
      <c r="BK350" s="518"/>
      <c r="BL350" s="518"/>
      <c r="BM350" s="518"/>
      <c r="BN350" s="518"/>
      <c r="BO350" s="518"/>
      <c r="BP350" s="518"/>
      <c r="BQ350" s="518"/>
      <c r="BR350" s="518"/>
      <c r="BS350" s="518"/>
      <c r="BT350" s="518"/>
      <c r="BU350" s="518"/>
      <c r="BV350" s="518"/>
      <c r="BW350" s="518"/>
      <c r="BX350" s="518"/>
      <c r="BY350" s="518"/>
      <c r="BZ350" s="518"/>
      <c r="CA350" s="518"/>
      <c r="CB350" s="518"/>
      <c r="CC350" s="518"/>
      <c r="CD350" s="518"/>
      <c r="CE350" s="518"/>
      <c r="CF350" s="518"/>
      <c r="CG350" s="518"/>
      <c r="CH350" s="518"/>
      <c r="CI350" s="518"/>
      <c r="CJ350" s="518"/>
      <c r="CK350" s="518"/>
      <c r="CL350" s="518"/>
      <c r="CM350" s="518"/>
    </row>
    <row r="351" spans="1:91" ht="15.75" customHeight="1">
      <c r="A351" s="518"/>
      <c r="B351" s="525" t="str">
        <f t="shared" si="302"/>
        <v>L5</v>
      </c>
      <c r="C351" s="714">
        <v>5</v>
      </c>
      <c r="D351" s="715">
        <f t="shared" si="304"/>
        <v>0</v>
      </c>
      <c r="E351" s="716"/>
      <c r="F351" s="717">
        <f t="shared" si="305"/>
        <v>0</v>
      </c>
      <c r="G351" s="718">
        <f t="shared" si="306"/>
        <v>0</v>
      </c>
      <c r="H351" s="711">
        <f t="shared" si="307"/>
        <v>0</v>
      </c>
      <c r="I351" s="711">
        <f t="shared" si="308"/>
        <v>0</v>
      </c>
      <c r="J351" s="711">
        <f t="shared" si="309"/>
        <v>0</v>
      </c>
      <c r="K351" s="711">
        <f t="shared" si="310"/>
        <v>0</v>
      </c>
      <c r="L351" s="711">
        <f t="shared" si="311"/>
        <v>0</v>
      </c>
      <c r="M351" s="711">
        <f t="shared" si="312"/>
        <v>0</v>
      </c>
      <c r="N351" s="711">
        <f t="shared" si="313"/>
        <v>0</v>
      </c>
      <c r="O351" s="711">
        <f t="shared" si="314"/>
        <v>0</v>
      </c>
      <c r="P351" s="711">
        <f t="shared" si="315"/>
        <v>0</v>
      </c>
      <c r="Q351" s="711">
        <f t="shared" si="316"/>
        <v>0</v>
      </c>
      <c r="R351" s="711">
        <f t="shared" si="317"/>
        <v>0</v>
      </c>
      <c r="S351" s="711">
        <f t="shared" si="318"/>
        <v>0</v>
      </c>
      <c r="T351" s="719">
        <f t="shared" si="319"/>
        <v>0</v>
      </c>
      <c r="U351" s="711"/>
      <c r="V351" s="711"/>
      <c r="W351" s="720"/>
      <c r="X351" s="711">
        <f t="shared" si="320"/>
        <v>0</v>
      </c>
      <c r="Y351" s="721" t="s">
        <v>650</v>
      </c>
      <c r="Z351" s="596"/>
      <c r="AA351" s="536"/>
      <c r="AB351" s="518"/>
      <c r="AC351" s="518"/>
      <c r="AF351" s="518"/>
      <c r="AG351" s="518"/>
      <c r="AH351" s="518"/>
      <c r="AI351" s="518"/>
      <c r="AJ351" s="518"/>
      <c r="AK351" s="518"/>
      <c r="AL351" s="518"/>
      <c r="AM351" s="518"/>
      <c r="AN351" s="518"/>
      <c r="AO351" s="518"/>
      <c r="AP351" s="518"/>
      <c r="AQ351" s="518"/>
      <c r="AR351" s="518"/>
      <c r="AS351" s="518"/>
      <c r="AT351" s="518"/>
      <c r="AU351" s="518"/>
      <c r="AV351" s="518"/>
      <c r="AW351" s="518"/>
      <c r="AX351" s="518"/>
      <c r="AY351" s="518"/>
      <c r="AZ351" s="518"/>
      <c r="BA351" s="518"/>
      <c r="BB351" s="518"/>
      <c r="BC351" s="518"/>
      <c r="BD351" s="518"/>
      <c r="BE351" s="518"/>
      <c r="BF351" s="518"/>
      <c r="BG351" s="518"/>
      <c r="BH351" s="518"/>
      <c r="BI351" s="518"/>
      <c r="BJ351" s="518"/>
      <c r="BK351" s="518"/>
      <c r="BL351" s="518"/>
      <c r="BM351" s="518"/>
      <c r="BN351" s="518"/>
      <c r="BO351" s="518"/>
      <c r="BP351" s="518"/>
      <c r="BQ351" s="518"/>
      <c r="BR351" s="518"/>
      <c r="BS351" s="518"/>
      <c r="BT351" s="518"/>
      <c r="BU351" s="518"/>
      <c r="BV351" s="518"/>
      <c r="BW351" s="518"/>
      <c r="BX351" s="518"/>
      <c r="BY351" s="518"/>
      <c r="BZ351" s="518"/>
      <c r="CA351" s="518"/>
      <c r="CB351" s="518"/>
      <c r="CC351" s="518"/>
      <c r="CD351" s="518"/>
      <c r="CE351" s="518"/>
      <c r="CF351" s="518"/>
      <c r="CG351" s="518"/>
      <c r="CH351" s="518"/>
      <c r="CI351" s="518"/>
      <c r="CJ351" s="518"/>
      <c r="CK351" s="518"/>
      <c r="CL351" s="518"/>
      <c r="CM351" s="518"/>
    </row>
    <row r="352" spans="1:91" ht="15.75" customHeight="1">
      <c r="A352" s="518"/>
      <c r="B352" s="525" t="str">
        <f t="shared" si="302"/>
        <v>L6</v>
      </c>
      <c r="C352" s="714">
        <v>6</v>
      </c>
      <c r="D352" s="715">
        <f t="shared" si="304"/>
        <v>0</v>
      </c>
      <c r="E352" s="716"/>
      <c r="F352" s="717">
        <f t="shared" si="305"/>
        <v>0</v>
      </c>
      <c r="G352" s="718">
        <f t="shared" si="306"/>
        <v>0</v>
      </c>
      <c r="H352" s="711">
        <f t="shared" si="307"/>
        <v>0</v>
      </c>
      <c r="I352" s="711">
        <f t="shared" si="308"/>
        <v>0</v>
      </c>
      <c r="J352" s="711">
        <f t="shared" si="309"/>
        <v>0</v>
      </c>
      <c r="K352" s="711">
        <f t="shared" si="310"/>
        <v>0</v>
      </c>
      <c r="L352" s="711">
        <f t="shared" si="311"/>
        <v>0</v>
      </c>
      <c r="M352" s="711">
        <f t="shared" si="312"/>
        <v>0</v>
      </c>
      <c r="N352" s="711">
        <f t="shared" si="313"/>
        <v>0</v>
      </c>
      <c r="O352" s="711">
        <f t="shared" si="314"/>
        <v>0</v>
      </c>
      <c r="P352" s="711">
        <f t="shared" si="315"/>
        <v>0</v>
      </c>
      <c r="Q352" s="711">
        <f t="shared" si="316"/>
        <v>0</v>
      </c>
      <c r="R352" s="711">
        <f t="shared" si="317"/>
        <v>0</v>
      </c>
      <c r="S352" s="711">
        <f t="shared" si="318"/>
        <v>0</v>
      </c>
      <c r="T352" s="719">
        <f t="shared" si="319"/>
        <v>0</v>
      </c>
      <c r="U352" s="711"/>
      <c r="V352" s="711"/>
      <c r="W352" s="720"/>
      <c r="X352" s="711">
        <f t="shared" si="320"/>
        <v>0</v>
      </c>
      <c r="Y352" s="721" t="s">
        <v>650</v>
      </c>
      <c r="Z352" s="596"/>
      <c r="AA352" s="536"/>
      <c r="AB352" s="518"/>
      <c r="AC352" s="518"/>
      <c r="AF352" s="518"/>
      <c r="AG352" s="518"/>
      <c r="AH352" s="518"/>
      <c r="AI352" s="518"/>
      <c r="AJ352" s="518"/>
      <c r="AK352" s="518"/>
      <c r="AL352" s="518"/>
      <c r="AM352" s="518"/>
      <c r="AN352" s="518"/>
      <c r="AO352" s="518"/>
      <c r="AP352" s="518"/>
      <c r="AQ352" s="518"/>
      <c r="AR352" s="518"/>
      <c r="AS352" s="518"/>
      <c r="AT352" s="518"/>
      <c r="AU352" s="518"/>
      <c r="AV352" s="518"/>
      <c r="AW352" s="518"/>
      <c r="AX352" s="518"/>
      <c r="AY352" s="518"/>
      <c r="AZ352" s="518"/>
      <c r="BA352" s="518"/>
      <c r="BB352" s="518"/>
      <c r="BC352" s="518"/>
      <c r="BD352" s="518"/>
      <c r="BE352" s="518"/>
      <c r="BF352" s="518"/>
      <c r="BG352" s="518"/>
      <c r="BH352" s="518"/>
      <c r="BI352" s="518"/>
      <c r="BJ352" s="518"/>
      <c r="BK352" s="518"/>
      <c r="BL352" s="518"/>
      <c r="BM352" s="518"/>
      <c r="BN352" s="518"/>
      <c r="BO352" s="518"/>
      <c r="BP352" s="518"/>
      <c r="BQ352" s="518"/>
      <c r="BR352" s="518"/>
      <c r="BS352" s="518"/>
      <c r="BT352" s="518"/>
      <c r="BU352" s="518"/>
      <c r="BV352" s="518"/>
      <c r="BW352" s="518"/>
      <c r="BX352" s="518"/>
      <c r="BY352" s="518"/>
      <c r="BZ352" s="518"/>
      <c r="CA352" s="518"/>
      <c r="CB352" s="518"/>
      <c r="CC352" s="518"/>
      <c r="CD352" s="518"/>
      <c r="CE352" s="518"/>
      <c r="CF352" s="518"/>
      <c r="CG352" s="518"/>
      <c r="CH352" s="518"/>
      <c r="CI352" s="518"/>
      <c r="CJ352" s="518"/>
      <c r="CK352" s="518"/>
      <c r="CL352" s="518"/>
      <c r="CM352" s="518"/>
    </row>
    <row r="353" spans="1:91" ht="15.75" customHeight="1">
      <c r="A353" s="518"/>
      <c r="B353" s="525" t="str">
        <f t="shared" si="302"/>
        <v>L7</v>
      </c>
      <c r="C353" s="714">
        <v>7</v>
      </c>
      <c r="D353" s="715">
        <f t="shared" si="304"/>
        <v>0</v>
      </c>
      <c r="E353" s="716"/>
      <c r="F353" s="717">
        <f t="shared" si="305"/>
        <v>0</v>
      </c>
      <c r="G353" s="718">
        <f t="shared" si="306"/>
        <v>0</v>
      </c>
      <c r="H353" s="711">
        <f t="shared" si="307"/>
        <v>0</v>
      </c>
      <c r="I353" s="711">
        <f t="shared" si="308"/>
        <v>0</v>
      </c>
      <c r="J353" s="711">
        <f t="shared" si="309"/>
        <v>0</v>
      </c>
      <c r="K353" s="711">
        <f t="shared" si="310"/>
        <v>0</v>
      </c>
      <c r="L353" s="711">
        <f t="shared" si="311"/>
        <v>0</v>
      </c>
      <c r="M353" s="711">
        <f t="shared" si="312"/>
        <v>0</v>
      </c>
      <c r="N353" s="711">
        <f t="shared" si="313"/>
        <v>0</v>
      </c>
      <c r="O353" s="711">
        <f t="shared" si="314"/>
        <v>0</v>
      </c>
      <c r="P353" s="711">
        <f t="shared" si="315"/>
        <v>0</v>
      </c>
      <c r="Q353" s="711">
        <f t="shared" si="316"/>
        <v>0</v>
      </c>
      <c r="R353" s="711">
        <f t="shared" si="317"/>
        <v>0</v>
      </c>
      <c r="S353" s="711">
        <f t="shared" si="318"/>
        <v>0</v>
      </c>
      <c r="T353" s="719">
        <f t="shared" si="319"/>
        <v>0</v>
      </c>
      <c r="U353" s="711"/>
      <c r="V353" s="711"/>
      <c r="W353" s="720"/>
      <c r="X353" s="711">
        <f t="shared" si="320"/>
        <v>0</v>
      </c>
      <c r="Y353" s="721" t="s">
        <v>650</v>
      </c>
      <c r="Z353" s="596"/>
      <c r="AA353" s="536"/>
      <c r="AB353" s="518"/>
      <c r="AC353" s="518"/>
      <c r="AF353" s="518"/>
      <c r="AG353" s="518"/>
      <c r="AH353" s="518"/>
      <c r="AI353" s="518"/>
      <c r="AJ353" s="518"/>
      <c r="AK353" s="518"/>
      <c r="AL353" s="518"/>
      <c r="AM353" s="518"/>
      <c r="AN353" s="518"/>
      <c r="AO353" s="518"/>
      <c r="AP353" s="518"/>
      <c r="AQ353" s="518"/>
      <c r="AR353" s="518"/>
      <c r="AS353" s="518"/>
      <c r="AT353" s="518"/>
      <c r="AU353" s="518"/>
      <c r="AV353" s="518"/>
      <c r="AW353" s="518"/>
      <c r="AX353" s="518"/>
      <c r="AY353" s="518"/>
      <c r="AZ353" s="518"/>
      <c r="BA353" s="518"/>
      <c r="BB353" s="518"/>
      <c r="BC353" s="518"/>
      <c r="BD353" s="518"/>
      <c r="BE353" s="518"/>
      <c r="BF353" s="518"/>
      <c r="BG353" s="518"/>
      <c r="BH353" s="518"/>
      <c r="BI353" s="518"/>
      <c r="BJ353" s="518"/>
      <c r="BK353" s="518"/>
      <c r="BL353" s="518"/>
      <c r="BM353" s="518"/>
      <c r="BN353" s="518"/>
      <c r="BO353" s="518"/>
      <c r="BP353" s="518"/>
      <c r="BQ353" s="518"/>
      <c r="BR353" s="518"/>
      <c r="BS353" s="518"/>
      <c r="BT353" s="518"/>
      <c r="BU353" s="518"/>
      <c r="BV353" s="518"/>
      <c r="BW353" s="518"/>
      <c r="BX353" s="518"/>
      <c r="BY353" s="518"/>
      <c r="BZ353" s="518"/>
      <c r="CA353" s="518"/>
      <c r="CB353" s="518"/>
      <c r="CC353" s="518"/>
      <c r="CD353" s="518"/>
      <c r="CE353" s="518"/>
      <c r="CF353" s="518"/>
      <c r="CG353" s="518"/>
      <c r="CH353" s="518"/>
      <c r="CI353" s="518"/>
      <c r="CJ353" s="518"/>
      <c r="CK353" s="518"/>
      <c r="CL353" s="518"/>
      <c r="CM353" s="518"/>
    </row>
    <row r="354" spans="1:91" ht="15.75" customHeight="1">
      <c r="A354" s="518"/>
      <c r="B354" s="525" t="str">
        <f t="shared" si="302"/>
        <v>L8</v>
      </c>
      <c r="C354" s="714">
        <v>8</v>
      </c>
      <c r="D354" s="715">
        <f t="shared" si="304"/>
        <v>0</v>
      </c>
      <c r="E354" s="716"/>
      <c r="F354" s="717">
        <f t="shared" si="305"/>
        <v>0</v>
      </c>
      <c r="G354" s="718">
        <f t="shared" si="306"/>
        <v>0</v>
      </c>
      <c r="H354" s="711">
        <f t="shared" si="307"/>
        <v>0</v>
      </c>
      <c r="I354" s="711">
        <f t="shared" si="308"/>
        <v>0</v>
      </c>
      <c r="J354" s="711">
        <f t="shared" si="309"/>
        <v>0</v>
      </c>
      <c r="K354" s="711">
        <f t="shared" si="310"/>
        <v>0</v>
      </c>
      <c r="L354" s="711">
        <f t="shared" si="311"/>
        <v>0</v>
      </c>
      <c r="M354" s="711">
        <f t="shared" si="312"/>
        <v>0</v>
      </c>
      <c r="N354" s="711">
        <f t="shared" si="313"/>
        <v>0</v>
      </c>
      <c r="O354" s="711">
        <f t="shared" si="314"/>
        <v>0</v>
      </c>
      <c r="P354" s="711">
        <f t="shared" si="315"/>
        <v>0</v>
      </c>
      <c r="Q354" s="711">
        <f t="shared" si="316"/>
        <v>0</v>
      </c>
      <c r="R354" s="711">
        <f t="shared" si="317"/>
        <v>0</v>
      </c>
      <c r="S354" s="711">
        <f t="shared" si="318"/>
        <v>0</v>
      </c>
      <c r="T354" s="719">
        <f t="shared" si="319"/>
        <v>0</v>
      </c>
      <c r="U354" s="711"/>
      <c r="V354" s="711"/>
      <c r="W354" s="720"/>
      <c r="X354" s="711">
        <f t="shared" si="320"/>
        <v>0</v>
      </c>
      <c r="Y354" s="721" t="s">
        <v>650</v>
      </c>
      <c r="Z354" s="596"/>
      <c r="AA354" s="536"/>
      <c r="AB354" s="518"/>
      <c r="AC354" s="518"/>
      <c r="AF354" s="518"/>
      <c r="AG354" s="518"/>
      <c r="AH354" s="518"/>
      <c r="AI354" s="518"/>
      <c r="AJ354" s="518"/>
      <c r="AK354" s="518"/>
      <c r="AL354" s="518"/>
      <c r="AM354" s="518"/>
      <c r="AN354" s="518"/>
      <c r="AO354" s="518"/>
      <c r="AP354" s="518"/>
      <c r="AQ354" s="518"/>
      <c r="AR354" s="518"/>
      <c r="AS354" s="518"/>
      <c r="AT354" s="518"/>
      <c r="AU354" s="518"/>
      <c r="AV354" s="518"/>
      <c r="AW354" s="518"/>
      <c r="AX354" s="518"/>
      <c r="AY354" s="518"/>
      <c r="AZ354" s="518"/>
      <c r="BA354" s="518"/>
      <c r="BB354" s="518"/>
      <c r="BC354" s="518"/>
      <c r="BD354" s="518"/>
      <c r="BE354" s="518"/>
      <c r="BF354" s="518"/>
      <c r="BG354" s="518"/>
      <c r="BH354" s="518"/>
      <c r="BI354" s="518"/>
      <c r="BJ354" s="518"/>
      <c r="BK354" s="518"/>
      <c r="BL354" s="518"/>
      <c r="BM354" s="518"/>
      <c r="BN354" s="518"/>
      <c r="BO354" s="518"/>
      <c r="BP354" s="518"/>
      <c r="BQ354" s="518"/>
      <c r="BR354" s="518"/>
      <c r="BS354" s="518"/>
      <c r="BT354" s="518"/>
      <c r="BU354" s="518"/>
      <c r="BV354" s="518"/>
      <c r="BW354" s="518"/>
      <c r="BX354" s="518"/>
      <c r="BY354" s="518"/>
      <c r="BZ354" s="518"/>
      <c r="CA354" s="518"/>
      <c r="CB354" s="518"/>
      <c r="CC354" s="518"/>
      <c r="CD354" s="518"/>
      <c r="CE354" s="518"/>
      <c r="CF354" s="518"/>
      <c r="CG354" s="518"/>
      <c r="CH354" s="518"/>
      <c r="CI354" s="518"/>
      <c r="CJ354" s="518"/>
      <c r="CK354" s="518"/>
      <c r="CL354" s="518"/>
      <c r="CM354" s="518"/>
    </row>
    <row r="355" spans="1:91" ht="15.75" customHeight="1">
      <c r="A355" s="518"/>
      <c r="B355" s="525" t="str">
        <f t="shared" si="302"/>
        <v>L9</v>
      </c>
      <c r="C355" s="714">
        <v>9</v>
      </c>
      <c r="D355" s="715">
        <f t="shared" si="304"/>
        <v>0</v>
      </c>
      <c r="E355" s="716"/>
      <c r="F355" s="717">
        <f t="shared" si="305"/>
        <v>0</v>
      </c>
      <c r="G355" s="718">
        <f t="shared" si="306"/>
        <v>0</v>
      </c>
      <c r="H355" s="711">
        <f t="shared" si="307"/>
        <v>0</v>
      </c>
      <c r="I355" s="711">
        <f t="shared" si="308"/>
        <v>0</v>
      </c>
      <c r="J355" s="711">
        <f t="shared" si="309"/>
        <v>0</v>
      </c>
      <c r="K355" s="711">
        <f t="shared" si="310"/>
        <v>0</v>
      </c>
      <c r="L355" s="711">
        <f t="shared" si="311"/>
        <v>0</v>
      </c>
      <c r="M355" s="711">
        <f t="shared" si="312"/>
        <v>0</v>
      </c>
      <c r="N355" s="711">
        <f t="shared" si="313"/>
        <v>0</v>
      </c>
      <c r="O355" s="711">
        <f t="shared" si="314"/>
        <v>0</v>
      </c>
      <c r="P355" s="711">
        <f t="shared" si="315"/>
        <v>0</v>
      </c>
      <c r="Q355" s="711">
        <f t="shared" si="316"/>
        <v>0</v>
      </c>
      <c r="R355" s="711">
        <f t="shared" si="317"/>
        <v>0</v>
      </c>
      <c r="S355" s="711">
        <f t="shared" si="318"/>
        <v>0</v>
      </c>
      <c r="T355" s="719">
        <f t="shared" si="319"/>
        <v>0</v>
      </c>
      <c r="U355" s="711"/>
      <c r="V355" s="711"/>
      <c r="W355" s="720"/>
      <c r="X355" s="711">
        <f t="shared" si="320"/>
        <v>0</v>
      </c>
      <c r="Y355" s="721" t="s">
        <v>650</v>
      </c>
      <c r="Z355" s="722"/>
      <c r="AA355" s="536"/>
      <c r="AB355" s="518"/>
      <c r="AC355" s="518"/>
      <c r="AF355" s="518"/>
      <c r="AG355" s="518"/>
      <c r="AH355" s="518"/>
      <c r="AI355" s="518"/>
      <c r="AJ355" s="518"/>
      <c r="AK355" s="518"/>
      <c r="AL355" s="518"/>
      <c r="AM355" s="518"/>
      <c r="AN355" s="518"/>
      <c r="AO355" s="518"/>
      <c r="AP355" s="518"/>
      <c r="AQ355" s="518"/>
      <c r="AR355" s="518"/>
      <c r="AS355" s="518"/>
      <c r="AT355" s="518"/>
      <c r="AU355" s="518"/>
      <c r="AV355" s="518"/>
      <c r="AW355" s="518"/>
      <c r="AX355" s="518"/>
      <c r="AY355" s="518"/>
      <c r="AZ355" s="518"/>
      <c r="BA355" s="518"/>
      <c r="BB355" s="518"/>
      <c r="BC355" s="518"/>
      <c r="BD355" s="518"/>
      <c r="BE355" s="518"/>
      <c r="BF355" s="518"/>
      <c r="BG355" s="518"/>
      <c r="BH355" s="518"/>
      <c r="BI355" s="518"/>
      <c r="BJ355" s="518"/>
      <c r="BK355" s="518"/>
      <c r="BL355" s="518"/>
      <c r="BM355" s="518"/>
      <c r="BN355" s="518"/>
      <c r="BO355" s="518"/>
      <c r="BP355" s="518"/>
      <c r="BQ355" s="518"/>
      <c r="BR355" s="518"/>
      <c r="BS355" s="518"/>
      <c r="BT355" s="518"/>
      <c r="BU355" s="518"/>
      <c r="BV355" s="518"/>
      <c r="BW355" s="518"/>
      <c r="BX355" s="518"/>
      <c r="BY355" s="518"/>
      <c r="BZ355" s="518"/>
      <c r="CA355" s="518"/>
      <c r="CB355" s="518"/>
      <c r="CC355" s="518"/>
      <c r="CD355" s="518"/>
      <c r="CE355" s="518"/>
      <c r="CF355" s="518"/>
      <c r="CG355" s="518"/>
      <c r="CH355" s="518"/>
      <c r="CI355" s="518"/>
      <c r="CJ355" s="518"/>
      <c r="CK355" s="518"/>
      <c r="CL355" s="518"/>
      <c r="CM355" s="518"/>
    </row>
    <row r="356" spans="1:91" ht="15.75" customHeight="1">
      <c r="A356" s="518"/>
      <c r="B356" s="525"/>
      <c r="C356" s="1318" t="s">
        <v>36</v>
      </c>
      <c r="D356" s="1217"/>
      <c r="E356" s="1217"/>
      <c r="F356" s="1217"/>
      <c r="G356" s="1173"/>
      <c r="H356" s="725"/>
      <c r="I356" s="725">
        <f>SUM(I347:I355)</f>
        <v>0</v>
      </c>
      <c r="J356" s="725"/>
      <c r="K356" s="725">
        <f>SUM(K347:K355)</f>
        <v>0</v>
      </c>
      <c r="L356" s="726"/>
      <c r="M356" s="725">
        <f>SUM(M347:M355)</f>
        <v>0</v>
      </c>
      <c r="N356" s="726"/>
      <c r="O356" s="725">
        <f>SUM(O347:O355)</f>
        <v>0</v>
      </c>
      <c r="P356" s="726"/>
      <c r="Q356" s="725">
        <f>SUM(Q347:Q355)</f>
        <v>160000</v>
      </c>
      <c r="R356" s="726"/>
      <c r="S356" s="725">
        <f t="shared" ref="S356:V356" si="321">SUM(S347:S355)</f>
        <v>160000</v>
      </c>
      <c r="T356" s="725">
        <f t="shared" si="321"/>
        <v>320000</v>
      </c>
      <c r="U356" s="725">
        <f t="shared" si="321"/>
        <v>0</v>
      </c>
      <c r="V356" s="725">
        <f t="shared" si="321"/>
        <v>0</v>
      </c>
      <c r="W356" s="725"/>
      <c r="X356" s="725">
        <f>SUM(X347:X355)</f>
        <v>320000</v>
      </c>
      <c r="Y356" s="729">
        <f t="shared" ref="Y356:Z356" si="322">COUNTA(Y347:Y355)</f>
        <v>9</v>
      </c>
      <c r="Z356" s="730">
        <f t="shared" si="322"/>
        <v>0</v>
      </c>
      <c r="AA356" s="536"/>
      <c r="AB356" s="518"/>
      <c r="AC356" s="518"/>
      <c r="AF356" s="518"/>
      <c r="AG356" s="518"/>
      <c r="AH356" s="518"/>
      <c r="AI356" s="518"/>
      <c r="AJ356" s="518"/>
      <c r="AK356" s="518"/>
      <c r="AL356" s="518"/>
      <c r="AM356" s="518"/>
      <c r="AN356" s="518"/>
      <c r="AO356" s="518"/>
      <c r="AP356" s="518"/>
      <c r="AQ356" s="518"/>
      <c r="AR356" s="518"/>
      <c r="AS356" s="518"/>
      <c r="AT356" s="518"/>
      <c r="AU356" s="518"/>
      <c r="AV356" s="518"/>
      <c r="AW356" s="518"/>
      <c r="AX356" s="518"/>
      <c r="AY356" s="518"/>
      <c r="AZ356" s="518"/>
      <c r="BA356" s="518"/>
      <c r="BB356" s="518"/>
      <c r="BC356" s="518"/>
      <c r="BD356" s="518"/>
      <c r="BE356" s="518"/>
      <c r="BF356" s="518"/>
      <c r="BG356" s="518"/>
      <c r="BH356" s="518"/>
      <c r="BI356" s="518"/>
      <c r="BJ356" s="518"/>
      <c r="BK356" s="518"/>
      <c r="BL356" s="518"/>
      <c r="BM356" s="518"/>
      <c r="BN356" s="518"/>
      <c r="BO356" s="518"/>
      <c r="BP356" s="518"/>
      <c r="BQ356" s="518"/>
      <c r="BR356" s="518"/>
      <c r="BS356" s="518"/>
      <c r="BT356" s="518"/>
      <c r="BU356" s="518"/>
      <c r="BV356" s="518"/>
      <c r="BW356" s="518"/>
      <c r="BX356" s="518"/>
      <c r="BY356" s="518"/>
      <c r="BZ356" s="518"/>
      <c r="CA356" s="518"/>
      <c r="CB356" s="518"/>
      <c r="CC356" s="518"/>
      <c r="CD356" s="518"/>
      <c r="CE356" s="518"/>
      <c r="CF356" s="530"/>
      <c r="CG356" s="518"/>
      <c r="CH356" s="518"/>
      <c r="CI356" s="518"/>
      <c r="CJ356" s="518"/>
      <c r="CK356" s="518"/>
      <c r="CL356" s="518"/>
      <c r="CM356" s="518"/>
    </row>
    <row r="357" spans="1:91" ht="15.75" customHeight="1">
      <c r="A357" s="518"/>
      <c r="B357" s="525"/>
      <c r="C357" s="518"/>
      <c r="D357" s="518"/>
      <c r="E357" s="529"/>
      <c r="F357" s="529"/>
      <c r="G357" s="530"/>
      <c r="H357" s="518"/>
      <c r="I357" s="518"/>
      <c r="J357" s="518"/>
      <c r="K357" s="518"/>
      <c r="L357" s="518"/>
      <c r="M357" s="518"/>
      <c r="N357" s="518"/>
      <c r="O357" s="518"/>
      <c r="P357" s="518"/>
      <c r="Q357" s="518"/>
      <c r="R357" s="518"/>
      <c r="S357" s="518"/>
      <c r="T357" s="518"/>
      <c r="U357" s="518"/>
      <c r="V357" s="518"/>
      <c r="W357" s="518"/>
      <c r="X357" s="530">
        <f>+AO81</f>
        <v>320000</v>
      </c>
      <c r="Y357" s="551"/>
      <c r="Z357" s="551"/>
      <c r="AA357" s="536"/>
      <c r="AB357" s="518"/>
      <c r="AC357" s="518"/>
      <c r="AF357" s="518"/>
      <c r="AG357" s="518"/>
      <c r="AH357" s="518"/>
      <c r="AI357" s="518"/>
      <c r="AJ357" s="518"/>
      <c r="AK357" s="518"/>
      <c r="AL357" s="518"/>
      <c r="AM357" s="518"/>
      <c r="AN357" s="518"/>
      <c r="AO357" s="518"/>
      <c r="AP357" s="518"/>
      <c r="AQ357" s="518"/>
      <c r="AR357" s="518"/>
      <c r="AS357" s="518"/>
      <c r="AT357" s="518"/>
      <c r="AU357" s="518"/>
      <c r="AV357" s="518"/>
      <c r="AW357" s="518"/>
      <c r="AX357" s="518"/>
      <c r="AY357" s="518"/>
      <c r="AZ357" s="518"/>
      <c r="BA357" s="518"/>
      <c r="BB357" s="518"/>
      <c r="BC357" s="518"/>
      <c r="BD357" s="518"/>
      <c r="BE357" s="518"/>
      <c r="BF357" s="518"/>
      <c r="BG357" s="518"/>
      <c r="BH357" s="518"/>
      <c r="BI357" s="518"/>
      <c r="BJ357" s="518"/>
      <c r="BK357" s="518"/>
      <c r="BL357" s="518"/>
      <c r="BM357" s="518"/>
      <c r="BN357" s="518"/>
      <c r="BO357" s="518"/>
      <c r="BP357" s="518"/>
      <c r="BQ357" s="518"/>
      <c r="BR357" s="518"/>
      <c r="BS357" s="518"/>
      <c r="BT357" s="518"/>
      <c r="BU357" s="518"/>
      <c r="BV357" s="518"/>
      <c r="BW357" s="518"/>
      <c r="BX357" s="518"/>
      <c r="BY357" s="518"/>
      <c r="BZ357" s="518"/>
      <c r="CA357" s="518"/>
      <c r="CB357" s="518"/>
      <c r="CC357" s="518"/>
      <c r="CD357" s="518"/>
      <c r="CE357" s="518"/>
      <c r="CF357" s="530"/>
      <c r="CG357" s="518"/>
      <c r="CH357" s="518"/>
      <c r="CI357" s="518"/>
      <c r="CJ357" s="518"/>
      <c r="CK357" s="518"/>
      <c r="CL357" s="518"/>
      <c r="CM357" s="518"/>
    </row>
    <row r="358" spans="1:91" ht="15.75" customHeight="1">
      <c r="A358" s="518"/>
      <c r="B358" s="525"/>
      <c r="C358" s="518"/>
      <c r="D358" s="518"/>
      <c r="E358" s="529"/>
      <c r="F358" s="529"/>
      <c r="G358" s="530"/>
      <c r="H358" s="518"/>
      <c r="I358" s="518"/>
      <c r="J358" s="518"/>
      <c r="K358" s="518"/>
      <c r="L358" s="518"/>
      <c r="M358" s="518"/>
      <c r="N358" s="518"/>
      <c r="O358" s="518"/>
      <c r="P358" s="518"/>
      <c r="Q358" s="518"/>
      <c r="R358" s="518"/>
      <c r="S358" s="518"/>
      <c r="T358" s="518"/>
      <c r="U358" s="518"/>
      <c r="V358" s="518"/>
      <c r="W358" s="518"/>
      <c r="X358" s="530">
        <f>+X357-X356</f>
        <v>0</v>
      </c>
      <c r="Y358" s="551"/>
      <c r="Z358" s="551"/>
      <c r="AA358" s="536"/>
      <c r="AB358" s="518"/>
      <c r="AC358" s="518"/>
      <c r="AF358" s="518"/>
      <c r="AG358" s="518"/>
      <c r="AH358" s="518"/>
      <c r="AI358" s="518"/>
      <c r="AJ358" s="518"/>
      <c r="AK358" s="518"/>
      <c r="AL358" s="518"/>
      <c r="AM358" s="518"/>
      <c r="AN358" s="518"/>
      <c r="AO358" s="518"/>
      <c r="AP358" s="518"/>
      <c r="AQ358" s="518"/>
      <c r="AR358" s="518"/>
      <c r="AS358" s="518"/>
      <c r="AT358" s="518"/>
      <c r="AU358" s="518"/>
      <c r="AV358" s="518"/>
      <c r="AW358" s="518"/>
      <c r="AX358" s="518"/>
      <c r="AY358" s="518"/>
      <c r="AZ358" s="518"/>
      <c r="BA358" s="518"/>
      <c r="BB358" s="518"/>
      <c r="BC358" s="518"/>
      <c r="BD358" s="518"/>
      <c r="BE358" s="518"/>
      <c r="BF358" s="518"/>
      <c r="BG358" s="518"/>
      <c r="BH358" s="518"/>
      <c r="BI358" s="518"/>
      <c r="BJ358" s="518"/>
      <c r="BK358" s="518"/>
      <c r="BL358" s="518"/>
      <c r="BM358" s="518"/>
      <c r="BN358" s="518"/>
      <c r="BO358" s="518"/>
      <c r="BP358" s="518"/>
      <c r="BQ358" s="518"/>
      <c r="BR358" s="518"/>
      <c r="BS358" s="518"/>
      <c r="BT358" s="518"/>
      <c r="BU358" s="518"/>
      <c r="BV358" s="518"/>
      <c r="BW358" s="518"/>
      <c r="BX358" s="518"/>
      <c r="BY358" s="518"/>
      <c r="BZ358" s="518"/>
      <c r="CA358" s="518"/>
      <c r="CB358" s="518"/>
      <c r="CC358" s="518"/>
      <c r="CD358" s="518"/>
      <c r="CE358" s="518"/>
      <c r="CF358" s="518"/>
      <c r="CG358" s="518"/>
      <c r="CH358" s="518"/>
      <c r="CI358" s="518"/>
      <c r="CJ358" s="518"/>
      <c r="CK358" s="518"/>
      <c r="CL358" s="518"/>
      <c r="CM358" s="518"/>
    </row>
    <row r="359" spans="1:91" ht="15.75" customHeight="1">
      <c r="A359" s="518"/>
      <c r="B359" s="525"/>
      <c r="C359" s="703" t="str">
        <f>+D98</f>
        <v>KWITANSI DAPAT DITAGIH</v>
      </c>
      <c r="D359" s="703"/>
      <c r="E359" s="737"/>
      <c r="F359" s="704">
        <f>IFERROR(VLOOKUP(C359,$DG$13:$DK$25,5,0),"")</f>
        <v>0</v>
      </c>
      <c r="G359" s="703"/>
      <c r="H359" s="705"/>
      <c r="I359" s="705"/>
      <c r="J359" s="705"/>
      <c r="K359" s="705"/>
      <c r="L359" s="540"/>
      <c r="M359" s="706"/>
      <c r="N359" s="706"/>
      <c r="O359" s="706"/>
      <c r="P359" s="706"/>
      <c r="Q359" s="706"/>
      <c r="R359" s="706"/>
      <c r="S359" s="706"/>
      <c r="T359" s="707"/>
      <c r="U359" s="707"/>
      <c r="V359" s="707"/>
      <c r="W359" s="518"/>
      <c r="X359" s="518"/>
      <c r="Y359" s="551"/>
      <c r="Z359" s="551"/>
      <c r="AA359" s="536"/>
      <c r="AB359" s="518"/>
      <c r="AC359" s="518"/>
      <c r="AF359" s="518"/>
      <c r="AG359" s="518"/>
      <c r="AH359" s="518"/>
      <c r="AI359" s="518"/>
      <c r="AJ359" s="518"/>
      <c r="AK359" s="518"/>
      <c r="AL359" s="518"/>
      <c r="AM359" s="518"/>
      <c r="AN359" s="518"/>
      <c r="AO359" s="518"/>
      <c r="AP359" s="518"/>
      <c r="AQ359" s="518"/>
      <c r="AR359" s="518"/>
      <c r="AS359" s="518"/>
      <c r="AT359" s="518"/>
      <c r="AU359" s="518"/>
      <c r="AV359" s="518"/>
      <c r="AW359" s="518"/>
      <c r="AX359" s="518"/>
      <c r="AY359" s="518"/>
      <c r="AZ359" s="518"/>
      <c r="BA359" s="518"/>
      <c r="BB359" s="518"/>
      <c r="BC359" s="518"/>
      <c r="BD359" s="518"/>
      <c r="BE359" s="518"/>
      <c r="BF359" s="518"/>
      <c r="BG359" s="518"/>
      <c r="BH359" s="518"/>
      <c r="BI359" s="518"/>
      <c r="BJ359" s="518"/>
      <c r="BK359" s="518"/>
      <c r="BL359" s="518"/>
      <c r="BM359" s="518"/>
      <c r="BN359" s="518"/>
      <c r="BO359" s="518"/>
      <c r="BP359" s="518"/>
      <c r="BQ359" s="518"/>
      <c r="BR359" s="518"/>
      <c r="BS359" s="518"/>
      <c r="BT359" s="518"/>
      <c r="BU359" s="518"/>
      <c r="BV359" s="518"/>
      <c r="BW359" s="518"/>
      <c r="BX359" s="518"/>
      <c r="BY359" s="518"/>
      <c r="BZ359" s="518"/>
      <c r="CA359" s="518"/>
      <c r="CB359" s="518"/>
      <c r="CC359" s="518"/>
      <c r="CD359" s="518"/>
      <c r="CE359" s="518"/>
      <c r="CF359" s="518"/>
      <c r="CG359" s="518"/>
      <c r="CH359" s="518"/>
      <c r="CI359" s="518"/>
      <c r="CJ359" s="518"/>
      <c r="CK359" s="518"/>
      <c r="CL359" s="518"/>
      <c r="CM359" s="518"/>
    </row>
    <row r="360" spans="1:91" ht="15.75" customHeight="1">
      <c r="A360" s="518"/>
      <c r="B360" s="525"/>
      <c r="C360" s="1323" t="s">
        <v>1012</v>
      </c>
      <c r="D360" s="1312" t="s">
        <v>994</v>
      </c>
      <c r="E360" s="1315" t="s">
        <v>1207</v>
      </c>
      <c r="F360" s="1315" t="s">
        <v>995</v>
      </c>
      <c r="G360" s="1316" t="s">
        <v>1208</v>
      </c>
      <c r="H360" s="708">
        <f>+H$11</f>
        <v>45094</v>
      </c>
      <c r="I360" s="1316" t="s">
        <v>997</v>
      </c>
      <c r="J360" s="708">
        <f>+J$11</f>
        <v>45124</v>
      </c>
      <c r="K360" s="1316" t="s">
        <v>997</v>
      </c>
      <c r="L360" s="708">
        <f>+L$11</f>
        <v>45154</v>
      </c>
      <c r="M360" s="1316" t="s">
        <v>997</v>
      </c>
      <c r="N360" s="708">
        <f>+N$11</f>
        <v>45184</v>
      </c>
      <c r="O360" s="1316" t="s">
        <v>997</v>
      </c>
      <c r="P360" s="708">
        <f>+P$11</f>
        <v>45214</v>
      </c>
      <c r="Q360" s="1316" t="s">
        <v>997</v>
      </c>
      <c r="R360" s="708">
        <f>+R$11</f>
        <v>45244</v>
      </c>
      <c r="S360" s="1312" t="s">
        <v>997</v>
      </c>
      <c r="T360" s="1312" t="s">
        <v>36</v>
      </c>
      <c r="U360" s="1312" t="s">
        <v>319</v>
      </c>
      <c r="V360" s="1312" t="s">
        <v>248</v>
      </c>
      <c r="W360" s="1312" t="s">
        <v>998</v>
      </c>
      <c r="X360" s="709" t="s">
        <v>1209</v>
      </c>
      <c r="Y360" s="1313" t="s">
        <v>999</v>
      </c>
      <c r="Z360" s="1236"/>
      <c r="AA360" s="536"/>
      <c r="AB360" s="518"/>
      <c r="AC360" s="518"/>
      <c r="AF360" s="518"/>
      <c r="AG360" s="518"/>
      <c r="AH360" s="518"/>
      <c r="AI360" s="518"/>
      <c r="AJ360" s="518"/>
      <c r="AK360" s="518"/>
      <c r="AL360" s="518"/>
      <c r="AM360" s="518"/>
      <c r="AN360" s="518"/>
      <c r="AO360" s="518"/>
      <c r="AP360" s="518"/>
      <c r="AQ360" s="518"/>
      <c r="AR360" s="518"/>
      <c r="AS360" s="518"/>
      <c r="AT360" s="518"/>
      <c r="AU360" s="518"/>
      <c r="AV360" s="518"/>
      <c r="AW360" s="518"/>
      <c r="AX360" s="518"/>
      <c r="AY360" s="518"/>
      <c r="AZ360" s="518"/>
      <c r="BA360" s="518"/>
      <c r="BB360" s="518"/>
      <c r="BC360" s="518"/>
      <c r="BD360" s="518"/>
      <c r="BE360" s="518"/>
      <c r="BF360" s="518"/>
      <c r="BG360" s="518"/>
      <c r="BH360" s="518"/>
      <c r="BI360" s="518"/>
      <c r="BJ360" s="518"/>
      <c r="BK360" s="518"/>
      <c r="BL360" s="518"/>
      <c r="BM360" s="518"/>
      <c r="BN360" s="518"/>
      <c r="BO360" s="518"/>
      <c r="BP360" s="518"/>
      <c r="BQ360" s="518"/>
      <c r="BR360" s="518"/>
      <c r="BS360" s="518"/>
      <c r="BT360" s="518"/>
      <c r="BU360" s="518"/>
      <c r="BV360" s="518"/>
      <c r="BW360" s="518"/>
      <c r="BX360" s="518"/>
      <c r="BY360" s="518"/>
      <c r="BZ360" s="518"/>
      <c r="CA360" s="518"/>
      <c r="CB360" s="518"/>
      <c r="CC360" s="518"/>
      <c r="CD360" s="518"/>
      <c r="CE360" s="518"/>
      <c r="CF360" s="518"/>
      <c r="CG360" s="518"/>
      <c r="CH360" s="518"/>
      <c r="CI360" s="518"/>
      <c r="CJ360" s="518"/>
      <c r="CK360" s="518"/>
      <c r="CL360" s="518"/>
      <c r="CM360" s="518"/>
    </row>
    <row r="361" spans="1:91" ht="15.75" customHeight="1">
      <c r="A361" s="518"/>
      <c r="B361" s="525"/>
      <c r="C361" s="1197"/>
      <c r="D361" s="1185"/>
      <c r="E361" s="1185"/>
      <c r="F361" s="1185"/>
      <c r="G361" s="1185"/>
      <c r="H361" s="710" t="s">
        <v>1013</v>
      </c>
      <c r="I361" s="1185"/>
      <c r="J361" s="710" t="s">
        <v>1013</v>
      </c>
      <c r="K361" s="1185"/>
      <c r="L361" s="710" t="s">
        <v>1013</v>
      </c>
      <c r="M361" s="1185"/>
      <c r="N361" s="710" t="s">
        <v>1013</v>
      </c>
      <c r="O361" s="1185"/>
      <c r="P361" s="710" t="s">
        <v>1013</v>
      </c>
      <c r="Q361" s="1185"/>
      <c r="R361" s="710" t="s">
        <v>1013</v>
      </c>
      <c r="S361" s="1185"/>
      <c r="T361" s="1185"/>
      <c r="U361" s="1185"/>
      <c r="V361" s="1185"/>
      <c r="W361" s="1185"/>
      <c r="X361" s="711" t="str">
        <f>+C359</f>
        <v>KWITANSI DAPAT DITAGIH</v>
      </c>
      <c r="Y361" s="712" t="s">
        <v>1014</v>
      </c>
      <c r="Z361" s="713" t="s">
        <v>1015</v>
      </c>
      <c r="AA361" s="536"/>
      <c r="AB361" s="518"/>
      <c r="AC361" s="518"/>
      <c r="AF361" s="518"/>
      <c r="AG361" s="518"/>
      <c r="AH361" s="518"/>
      <c r="AI361" s="518"/>
      <c r="AJ361" s="518"/>
      <c r="AK361" s="518"/>
      <c r="AL361" s="518"/>
      <c r="AM361" s="518"/>
      <c r="AN361" s="518"/>
      <c r="AO361" s="518"/>
      <c r="AP361" s="518"/>
      <c r="AQ361" s="518"/>
      <c r="AR361" s="518"/>
      <c r="AS361" s="518"/>
      <c r="AT361" s="518"/>
      <c r="AU361" s="518"/>
      <c r="AV361" s="518"/>
      <c r="AW361" s="518"/>
      <c r="AX361" s="518"/>
      <c r="AY361" s="518"/>
      <c r="AZ361" s="518"/>
      <c r="BA361" s="518"/>
      <c r="BB361" s="518"/>
      <c r="BC361" s="518"/>
      <c r="BD361" s="518"/>
      <c r="BE361" s="518"/>
      <c r="BF361" s="518"/>
      <c r="BG361" s="518"/>
      <c r="BH361" s="518"/>
      <c r="BI361" s="518"/>
      <c r="BJ361" s="518"/>
      <c r="BK361" s="518"/>
      <c r="BL361" s="518"/>
      <c r="BM361" s="518"/>
      <c r="BN361" s="518"/>
      <c r="BO361" s="518"/>
      <c r="BP361" s="518"/>
      <c r="BQ361" s="518"/>
      <c r="BR361" s="518"/>
      <c r="BS361" s="518"/>
      <c r="BT361" s="518"/>
      <c r="BU361" s="518"/>
      <c r="BV361" s="518"/>
      <c r="BW361" s="518"/>
      <c r="BX361" s="518"/>
      <c r="BY361" s="518"/>
      <c r="BZ361" s="518"/>
      <c r="CA361" s="518"/>
      <c r="CB361" s="518"/>
      <c r="CC361" s="518"/>
      <c r="CD361" s="518"/>
      <c r="CE361" s="518"/>
      <c r="CF361" s="518"/>
      <c r="CG361" s="518"/>
      <c r="CH361" s="518"/>
      <c r="CI361" s="518"/>
      <c r="CJ361" s="518"/>
      <c r="CK361" s="518"/>
      <c r="CL361" s="518"/>
      <c r="CM361" s="518"/>
    </row>
    <row r="362" spans="1:91" ht="15.75" customHeight="1">
      <c r="A362" s="518"/>
      <c r="B362" s="525" t="str">
        <f t="shared" ref="B362:B383" si="323">+CONCATENATE($C$360,C362)</f>
        <v>M1</v>
      </c>
      <c r="C362" s="714">
        <v>1</v>
      </c>
      <c r="D362" s="715">
        <f t="shared" ref="D362:D383" si="324">IFERROR(VLOOKUP($B362,$CH$13:$DR$80,7,0),0)</f>
        <v>0</v>
      </c>
      <c r="E362" s="716"/>
      <c r="F362" s="717">
        <f t="shared" ref="F362:F383" si="325">IFERROR(VLOOKUP($D362,$D$13:$V$80,3,0),0)</f>
        <v>0</v>
      </c>
      <c r="G362" s="718">
        <f t="shared" ref="G362:G383" si="326">IFERROR(VLOOKUP($D362,$D$13:$V$80,4,0),0)</f>
        <v>0</v>
      </c>
      <c r="H362" s="711">
        <f t="shared" ref="H362:H383" si="327">IFERROR(VLOOKUP($D362,$D$13:$V$80,5,0),0)</f>
        <v>0</v>
      </c>
      <c r="I362" s="711">
        <f t="shared" ref="I362:I383" si="328">IFERROR(VLOOKUP($D362,$D$13:$V$80,6,0),0)</f>
        <v>0</v>
      </c>
      <c r="J362" s="711">
        <f t="shared" ref="J362:J383" si="329">IFERROR(VLOOKUP($D362,$D$13:$V$80,7,0),0)</f>
        <v>0</v>
      </c>
      <c r="K362" s="711">
        <f t="shared" ref="K362:K383" si="330">IFERROR(VLOOKUP($D362,$D$13:$V$80,8,0),0)</f>
        <v>0</v>
      </c>
      <c r="L362" s="711">
        <f t="shared" ref="L362:L383" si="331">IFERROR(VLOOKUP($D362,$D$13:$V$80,9,0),0)</f>
        <v>0</v>
      </c>
      <c r="M362" s="711">
        <f t="shared" ref="M362:M383" si="332">IFERROR(VLOOKUP($D362,$D$13:$V$80,10,0),0)</f>
        <v>0</v>
      </c>
      <c r="N362" s="711">
        <f t="shared" ref="N362:N383" si="333">IFERROR(VLOOKUP($D362,$D$13:$V$80,11,0),0)</f>
        <v>0</v>
      </c>
      <c r="O362" s="711">
        <f t="shared" ref="O362:O383" si="334">IFERROR(VLOOKUP($D362,$D$13:$V$80,12,0),0)</f>
        <v>0</v>
      </c>
      <c r="P362" s="711">
        <f t="shared" ref="P362:P383" si="335">IFERROR(VLOOKUP($D362,$D$13:$V$80,13,0),0)</f>
        <v>0</v>
      </c>
      <c r="Q362" s="711">
        <f t="shared" ref="Q362:Q383" si="336">IFERROR(VLOOKUP($D362,$D$13:$V$80,14,0),0)</f>
        <v>0</v>
      </c>
      <c r="R362" s="711">
        <f t="shared" ref="R362:R383" si="337">IFERROR(VLOOKUP($D362,$D$13:$V$80,15,0),0)</f>
        <v>0</v>
      </c>
      <c r="S362" s="711">
        <f t="shared" ref="S362:S383" si="338">IFERROR(VLOOKUP($D362,$D$13:$V$80,16,0),0)</f>
        <v>0</v>
      </c>
      <c r="T362" s="719">
        <f t="shared" ref="T362:T383" si="339">I362+K362+M362+O362+Q362+S362</f>
        <v>0</v>
      </c>
      <c r="U362" s="711"/>
      <c r="V362" s="711"/>
      <c r="W362" s="720"/>
      <c r="X362" s="711">
        <f t="shared" ref="X362:X383" si="340">IFERROR(VLOOKUP($D362,$AC$13:$AV$80,14,0),0)</f>
        <v>0</v>
      </c>
      <c r="Y362" s="721" t="s">
        <v>650</v>
      </c>
      <c r="Z362" s="596"/>
      <c r="AA362" s="536"/>
      <c r="AB362" s="518"/>
      <c r="AC362" s="518"/>
      <c r="AF362" s="518"/>
      <c r="AG362" s="518"/>
      <c r="AH362" s="518"/>
      <c r="AI362" s="518"/>
      <c r="AJ362" s="518"/>
      <c r="AK362" s="518"/>
      <c r="AL362" s="518"/>
      <c r="AM362" s="518"/>
      <c r="AN362" s="518"/>
      <c r="AO362" s="518"/>
      <c r="AP362" s="518"/>
      <c r="AQ362" s="518"/>
      <c r="AR362" s="518"/>
      <c r="AS362" s="518"/>
      <c r="AT362" s="518"/>
      <c r="AU362" s="518"/>
      <c r="AV362" s="518"/>
      <c r="AW362" s="518"/>
      <c r="AX362" s="518"/>
      <c r="AY362" s="518"/>
      <c r="AZ362" s="518"/>
      <c r="BA362" s="518"/>
      <c r="BB362" s="518"/>
      <c r="BC362" s="518"/>
      <c r="BD362" s="518"/>
      <c r="BE362" s="518"/>
      <c r="BF362" s="518"/>
      <c r="BG362" s="518"/>
      <c r="BH362" s="518"/>
      <c r="BI362" s="518"/>
      <c r="BJ362" s="518"/>
      <c r="BK362" s="518"/>
      <c r="BL362" s="518"/>
      <c r="BM362" s="518"/>
      <c r="BN362" s="518"/>
      <c r="BO362" s="518"/>
      <c r="BP362" s="518"/>
      <c r="BQ362" s="518"/>
      <c r="BR362" s="518"/>
      <c r="BS362" s="518"/>
      <c r="BT362" s="518"/>
      <c r="BU362" s="518"/>
      <c r="BV362" s="518"/>
      <c r="BW362" s="518"/>
      <c r="BX362" s="518"/>
      <c r="BY362" s="518"/>
      <c r="BZ362" s="518"/>
      <c r="CA362" s="518"/>
      <c r="CB362" s="518"/>
      <c r="CC362" s="518"/>
      <c r="CD362" s="518"/>
      <c r="CE362" s="518"/>
      <c r="CF362" s="518"/>
      <c r="CG362" s="518"/>
      <c r="CH362" s="518"/>
      <c r="CI362" s="518"/>
      <c r="CJ362" s="518"/>
      <c r="CK362" s="518"/>
      <c r="CL362" s="518"/>
      <c r="CM362" s="518"/>
    </row>
    <row r="363" spans="1:91" ht="15.75" customHeight="1">
      <c r="A363" s="518"/>
      <c r="B363" s="525" t="str">
        <f t="shared" si="323"/>
        <v>M2</v>
      </c>
      <c r="C363" s="714">
        <f t="shared" ref="C363:C383" si="341">+C362+1</f>
        <v>2</v>
      </c>
      <c r="D363" s="715">
        <f t="shared" si="324"/>
        <v>0</v>
      </c>
      <c r="E363" s="716"/>
      <c r="F363" s="717">
        <f t="shared" si="325"/>
        <v>0</v>
      </c>
      <c r="G363" s="718">
        <f t="shared" si="326"/>
        <v>0</v>
      </c>
      <c r="H363" s="711">
        <f t="shared" si="327"/>
        <v>0</v>
      </c>
      <c r="I363" s="711">
        <f t="shared" si="328"/>
        <v>0</v>
      </c>
      <c r="J363" s="711">
        <f t="shared" si="329"/>
        <v>0</v>
      </c>
      <c r="K363" s="711">
        <f t="shared" si="330"/>
        <v>0</v>
      </c>
      <c r="L363" s="711">
        <f t="shared" si="331"/>
        <v>0</v>
      </c>
      <c r="M363" s="711">
        <f t="shared" si="332"/>
        <v>0</v>
      </c>
      <c r="N363" s="711">
        <f t="shared" si="333"/>
        <v>0</v>
      </c>
      <c r="O363" s="711">
        <f t="shared" si="334"/>
        <v>0</v>
      </c>
      <c r="P363" s="711">
        <f t="shared" si="335"/>
        <v>0</v>
      </c>
      <c r="Q363" s="711">
        <f t="shared" si="336"/>
        <v>0</v>
      </c>
      <c r="R363" s="711">
        <f t="shared" si="337"/>
        <v>0</v>
      </c>
      <c r="S363" s="711">
        <f t="shared" si="338"/>
        <v>0</v>
      </c>
      <c r="T363" s="719">
        <f t="shared" si="339"/>
        <v>0</v>
      </c>
      <c r="U363" s="711"/>
      <c r="V363" s="711"/>
      <c r="W363" s="720"/>
      <c r="X363" s="711">
        <f t="shared" si="340"/>
        <v>0</v>
      </c>
      <c r="Y363" s="721" t="s">
        <v>650</v>
      </c>
      <c r="Z363" s="596"/>
      <c r="AA363" s="536"/>
      <c r="AB363" s="518"/>
      <c r="AC363" s="518"/>
      <c r="AF363" s="518"/>
      <c r="AG363" s="518"/>
      <c r="AH363" s="518"/>
      <c r="AI363" s="518"/>
      <c r="AJ363" s="518"/>
      <c r="AK363" s="518"/>
      <c r="AL363" s="518"/>
      <c r="AM363" s="518"/>
      <c r="AN363" s="518"/>
      <c r="AO363" s="518"/>
      <c r="AP363" s="518"/>
      <c r="AQ363" s="518"/>
      <c r="AR363" s="518"/>
      <c r="AS363" s="518"/>
      <c r="AT363" s="518"/>
      <c r="AU363" s="518"/>
      <c r="AV363" s="518"/>
      <c r="AW363" s="518"/>
      <c r="AX363" s="518"/>
      <c r="AY363" s="518"/>
      <c r="AZ363" s="518"/>
      <c r="BA363" s="518"/>
      <c r="BB363" s="518"/>
      <c r="BC363" s="518"/>
      <c r="BD363" s="518"/>
      <c r="BE363" s="518"/>
      <c r="BF363" s="518"/>
      <c r="BG363" s="518"/>
      <c r="BH363" s="518"/>
      <c r="BI363" s="518"/>
      <c r="BJ363" s="518"/>
      <c r="BK363" s="518"/>
      <c r="BL363" s="518"/>
      <c r="BM363" s="518"/>
      <c r="BN363" s="518"/>
      <c r="BO363" s="518"/>
      <c r="BP363" s="518"/>
      <c r="BQ363" s="518"/>
      <c r="BR363" s="518"/>
      <c r="BS363" s="518"/>
      <c r="BT363" s="518"/>
      <c r="BU363" s="518"/>
      <c r="BV363" s="518"/>
      <c r="BW363" s="518"/>
      <c r="BX363" s="518"/>
      <c r="BY363" s="518"/>
      <c r="BZ363" s="518"/>
      <c r="CA363" s="518"/>
      <c r="CB363" s="518"/>
      <c r="CC363" s="518"/>
      <c r="CD363" s="518"/>
      <c r="CE363" s="518"/>
      <c r="CF363" s="518"/>
      <c r="CG363" s="518"/>
      <c r="CH363" s="518"/>
      <c r="CI363" s="518"/>
      <c r="CJ363" s="518"/>
      <c r="CK363" s="518"/>
      <c r="CL363" s="518"/>
      <c r="CM363" s="518"/>
    </row>
    <row r="364" spans="1:91" ht="15.75" customHeight="1">
      <c r="A364" s="518"/>
      <c r="B364" s="525" t="str">
        <f t="shared" si="323"/>
        <v>M3</v>
      </c>
      <c r="C364" s="714">
        <f t="shared" si="341"/>
        <v>3</v>
      </c>
      <c r="D364" s="715">
        <f t="shared" si="324"/>
        <v>0</v>
      </c>
      <c r="E364" s="716"/>
      <c r="F364" s="717">
        <f t="shared" si="325"/>
        <v>0</v>
      </c>
      <c r="G364" s="718">
        <f t="shared" si="326"/>
        <v>0</v>
      </c>
      <c r="H364" s="711">
        <f t="shared" si="327"/>
        <v>0</v>
      </c>
      <c r="I364" s="711">
        <f t="shared" si="328"/>
        <v>0</v>
      </c>
      <c r="J364" s="711">
        <f t="shared" si="329"/>
        <v>0</v>
      </c>
      <c r="K364" s="711">
        <f t="shared" si="330"/>
        <v>0</v>
      </c>
      <c r="L364" s="711">
        <f t="shared" si="331"/>
        <v>0</v>
      </c>
      <c r="M364" s="711">
        <f t="shared" si="332"/>
        <v>0</v>
      </c>
      <c r="N364" s="711">
        <f t="shared" si="333"/>
        <v>0</v>
      </c>
      <c r="O364" s="711">
        <f t="shared" si="334"/>
        <v>0</v>
      </c>
      <c r="P364" s="711">
        <f t="shared" si="335"/>
        <v>0</v>
      </c>
      <c r="Q364" s="711">
        <f t="shared" si="336"/>
        <v>0</v>
      </c>
      <c r="R364" s="711">
        <f t="shared" si="337"/>
        <v>0</v>
      </c>
      <c r="S364" s="711">
        <f t="shared" si="338"/>
        <v>0</v>
      </c>
      <c r="T364" s="719">
        <f t="shared" si="339"/>
        <v>0</v>
      </c>
      <c r="U364" s="711"/>
      <c r="V364" s="711"/>
      <c r="W364" s="720"/>
      <c r="X364" s="711">
        <f t="shared" si="340"/>
        <v>0</v>
      </c>
      <c r="Y364" s="721" t="s">
        <v>650</v>
      </c>
      <c r="Z364" s="596"/>
      <c r="AA364" s="536"/>
      <c r="AB364" s="518"/>
      <c r="AC364" s="518"/>
      <c r="AF364" s="518"/>
      <c r="AG364" s="518"/>
      <c r="AH364" s="518"/>
      <c r="AI364" s="518"/>
      <c r="AJ364" s="518"/>
      <c r="AK364" s="518"/>
      <c r="AL364" s="518"/>
      <c r="AM364" s="518"/>
      <c r="AN364" s="518"/>
      <c r="AO364" s="518"/>
      <c r="AP364" s="518"/>
      <c r="AQ364" s="518"/>
      <c r="AR364" s="518"/>
      <c r="AS364" s="518"/>
      <c r="AT364" s="518"/>
      <c r="AU364" s="518"/>
      <c r="AV364" s="518"/>
      <c r="AW364" s="518"/>
      <c r="AX364" s="518"/>
      <c r="AY364" s="518"/>
      <c r="AZ364" s="518"/>
      <c r="BA364" s="518"/>
      <c r="BB364" s="518"/>
      <c r="BC364" s="518"/>
      <c r="BD364" s="518"/>
      <c r="BE364" s="518"/>
      <c r="BF364" s="518"/>
      <c r="BG364" s="518"/>
      <c r="BH364" s="518"/>
      <c r="BI364" s="518"/>
      <c r="BJ364" s="518"/>
      <c r="BK364" s="518"/>
      <c r="BL364" s="518"/>
      <c r="BM364" s="518"/>
      <c r="BN364" s="518"/>
      <c r="BO364" s="518"/>
      <c r="BP364" s="518"/>
      <c r="BQ364" s="518"/>
      <c r="BR364" s="518"/>
      <c r="BS364" s="518"/>
      <c r="BT364" s="518"/>
      <c r="BU364" s="518"/>
      <c r="BV364" s="518"/>
      <c r="BW364" s="518"/>
      <c r="BX364" s="518"/>
      <c r="BY364" s="518"/>
      <c r="BZ364" s="518"/>
      <c r="CA364" s="518"/>
      <c r="CB364" s="518"/>
      <c r="CC364" s="518"/>
      <c r="CD364" s="518"/>
      <c r="CE364" s="518"/>
      <c r="CF364" s="518"/>
      <c r="CG364" s="518"/>
      <c r="CH364" s="518"/>
      <c r="CI364" s="518"/>
      <c r="CJ364" s="518"/>
      <c r="CK364" s="518"/>
      <c r="CL364" s="518"/>
      <c r="CM364" s="518"/>
    </row>
    <row r="365" spans="1:91" ht="15.75" customHeight="1">
      <c r="A365" s="518"/>
      <c r="B365" s="525" t="str">
        <f t="shared" si="323"/>
        <v>M4</v>
      </c>
      <c r="C365" s="714">
        <f t="shared" si="341"/>
        <v>4</v>
      </c>
      <c r="D365" s="715">
        <f t="shared" si="324"/>
        <v>0</v>
      </c>
      <c r="E365" s="716"/>
      <c r="F365" s="717">
        <f t="shared" si="325"/>
        <v>0</v>
      </c>
      <c r="G365" s="718">
        <f t="shared" si="326"/>
        <v>0</v>
      </c>
      <c r="H365" s="711">
        <f t="shared" si="327"/>
        <v>0</v>
      </c>
      <c r="I365" s="711">
        <f t="shared" si="328"/>
        <v>0</v>
      </c>
      <c r="J365" s="711">
        <f t="shared" si="329"/>
        <v>0</v>
      </c>
      <c r="K365" s="711">
        <f t="shared" si="330"/>
        <v>0</v>
      </c>
      <c r="L365" s="711">
        <f t="shared" si="331"/>
        <v>0</v>
      </c>
      <c r="M365" s="711">
        <f t="shared" si="332"/>
        <v>0</v>
      </c>
      <c r="N365" s="711">
        <f t="shared" si="333"/>
        <v>0</v>
      </c>
      <c r="O365" s="711">
        <f t="shared" si="334"/>
        <v>0</v>
      </c>
      <c r="P365" s="711">
        <f t="shared" si="335"/>
        <v>0</v>
      </c>
      <c r="Q365" s="711">
        <f t="shared" si="336"/>
        <v>0</v>
      </c>
      <c r="R365" s="711">
        <f t="shared" si="337"/>
        <v>0</v>
      </c>
      <c r="S365" s="711">
        <f t="shared" si="338"/>
        <v>0</v>
      </c>
      <c r="T365" s="719">
        <f t="shared" si="339"/>
        <v>0</v>
      </c>
      <c r="U365" s="711"/>
      <c r="V365" s="711"/>
      <c r="W365" s="720"/>
      <c r="X365" s="711">
        <f t="shared" si="340"/>
        <v>0</v>
      </c>
      <c r="Y365" s="721" t="s">
        <v>650</v>
      </c>
      <c r="Z365" s="596"/>
      <c r="AA365" s="536"/>
      <c r="AB365" s="518"/>
      <c r="AC365" s="518"/>
      <c r="AF365" s="518"/>
      <c r="AG365" s="518"/>
      <c r="AH365" s="518"/>
      <c r="AI365" s="518"/>
      <c r="AJ365" s="518"/>
      <c r="AK365" s="518"/>
      <c r="AL365" s="518"/>
      <c r="AM365" s="518"/>
      <c r="AN365" s="518"/>
      <c r="AO365" s="518"/>
      <c r="AP365" s="518"/>
      <c r="AQ365" s="518"/>
      <c r="AR365" s="518"/>
      <c r="AS365" s="518"/>
      <c r="AT365" s="518"/>
      <c r="AU365" s="518"/>
      <c r="AV365" s="518"/>
      <c r="AW365" s="518"/>
      <c r="AX365" s="518"/>
      <c r="AY365" s="518"/>
      <c r="AZ365" s="518"/>
      <c r="BA365" s="518"/>
      <c r="BB365" s="518"/>
      <c r="BC365" s="518"/>
      <c r="BD365" s="518"/>
      <c r="BE365" s="518"/>
      <c r="BF365" s="518"/>
      <c r="BG365" s="518"/>
      <c r="BH365" s="518"/>
      <c r="BI365" s="518"/>
      <c r="BJ365" s="518"/>
      <c r="BK365" s="518"/>
      <c r="BL365" s="518"/>
      <c r="BM365" s="518"/>
      <c r="BN365" s="518"/>
      <c r="BO365" s="518"/>
      <c r="BP365" s="518"/>
      <c r="BQ365" s="518"/>
      <c r="BR365" s="518"/>
      <c r="BS365" s="518"/>
      <c r="BT365" s="518"/>
      <c r="BU365" s="518"/>
      <c r="BV365" s="518"/>
      <c r="BW365" s="518"/>
      <c r="BX365" s="518"/>
      <c r="BY365" s="518"/>
      <c r="BZ365" s="518"/>
      <c r="CA365" s="518"/>
      <c r="CB365" s="518"/>
      <c r="CC365" s="518"/>
      <c r="CD365" s="518"/>
      <c r="CE365" s="518"/>
      <c r="CF365" s="518"/>
      <c r="CG365" s="518"/>
      <c r="CH365" s="518"/>
      <c r="CI365" s="518"/>
      <c r="CJ365" s="518"/>
      <c r="CK365" s="518"/>
      <c r="CL365" s="518"/>
      <c r="CM365" s="518"/>
    </row>
    <row r="366" spans="1:91" ht="15.75" customHeight="1">
      <c r="A366" s="518"/>
      <c r="B366" s="525" t="str">
        <f t="shared" si="323"/>
        <v>M5</v>
      </c>
      <c r="C366" s="714">
        <f t="shared" si="341"/>
        <v>5</v>
      </c>
      <c r="D366" s="715">
        <f t="shared" si="324"/>
        <v>0</v>
      </c>
      <c r="E366" s="716"/>
      <c r="F366" s="717">
        <f t="shared" si="325"/>
        <v>0</v>
      </c>
      <c r="G366" s="718">
        <f t="shared" si="326"/>
        <v>0</v>
      </c>
      <c r="H366" s="711">
        <f t="shared" si="327"/>
        <v>0</v>
      </c>
      <c r="I366" s="711">
        <f t="shared" si="328"/>
        <v>0</v>
      </c>
      <c r="J366" s="711">
        <f t="shared" si="329"/>
        <v>0</v>
      </c>
      <c r="K366" s="711">
        <f t="shared" si="330"/>
        <v>0</v>
      </c>
      <c r="L366" s="711">
        <f t="shared" si="331"/>
        <v>0</v>
      </c>
      <c r="M366" s="711">
        <f t="shared" si="332"/>
        <v>0</v>
      </c>
      <c r="N366" s="711">
        <f t="shared" si="333"/>
        <v>0</v>
      </c>
      <c r="O366" s="711">
        <f t="shared" si="334"/>
        <v>0</v>
      </c>
      <c r="P366" s="711">
        <f t="shared" si="335"/>
        <v>0</v>
      </c>
      <c r="Q366" s="711">
        <f t="shared" si="336"/>
        <v>0</v>
      </c>
      <c r="R366" s="711">
        <f t="shared" si="337"/>
        <v>0</v>
      </c>
      <c r="S366" s="711">
        <f t="shared" si="338"/>
        <v>0</v>
      </c>
      <c r="T366" s="719">
        <f t="shared" si="339"/>
        <v>0</v>
      </c>
      <c r="U366" s="711"/>
      <c r="V366" s="711"/>
      <c r="W366" s="720"/>
      <c r="X366" s="711">
        <f t="shared" si="340"/>
        <v>0</v>
      </c>
      <c r="Y366" s="721" t="s">
        <v>650</v>
      </c>
      <c r="Z366" s="596"/>
      <c r="AA366" s="536"/>
      <c r="AB366" s="518"/>
      <c r="AC366" s="518"/>
      <c r="AF366" s="518"/>
      <c r="AG366" s="518"/>
      <c r="AH366" s="518"/>
      <c r="AI366" s="518"/>
      <c r="AJ366" s="518"/>
      <c r="AK366" s="518"/>
      <c r="AL366" s="518"/>
      <c r="AM366" s="518"/>
      <c r="AN366" s="518"/>
      <c r="AO366" s="518"/>
      <c r="AP366" s="518"/>
      <c r="AQ366" s="518"/>
      <c r="AR366" s="518"/>
      <c r="AS366" s="518"/>
      <c r="AT366" s="518"/>
      <c r="AU366" s="518"/>
      <c r="AV366" s="518"/>
      <c r="AW366" s="518"/>
      <c r="AX366" s="518"/>
      <c r="AY366" s="518"/>
      <c r="AZ366" s="518"/>
      <c r="BA366" s="518"/>
      <c r="BB366" s="518"/>
      <c r="BC366" s="518"/>
      <c r="BD366" s="518"/>
      <c r="BE366" s="518"/>
      <c r="BF366" s="518"/>
      <c r="BG366" s="518"/>
      <c r="BH366" s="518"/>
      <c r="BI366" s="518"/>
      <c r="BJ366" s="518"/>
      <c r="BK366" s="518"/>
      <c r="BL366" s="518"/>
      <c r="BM366" s="518"/>
      <c r="BN366" s="518"/>
      <c r="BO366" s="518"/>
      <c r="BP366" s="518"/>
      <c r="BQ366" s="518"/>
      <c r="BR366" s="518"/>
      <c r="BS366" s="518"/>
      <c r="BT366" s="518"/>
      <c r="BU366" s="518"/>
      <c r="BV366" s="518"/>
      <c r="BW366" s="518"/>
      <c r="BX366" s="518"/>
      <c r="BY366" s="518"/>
      <c r="BZ366" s="518"/>
      <c r="CA366" s="518"/>
      <c r="CB366" s="518"/>
      <c r="CC366" s="518"/>
      <c r="CD366" s="518"/>
      <c r="CE366" s="518"/>
      <c r="CF366" s="518"/>
      <c r="CG366" s="518"/>
      <c r="CH366" s="518"/>
      <c r="CI366" s="518"/>
      <c r="CJ366" s="518"/>
      <c r="CK366" s="518"/>
      <c r="CL366" s="518"/>
      <c r="CM366" s="518"/>
    </row>
    <row r="367" spans="1:91" ht="15.75" customHeight="1">
      <c r="A367" s="518"/>
      <c r="B367" s="525" t="str">
        <f t="shared" si="323"/>
        <v>M6</v>
      </c>
      <c r="C367" s="714">
        <f t="shared" si="341"/>
        <v>6</v>
      </c>
      <c r="D367" s="715">
        <f t="shared" si="324"/>
        <v>0</v>
      </c>
      <c r="E367" s="716"/>
      <c r="F367" s="717">
        <f t="shared" si="325"/>
        <v>0</v>
      </c>
      <c r="G367" s="718">
        <f t="shared" si="326"/>
        <v>0</v>
      </c>
      <c r="H367" s="711">
        <f t="shared" si="327"/>
        <v>0</v>
      </c>
      <c r="I367" s="711">
        <f t="shared" si="328"/>
        <v>0</v>
      </c>
      <c r="J367" s="711">
        <f t="shared" si="329"/>
        <v>0</v>
      </c>
      <c r="K367" s="711">
        <f t="shared" si="330"/>
        <v>0</v>
      </c>
      <c r="L367" s="711">
        <f t="shared" si="331"/>
        <v>0</v>
      </c>
      <c r="M367" s="711">
        <f t="shared" si="332"/>
        <v>0</v>
      </c>
      <c r="N367" s="711">
        <f t="shared" si="333"/>
        <v>0</v>
      </c>
      <c r="O367" s="711">
        <f t="shared" si="334"/>
        <v>0</v>
      </c>
      <c r="P367" s="711">
        <f t="shared" si="335"/>
        <v>0</v>
      </c>
      <c r="Q367" s="711">
        <f t="shared" si="336"/>
        <v>0</v>
      </c>
      <c r="R367" s="711">
        <f t="shared" si="337"/>
        <v>0</v>
      </c>
      <c r="S367" s="711">
        <f t="shared" si="338"/>
        <v>0</v>
      </c>
      <c r="T367" s="719">
        <f t="shared" si="339"/>
        <v>0</v>
      </c>
      <c r="U367" s="711"/>
      <c r="V367" s="711"/>
      <c r="W367" s="720"/>
      <c r="X367" s="711">
        <f t="shared" si="340"/>
        <v>0</v>
      </c>
      <c r="Y367" s="721" t="s">
        <v>650</v>
      </c>
      <c r="Z367" s="596"/>
      <c r="AA367" s="536"/>
      <c r="AB367" s="518"/>
      <c r="AC367" s="518"/>
      <c r="AF367" s="518"/>
      <c r="AG367" s="518"/>
      <c r="AH367" s="518"/>
      <c r="AI367" s="518"/>
      <c r="AJ367" s="518"/>
      <c r="AK367" s="518"/>
      <c r="AL367" s="518"/>
      <c r="AM367" s="518"/>
      <c r="AN367" s="518"/>
      <c r="AO367" s="518"/>
      <c r="AP367" s="518"/>
      <c r="AQ367" s="518"/>
      <c r="AR367" s="518"/>
      <c r="AS367" s="518"/>
      <c r="AT367" s="518"/>
      <c r="AU367" s="518"/>
      <c r="AV367" s="518"/>
      <c r="AW367" s="518"/>
      <c r="AX367" s="518"/>
      <c r="AY367" s="518"/>
      <c r="AZ367" s="518"/>
      <c r="BA367" s="518"/>
      <c r="BB367" s="518"/>
      <c r="BC367" s="518"/>
      <c r="BD367" s="518"/>
      <c r="BE367" s="518"/>
      <c r="BF367" s="518"/>
      <c r="BG367" s="518"/>
      <c r="BH367" s="518"/>
      <c r="BI367" s="518"/>
      <c r="BJ367" s="518"/>
      <c r="BK367" s="518"/>
      <c r="BL367" s="518"/>
      <c r="BM367" s="518"/>
      <c r="BN367" s="518"/>
      <c r="BO367" s="518"/>
      <c r="BP367" s="518"/>
      <c r="BQ367" s="518"/>
      <c r="BR367" s="518"/>
      <c r="BS367" s="518"/>
      <c r="BT367" s="518"/>
      <c r="BU367" s="518"/>
      <c r="BV367" s="518"/>
      <c r="BW367" s="518"/>
      <c r="BX367" s="518"/>
      <c r="BY367" s="518"/>
      <c r="BZ367" s="518"/>
      <c r="CA367" s="518"/>
      <c r="CB367" s="518"/>
      <c r="CC367" s="518"/>
      <c r="CD367" s="518"/>
      <c r="CE367" s="518"/>
      <c r="CF367" s="518"/>
      <c r="CG367" s="518"/>
      <c r="CH367" s="518"/>
      <c r="CI367" s="518"/>
      <c r="CJ367" s="518"/>
      <c r="CK367" s="518"/>
      <c r="CL367" s="518"/>
      <c r="CM367" s="518"/>
    </row>
    <row r="368" spans="1:91" ht="15.75" customHeight="1">
      <c r="A368" s="518"/>
      <c r="B368" s="525" t="str">
        <f t="shared" si="323"/>
        <v>M7</v>
      </c>
      <c r="C368" s="714">
        <f t="shared" si="341"/>
        <v>7</v>
      </c>
      <c r="D368" s="715">
        <f t="shared" si="324"/>
        <v>0</v>
      </c>
      <c r="E368" s="716"/>
      <c r="F368" s="717">
        <f t="shared" si="325"/>
        <v>0</v>
      </c>
      <c r="G368" s="718">
        <f t="shared" si="326"/>
        <v>0</v>
      </c>
      <c r="H368" s="711">
        <f t="shared" si="327"/>
        <v>0</v>
      </c>
      <c r="I368" s="711">
        <f t="shared" si="328"/>
        <v>0</v>
      </c>
      <c r="J368" s="711">
        <f t="shared" si="329"/>
        <v>0</v>
      </c>
      <c r="K368" s="711">
        <f t="shared" si="330"/>
        <v>0</v>
      </c>
      <c r="L368" s="711">
        <f t="shared" si="331"/>
        <v>0</v>
      </c>
      <c r="M368" s="711">
        <f t="shared" si="332"/>
        <v>0</v>
      </c>
      <c r="N368" s="711">
        <f t="shared" si="333"/>
        <v>0</v>
      </c>
      <c r="O368" s="711">
        <f t="shared" si="334"/>
        <v>0</v>
      </c>
      <c r="P368" s="711">
        <f t="shared" si="335"/>
        <v>0</v>
      </c>
      <c r="Q368" s="711">
        <f t="shared" si="336"/>
        <v>0</v>
      </c>
      <c r="R368" s="711">
        <f t="shared" si="337"/>
        <v>0</v>
      </c>
      <c r="S368" s="711">
        <f t="shared" si="338"/>
        <v>0</v>
      </c>
      <c r="T368" s="719">
        <f t="shared" si="339"/>
        <v>0</v>
      </c>
      <c r="U368" s="711"/>
      <c r="V368" s="711"/>
      <c r="W368" s="720"/>
      <c r="X368" s="711">
        <f t="shared" si="340"/>
        <v>0</v>
      </c>
      <c r="Y368" s="721" t="s">
        <v>650</v>
      </c>
      <c r="Z368" s="596"/>
      <c r="AA368" s="536"/>
      <c r="AB368" s="518"/>
      <c r="AC368" s="518"/>
      <c r="AF368" s="518"/>
      <c r="AG368" s="518"/>
      <c r="AH368" s="518"/>
      <c r="AI368" s="518"/>
      <c r="AJ368" s="518"/>
      <c r="AK368" s="518"/>
      <c r="AL368" s="518"/>
      <c r="AM368" s="518"/>
      <c r="AN368" s="518"/>
      <c r="AO368" s="518"/>
      <c r="AP368" s="518"/>
      <c r="AQ368" s="518"/>
      <c r="AR368" s="518"/>
      <c r="AS368" s="518"/>
      <c r="AT368" s="518"/>
      <c r="AU368" s="518"/>
      <c r="AV368" s="518"/>
      <c r="AW368" s="518"/>
      <c r="AX368" s="518"/>
      <c r="AY368" s="518"/>
      <c r="AZ368" s="518"/>
      <c r="BA368" s="518"/>
      <c r="BB368" s="518"/>
      <c r="BC368" s="518"/>
      <c r="BD368" s="518"/>
      <c r="BE368" s="518"/>
      <c r="BF368" s="518"/>
      <c r="BG368" s="518"/>
      <c r="BH368" s="518"/>
      <c r="BI368" s="518"/>
      <c r="BJ368" s="518"/>
      <c r="BK368" s="518"/>
      <c r="BL368" s="518"/>
      <c r="BM368" s="518"/>
      <c r="BN368" s="518"/>
      <c r="BO368" s="518"/>
      <c r="BP368" s="518"/>
      <c r="BQ368" s="518"/>
      <c r="BR368" s="518"/>
      <c r="BS368" s="518"/>
      <c r="BT368" s="518"/>
      <c r="BU368" s="518"/>
      <c r="BV368" s="518"/>
      <c r="BW368" s="518"/>
      <c r="BX368" s="518"/>
      <c r="BY368" s="518"/>
      <c r="BZ368" s="518"/>
      <c r="CA368" s="518"/>
      <c r="CB368" s="518"/>
      <c r="CC368" s="518"/>
      <c r="CD368" s="518"/>
      <c r="CE368" s="518"/>
      <c r="CF368" s="518"/>
      <c r="CG368" s="518"/>
      <c r="CH368" s="518"/>
      <c r="CI368" s="518"/>
      <c r="CJ368" s="518"/>
      <c r="CK368" s="518"/>
      <c r="CL368" s="518"/>
      <c r="CM368" s="518"/>
    </row>
    <row r="369" spans="1:91" ht="15.75" customHeight="1">
      <c r="A369" s="518"/>
      <c r="B369" s="525" t="str">
        <f t="shared" si="323"/>
        <v>M8</v>
      </c>
      <c r="C369" s="714">
        <f t="shared" si="341"/>
        <v>8</v>
      </c>
      <c r="D369" s="715">
        <f t="shared" si="324"/>
        <v>0</v>
      </c>
      <c r="E369" s="716"/>
      <c r="F369" s="717">
        <f t="shared" si="325"/>
        <v>0</v>
      </c>
      <c r="G369" s="718">
        <f t="shared" si="326"/>
        <v>0</v>
      </c>
      <c r="H369" s="711">
        <f t="shared" si="327"/>
        <v>0</v>
      </c>
      <c r="I369" s="711">
        <f t="shared" si="328"/>
        <v>0</v>
      </c>
      <c r="J369" s="711">
        <f t="shared" si="329"/>
        <v>0</v>
      </c>
      <c r="K369" s="711">
        <f t="shared" si="330"/>
        <v>0</v>
      </c>
      <c r="L369" s="711">
        <f t="shared" si="331"/>
        <v>0</v>
      </c>
      <c r="M369" s="711">
        <f t="shared" si="332"/>
        <v>0</v>
      </c>
      <c r="N369" s="711">
        <f t="shared" si="333"/>
        <v>0</v>
      </c>
      <c r="O369" s="711">
        <f t="shared" si="334"/>
        <v>0</v>
      </c>
      <c r="P369" s="711">
        <f t="shared" si="335"/>
        <v>0</v>
      </c>
      <c r="Q369" s="711">
        <f t="shared" si="336"/>
        <v>0</v>
      </c>
      <c r="R369" s="711">
        <f t="shared" si="337"/>
        <v>0</v>
      </c>
      <c r="S369" s="711">
        <f t="shared" si="338"/>
        <v>0</v>
      </c>
      <c r="T369" s="719">
        <f t="shared" si="339"/>
        <v>0</v>
      </c>
      <c r="U369" s="711"/>
      <c r="V369" s="711"/>
      <c r="W369" s="720"/>
      <c r="X369" s="711">
        <f t="shared" si="340"/>
        <v>0</v>
      </c>
      <c r="Y369" s="721" t="s">
        <v>650</v>
      </c>
      <c r="Z369" s="596"/>
      <c r="AA369" s="536"/>
      <c r="AB369" s="518"/>
      <c r="AC369" s="518"/>
      <c r="AF369" s="518"/>
      <c r="AG369" s="518"/>
      <c r="AH369" s="518"/>
      <c r="AI369" s="518"/>
      <c r="AJ369" s="518"/>
      <c r="AK369" s="518"/>
      <c r="AL369" s="518"/>
      <c r="AM369" s="518"/>
      <c r="AN369" s="518"/>
      <c r="AO369" s="518"/>
      <c r="AP369" s="518"/>
      <c r="AQ369" s="518"/>
      <c r="AR369" s="518"/>
      <c r="AS369" s="518"/>
      <c r="AT369" s="518"/>
      <c r="AU369" s="518"/>
      <c r="AV369" s="518"/>
      <c r="AW369" s="518"/>
      <c r="AX369" s="518"/>
      <c r="AY369" s="518"/>
      <c r="AZ369" s="518"/>
      <c r="BA369" s="518"/>
      <c r="BB369" s="518"/>
      <c r="BC369" s="518"/>
      <c r="BD369" s="518"/>
      <c r="BE369" s="518"/>
      <c r="BF369" s="518"/>
      <c r="BG369" s="518"/>
      <c r="BH369" s="518"/>
      <c r="BI369" s="518"/>
      <c r="BJ369" s="518"/>
      <c r="BK369" s="518"/>
      <c r="BL369" s="518"/>
      <c r="BM369" s="518"/>
      <c r="BN369" s="518"/>
      <c r="BO369" s="518"/>
      <c r="BP369" s="518"/>
      <c r="BQ369" s="518"/>
      <c r="BR369" s="518"/>
      <c r="BS369" s="518"/>
      <c r="BT369" s="518"/>
      <c r="BU369" s="518"/>
      <c r="BV369" s="518"/>
      <c r="BW369" s="518"/>
      <c r="BX369" s="518"/>
      <c r="BY369" s="518"/>
      <c r="BZ369" s="518"/>
      <c r="CA369" s="518"/>
      <c r="CB369" s="518"/>
      <c r="CC369" s="518"/>
      <c r="CD369" s="518"/>
      <c r="CE369" s="518"/>
      <c r="CF369" s="518"/>
      <c r="CG369" s="518"/>
      <c r="CH369" s="518"/>
      <c r="CI369" s="518"/>
      <c r="CJ369" s="518"/>
      <c r="CK369" s="518"/>
      <c r="CL369" s="518"/>
      <c r="CM369" s="518"/>
    </row>
    <row r="370" spans="1:91" ht="15.75" customHeight="1">
      <c r="A370" s="518"/>
      <c r="B370" s="525" t="str">
        <f t="shared" si="323"/>
        <v>M9</v>
      </c>
      <c r="C370" s="714">
        <f t="shared" si="341"/>
        <v>9</v>
      </c>
      <c r="D370" s="715">
        <f t="shared" si="324"/>
        <v>0</v>
      </c>
      <c r="E370" s="716"/>
      <c r="F370" s="717">
        <f t="shared" si="325"/>
        <v>0</v>
      </c>
      <c r="G370" s="718">
        <f t="shared" si="326"/>
        <v>0</v>
      </c>
      <c r="H370" s="711">
        <f t="shared" si="327"/>
        <v>0</v>
      </c>
      <c r="I370" s="711">
        <f t="shared" si="328"/>
        <v>0</v>
      </c>
      <c r="J370" s="711">
        <f t="shared" si="329"/>
        <v>0</v>
      </c>
      <c r="K370" s="711">
        <f t="shared" si="330"/>
        <v>0</v>
      </c>
      <c r="L370" s="711">
        <f t="shared" si="331"/>
        <v>0</v>
      </c>
      <c r="M370" s="711">
        <f t="shared" si="332"/>
        <v>0</v>
      </c>
      <c r="N370" s="711">
        <f t="shared" si="333"/>
        <v>0</v>
      </c>
      <c r="O370" s="711">
        <f t="shared" si="334"/>
        <v>0</v>
      </c>
      <c r="P370" s="711">
        <f t="shared" si="335"/>
        <v>0</v>
      </c>
      <c r="Q370" s="711">
        <f t="shared" si="336"/>
        <v>0</v>
      </c>
      <c r="R370" s="711">
        <f t="shared" si="337"/>
        <v>0</v>
      </c>
      <c r="S370" s="711">
        <f t="shared" si="338"/>
        <v>0</v>
      </c>
      <c r="T370" s="719">
        <f t="shared" si="339"/>
        <v>0</v>
      </c>
      <c r="U370" s="711"/>
      <c r="V370" s="711"/>
      <c r="W370" s="720"/>
      <c r="X370" s="711">
        <f t="shared" si="340"/>
        <v>0</v>
      </c>
      <c r="Y370" s="721" t="s">
        <v>650</v>
      </c>
      <c r="Z370" s="596"/>
      <c r="AA370" s="536"/>
      <c r="AB370" s="518"/>
      <c r="AC370" s="518"/>
      <c r="AF370" s="518"/>
      <c r="AG370" s="518"/>
      <c r="AH370" s="518"/>
      <c r="AI370" s="518"/>
      <c r="AJ370" s="518"/>
      <c r="AK370" s="518"/>
      <c r="AL370" s="518"/>
      <c r="AM370" s="518"/>
      <c r="AN370" s="518"/>
      <c r="AO370" s="518"/>
      <c r="AP370" s="518"/>
      <c r="AQ370" s="518"/>
      <c r="AR370" s="518"/>
      <c r="AS370" s="518"/>
      <c r="AT370" s="518"/>
      <c r="AU370" s="518"/>
      <c r="AV370" s="518"/>
      <c r="AW370" s="518"/>
      <c r="AX370" s="518"/>
      <c r="AY370" s="518"/>
      <c r="AZ370" s="518"/>
      <c r="BA370" s="518"/>
      <c r="BB370" s="518"/>
      <c r="BC370" s="518"/>
      <c r="BD370" s="518"/>
      <c r="BE370" s="518"/>
      <c r="BF370" s="518"/>
      <c r="BG370" s="518"/>
      <c r="BH370" s="518"/>
      <c r="BI370" s="518"/>
      <c r="BJ370" s="518"/>
      <c r="BK370" s="518"/>
      <c r="BL370" s="518"/>
      <c r="BM370" s="518"/>
      <c r="BN370" s="518"/>
      <c r="BO370" s="518"/>
      <c r="BP370" s="518"/>
      <c r="BQ370" s="518"/>
      <c r="BR370" s="518"/>
      <c r="BS370" s="518"/>
      <c r="BT370" s="518"/>
      <c r="BU370" s="518"/>
      <c r="BV370" s="518"/>
      <c r="BW370" s="518"/>
      <c r="BX370" s="518"/>
      <c r="BY370" s="518"/>
      <c r="BZ370" s="518"/>
      <c r="CA370" s="518"/>
      <c r="CB370" s="518"/>
      <c r="CC370" s="518"/>
      <c r="CD370" s="518"/>
      <c r="CE370" s="518"/>
      <c r="CF370" s="518"/>
      <c r="CG370" s="518"/>
      <c r="CH370" s="518"/>
      <c r="CI370" s="518"/>
      <c r="CJ370" s="518"/>
      <c r="CK370" s="518"/>
      <c r="CL370" s="518"/>
      <c r="CM370" s="518"/>
    </row>
    <row r="371" spans="1:91" ht="15.75" customHeight="1">
      <c r="A371" s="518"/>
      <c r="B371" s="525" t="str">
        <f t="shared" si="323"/>
        <v>M10</v>
      </c>
      <c r="C371" s="714">
        <f t="shared" si="341"/>
        <v>10</v>
      </c>
      <c r="D371" s="715">
        <f t="shared" si="324"/>
        <v>0</v>
      </c>
      <c r="E371" s="716"/>
      <c r="F371" s="717">
        <f t="shared" si="325"/>
        <v>0</v>
      </c>
      <c r="G371" s="718">
        <f t="shared" si="326"/>
        <v>0</v>
      </c>
      <c r="H371" s="711">
        <f t="shared" si="327"/>
        <v>0</v>
      </c>
      <c r="I371" s="711">
        <f t="shared" si="328"/>
        <v>0</v>
      </c>
      <c r="J371" s="711">
        <f t="shared" si="329"/>
        <v>0</v>
      </c>
      <c r="K371" s="711">
        <f t="shared" si="330"/>
        <v>0</v>
      </c>
      <c r="L371" s="711">
        <f t="shared" si="331"/>
        <v>0</v>
      </c>
      <c r="M371" s="711">
        <f t="shared" si="332"/>
        <v>0</v>
      </c>
      <c r="N371" s="711">
        <f t="shared" si="333"/>
        <v>0</v>
      </c>
      <c r="O371" s="711">
        <f t="shared" si="334"/>
        <v>0</v>
      </c>
      <c r="P371" s="711">
        <f t="shared" si="335"/>
        <v>0</v>
      </c>
      <c r="Q371" s="711">
        <f t="shared" si="336"/>
        <v>0</v>
      </c>
      <c r="R371" s="711">
        <f t="shared" si="337"/>
        <v>0</v>
      </c>
      <c r="S371" s="711">
        <f t="shared" si="338"/>
        <v>0</v>
      </c>
      <c r="T371" s="719">
        <f t="shared" si="339"/>
        <v>0</v>
      </c>
      <c r="U371" s="711"/>
      <c r="V371" s="711"/>
      <c r="W371" s="720"/>
      <c r="X371" s="711">
        <f t="shared" si="340"/>
        <v>0</v>
      </c>
      <c r="Y371" s="721" t="s">
        <v>650</v>
      </c>
      <c r="Z371" s="596"/>
      <c r="AA371" s="536"/>
      <c r="AB371" s="518"/>
      <c r="AC371" s="518"/>
      <c r="AF371" s="518"/>
      <c r="AG371" s="518"/>
      <c r="AH371" s="518"/>
      <c r="AI371" s="518"/>
      <c r="AJ371" s="518"/>
      <c r="AK371" s="518"/>
      <c r="AL371" s="518"/>
      <c r="AM371" s="518"/>
      <c r="AN371" s="518"/>
      <c r="AO371" s="518"/>
      <c r="AP371" s="518"/>
      <c r="AQ371" s="518"/>
      <c r="AR371" s="518"/>
      <c r="AS371" s="518"/>
      <c r="AT371" s="518"/>
      <c r="AU371" s="518"/>
      <c r="AV371" s="518"/>
      <c r="AW371" s="518"/>
      <c r="AX371" s="518"/>
      <c r="AY371" s="518"/>
      <c r="AZ371" s="518"/>
      <c r="BA371" s="518"/>
      <c r="BB371" s="518"/>
      <c r="BC371" s="518"/>
      <c r="BD371" s="518"/>
      <c r="BE371" s="518"/>
      <c r="BF371" s="518"/>
      <c r="BG371" s="518"/>
      <c r="BH371" s="518"/>
      <c r="BI371" s="518"/>
      <c r="BJ371" s="518"/>
      <c r="BK371" s="518"/>
      <c r="BL371" s="518"/>
      <c r="BM371" s="518"/>
      <c r="BN371" s="518"/>
      <c r="BO371" s="518"/>
      <c r="BP371" s="518"/>
      <c r="BQ371" s="518"/>
      <c r="BR371" s="518"/>
      <c r="BS371" s="518"/>
      <c r="BT371" s="518"/>
      <c r="BU371" s="518"/>
      <c r="BV371" s="518"/>
      <c r="BW371" s="518"/>
      <c r="BX371" s="518"/>
      <c r="BY371" s="518"/>
      <c r="BZ371" s="518"/>
      <c r="CA371" s="518"/>
      <c r="CB371" s="518"/>
      <c r="CC371" s="518"/>
      <c r="CD371" s="518"/>
      <c r="CE371" s="518"/>
      <c r="CF371" s="518"/>
      <c r="CG371" s="518"/>
      <c r="CH371" s="518"/>
      <c r="CI371" s="518"/>
      <c r="CJ371" s="518"/>
      <c r="CK371" s="518"/>
      <c r="CL371" s="518"/>
      <c r="CM371" s="518"/>
    </row>
    <row r="372" spans="1:91" ht="15.75" customHeight="1">
      <c r="A372" s="518"/>
      <c r="B372" s="525" t="str">
        <f t="shared" si="323"/>
        <v>M11</v>
      </c>
      <c r="C372" s="714">
        <f t="shared" si="341"/>
        <v>11</v>
      </c>
      <c r="D372" s="715">
        <f t="shared" si="324"/>
        <v>0</v>
      </c>
      <c r="E372" s="716"/>
      <c r="F372" s="717">
        <f t="shared" si="325"/>
        <v>0</v>
      </c>
      <c r="G372" s="718">
        <f t="shared" si="326"/>
        <v>0</v>
      </c>
      <c r="H372" s="711">
        <f t="shared" si="327"/>
        <v>0</v>
      </c>
      <c r="I372" s="711">
        <f t="shared" si="328"/>
        <v>0</v>
      </c>
      <c r="J372" s="711">
        <f t="shared" si="329"/>
        <v>0</v>
      </c>
      <c r="K372" s="711">
        <f t="shared" si="330"/>
        <v>0</v>
      </c>
      <c r="L372" s="711">
        <f t="shared" si="331"/>
        <v>0</v>
      </c>
      <c r="M372" s="711">
        <f t="shared" si="332"/>
        <v>0</v>
      </c>
      <c r="N372" s="711">
        <f t="shared" si="333"/>
        <v>0</v>
      </c>
      <c r="O372" s="711">
        <f t="shared" si="334"/>
        <v>0</v>
      </c>
      <c r="P372" s="711">
        <f t="shared" si="335"/>
        <v>0</v>
      </c>
      <c r="Q372" s="711">
        <f t="shared" si="336"/>
        <v>0</v>
      </c>
      <c r="R372" s="711">
        <f t="shared" si="337"/>
        <v>0</v>
      </c>
      <c r="S372" s="711">
        <f t="shared" si="338"/>
        <v>0</v>
      </c>
      <c r="T372" s="719">
        <f t="shared" si="339"/>
        <v>0</v>
      </c>
      <c r="U372" s="711"/>
      <c r="V372" s="711"/>
      <c r="W372" s="720"/>
      <c r="X372" s="711">
        <f t="shared" si="340"/>
        <v>0</v>
      </c>
      <c r="Y372" s="721" t="s">
        <v>650</v>
      </c>
      <c r="Z372" s="596"/>
      <c r="AA372" s="536"/>
      <c r="AB372" s="518"/>
      <c r="AC372" s="518"/>
      <c r="AF372" s="518"/>
      <c r="AG372" s="518"/>
      <c r="AH372" s="518"/>
      <c r="AI372" s="518"/>
      <c r="AJ372" s="518"/>
      <c r="AK372" s="518"/>
      <c r="AL372" s="518"/>
      <c r="AM372" s="518"/>
      <c r="AN372" s="518"/>
      <c r="AO372" s="518"/>
      <c r="AP372" s="518"/>
      <c r="AQ372" s="518"/>
      <c r="AR372" s="518"/>
      <c r="AS372" s="518"/>
      <c r="AT372" s="518"/>
      <c r="AU372" s="518"/>
      <c r="AV372" s="518"/>
      <c r="AW372" s="518"/>
      <c r="AX372" s="518"/>
      <c r="AY372" s="518"/>
      <c r="AZ372" s="518"/>
      <c r="BA372" s="518"/>
      <c r="BB372" s="518"/>
      <c r="BC372" s="518"/>
      <c r="BD372" s="518"/>
      <c r="BE372" s="518"/>
      <c r="BF372" s="518"/>
      <c r="BG372" s="518"/>
      <c r="BH372" s="518"/>
      <c r="BI372" s="518"/>
      <c r="BJ372" s="518"/>
      <c r="BK372" s="518"/>
      <c r="BL372" s="518"/>
      <c r="BM372" s="518"/>
      <c r="BN372" s="518"/>
      <c r="BO372" s="518"/>
      <c r="BP372" s="518"/>
      <c r="BQ372" s="518"/>
      <c r="BR372" s="518"/>
      <c r="BS372" s="518"/>
      <c r="BT372" s="518"/>
      <c r="BU372" s="518"/>
      <c r="BV372" s="518"/>
      <c r="BW372" s="518"/>
      <c r="BX372" s="518"/>
      <c r="BY372" s="518"/>
      <c r="BZ372" s="518"/>
      <c r="CA372" s="518"/>
      <c r="CB372" s="518"/>
      <c r="CC372" s="518"/>
      <c r="CD372" s="518"/>
      <c r="CE372" s="518"/>
      <c r="CF372" s="518"/>
      <c r="CG372" s="518"/>
      <c r="CH372" s="518"/>
      <c r="CI372" s="518"/>
      <c r="CJ372" s="518"/>
      <c r="CK372" s="518"/>
      <c r="CL372" s="518"/>
      <c r="CM372" s="518"/>
    </row>
    <row r="373" spans="1:91" ht="15.75" customHeight="1">
      <c r="A373" s="518"/>
      <c r="B373" s="525" t="str">
        <f t="shared" si="323"/>
        <v>M12</v>
      </c>
      <c r="C373" s="714">
        <f t="shared" si="341"/>
        <v>12</v>
      </c>
      <c r="D373" s="715">
        <f t="shared" si="324"/>
        <v>0</v>
      </c>
      <c r="E373" s="716"/>
      <c r="F373" s="717">
        <f t="shared" si="325"/>
        <v>0</v>
      </c>
      <c r="G373" s="718">
        <f t="shared" si="326"/>
        <v>0</v>
      </c>
      <c r="H373" s="711">
        <f t="shared" si="327"/>
        <v>0</v>
      </c>
      <c r="I373" s="711">
        <f t="shared" si="328"/>
        <v>0</v>
      </c>
      <c r="J373" s="711">
        <f t="shared" si="329"/>
        <v>0</v>
      </c>
      <c r="K373" s="711">
        <f t="shared" si="330"/>
        <v>0</v>
      </c>
      <c r="L373" s="711">
        <f t="shared" si="331"/>
        <v>0</v>
      </c>
      <c r="M373" s="711">
        <f t="shared" si="332"/>
        <v>0</v>
      </c>
      <c r="N373" s="711">
        <f t="shared" si="333"/>
        <v>0</v>
      </c>
      <c r="O373" s="711">
        <f t="shared" si="334"/>
        <v>0</v>
      </c>
      <c r="P373" s="711">
        <f t="shared" si="335"/>
        <v>0</v>
      </c>
      <c r="Q373" s="711">
        <f t="shared" si="336"/>
        <v>0</v>
      </c>
      <c r="R373" s="711">
        <f t="shared" si="337"/>
        <v>0</v>
      </c>
      <c r="S373" s="711">
        <f t="shared" si="338"/>
        <v>0</v>
      </c>
      <c r="T373" s="719">
        <f t="shared" si="339"/>
        <v>0</v>
      </c>
      <c r="U373" s="711"/>
      <c r="V373" s="711"/>
      <c r="W373" s="720"/>
      <c r="X373" s="711">
        <f t="shared" si="340"/>
        <v>0</v>
      </c>
      <c r="Y373" s="721" t="s">
        <v>650</v>
      </c>
      <c r="Z373" s="596"/>
      <c r="AA373" s="536"/>
      <c r="AB373" s="518"/>
      <c r="AC373" s="518"/>
      <c r="AF373" s="518"/>
      <c r="AG373" s="518"/>
      <c r="AH373" s="518"/>
      <c r="AI373" s="518"/>
      <c r="AJ373" s="518"/>
      <c r="AK373" s="518"/>
      <c r="AL373" s="518"/>
      <c r="AM373" s="518"/>
      <c r="AN373" s="518"/>
      <c r="AO373" s="518"/>
      <c r="AP373" s="518"/>
      <c r="AQ373" s="518"/>
      <c r="AR373" s="518"/>
      <c r="AS373" s="518"/>
      <c r="AT373" s="518"/>
      <c r="AU373" s="518"/>
      <c r="AV373" s="518"/>
      <c r="AW373" s="518"/>
      <c r="AX373" s="518"/>
      <c r="AY373" s="518"/>
      <c r="AZ373" s="518"/>
      <c r="BA373" s="518"/>
      <c r="BB373" s="518"/>
      <c r="BC373" s="518"/>
      <c r="BD373" s="518"/>
      <c r="BE373" s="518"/>
      <c r="BF373" s="518"/>
      <c r="BG373" s="518"/>
      <c r="BH373" s="518"/>
      <c r="BI373" s="518"/>
      <c r="BJ373" s="518"/>
      <c r="BK373" s="518"/>
      <c r="BL373" s="518"/>
      <c r="BM373" s="518"/>
      <c r="BN373" s="518"/>
      <c r="BO373" s="518"/>
      <c r="BP373" s="518"/>
      <c r="BQ373" s="518"/>
      <c r="BR373" s="518"/>
      <c r="BS373" s="518"/>
      <c r="BT373" s="518"/>
      <c r="BU373" s="518"/>
      <c r="BV373" s="518"/>
      <c r="BW373" s="518"/>
      <c r="BX373" s="518"/>
      <c r="BY373" s="518"/>
      <c r="BZ373" s="518"/>
      <c r="CA373" s="518"/>
      <c r="CB373" s="518"/>
      <c r="CC373" s="518"/>
      <c r="CD373" s="518"/>
      <c r="CE373" s="518"/>
      <c r="CF373" s="518"/>
      <c r="CG373" s="518"/>
      <c r="CH373" s="518"/>
      <c r="CI373" s="518"/>
      <c r="CJ373" s="518"/>
      <c r="CK373" s="518"/>
      <c r="CL373" s="518"/>
      <c r="CM373" s="518"/>
    </row>
    <row r="374" spans="1:91" ht="15.75" customHeight="1">
      <c r="A374" s="518"/>
      <c r="B374" s="525" t="str">
        <f t="shared" si="323"/>
        <v>M13</v>
      </c>
      <c r="C374" s="714">
        <f t="shared" si="341"/>
        <v>13</v>
      </c>
      <c r="D374" s="715">
        <f t="shared" si="324"/>
        <v>0</v>
      </c>
      <c r="E374" s="716"/>
      <c r="F374" s="717">
        <f t="shared" si="325"/>
        <v>0</v>
      </c>
      <c r="G374" s="718">
        <f t="shared" si="326"/>
        <v>0</v>
      </c>
      <c r="H374" s="711">
        <f t="shared" si="327"/>
        <v>0</v>
      </c>
      <c r="I374" s="711">
        <f t="shared" si="328"/>
        <v>0</v>
      </c>
      <c r="J374" s="711">
        <f t="shared" si="329"/>
        <v>0</v>
      </c>
      <c r="K374" s="711">
        <f t="shared" si="330"/>
        <v>0</v>
      </c>
      <c r="L374" s="711">
        <f t="shared" si="331"/>
        <v>0</v>
      </c>
      <c r="M374" s="711">
        <f t="shared" si="332"/>
        <v>0</v>
      </c>
      <c r="N374" s="711">
        <f t="shared" si="333"/>
        <v>0</v>
      </c>
      <c r="O374" s="711">
        <f t="shared" si="334"/>
        <v>0</v>
      </c>
      <c r="P374" s="711">
        <f t="shared" si="335"/>
        <v>0</v>
      </c>
      <c r="Q374" s="711">
        <f t="shared" si="336"/>
        <v>0</v>
      </c>
      <c r="R374" s="711">
        <f t="shared" si="337"/>
        <v>0</v>
      </c>
      <c r="S374" s="711">
        <f t="shared" si="338"/>
        <v>0</v>
      </c>
      <c r="T374" s="719">
        <f t="shared" si="339"/>
        <v>0</v>
      </c>
      <c r="U374" s="711"/>
      <c r="V374" s="711"/>
      <c r="W374" s="720"/>
      <c r="X374" s="711">
        <f t="shared" si="340"/>
        <v>0</v>
      </c>
      <c r="Y374" s="721" t="s">
        <v>650</v>
      </c>
      <c r="Z374" s="596"/>
      <c r="AA374" s="536"/>
      <c r="AB374" s="518"/>
      <c r="AC374" s="518"/>
      <c r="AF374" s="518"/>
      <c r="AG374" s="518"/>
      <c r="AH374" s="518"/>
      <c r="AI374" s="518"/>
      <c r="AJ374" s="518"/>
      <c r="AK374" s="518"/>
      <c r="AL374" s="518"/>
      <c r="AM374" s="518"/>
      <c r="AN374" s="518"/>
      <c r="AO374" s="518"/>
      <c r="AP374" s="518"/>
      <c r="AQ374" s="518"/>
      <c r="AR374" s="518"/>
      <c r="AS374" s="518"/>
      <c r="AT374" s="518"/>
      <c r="AU374" s="518"/>
      <c r="AV374" s="518"/>
      <c r="AW374" s="518"/>
      <c r="AX374" s="518"/>
      <c r="AY374" s="518"/>
      <c r="AZ374" s="518"/>
      <c r="BA374" s="518"/>
      <c r="BB374" s="518"/>
      <c r="BC374" s="518"/>
      <c r="BD374" s="518"/>
      <c r="BE374" s="518"/>
      <c r="BF374" s="518"/>
      <c r="BG374" s="518"/>
      <c r="BH374" s="518"/>
      <c r="BI374" s="518"/>
      <c r="BJ374" s="518"/>
      <c r="BK374" s="518"/>
      <c r="BL374" s="518"/>
      <c r="BM374" s="518"/>
      <c r="BN374" s="518"/>
      <c r="BO374" s="518"/>
      <c r="BP374" s="518"/>
      <c r="BQ374" s="518"/>
      <c r="BR374" s="518"/>
      <c r="BS374" s="518"/>
      <c r="BT374" s="518"/>
      <c r="BU374" s="518"/>
      <c r="BV374" s="518"/>
      <c r="BW374" s="518"/>
      <c r="BX374" s="518"/>
      <c r="BY374" s="518"/>
      <c r="BZ374" s="518"/>
      <c r="CA374" s="518"/>
      <c r="CB374" s="518"/>
      <c r="CC374" s="518"/>
      <c r="CD374" s="518"/>
      <c r="CE374" s="518"/>
      <c r="CF374" s="518"/>
      <c r="CG374" s="518"/>
      <c r="CH374" s="518"/>
      <c r="CI374" s="518"/>
      <c r="CJ374" s="518"/>
      <c r="CK374" s="518"/>
      <c r="CL374" s="518"/>
      <c r="CM374" s="518"/>
    </row>
    <row r="375" spans="1:91" ht="15.75" customHeight="1">
      <c r="A375" s="518"/>
      <c r="B375" s="525" t="str">
        <f t="shared" si="323"/>
        <v>M14</v>
      </c>
      <c r="C375" s="714">
        <f t="shared" si="341"/>
        <v>14</v>
      </c>
      <c r="D375" s="715">
        <f t="shared" si="324"/>
        <v>0</v>
      </c>
      <c r="E375" s="716"/>
      <c r="F375" s="717">
        <f t="shared" si="325"/>
        <v>0</v>
      </c>
      <c r="G375" s="718">
        <f t="shared" si="326"/>
        <v>0</v>
      </c>
      <c r="H375" s="711">
        <f t="shared" si="327"/>
        <v>0</v>
      </c>
      <c r="I375" s="711">
        <f t="shared" si="328"/>
        <v>0</v>
      </c>
      <c r="J375" s="711">
        <f t="shared" si="329"/>
        <v>0</v>
      </c>
      <c r="K375" s="711">
        <f t="shared" si="330"/>
        <v>0</v>
      </c>
      <c r="L375" s="711">
        <f t="shared" si="331"/>
        <v>0</v>
      </c>
      <c r="M375" s="711">
        <f t="shared" si="332"/>
        <v>0</v>
      </c>
      <c r="N375" s="711">
        <f t="shared" si="333"/>
        <v>0</v>
      </c>
      <c r="O375" s="711">
        <f t="shared" si="334"/>
        <v>0</v>
      </c>
      <c r="P375" s="711">
        <f t="shared" si="335"/>
        <v>0</v>
      </c>
      <c r="Q375" s="711">
        <f t="shared" si="336"/>
        <v>0</v>
      </c>
      <c r="R375" s="711">
        <f t="shared" si="337"/>
        <v>0</v>
      </c>
      <c r="S375" s="711">
        <f t="shared" si="338"/>
        <v>0</v>
      </c>
      <c r="T375" s="719">
        <f t="shared" si="339"/>
        <v>0</v>
      </c>
      <c r="U375" s="711"/>
      <c r="V375" s="711"/>
      <c r="W375" s="720"/>
      <c r="X375" s="711">
        <f t="shared" si="340"/>
        <v>0</v>
      </c>
      <c r="Y375" s="721" t="s">
        <v>650</v>
      </c>
      <c r="Z375" s="596"/>
      <c r="AA375" s="536"/>
      <c r="AB375" s="518"/>
      <c r="AC375" s="518"/>
      <c r="AF375" s="518"/>
      <c r="AG375" s="518"/>
      <c r="AH375" s="518"/>
      <c r="AI375" s="518"/>
      <c r="AJ375" s="518"/>
      <c r="AK375" s="518"/>
      <c r="AL375" s="518"/>
      <c r="AM375" s="518"/>
      <c r="AN375" s="518"/>
      <c r="AO375" s="518"/>
      <c r="AP375" s="518"/>
      <c r="AQ375" s="518"/>
      <c r="AR375" s="518"/>
      <c r="AS375" s="518"/>
      <c r="AT375" s="518"/>
      <c r="AU375" s="518"/>
      <c r="AV375" s="518"/>
      <c r="AW375" s="518"/>
      <c r="AX375" s="518"/>
      <c r="AY375" s="518"/>
      <c r="AZ375" s="518"/>
      <c r="BA375" s="518"/>
      <c r="BB375" s="518"/>
      <c r="BC375" s="518"/>
      <c r="BD375" s="518"/>
      <c r="BE375" s="518"/>
      <c r="BF375" s="518"/>
      <c r="BG375" s="518"/>
      <c r="BH375" s="518"/>
      <c r="BI375" s="518"/>
      <c r="BJ375" s="518"/>
      <c r="BK375" s="518"/>
      <c r="BL375" s="518"/>
      <c r="BM375" s="518"/>
      <c r="BN375" s="518"/>
      <c r="BO375" s="518"/>
      <c r="BP375" s="518"/>
      <c r="BQ375" s="518"/>
      <c r="BR375" s="518"/>
      <c r="BS375" s="518"/>
      <c r="BT375" s="518"/>
      <c r="BU375" s="518"/>
      <c r="BV375" s="518"/>
      <c r="BW375" s="518"/>
      <c r="BX375" s="518"/>
      <c r="BY375" s="518"/>
      <c r="BZ375" s="518"/>
      <c r="CA375" s="518"/>
      <c r="CB375" s="518"/>
      <c r="CC375" s="518"/>
      <c r="CD375" s="518"/>
      <c r="CE375" s="518"/>
      <c r="CF375" s="518"/>
      <c r="CG375" s="518"/>
      <c r="CH375" s="518"/>
      <c r="CI375" s="518"/>
      <c r="CJ375" s="518"/>
      <c r="CK375" s="518"/>
      <c r="CL375" s="518"/>
      <c r="CM375" s="518"/>
    </row>
    <row r="376" spans="1:91" ht="15.75" customHeight="1">
      <c r="A376" s="518"/>
      <c r="B376" s="525" t="str">
        <f t="shared" si="323"/>
        <v>M15</v>
      </c>
      <c r="C376" s="714">
        <f t="shared" si="341"/>
        <v>15</v>
      </c>
      <c r="D376" s="715">
        <f t="shared" si="324"/>
        <v>0</v>
      </c>
      <c r="E376" s="716"/>
      <c r="F376" s="717">
        <f t="shared" si="325"/>
        <v>0</v>
      </c>
      <c r="G376" s="718">
        <f t="shared" si="326"/>
        <v>0</v>
      </c>
      <c r="H376" s="711">
        <f t="shared" si="327"/>
        <v>0</v>
      </c>
      <c r="I376" s="711">
        <f t="shared" si="328"/>
        <v>0</v>
      </c>
      <c r="J376" s="711">
        <f t="shared" si="329"/>
        <v>0</v>
      </c>
      <c r="K376" s="711">
        <f t="shared" si="330"/>
        <v>0</v>
      </c>
      <c r="L376" s="711">
        <f t="shared" si="331"/>
        <v>0</v>
      </c>
      <c r="M376" s="711">
        <f t="shared" si="332"/>
        <v>0</v>
      </c>
      <c r="N376" s="711">
        <f t="shared" si="333"/>
        <v>0</v>
      </c>
      <c r="O376" s="711">
        <f t="shared" si="334"/>
        <v>0</v>
      </c>
      <c r="P376" s="711">
        <f t="shared" si="335"/>
        <v>0</v>
      </c>
      <c r="Q376" s="711">
        <f t="shared" si="336"/>
        <v>0</v>
      </c>
      <c r="R376" s="711">
        <f t="shared" si="337"/>
        <v>0</v>
      </c>
      <c r="S376" s="711">
        <f t="shared" si="338"/>
        <v>0</v>
      </c>
      <c r="T376" s="719">
        <f t="shared" si="339"/>
        <v>0</v>
      </c>
      <c r="U376" s="711"/>
      <c r="V376" s="711"/>
      <c r="W376" s="720"/>
      <c r="X376" s="711">
        <f t="shared" si="340"/>
        <v>0</v>
      </c>
      <c r="Y376" s="721" t="s">
        <v>650</v>
      </c>
      <c r="Z376" s="596"/>
      <c r="AA376" s="536"/>
      <c r="AB376" s="518"/>
      <c r="AC376" s="518"/>
      <c r="AF376" s="518"/>
      <c r="AG376" s="518"/>
      <c r="AH376" s="518"/>
      <c r="AI376" s="518"/>
      <c r="AJ376" s="518"/>
      <c r="AK376" s="518"/>
      <c r="AL376" s="518"/>
      <c r="AM376" s="518"/>
      <c r="AN376" s="518"/>
      <c r="AO376" s="518"/>
      <c r="AP376" s="518"/>
      <c r="AQ376" s="518"/>
      <c r="AR376" s="518"/>
      <c r="AS376" s="518"/>
      <c r="AT376" s="518"/>
      <c r="AU376" s="518"/>
      <c r="AV376" s="518"/>
      <c r="AW376" s="518"/>
      <c r="AX376" s="518"/>
      <c r="AY376" s="518"/>
      <c r="AZ376" s="518"/>
      <c r="BA376" s="518"/>
      <c r="BB376" s="518"/>
      <c r="BC376" s="518"/>
      <c r="BD376" s="518"/>
      <c r="BE376" s="518"/>
      <c r="BF376" s="518"/>
      <c r="BG376" s="518"/>
      <c r="BH376" s="518"/>
      <c r="BI376" s="518"/>
      <c r="BJ376" s="518"/>
      <c r="BK376" s="518"/>
      <c r="BL376" s="518"/>
      <c r="BM376" s="518"/>
      <c r="BN376" s="518"/>
      <c r="BO376" s="518"/>
      <c r="BP376" s="518"/>
      <c r="BQ376" s="518"/>
      <c r="BR376" s="518"/>
      <c r="BS376" s="518"/>
      <c r="BT376" s="518"/>
      <c r="BU376" s="518"/>
      <c r="BV376" s="518"/>
      <c r="BW376" s="518"/>
      <c r="BX376" s="518"/>
      <c r="BY376" s="518"/>
      <c r="BZ376" s="518"/>
      <c r="CA376" s="518"/>
      <c r="CB376" s="518"/>
      <c r="CC376" s="518"/>
      <c r="CD376" s="518"/>
      <c r="CE376" s="518"/>
      <c r="CF376" s="518"/>
      <c r="CG376" s="518"/>
      <c r="CH376" s="518"/>
      <c r="CI376" s="518"/>
      <c r="CJ376" s="518"/>
      <c r="CK376" s="518"/>
      <c r="CL376" s="518"/>
      <c r="CM376" s="518"/>
    </row>
    <row r="377" spans="1:91" ht="15.75" customHeight="1">
      <c r="A377" s="518"/>
      <c r="B377" s="525" t="str">
        <f t="shared" si="323"/>
        <v>M16</v>
      </c>
      <c r="C377" s="714">
        <f t="shared" si="341"/>
        <v>16</v>
      </c>
      <c r="D377" s="715">
        <f t="shared" si="324"/>
        <v>0</v>
      </c>
      <c r="E377" s="716"/>
      <c r="F377" s="717">
        <f t="shared" si="325"/>
        <v>0</v>
      </c>
      <c r="G377" s="718">
        <f t="shared" si="326"/>
        <v>0</v>
      </c>
      <c r="H377" s="711">
        <f t="shared" si="327"/>
        <v>0</v>
      </c>
      <c r="I377" s="711">
        <f t="shared" si="328"/>
        <v>0</v>
      </c>
      <c r="J377" s="711">
        <f t="shared" si="329"/>
        <v>0</v>
      </c>
      <c r="K377" s="711">
        <f t="shared" si="330"/>
        <v>0</v>
      </c>
      <c r="L377" s="711">
        <f t="shared" si="331"/>
        <v>0</v>
      </c>
      <c r="M377" s="711">
        <f t="shared" si="332"/>
        <v>0</v>
      </c>
      <c r="N377" s="711">
        <f t="shared" si="333"/>
        <v>0</v>
      </c>
      <c r="O377" s="711">
        <f t="shared" si="334"/>
        <v>0</v>
      </c>
      <c r="P377" s="711">
        <f t="shared" si="335"/>
        <v>0</v>
      </c>
      <c r="Q377" s="711">
        <f t="shared" si="336"/>
        <v>0</v>
      </c>
      <c r="R377" s="711">
        <f t="shared" si="337"/>
        <v>0</v>
      </c>
      <c r="S377" s="711">
        <f t="shared" si="338"/>
        <v>0</v>
      </c>
      <c r="T377" s="719">
        <f t="shared" si="339"/>
        <v>0</v>
      </c>
      <c r="U377" s="711"/>
      <c r="V377" s="711"/>
      <c r="W377" s="720"/>
      <c r="X377" s="711">
        <f t="shared" si="340"/>
        <v>0</v>
      </c>
      <c r="Y377" s="721" t="s">
        <v>650</v>
      </c>
      <c r="Z377" s="596"/>
      <c r="AA377" s="536"/>
      <c r="AB377" s="518"/>
      <c r="AC377" s="518"/>
      <c r="AF377" s="518"/>
      <c r="AG377" s="518"/>
      <c r="AH377" s="518"/>
      <c r="AI377" s="518"/>
      <c r="AJ377" s="518"/>
      <c r="AK377" s="518"/>
      <c r="AL377" s="518"/>
      <c r="AM377" s="518"/>
      <c r="AN377" s="518"/>
      <c r="AO377" s="518"/>
      <c r="AP377" s="518"/>
      <c r="AQ377" s="518"/>
      <c r="AR377" s="518"/>
      <c r="AS377" s="518"/>
      <c r="AT377" s="518"/>
      <c r="AU377" s="518"/>
      <c r="AV377" s="518"/>
      <c r="AW377" s="518"/>
      <c r="AX377" s="518"/>
      <c r="AY377" s="518"/>
      <c r="AZ377" s="518"/>
      <c r="BA377" s="518"/>
      <c r="BB377" s="518"/>
      <c r="BC377" s="518"/>
      <c r="BD377" s="518"/>
      <c r="BE377" s="518"/>
      <c r="BF377" s="518"/>
      <c r="BG377" s="518"/>
      <c r="BH377" s="518"/>
      <c r="BI377" s="518"/>
      <c r="BJ377" s="518"/>
      <c r="BK377" s="518"/>
      <c r="BL377" s="518"/>
      <c r="BM377" s="518"/>
      <c r="BN377" s="518"/>
      <c r="BO377" s="518"/>
      <c r="BP377" s="518"/>
      <c r="BQ377" s="518"/>
      <c r="BR377" s="518"/>
      <c r="BS377" s="518"/>
      <c r="BT377" s="518"/>
      <c r="BU377" s="518"/>
      <c r="BV377" s="518"/>
      <c r="BW377" s="518"/>
      <c r="BX377" s="518"/>
      <c r="BY377" s="518"/>
      <c r="BZ377" s="518"/>
      <c r="CA377" s="518"/>
      <c r="CB377" s="518"/>
      <c r="CC377" s="518"/>
      <c r="CD377" s="518"/>
      <c r="CE377" s="518"/>
      <c r="CF377" s="518"/>
      <c r="CG377" s="518"/>
      <c r="CH377" s="518"/>
      <c r="CI377" s="518"/>
      <c r="CJ377" s="518"/>
      <c r="CK377" s="518"/>
      <c r="CL377" s="518"/>
      <c r="CM377" s="518"/>
    </row>
    <row r="378" spans="1:91" ht="15.75" customHeight="1">
      <c r="A378" s="518"/>
      <c r="B378" s="525" t="str">
        <f t="shared" si="323"/>
        <v>M17</v>
      </c>
      <c r="C378" s="714">
        <f t="shared" si="341"/>
        <v>17</v>
      </c>
      <c r="D378" s="715">
        <f t="shared" si="324"/>
        <v>0</v>
      </c>
      <c r="E378" s="716"/>
      <c r="F378" s="717">
        <f t="shared" si="325"/>
        <v>0</v>
      </c>
      <c r="G378" s="718">
        <f t="shared" si="326"/>
        <v>0</v>
      </c>
      <c r="H378" s="711">
        <f t="shared" si="327"/>
        <v>0</v>
      </c>
      <c r="I378" s="711">
        <f t="shared" si="328"/>
        <v>0</v>
      </c>
      <c r="J378" s="711">
        <f t="shared" si="329"/>
        <v>0</v>
      </c>
      <c r="K378" s="711">
        <f t="shared" si="330"/>
        <v>0</v>
      </c>
      <c r="L378" s="711">
        <f t="shared" si="331"/>
        <v>0</v>
      </c>
      <c r="M378" s="711">
        <f t="shared" si="332"/>
        <v>0</v>
      </c>
      <c r="N378" s="711">
        <f t="shared" si="333"/>
        <v>0</v>
      </c>
      <c r="O378" s="711">
        <f t="shared" si="334"/>
        <v>0</v>
      </c>
      <c r="P378" s="711">
        <f t="shared" si="335"/>
        <v>0</v>
      </c>
      <c r="Q378" s="711">
        <f t="shared" si="336"/>
        <v>0</v>
      </c>
      <c r="R378" s="711">
        <f t="shared" si="337"/>
        <v>0</v>
      </c>
      <c r="S378" s="711">
        <f t="shared" si="338"/>
        <v>0</v>
      </c>
      <c r="T378" s="719">
        <f t="shared" si="339"/>
        <v>0</v>
      </c>
      <c r="U378" s="711"/>
      <c r="V378" s="711"/>
      <c r="W378" s="720"/>
      <c r="X378" s="711">
        <f t="shared" si="340"/>
        <v>0</v>
      </c>
      <c r="Y378" s="721" t="s">
        <v>650</v>
      </c>
      <c r="Z378" s="596"/>
      <c r="AA378" s="536"/>
      <c r="AB378" s="518"/>
      <c r="AC378" s="518"/>
      <c r="AF378" s="518"/>
      <c r="AG378" s="518"/>
      <c r="AH378" s="518"/>
      <c r="AI378" s="518"/>
      <c r="AJ378" s="518"/>
      <c r="AK378" s="518"/>
      <c r="AL378" s="518"/>
      <c r="AM378" s="518"/>
      <c r="AN378" s="518"/>
      <c r="AO378" s="518"/>
      <c r="AP378" s="518"/>
      <c r="AQ378" s="518"/>
      <c r="AR378" s="518"/>
      <c r="AS378" s="518"/>
      <c r="AT378" s="518"/>
      <c r="AU378" s="518"/>
      <c r="AV378" s="518"/>
      <c r="AW378" s="518"/>
      <c r="AX378" s="518"/>
      <c r="AY378" s="518"/>
      <c r="AZ378" s="518"/>
      <c r="BA378" s="518"/>
      <c r="BB378" s="518"/>
      <c r="BC378" s="518"/>
      <c r="BD378" s="518"/>
      <c r="BE378" s="518"/>
      <c r="BF378" s="518"/>
      <c r="BG378" s="518"/>
      <c r="BH378" s="518"/>
      <c r="BI378" s="518"/>
      <c r="BJ378" s="518"/>
      <c r="BK378" s="518"/>
      <c r="BL378" s="518"/>
      <c r="BM378" s="518"/>
      <c r="BN378" s="518"/>
      <c r="BO378" s="518"/>
      <c r="BP378" s="518"/>
      <c r="BQ378" s="518"/>
      <c r="BR378" s="518"/>
      <c r="BS378" s="518"/>
      <c r="BT378" s="518"/>
      <c r="BU378" s="518"/>
      <c r="BV378" s="518"/>
      <c r="BW378" s="518"/>
      <c r="BX378" s="518"/>
      <c r="BY378" s="518"/>
      <c r="BZ378" s="518"/>
      <c r="CA378" s="518"/>
      <c r="CB378" s="518"/>
      <c r="CC378" s="518"/>
      <c r="CD378" s="518"/>
      <c r="CE378" s="518"/>
      <c r="CF378" s="518"/>
      <c r="CG378" s="518"/>
      <c r="CH378" s="518"/>
      <c r="CI378" s="518"/>
      <c r="CJ378" s="518"/>
      <c r="CK378" s="518"/>
      <c r="CL378" s="518"/>
      <c r="CM378" s="518"/>
    </row>
    <row r="379" spans="1:91" ht="15.75" customHeight="1">
      <c r="A379" s="518"/>
      <c r="B379" s="525" t="str">
        <f t="shared" si="323"/>
        <v>M18</v>
      </c>
      <c r="C379" s="714">
        <f t="shared" si="341"/>
        <v>18</v>
      </c>
      <c r="D379" s="715">
        <f t="shared" si="324"/>
        <v>0</v>
      </c>
      <c r="E379" s="716"/>
      <c r="F379" s="717">
        <f t="shared" si="325"/>
        <v>0</v>
      </c>
      <c r="G379" s="718">
        <f t="shared" si="326"/>
        <v>0</v>
      </c>
      <c r="H379" s="711">
        <f t="shared" si="327"/>
        <v>0</v>
      </c>
      <c r="I379" s="711">
        <f t="shared" si="328"/>
        <v>0</v>
      </c>
      <c r="J379" s="711">
        <f t="shared" si="329"/>
        <v>0</v>
      </c>
      <c r="K379" s="711">
        <f t="shared" si="330"/>
        <v>0</v>
      </c>
      <c r="L379" s="711">
        <f t="shared" si="331"/>
        <v>0</v>
      </c>
      <c r="M379" s="711">
        <f t="shared" si="332"/>
        <v>0</v>
      </c>
      <c r="N379" s="711">
        <f t="shared" si="333"/>
        <v>0</v>
      </c>
      <c r="O379" s="711">
        <f t="shared" si="334"/>
        <v>0</v>
      </c>
      <c r="P379" s="711">
        <f t="shared" si="335"/>
        <v>0</v>
      </c>
      <c r="Q379" s="711">
        <f t="shared" si="336"/>
        <v>0</v>
      </c>
      <c r="R379" s="711">
        <f t="shared" si="337"/>
        <v>0</v>
      </c>
      <c r="S379" s="711">
        <f t="shared" si="338"/>
        <v>0</v>
      </c>
      <c r="T379" s="719">
        <f t="shared" si="339"/>
        <v>0</v>
      </c>
      <c r="U379" s="711"/>
      <c r="V379" s="711"/>
      <c r="W379" s="720"/>
      <c r="X379" s="711">
        <f t="shared" si="340"/>
        <v>0</v>
      </c>
      <c r="Y379" s="721" t="s">
        <v>650</v>
      </c>
      <c r="Z379" s="596"/>
      <c r="AA379" s="536"/>
      <c r="AB379" s="518"/>
      <c r="AC379" s="518"/>
      <c r="AF379" s="518"/>
      <c r="AG379" s="518"/>
      <c r="AH379" s="518"/>
      <c r="AI379" s="518"/>
      <c r="AJ379" s="518"/>
      <c r="AK379" s="518"/>
      <c r="AL379" s="518"/>
      <c r="AM379" s="518"/>
      <c r="AN379" s="518"/>
      <c r="AO379" s="518"/>
      <c r="AP379" s="518"/>
      <c r="AQ379" s="518"/>
      <c r="AR379" s="518"/>
      <c r="AS379" s="518"/>
      <c r="AT379" s="518"/>
      <c r="AU379" s="518"/>
      <c r="AV379" s="518"/>
      <c r="AW379" s="518"/>
      <c r="AX379" s="518"/>
      <c r="AY379" s="518"/>
      <c r="AZ379" s="518"/>
      <c r="BA379" s="518"/>
      <c r="BB379" s="518"/>
      <c r="BC379" s="518"/>
      <c r="BD379" s="518"/>
      <c r="BE379" s="518"/>
      <c r="BF379" s="518"/>
      <c r="BG379" s="518"/>
      <c r="BH379" s="518"/>
      <c r="BI379" s="518"/>
      <c r="BJ379" s="518"/>
      <c r="BK379" s="518"/>
      <c r="BL379" s="518"/>
      <c r="BM379" s="518"/>
      <c r="BN379" s="518"/>
      <c r="BO379" s="518"/>
      <c r="BP379" s="518"/>
      <c r="BQ379" s="518"/>
      <c r="BR379" s="518"/>
      <c r="BS379" s="518"/>
      <c r="BT379" s="518"/>
      <c r="BU379" s="518"/>
      <c r="BV379" s="518"/>
      <c r="BW379" s="518"/>
      <c r="BX379" s="518"/>
      <c r="BY379" s="518"/>
      <c r="BZ379" s="518"/>
      <c r="CA379" s="518"/>
      <c r="CB379" s="518"/>
      <c r="CC379" s="518"/>
      <c r="CD379" s="518"/>
      <c r="CE379" s="518"/>
      <c r="CF379" s="518"/>
      <c r="CG379" s="518"/>
      <c r="CH379" s="518"/>
      <c r="CI379" s="518"/>
      <c r="CJ379" s="518"/>
      <c r="CK379" s="518"/>
      <c r="CL379" s="518"/>
      <c r="CM379" s="518"/>
    </row>
    <row r="380" spans="1:91" ht="15.75" customHeight="1">
      <c r="A380" s="518"/>
      <c r="B380" s="525" t="str">
        <f t="shared" si="323"/>
        <v>M19</v>
      </c>
      <c r="C380" s="714">
        <f t="shared" si="341"/>
        <v>19</v>
      </c>
      <c r="D380" s="715">
        <f t="shared" si="324"/>
        <v>0</v>
      </c>
      <c r="E380" s="716"/>
      <c r="F380" s="717">
        <f t="shared" si="325"/>
        <v>0</v>
      </c>
      <c r="G380" s="718">
        <f t="shared" si="326"/>
        <v>0</v>
      </c>
      <c r="H380" s="711">
        <f t="shared" si="327"/>
        <v>0</v>
      </c>
      <c r="I380" s="711">
        <f t="shared" si="328"/>
        <v>0</v>
      </c>
      <c r="J380" s="711">
        <f t="shared" si="329"/>
        <v>0</v>
      </c>
      <c r="K380" s="711">
        <f t="shared" si="330"/>
        <v>0</v>
      </c>
      <c r="L380" s="711">
        <f t="shared" si="331"/>
        <v>0</v>
      </c>
      <c r="M380" s="711">
        <f t="shared" si="332"/>
        <v>0</v>
      </c>
      <c r="N380" s="711">
        <f t="shared" si="333"/>
        <v>0</v>
      </c>
      <c r="O380" s="711">
        <f t="shared" si="334"/>
        <v>0</v>
      </c>
      <c r="P380" s="711">
        <f t="shared" si="335"/>
        <v>0</v>
      </c>
      <c r="Q380" s="711">
        <f t="shared" si="336"/>
        <v>0</v>
      </c>
      <c r="R380" s="711">
        <f t="shared" si="337"/>
        <v>0</v>
      </c>
      <c r="S380" s="711">
        <f t="shared" si="338"/>
        <v>0</v>
      </c>
      <c r="T380" s="719">
        <f t="shared" si="339"/>
        <v>0</v>
      </c>
      <c r="U380" s="711"/>
      <c r="V380" s="711"/>
      <c r="W380" s="720"/>
      <c r="X380" s="711">
        <f t="shared" si="340"/>
        <v>0</v>
      </c>
      <c r="Y380" s="721" t="s">
        <v>650</v>
      </c>
      <c r="Z380" s="596"/>
      <c r="AA380" s="536"/>
      <c r="AB380" s="518"/>
      <c r="AC380" s="518"/>
      <c r="AF380" s="518"/>
      <c r="AG380" s="518"/>
      <c r="AH380" s="518"/>
      <c r="AI380" s="518"/>
      <c r="AJ380" s="518"/>
      <c r="AK380" s="518"/>
      <c r="AL380" s="518"/>
      <c r="AM380" s="518"/>
      <c r="AN380" s="518"/>
      <c r="AO380" s="518"/>
      <c r="AP380" s="518"/>
      <c r="AQ380" s="518"/>
      <c r="AR380" s="518"/>
      <c r="AS380" s="518"/>
      <c r="AT380" s="518"/>
      <c r="AU380" s="518"/>
      <c r="AV380" s="518"/>
      <c r="AW380" s="518"/>
      <c r="AX380" s="518"/>
      <c r="AY380" s="518"/>
      <c r="AZ380" s="518"/>
      <c r="BA380" s="518"/>
      <c r="BB380" s="518"/>
      <c r="BC380" s="518"/>
      <c r="BD380" s="518"/>
      <c r="BE380" s="518"/>
      <c r="BF380" s="518"/>
      <c r="BG380" s="518"/>
      <c r="BH380" s="518"/>
      <c r="BI380" s="518"/>
      <c r="BJ380" s="518"/>
      <c r="BK380" s="518"/>
      <c r="BL380" s="518"/>
      <c r="BM380" s="518"/>
      <c r="BN380" s="518"/>
      <c r="BO380" s="518"/>
      <c r="BP380" s="518"/>
      <c r="BQ380" s="518"/>
      <c r="BR380" s="518"/>
      <c r="BS380" s="518"/>
      <c r="BT380" s="518"/>
      <c r="BU380" s="518"/>
      <c r="BV380" s="518"/>
      <c r="BW380" s="518"/>
      <c r="BX380" s="518"/>
      <c r="BY380" s="518"/>
      <c r="BZ380" s="518"/>
      <c r="CA380" s="518"/>
      <c r="CB380" s="518"/>
      <c r="CC380" s="518"/>
      <c r="CD380" s="518"/>
      <c r="CE380" s="518"/>
      <c r="CF380" s="518"/>
      <c r="CG380" s="518"/>
      <c r="CH380" s="518"/>
      <c r="CI380" s="518"/>
      <c r="CJ380" s="518"/>
      <c r="CK380" s="518"/>
      <c r="CL380" s="518"/>
      <c r="CM380" s="518"/>
    </row>
    <row r="381" spans="1:91" ht="15.75" customHeight="1">
      <c r="A381" s="518"/>
      <c r="B381" s="525" t="str">
        <f t="shared" si="323"/>
        <v>M20</v>
      </c>
      <c r="C381" s="714">
        <f t="shared" si="341"/>
        <v>20</v>
      </c>
      <c r="D381" s="715">
        <f t="shared" si="324"/>
        <v>0</v>
      </c>
      <c r="E381" s="716"/>
      <c r="F381" s="717">
        <f t="shared" si="325"/>
        <v>0</v>
      </c>
      <c r="G381" s="718">
        <f t="shared" si="326"/>
        <v>0</v>
      </c>
      <c r="H381" s="711">
        <f t="shared" si="327"/>
        <v>0</v>
      </c>
      <c r="I381" s="711">
        <f t="shared" si="328"/>
        <v>0</v>
      </c>
      <c r="J381" s="711">
        <f t="shared" si="329"/>
        <v>0</v>
      </c>
      <c r="K381" s="711">
        <f t="shared" si="330"/>
        <v>0</v>
      </c>
      <c r="L381" s="711">
        <f t="shared" si="331"/>
        <v>0</v>
      </c>
      <c r="M381" s="711">
        <f t="shared" si="332"/>
        <v>0</v>
      </c>
      <c r="N381" s="711">
        <f t="shared" si="333"/>
        <v>0</v>
      </c>
      <c r="O381" s="711">
        <f t="shared" si="334"/>
        <v>0</v>
      </c>
      <c r="P381" s="711">
        <f t="shared" si="335"/>
        <v>0</v>
      </c>
      <c r="Q381" s="711">
        <f t="shared" si="336"/>
        <v>0</v>
      </c>
      <c r="R381" s="711">
        <f t="shared" si="337"/>
        <v>0</v>
      </c>
      <c r="S381" s="711">
        <f t="shared" si="338"/>
        <v>0</v>
      </c>
      <c r="T381" s="719">
        <f t="shared" si="339"/>
        <v>0</v>
      </c>
      <c r="U381" s="711"/>
      <c r="V381" s="711"/>
      <c r="W381" s="720"/>
      <c r="X381" s="711">
        <f t="shared" si="340"/>
        <v>0</v>
      </c>
      <c r="Y381" s="721" t="s">
        <v>650</v>
      </c>
      <c r="Z381" s="596"/>
      <c r="AA381" s="536"/>
      <c r="AB381" s="518"/>
      <c r="AC381" s="518"/>
      <c r="AF381" s="518"/>
      <c r="AG381" s="518"/>
      <c r="AH381" s="518"/>
      <c r="AI381" s="518"/>
      <c r="AJ381" s="518"/>
      <c r="AK381" s="518"/>
      <c r="AL381" s="518"/>
      <c r="AM381" s="518"/>
      <c r="AN381" s="518"/>
      <c r="AO381" s="518"/>
      <c r="AP381" s="518"/>
      <c r="AQ381" s="518"/>
      <c r="AR381" s="518"/>
      <c r="AS381" s="518"/>
      <c r="AT381" s="518"/>
      <c r="AU381" s="518"/>
      <c r="AV381" s="518"/>
      <c r="AW381" s="518"/>
      <c r="AX381" s="518"/>
      <c r="AY381" s="518"/>
      <c r="AZ381" s="518"/>
      <c r="BA381" s="518"/>
      <c r="BB381" s="518"/>
      <c r="BC381" s="518"/>
      <c r="BD381" s="518"/>
      <c r="BE381" s="518"/>
      <c r="BF381" s="518"/>
      <c r="BG381" s="518"/>
      <c r="BH381" s="518"/>
      <c r="BI381" s="518"/>
      <c r="BJ381" s="518"/>
      <c r="BK381" s="518"/>
      <c r="BL381" s="518"/>
      <c r="BM381" s="518"/>
      <c r="BN381" s="518"/>
      <c r="BO381" s="518"/>
      <c r="BP381" s="518"/>
      <c r="BQ381" s="518"/>
      <c r="BR381" s="518"/>
      <c r="BS381" s="518"/>
      <c r="BT381" s="518"/>
      <c r="BU381" s="518"/>
      <c r="BV381" s="518"/>
      <c r="BW381" s="518"/>
      <c r="BX381" s="518"/>
      <c r="BY381" s="518"/>
      <c r="BZ381" s="518"/>
      <c r="CA381" s="518"/>
      <c r="CB381" s="518"/>
      <c r="CC381" s="518"/>
      <c r="CD381" s="518"/>
      <c r="CE381" s="518"/>
      <c r="CF381" s="518"/>
      <c r="CG381" s="518"/>
      <c r="CH381" s="518"/>
      <c r="CI381" s="518"/>
      <c r="CJ381" s="518"/>
      <c r="CK381" s="518"/>
      <c r="CL381" s="518"/>
      <c r="CM381" s="518"/>
    </row>
    <row r="382" spans="1:91" ht="15.75" customHeight="1">
      <c r="A382" s="518"/>
      <c r="B382" s="525" t="str">
        <f t="shared" si="323"/>
        <v>M21</v>
      </c>
      <c r="C382" s="714">
        <f t="shared" si="341"/>
        <v>21</v>
      </c>
      <c r="D382" s="715">
        <f t="shared" si="324"/>
        <v>0</v>
      </c>
      <c r="E382" s="716"/>
      <c r="F382" s="717">
        <f t="shared" si="325"/>
        <v>0</v>
      </c>
      <c r="G382" s="718">
        <f t="shared" si="326"/>
        <v>0</v>
      </c>
      <c r="H382" s="711">
        <f t="shared" si="327"/>
        <v>0</v>
      </c>
      <c r="I382" s="711">
        <f t="shared" si="328"/>
        <v>0</v>
      </c>
      <c r="J382" s="711">
        <f t="shared" si="329"/>
        <v>0</v>
      </c>
      <c r="K382" s="711">
        <f t="shared" si="330"/>
        <v>0</v>
      </c>
      <c r="L382" s="711">
        <f t="shared" si="331"/>
        <v>0</v>
      </c>
      <c r="M382" s="711">
        <f t="shared" si="332"/>
        <v>0</v>
      </c>
      <c r="N382" s="711">
        <f t="shared" si="333"/>
        <v>0</v>
      </c>
      <c r="O382" s="711">
        <f t="shared" si="334"/>
        <v>0</v>
      </c>
      <c r="P382" s="711">
        <f t="shared" si="335"/>
        <v>0</v>
      </c>
      <c r="Q382" s="711">
        <f t="shared" si="336"/>
        <v>0</v>
      </c>
      <c r="R382" s="711">
        <f t="shared" si="337"/>
        <v>0</v>
      </c>
      <c r="S382" s="711">
        <f t="shared" si="338"/>
        <v>0</v>
      </c>
      <c r="T382" s="719">
        <f t="shared" si="339"/>
        <v>0</v>
      </c>
      <c r="U382" s="711"/>
      <c r="V382" s="711"/>
      <c r="W382" s="720"/>
      <c r="X382" s="711">
        <f t="shared" si="340"/>
        <v>0</v>
      </c>
      <c r="Y382" s="721" t="s">
        <v>650</v>
      </c>
      <c r="Z382" s="596"/>
      <c r="AA382" s="536"/>
      <c r="AB382" s="518"/>
      <c r="AC382" s="518"/>
      <c r="AF382" s="518"/>
      <c r="AG382" s="518"/>
      <c r="AH382" s="518"/>
      <c r="AI382" s="518"/>
      <c r="AJ382" s="518"/>
      <c r="AK382" s="518"/>
      <c r="AL382" s="518"/>
      <c r="AM382" s="518"/>
      <c r="AN382" s="518"/>
      <c r="AO382" s="518"/>
      <c r="AP382" s="518"/>
      <c r="AQ382" s="518"/>
      <c r="AR382" s="518"/>
      <c r="AS382" s="518"/>
      <c r="AT382" s="518"/>
      <c r="AU382" s="518"/>
      <c r="AV382" s="518"/>
      <c r="AW382" s="518"/>
      <c r="AX382" s="518"/>
      <c r="AY382" s="518"/>
      <c r="AZ382" s="518"/>
      <c r="BA382" s="518"/>
      <c r="BB382" s="518"/>
      <c r="BC382" s="518"/>
      <c r="BD382" s="518"/>
      <c r="BE382" s="518"/>
      <c r="BF382" s="518"/>
      <c r="BG382" s="518"/>
      <c r="BH382" s="518"/>
      <c r="BI382" s="518"/>
      <c r="BJ382" s="518"/>
      <c r="BK382" s="518"/>
      <c r="BL382" s="518"/>
      <c r="BM382" s="518"/>
      <c r="BN382" s="518"/>
      <c r="BO382" s="518"/>
      <c r="BP382" s="518"/>
      <c r="BQ382" s="518"/>
      <c r="BR382" s="518"/>
      <c r="BS382" s="518"/>
      <c r="BT382" s="518"/>
      <c r="BU382" s="518"/>
      <c r="BV382" s="518"/>
      <c r="BW382" s="518"/>
      <c r="BX382" s="518"/>
      <c r="BY382" s="518"/>
      <c r="BZ382" s="518"/>
      <c r="CA382" s="518"/>
      <c r="CB382" s="518"/>
      <c r="CC382" s="518"/>
      <c r="CD382" s="518"/>
      <c r="CE382" s="518"/>
      <c r="CF382" s="518"/>
      <c r="CG382" s="518"/>
      <c r="CH382" s="518"/>
      <c r="CI382" s="518"/>
      <c r="CJ382" s="518"/>
      <c r="CK382" s="518"/>
      <c r="CL382" s="518"/>
      <c r="CM382" s="518"/>
    </row>
    <row r="383" spans="1:91" ht="15.75" customHeight="1">
      <c r="A383" s="518"/>
      <c r="B383" s="525" t="str">
        <f t="shared" si="323"/>
        <v>M22</v>
      </c>
      <c r="C383" s="714">
        <f t="shared" si="341"/>
        <v>22</v>
      </c>
      <c r="D383" s="715">
        <f t="shared" si="324"/>
        <v>0</v>
      </c>
      <c r="E383" s="716"/>
      <c r="F383" s="717">
        <f t="shared" si="325"/>
        <v>0</v>
      </c>
      <c r="G383" s="718">
        <f t="shared" si="326"/>
        <v>0</v>
      </c>
      <c r="H383" s="711">
        <f t="shared" si="327"/>
        <v>0</v>
      </c>
      <c r="I383" s="711">
        <f t="shared" si="328"/>
        <v>0</v>
      </c>
      <c r="J383" s="711">
        <f t="shared" si="329"/>
        <v>0</v>
      </c>
      <c r="K383" s="711">
        <f t="shared" si="330"/>
        <v>0</v>
      </c>
      <c r="L383" s="711">
        <f t="shared" si="331"/>
        <v>0</v>
      </c>
      <c r="M383" s="711">
        <f t="shared" si="332"/>
        <v>0</v>
      </c>
      <c r="N383" s="711">
        <f t="shared" si="333"/>
        <v>0</v>
      </c>
      <c r="O383" s="711">
        <f t="shared" si="334"/>
        <v>0</v>
      </c>
      <c r="P383" s="711">
        <f t="shared" si="335"/>
        <v>0</v>
      </c>
      <c r="Q383" s="711">
        <f t="shared" si="336"/>
        <v>0</v>
      </c>
      <c r="R383" s="711">
        <f t="shared" si="337"/>
        <v>0</v>
      </c>
      <c r="S383" s="711">
        <f t="shared" si="338"/>
        <v>0</v>
      </c>
      <c r="T383" s="719">
        <f t="shared" si="339"/>
        <v>0</v>
      </c>
      <c r="U383" s="711"/>
      <c r="V383" s="711"/>
      <c r="W383" s="720"/>
      <c r="X383" s="711">
        <f t="shared" si="340"/>
        <v>0</v>
      </c>
      <c r="Y383" s="721" t="s">
        <v>650</v>
      </c>
      <c r="Z383" s="596"/>
      <c r="AA383" s="536"/>
      <c r="AB383" s="518"/>
      <c r="AC383" s="518"/>
      <c r="AF383" s="518"/>
      <c r="AG383" s="518"/>
      <c r="AH383" s="518"/>
      <c r="AI383" s="518"/>
      <c r="AJ383" s="518"/>
      <c r="AK383" s="518"/>
      <c r="AL383" s="518"/>
      <c r="AM383" s="518"/>
      <c r="AN383" s="518"/>
      <c r="AO383" s="518"/>
      <c r="AP383" s="518"/>
      <c r="AQ383" s="518"/>
      <c r="AR383" s="518"/>
      <c r="AS383" s="518"/>
      <c r="AT383" s="518"/>
      <c r="AU383" s="518"/>
      <c r="AV383" s="518"/>
      <c r="AW383" s="518"/>
      <c r="AX383" s="518"/>
      <c r="AY383" s="518"/>
      <c r="AZ383" s="518"/>
      <c r="BA383" s="518"/>
      <c r="BB383" s="518"/>
      <c r="BC383" s="518"/>
      <c r="BD383" s="518"/>
      <c r="BE383" s="518"/>
      <c r="BF383" s="518"/>
      <c r="BG383" s="518"/>
      <c r="BH383" s="518"/>
      <c r="BI383" s="518"/>
      <c r="BJ383" s="518"/>
      <c r="BK383" s="518"/>
      <c r="BL383" s="518"/>
      <c r="BM383" s="518"/>
      <c r="BN383" s="518"/>
      <c r="BO383" s="518"/>
      <c r="BP383" s="518"/>
      <c r="BQ383" s="518"/>
      <c r="BR383" s="518"/>
      <c r="BS383" s="518"/>
      <c r="BT383" s="518"/>
      <c r="BU383" s="518"/>
      <c r="BV383" s="518"/>
      <c r="BW383" s="518"/>
      <c r="BX383" s="518"/>
      <c r="BY383" s="518"/>
      <c r="BZ383" s="518"/>
      <c r="CA383" s="518"/>
      <c r="CB383" s="518"/>
      <c r="CC383" s="518"/>
      <c r="CD383" s="518"/>
      <c r="CE383" s="518"/>
      <c r="CF383" s="518"/>
      <c r="CG383" s="518"/>
      <c r="CH383" s="518"/>
      <c r="CI383" s="518"/>
      <c r="CJ383" s="518"/>
      <c r="CK383" s="518"/>
      <c r="CL383" s="518"/>
      <c r="CM383" s="518"/>
    </row>
    <row r="384" spans="1:91" ht="15.75" customHeight="1">
      <c r="A384" s="518"/>
      <c r="B384" s="525"/>
      <c r="C384" s="1318" t="s">
        <v>36</v>
      </c>
      <c r="D384" s="1217"/>
      <c r="E384" s="1217"/>
      <c r="F384" s="1217"/>
      <c r="G384" s="1173"/>
      <c r="H384" s="725"/>
      <c r="I384" s="725">
        <f>SUM(I362:I383)</f>
        <v>0</v>
      </c>
      <c r="J384" s="725"/>
      <c r="K384" s="725">
        <f>SUM(K362:K383)</f>
        <v>0</v>
      </c>
      <c r="L384" s="726"/>
      <c r="M384" s="725">
        <f>SUM(M362:M383)</f>
        <v>0</v>
      </c>
      <c r="N384" s="726"/>
      <c r="O384" s="725">
        <f>SUM(O362:O383)</f>
        <v>0</v>
      </c>
      <c r="P384" s="726"/>
      <c r="Q384" s="725">
        <f>SUM(Q362:Q383)</f>
        <v>0</v>
      </c>
      <c r="R384" s="726"/>
      <c r="S384" s="725">
        <f t="shared" ref="S384:U384" si="342">SUM(S362:S383)</f>
        <v>0</v>
      </c>
      <c r="T384" s="725">
        <f t="shared" si="342"/>
        <v>0</v>
      </c>
      <c r="U384" s="725">
        <f t="shared" si="342"/>
        <v>0</v>
      </c>
      <c r="V384" s="725"/>
      <c r="W384" s="728"/>
      <c r="X384" s="728">
        <f>SUM(X362:X383)</f>
        <v>0</v>
      </c>
      <c r="Y384" s="729">
        <f t="shared" ref="Y384:Z384" si="343">COUNTA(Y362:Y383)</f>
        <v>22</v>
      </c>
      <c r="Z384" s="730">
        <f t="shared" si="343"/>
        <v>0</v>
      </c>
      <c r="AA384" s="536"/>
      <c r="AB384" s="518"/>
      <c r="AC384" s="518"/>
      <c r="AF384" s="518"/>
      <c r="AG384" s="518"/>
      <c r="AH384" s="518"/>
      <c r="AI384" s="518"/>
      <c r="AJ384" s="518"/>
      <c r="AK384" s="518"/>
      <c r="AL384" s="518"/>
      <c r="AM384" s="518"/>
      <c r="AN384" s="518"/>
      <c r="AO384" s="518"/>
      <c r="AP384" s="518"/>
      <c r="AQ384" s="518"/>
      <c r="AR384" s="518"/>
      <c r="AS384" s="518"/>
      <c r="AT384" s="518"/>
      <c r="AU384" s="518"/>
      <c r="AV384" s="518"/>
      <c r="AW384" s="518"/>
      <c r="AX384" s="518"/>
      <c r="AY384" s="518"/>
      <c r="AZ384" s="518"/>
      <c r="BA384" s="518"/>
      <c r="BB384" s="518"/>
      <c r="BC384" s="518"/>
      <c r="BD384" s="518"/>
      <c r="BE384" s="518"/>
      <c r="BF384" s="518"/>
      <c r="BG384" s="518"/>
      <c r="BH384" s="518"/>
      <c r="BI384" s="518"/>
      <c r="BJ384" s="518"/>
      <c r="BK384" s="518"/>
      <c r="BL384" s="518"/>
      <c r="BM384" s="518"/>
      <c r="BN384" s="518"/>
      <c r="BO384" s="518"/>
      <c r="BP384" s="518"/>
      <c r="BQ384" s="518"/>
      <c r="BR384" s="518"/>
      <c r="BS384" s="518"/>
      <c r="BT384" s="518"/>
      <c r="BU384" s="518"/>
      <c r="BV384" s="518"/>
      <c r="BW384" s="518"/>
      <c r="BX384" s="518"/>
      <c r="BY384" s="518"/>
      <c r="BZ384" s="518"/>
      <c r="CA384" s="518"/>
      <c r="CB384" s="518"/>
      <c r="CC384" s="518"/>
      <c r="CD384" s="518"/>
      <c r="CE384" s="518"/>
      <c r="CF384" s="518"/>
      <c r="CG384" s="518"/>
      <c r="CH384" s="518"/>
      <c r="CI384" s="518"/>
      <c r="CJ384" s="518"/>
      <c r="CK384" s="518"/>
      <c r="CL384" s="518"/>
      <c r="CM384" s="518"/>
    </row>
    <row r="385" spans="1:91" ht="15.75" customHeight="1">
      <c r="A385" s="518"/>
      <c r="B385" s="525"/>
      <c r="C385" s="518"/>
      <c r="D385" s="518"/>
      <c r="E385" s="529"/>
      <c r="F385" s="529"/>
      <c r="G385" s="530"/>
      <c r="H385" s="518"/>
      <c r="I385" s="518"/>
      <c r="J385" s="518"/>
      <c r="K385" s="518"/>
      <c r="L385" s="518"/>
      <c r="M385" s="518"/>
      <c r="N385" s="518"/>
      <c r="O385" s="518"/>
      <c r="P385" s="518"/>
      <c r="Q385" s="518"/>
      <c r="R385" s="518"/>
      <c r="S385" s="518"/>
      <c r="T385" s="518"/>
      <c r="U385" s="518"/>
      <c r="V385" s="518"/>
      <c r="W385" s="518"/>
      <c r="X385" s="530">
        <f>+AP81</f>
        <v>0</v>
      </c>
      <c r="Y385" s="518"/>
      <c r="Z385" s="518"/>
      <c r="AA385" s="536"/>
      <c r="AB385" s="518"/>
      <c r="AC385" s="518"/>
      <c r="AE385" s="518"/>
      <c r="AF385" s="518"/>
      <c r="AG385" s="518"/>
      <c r="AH385" s="518"/>
      <c r="AI385" s="518"/>
      <c r="AJ385" s="518"/>
      <c r="AK385" s="518"/>
      <c r="AL385" s="518"/>
      <c r="AM385" s="518"/>
      <c r="AN385" s="518"/>
      <c r="AO385" s="518"/>
      <c r="AP385" s="518"/>
      <c r="AQ385" s="518"/>
      <c r="AR385" s="518"/>
      <c r="AS385" s="518"/>
      <c r="AT385" s="518"/>
      <c r="AU385" s="518"/>
      <c r="AV385" s="518"/>
      <c r="AW385" s="518"/>
      <c r="AX385" s="518"/>
      <c r="AY385" s="518"/>
      <c r="AZ385" s="518"/>
      <c r="BA385" s="518"/>
      <c r="BB385" s="518"/>
      <c r="BC385" s="518"/>
      <c r="BD385" s="518"/>
      <c r="BE385" s="518"/>
      <c r="BF385" s="518"/>
      <c r="BG385" s="518"/>
      <c r="BH385" s="518"/>
      <c r="BI385" s="518"/>
      <c r="BJ385" s="518"/>
      <c r="BK385" s="518"/>
      <c r="BL385" s="518"/>
      <c r="BM385" s="518"/>
      <c r="BN385" s="518"/>
      <c r="BO385" s="518"/>
      <c r="BP385" s="518"/>
      <c r="BQ385" s="518"/>
      <c r="BR385" s="518"/>
      <c r="BS385" s="518"/>
      <c r="BT385" s="518"/>
      <c r="BU385" s="518"/>
      <c r="BV385" s="518"/>
      <c r="BW385" s="518"/>
      <c r="BX385" s="518"/>
      <c r="BY385" s="518"/>
      <c r="BZ385" s="518"/>
      <c r="CA385" s="518"/>
      <c r="CB385" s="518"/>
      <c r="CC385" s="518"/>
      <c r="CD385" s="518"/>
      <c r="CE385" s="518"/>
      <c r="CF385" s="518"/>
      <c r="CG385" s="518"/>
      <c r="CH385" s="518"/>
      <c r="CI385" s="518"/>
      <c r="CJ385" s="518"/>
      <c r="CK385" s="518"/>
      <c r="CL385" s="518"/>
      <c r="CM385" s="518"/>
    </row>
    <row r="386" spans="1:91" ht="15.75" customHeight="1">
      <c r="A386" s="518"/>
      <c r="B386" s="525"/>
      <c r="C386" s="1324" t="s">
        <v>1210</v>
      </c>
      <c r="D386" s="1325"/>
      <c r="E386" s="1325"/>
      <c r="F386" s="1325"/>
      <c r="G386" s="1194"/>
      <c r="H386" s="745"/>
      <c r="I386" s="745">
        <f>+I123+I139+I155+I175+I191+I242+I258+I284+I300+I325+I341+I356+I384</f>
        <v>0</v>
      </c>
      <c r="J386" s="745"/>
      <c r="K386" s="745">
        <f>+K123+K139+K155+K175+K191+K242+K258+K284+K300+K325+K341+K356+K384</f>
        <v>0</v>
      </c>
      <c r="L386" s="746"/>
      <c r="M386" s="745">
        <f>+M123+M139+M155+M175+M191+M242+M258+M284+M300+M325+M341+M356+M384</f>
        <v>1701000</v>
      </c>
      <c r="N386" s="747"/>
      <c r="O386" s="745">
        <f>+O123+O139+O155+O175+O191+O242+O258+O284+O300+O325+O341+O356+O384</f>
        <v>6684000</v>
      </c>
      <c r="P386" s="747"/>
      <c r="Q386" s="745">
        <f>+Q123+Q139+Q155+Q175+Q191+Q242+Q258+Q284+Q300+Q325+Q341+Q356+Q384</f>
        <v>3008000</v>
      </c>
      <c r="R386" s="747"/>
      <c r="S386" s="745">
        <f t="shared" ref="S386:U386" si="344">+S123+S139+S155+S175+S191+S242+S258+S284+S300+S325+S341+S356+S384</f>
        <v>4248000</v>
      </c>
      <c r="T386" s="745">
        <f t="shared" si="344"/>
        <v>15641000</v>
      </c>
      <c r="U386" s="745">
        <f t="shared" si="344"/>
        <v>0</v>
      </c>
      <c r="V386" s="745"/>
      <c r="W386" s="748"/>
      <c r="X386" s="745">
        <f>+X123+X139+X155+X175+X191+X242+X258+X284+X300+X325+X341+X356+X384</f>
        <v>12642000</v>
      </c>
      <c r="Y386" s="749">
        <f t="shared" ref="Y386:Z386" si="345">COUNTA(Y350:Y385)</f>
        <v>32</v>
      </c>
      <c r="Z386" s="750">
        <f t="shared" si="345"/>
        <v>3</v>
      </c>
      <c r="AA386" s="536"/>
      <c r="AB386" s="518"/>
      <c r="AC386" s="518"/>
      <c r="AE386" s="518"/>
      <c r="AF386" s="518"/>
      <c r="AG386" s="518"/>
      <c r="AH386" s="518"/>
      <c r="AI386" s="518"/>
      <c r="AJ386" s="518"/>
      <c r="AK386" s="518"/>
      <c r="AL386" s="518"/>
      <c r="AM386" s="518"/>
      <c r="AN386" s="518"/>
      <c r="AO386" s="518"/>
      <c r="AP386" s="518"/>
      <c r="AQ386" s="518"/>
      <c r="AR386" s="518"/>
      <c r="AS386" s="518"/>
      <c r="AT386" s="518"/>
      <c r="AU386" s="518"/>
      <c r="AV386" s="518"/>
      <c r="AW386" s="518"/>
      <c r="AX386" s="518"/>
      <c r="AY386" s="518"/>
      <c r="AZ386" s="518"/>
      <c r="BA386" s="518"/>
      <c r="BB386" s="518"/>
      <c r="BC386" s="518"/>
      <c r="BD386" s="518"/>
      <c r="BE386" s="518"/>
      <c r="BF386" s="518"/>
      <c r="BG386" s="518"/>
      <c r="BH386" s="518"/>
      <c r="BI386" s="518"/>
      <c r="BJ386" s="518"/>
      <c r="BK386" s="518"/>
      <c r="BL386" s="518"/>
      <c r="BM386" s="518"/>
      <c r="BN386" s="518"/>
      <c r="BO386" s="518"/>
      <c r="BP386" s="518"/>
      <c r="BQ386" s="518"/>
      <c r="BR386" s="518"/>
      <c r="BS386" s="518"/>
      <c r="BT386" s="518"/>
      <c r="BU386" s="518"/>
      <c r="BV386" s="518"/>
      <c r="BW386" s="518"/>
      <c r="BX386" s="518"/>
      <c r="BY386" s="518"/>
      <c r="BZ386" s="518"/>
      <c r="CA386" s="518"/>
      <c r="CB386" s="518"/>
      <c r="CC386" s="518"/>
      <c r="CD386" s="518"/>
      <c r="CE386" s="518"/>
      <c r="CF386" s="518"/>
      <c r="CG386" s="518"/>
      <c r="CH386" s="518"/>
      <c r="CI386" s="518"/>
      <c r="CJ386" s="518"/>
      <c r="CK386" s="518"/>
      <c r="CL386" s="518"/>
      <c r="CM386" s="518"/>
    </row>
    <row r="387" spans="1:91" ht="15.75" customHeight="1">
      <c r="A387" s="518"/>
      <c r="B387" s="698"/>
      <c r="C387" s="699"/>
      <c r="D387" s="699"/>
      <c r="E387" s="751"/>
      <c r="F387" s="751"/>
      <c r="G387" s="752"/>
      <c r="H387" s="699"/>
      <c r="I387" s="699"/>
      <c r="J387" s="699"/>
      <c r="K387" s="699"/>
      <c r="L387" s="699"/>
      <c r="M387" s="699"/>
      <c r="N387" s="699"/>
      <c r="O387" s="699"/>
      <c r="P387" s="699"/>
      <c r="Q387" s="699"/>
      <c r="R387" s="699"/>
      <c r="S387" s="699"/>
      <c r="T387" s="699"/>
      <c r="U387" s="699"/>
      <c r="V387" s="699"/>
      <c r="W387" s="699"/>
      <c r="X387" s="699"/>
      <c r="Y387" s="699"/>
      <c r="Z387" s="699"/>
      <c r="AA387" s="700"/>
      <c r="AB387" s="518"/>
      <c r="AC387" s="518"/>
      <c r="AE387" s="518"/>
      <c r="AF387" s="518"/>
      <c r="AG387" s="518"/>
      <c r="AH387" s="518"/>
      <c r="AI387" s="518"/>
      <c r="AJ387" s="518"/>
      <c r="AK387" s="518"/>
      <c r="AL387" s="518"/>
      <c r="AM387" s="518"/>
      <c r="AN387" s="518"/>
      <c r="AO387" s="518"/>
      <c r="AP387" s="518"/>
      <c r="AQ387" s="518"/>
      <c r="AR387" s="518"/>
      <c r="AS387" s="518"/>
      <c r="AT387" s="518"/>
      <c r="AU387" s="518"/>
      <c r="AV387" s="518"/>
      <c r="AW387" s="518"/>
      <c r="AX387" s="518"/>
      <c r="AY387" s="518"/>
      <c r="AZ387" s="518"/>
      <c r="BA387" s="518"/>
      <c r="BB387" s="518"/>
      <c r="BC387" s="518"/>
      <c r="BD387" s="518"/>
      <c r="BE387" s="518"/>
      <c r="BF387" s="518"/>
      <c r="BG387" s="518"/>
      <c r="BH387" s="518"/>
      <c r="BI387" s="518"/>
      <c r="BJ387" s="518"/>
      <c r="BK387" s="518"/>
      <c r="BL387" s="518"/>
      <c r="BM387" s="518"/>
      <c r="BN387" s="518"/>
      <c r="BO387" s="518"/>
      <c r="BP387" s="518"/>
      <c r="BQ387" s="518"/>
      <c r="BR387" s="518"/>
      <c r="BS387" s="518"/>
      <c r="BT387" s="518"/>
      <c r="BU387" s="518"/>
      <c r="BV387" s="518"/>
      <c r="BW387" s="518"/>
      <c r="BX387" s="518"/>
      <c r="BY387" s="518"/>
      <c r="BZ387" s="518"/>
      <c r="CA387" s="518"/>
      <c r="CB387" s="518"/>
      <c r="CC387" s="518"/>
      <c r="CD387" s="518"/>
      <c r="CE387" s="518"/>
      <c r="CF387" s="518"/>
      <c r="CG387" s="518"/>
      <c r="CH387" s="518"/>
      <c r="CI387" s="518"/>
      <c r="CJ387" s="518"/>
      <c r="CK387" s="518"/>
      <c r="CL387" s="518"/>
      <c r="CM387" s="518"/>
    </row>
    <row r="388" spans="1:91" ht="15.75" customHeight="1">
      <c r="A388" s="518"/>
      <c r="AC388" s="518"/>
      <c r="AW388" s="518"/>
      <c r="AX388" s="518"/>
      <c r="AY388" s="518"/>
      <c r="AZ388" s="518"/>
      <c r="BA388" s="518"/>
      <c r="BB388" s="518"/>
      <c r="BC388" s="518"/>
      <c r="BD388" s="518"/>
      <c r="BE388" s="518"/>
      <c r="BF388" s="518"/>
      <c r="BG388" s="518"/>
      <c r="BH388" s="518"/>
      <c r="BI388" s="518"/>
      <c r="BJ388" s="518"/>
      <c r="BK388" s="518"/>
      <c r="BL388" s="518"/>
      <c r="BM388" s="518"/>
      <c r="BN388" s="518"/>
      <c r="BO388" s="518"/>
      <c r="BP388" s="518"/>
      <c r="BQ388" s="518"/>
      <c r="BR388" s="518"/>
      <c r="BS388" s="518"/>
      <c r="BT388" s="518"/>
      <c r="BU388" s="518"/>
      <c r="BV388" s="518"/>
      <c r="BW388" s="518"/>
      <c r="BX388" s="518"/>
      <c r="BY388" s="518"/>
      <c r="BZ388" s="518"/>
      <c r="CA388" s="518"/>
      <c r="CB388" s="518"/>
      <c r="CC388" s="518"/>
      <c r="CD388" s="518"/>
      <c r="CE388" s="518"/>
      <c r="CF388" s="518"/>
      <c r="CG388" s="518"/>
      <c r="CH388" s="518"/>
      <c r="CI388" s="518"/>
      <c r="CJ388" s="518"/>
      <c r="CK388" s="518"/>
      <c r="CL388" s="518"/>
      <c r="CM388" s="518"/>
    </row>
    <row r="389" spans="1:91" ht="15.75" customHeight="1">
      <c r="X389" s="283">
        <f>+CJ81</f>
        <v>12642000</v>
      </c>
      <c r="AC389" s="518"/>
      <c r="AW389" s="518"/>
      <c r="AX389" s="518"/>
      <c r="AY389" s="518"/>
      <c r="AZ389" s="518"/>
      <c r="BA389" s="518"/>
      <c r="BB389" s="518"/>
      <c r="BC389" s="518"/>
      <c r="BD389" s="518"/>
      <c r="BE389" s="518"/>
      <c r="BF389" s="518"/>
      <c r="BG389" s="518"/>
      <c r="BH389" s="518"/>
      <c r="BI389" s="518"/>
      <c r="BJ389" s="518"/>
      <c r="BK389" s="518"/>
      <c r="BL389" s="518"/>
      <c r="BM389" s="518"/>
      <c r="BN389" s="518"/>
      <c r="BO389" s="518"/>
      <c r="BP389" s="518"/>
      <c r="BQ389" s="518"/>
      <c r="BR389" s="518"/>
      <c r="BS389" s="518"/>
      <c r="BT389" s="518"/>
      <c r="BU389" s="518"/>
      <c r="BV389" s="518"/>
      <c r="BW389" s="518"/>
      <c r="BX389" s="518"/>
      <c r="BY389" s="518"/>
      <c r="BZ389" s="518"/>
      <c r="CA389" s="518"/>
      <c r="CB389" s="518"/>
      <c r="CC389" s="518"/>
      <c r="CD389" s="518"/>
      <c r="CE389" s="518"/>
      <c r="CF389" s="518"/>
      <c r="CG389" s="518"/>
      <c r="CH389" s="518"/>
      <c r="CI389" s="518"/>
      <c r="CJ389" s="518"/>
      <c r="CK389" s="518"/>
      <c r="CL389" s="518"/>
      <c r="CM389" s="518"/>
    </row>
    <row r="390" spans="1:91" ht="15.75" customHeight="1">
      <c r="X390" s="283">
        <f>+X389-X386</f>
        <v>0</v>
      </c>
      <c r="AC390" s="518"/>
      <c r="AW390" s="518"/>
      <c r="AX390" s="518"/>
      <c r="AY390" s="518"/>
      <c r="AZ390" s="518"/>
      <c r="BA390" s="518"/>
      <c r="BB390" s="518"/>
      <c r="BC390" s="518"/>
      <c r="BD390" s="518"/>
      <c r="BE390" s="518"/>
      <c r="BF390" s="518"/>
      <c r="BG390" s="518"/>
      <c r="BH390" s="518"/>
      <c r="BI390" s="518"/>
      <c r="BJ390" s="518"/>
      <c r="BK390" s="518"/>
      <c r="BL390" s="518"/>
      <c r="BM390" s="518"/>
      <c r="BN390" s="518"/>
      <c r="BO390" s="518"/>
      <c r="BP390" s="518"/>
      <c r="BQ390" s="518"/>
      <c r="BR390" s="518"/>
      <c r="BS390" s="518"/>
      <c r="BT390" s="518"/>
      <c r="BU390" s="518"/>
      <c r="BV390" s="518"/>
      <c r="BW390" s="518"/>
      <c r="BX390" s="518"/>
      <c r="BY390" s="518"/>
      <c r="BZ390" s="518"/>
      <c r="CA390" s="518"/>
      <c r="CB390" s="518"/>
      <c r="CC390" s="518"/>
      <c r="CD390" s="518"/>
      <c r="CE390" s="518"/>
      <c r="CF390" s="518"/>
      <c r="CG390" s="518"/>
      <c r="CH390" s="518"/>
      <c r="CI390" s="518"/>
      <c r="CJ390" s="518"/>
      <c r="CK390" s="518"/>
      <c r="CL390" s="518"/>
      <c r="CM390" s="518"/>
    </row>
    <row r="391" spans="1:91" ht="15.75" customHeight="1">
      <c r="AC391" s="518"/>
      <c r="AW391" s="518"/>
      <c r="AX391" s="518"/>
      <c r="AY391" s="518"/>
      <c r="AZ391" s="518"/>
      <c r="BA391" s="518"/>
      <c r="BB391" s="518"/>
      <c r="BC391" s="518"/>
      <c r="BD391" s="518"/>
      <c r="BE391" s="518"/>
      <c r="BF391" s="518"/>
      <c r="BG391" s="518"/>
      <c r="BH391" s="518"/>
      <c r="BI391" s="518"/>
      <c r="BJ391" s="518"/>
      <c r="BK391" s="518"/>
      <c r="BL391" s="518"/>
      <c r="BM391" s="518"/>
      <c r="BN391" s="518"/>
      <c r="BO391" s="518"/>
      <c r="BP391" s="518"/>
      <c r="BQ391" s="518"/>
      <c r="BR391" s="518"/>
      <c r="BS391" s="518"/>
      <c r="BT391" s="518"/>
      <c r="BU391" s="518"/>
      <c r="BV391" s="518"/>
      <c r="BW391" s="518"/>
      <c r="BX391" s="518"/>
      <c r="BY391" s="518"/>
      <c r="BZ391" s="518"/>
      <c r="CA391" s="518"/>
      <c r="CB391" s="518"/>
      <c r="CC391" s="518"/>
      <c r="CD391" s="518"/>
      <c r="CE391" s="518"/>
      <c r="CF391" s="518"/>
      <c r="CG391" s="518"/>
      <c r="CH391" s="518"/>
      <c r="CI391" s="518"/>
      <c r="CJ391" s="518"/>
      <c r="CK391" s="518"/>
      <c r="CL391" s="518"/>
      <c r="CM391" s="518"/>
    </row>
    <row r="392" spans="1:91" ht="15.75" customHeight="1">
      <c r="AW392" s="518"/>
      <c r="AX392" s="518"/>
      <c r="AY392" s="518"/>
      <c r="AZ392" s="518"/>
      <c r="BA392" s="518"/>
      <c r="BB392" s="518"/>
      <c r="BC392" s="518"/>
      <c r="BD392" s="518"/>
      <c r="BE392" s="518"/>
      <c r="BF392" s="518"/>
      <c r="BG392" s="518"/>
      <c r="BH392" s="518"/>
      <c r="BI392" s="518"/>
      <c r="BJ392" s="518"/>
      <c r="BK392" s="518"/>
      <c r="BL392" s="518"/>
      <c r="BM392" s="518"/>
      <c r="BN392" s="518"/>
      <c r="BO392" s="518"/>
      <c r="BP392" s="518"/>
      <c r="BQ392" s="518"/>
      <c r="BR392" s="518"/>
      <c r="BS392" s="518"/>
      <c r="BT392" s="518"/>
      <c r="BU392" s="518"/>
      <c r="BV392" s="518"/>
      <c r="BW392" s="518"/>
      <c r="BX392" s="518"/>
      <c r="BY392" s="518"/>
      <c r="BZ392" s="518"/>
      <c r="CA392" s="518"/>
      <c r="CB392" s="518"/>
      <c r="CC392" s="518"/>
      <c r="CD392" s="518"/>
      <c r="CE392" s="518"/>
      <c r="CF392" s="518"/>
      <c r="CG392" s="518"/>
      <c r="CH392" s="518"/>
      <c r="CI392" s="518"/>
      <c r="CJ392" s="518"/>
      <c r="CK392" s="518"/>
      <c r="CL392" s="518"/>
      <c r="CM392" s="518"/>
    </row>
    <row r="393" spans="1:91" ht="15.75" customHeight="1">
      <c r="AW393" s="518"/>
      <c r="AX393" s="518"/>
      <c r="AY393" s="518"/>
      <c r="AZ393" s="518"/>
      <c r="BA393" s="518"/>
      <c r="BB393" s="518"/>
      <c r="BC393" s="518"/>
      <c r="BD393" s="518"/>
      <c r="BE393" s="518"/>
      <c r="BF393" s="518"/>
      <c r="BG393" s="518"/>
      <c r="BH393" s="518"/>
      <c r="BI393" s="518"/>
      <c r="BJ393" s="518"/>
      <c r="BK393" s="518"/>
      <c r="BL393" s="518"/>
      <c r="BM393" s="518"/>
      <c r="BN393" s="518"/>
      <c r="BO393" s="518"/>
      <c r="BP393" s="518"/>
      <c r="BQ393" s="518"/>
      <c r="BR393" s="518"/>
      <c r="BS393" s="518"/>
      <c r="BT393" s="518"/>
      <c r="BU393" s="518"/>
      <c r="BV393" s="518"/>
      <c r="BW393" s="518"/>
      <c r="BX393" s="518"/>
      <c r="BY393" s="518"/>
      <c r="BZ393" s="518"/>
      <c r="CA393" s="518"/>
      <c r="CB393" s="518"/>
      <c r="CC393" s="518"/>
      <c r="CD393" s="518"/>
      <c r="CE393" s="518"/>
      <c r="CF393" s="518"/>
      <c r="CG393" s="518"/>
      <c r="CH393" s="518"/>
      <c r="CI393" s="518"/>
      <c r="CJ393" s="518"/>
      <c r="CK393" s="518"/>
      <c r="CL393" s="518"/>
      <c r="CM393" s="518"/>
    </row>
    <row r="394" spans="1:91" ht="15.75" customHeight="1">
      <c r="AW394" s="518"/>
      <c r="AX394" s="518"/>
      <c r="AY394" s="518"/>
      <c r="AZ394" s="518"/>
      <c r="BA394" s="518"/>
      <c r="BB394" s="518"/>
      <c r="BC394" s="518"/>
      <c r="BD394" s="518"/>
      <c r="BE394" s="518"/>
      <c r="BF394" s="518"/>
      <c r="BG394" s="518"/>
      <c r="BH394" s="518"/>
      <c r="BI394" s="518"/>
      <c r="BJ394" s="518"/>
      <c r="BK394" s="518"/>
      <c r="BL394" s="518"/>
      <c r="BM394" s="518"/>
      <c r="BN394" s="518"/>
      <c r="BO394" s="518"/>
      <c r="BP394" s="518"/>
      <c r="BQ394" s="518"/>
      <c r="BR394" s="518"/>
      <c r="BS394" s="518"/>
      <c r="BT394" s="518"/>
      <c r="BU394" s="518"/>
      <c r="BV394" s="518"/>
      <c r="BW394" s="518"/>
      <c r="BX394" s="518"/>
      <c r="BY394" s="518"/>
      <c r="BZ394" s="518"/>
      <c r="CA394" s="518"/>
      <c r="CB394" s="518"/>
      <c r="CC394" s="518"/>
      <c r="CD394" s="518"/>
      <c r="CE394" s="518"/>
      <c r="CF394" s="518"/>
      <c r="CG394" s="518"/>
      <c r="CH394" s="518"/>
      <c r="CI394" s="518"/>
      <c r="CJ394" s="518"/>
      <c r="CK394" s="518"/>
      <c r="CL394" s="518"/>
      <c r="CM394" s="518"/>
    </row>
    <row r="395" spans="1:91" ht="15.75" customHeight="1">
      <c r="AW395" s="518"/>
      <c r="AX395" s="518"/>
      <c r="AY395" s="518"/>
      <c r="AZ395" s="518"/>
      <c r="BA395" s="518"/>
      <c r="BB395" s="518"/>
      <c r="BC395" s="518"/>
      <c r="BD395" s="518"/>
      <c r="BE395" s="518"/>
      <c r="BF395" s="518"/>
      <c r="BG395" s="518"/>
      <c r="BH395" s="518"/>
      <c r="BI395" s="518"/>
      <c r="BJ395" s="518"/>
      <c r="BK395" s="518"/>
      <c r="BL395" s="518"/>
      <c r="BM395" s="518"/>
      <c r="BN395" s="518"/>
      <c r="BO395" s="518"/>
      <c r="BP395" s="518"/>
      <c r="BQ395" s="518"/>
      <c r="BR395" s="518"/>
      <c r="BS395" s="518"/>
      <c r="BT395" s="518"/>
      <c r="BU395" s="518"/>
      <c r="BV395" s="518"/>
      <c r="BW395" s="518"/>
      <c r="BX395" s="518"/>
      <c r="BY395" s="518"/>
      <c r="BZ395" s="518"/>
      <c r="CA395" s="518"/>
      <c r="CB395" s="518"/>
      <c r="CC395" s="518"/>
      <c r="CD395" s="518"/>
      <c r="CE395" s="518"/>
      <c r="CF395" s="518"/>
      <c r="CG395" s="518"/>
      <c r="CH395" s="518"/>
      <c r="CI395" s="518"/>
      <c r="CJ395" s="518"/>
      <c r="CK395" s="518"/>
      <c r="CL395" s="518"/>
      <c r="CM395" s="518"/>
    </row>
    <row r="396" spans="1:91" ht="15.75" customHeight="1">
      <c r="AW396" s="518"/>
      <c r="AX396" s="518"/>
      <c r="AY396" s="518"/>
      <c r="AZ396" s="518"/>
      <c r="BA396" s="518"/>
      <c r="BB396" s="518"/>
      <c r="BC396" s="518"/>
      <c r="BD396" s="518"/>
      <c r="BE396" s="518"/>
      <c r="BF396" s="518"/>
      <c r="BG396" s="518"/>
      <c r="BH396" s="518"/>
      <c r="BI396" s="518"/>
      <c r="BJ396" s="518"/>
      <c r="BK396" s="518"/>
      <c r="BL396" s="518"/>
      <c r="BM396" s="518"/>
      <c r="BN396" s="518"/>
      <c r="BO396" s="518"/>
      <c r="BP396" s="518"/>
      <c r="BQ396" s="518"/>
      <c r="BR396" s="518"/>
      <c r="BS396" s="518"/>
      <c r="BT396" s="518"/>
      <c r="BU396" s="518"/>
      <c r="BV396" s="518"/>
      <c r="BW396" s="518"/>
      <c r="BX396" s="518"/>
      <c r="BY396" s="518"/>
      <c r="BZ396" s="518"/>
      <c r="CA396" s="518"/>
      <c r="CB396" s="518"/>
      <c r="CC396" s="518"/>
      <c r="CD396" s="518"/>
      <c r="CE396" s="518"/>
      <c r="CF396" s="518"/>
      <c r="CG396" s="518"/>
      <c r="CH396" s="518"/>
      <c r="CI396" s="518"/>
      <c r="CJ396" s="518"/>
      <c r="CK396" s="518"/>
      <c r="CL396" s="518"/>
      <c r="CM396" s="518"/>
    </row>
    <row r="397" spans="1:91" ht="15.75" customHeight="1">
      <c r="AW397" s="518"/>
      <c r="AX397" s="518"/>
      <c r="AY397" s="518"/>
      <c r="AZ397" s="518"/>
      <c r="BA397" s="518"/>
      <c r="BB397" s="518"/>
      <c r="BC397" s="518"/>
      <c r="BD397" s="518"/>
      <c r="BE397" s="518"/>
      <c r="BF397" s="518"/>
      <c r="BG397" s="518"/>
      <c r="BH397" s="518"/>
      <c r="BI397" s="518"/>
      <c r="BJ397" s="518"/>
      <c r="BK397" s="518"/>
      <c r="BL397" s="518"/>
      <c r="BM397" s="518"/>
      <c r="BN397" s="518"/>
      <c r="BO397" s="518"/>
      <c r="BP397" s="518"/>
      <c r="BQ397" s="518"/>
      <c r="BR397" s="518"/>
      <c r="BS397" s="518"/>
      <c r="BT397" s="518"/>
      <c r="BU397" s="518"/>
      <c r="BV397" s="518"/>
      <c r="BW397" s="518"/>
      <c r="BX397" s="518"/>
      <c r="BY397" s="518"/>
      <c r="BZ397" s="518"/>
      <c r="CA397" s="518"/>
      <c r="CB397" s="518"/>
      <c r="CC397" s="518"/>
      <c r="CD397" s="518"/>
      <c r="CE397" s="518"/>
      <c r="CF397" s="518"/>
      <c r="CG397" s="518"/>
      <c r="CH397" s="518"/>
      <c r="CI397" s="518"/>
      <c r="CJ397" s="518"/>
      <c r="CK397" s="518"/>
      <c r="CL397" s="518"/>
      <c r="CM397" s="518"/>
    </row>
    <row r="398" spans="1:91" ht="15.75" customHeight="1">
      <c r="AW398" s="518"/>
      <c r="AX398" s="518"/>
      <c r="AY398" s="518"/>
      <c r="AZ398" s="518"/>
      <c r="BA398" s="518"/>
      <c r="BB398" s="518"/>
      <c r="BC398" s="518"/>
      <c r="BD398" s="518"/>
      <c r="BE398" s="518"/>
      <c r="BF398" s="518"/>
      <c r="BG398" s="518"/>
      <c r="BH398" s="518"/>
      <c r="BI398" s="518"/>
      <c r="BJ398" s="518"/>
      <c r="BK398" s="518"/>
      <c r="BL398" s="518"/>
      <c r="BM398" s="518"/>
      <c r="BN398" s="518"/>
      <c r="BO398" s="518"/>
      <c r="BP398" s="518"/>
      <c r="BQ398" s="518"/>
      <c r="BR398" s="518"/>
      <c r="BS398" s="518"/>
      <c r="BT398" s="518"/>
      <c r="BU398" s="518"/>
      <c r="BV398" s="518"/>
      <c r="BW398" s="518"/>
      <c r="BX398" s="518"/>
      <c r="BY398" s="518"/>
      <c r="BZ398" s="518"/>
      <c r="CA398" s="518"/>
      <c r="CB398" s="518"/>
      <c r="CC398" s="518"/>
      <c r="CD398" s="518"/>
      <c r="CE398" s="518"/>
      <c r="CF398" s="518"/>
      <c r="CG398" s="518"/>
      <c r="CH398" s="518"/>
      <c r="CI398" s="518"/>
      <c r="CJ398" s="518"/>
      <c r="CK398" s="518"/>
      <c r="CL398" s="518"/>
      <c r="CM398" s="518"/>
    </row>
    <row r="399" spans="1:91" ht="15.75" customHeight="1">
      <c r="AW399" s="518"/>
      <c r="AX399" s="518"/>
      <c r="AY399" s="518"/>
      <c r="AZ399" s="518"/>
      <c r="BA399" s="518"/>
      <c r="BB399" s="518"/>
      <c r="BC399" s="518"/>
      <c r="BD399" s="518"/>
      <c r="BE399" s="518"/>
      <c r="BF399" s="518"/>
      <c r="BG399" s="518"/>
      <c r="BH399" s="518"/>
      <c r="BI399" s="518"/>
      <c r="BJ399" s="518"/>
      <c r="BK399" s="518"/>
      <c r="BL399" s="518"/>
      <c r="BM399" s="518"/>
      <c r="BN399" s="518"/>
      <c r="BO399" s="518"/>
      <c r="BP399" s="518"/>
      <c r="BQ399" s="518"/>
      <c r="BR399" s="518"/>
      <c r="BS399" s="518"/>
      <c r="BT399" s="518"/>
      <c r="BU399" s="518"/>
      <c r="BV399" s="518"/>
      <c r="BW399" s="518"/>
      <c r="BX399" s="518"/>
      <c r="BY399" s="518"/>
      <c r="BZ399" s="518"/>
      <c r="CA399" s="518"/>
      <c r="CB399" s="518"/>
      <c r="CC399" s="518"/>
      <c r="CD399" s="518"/>
      <c r="CE399" s="518"/>
      <c r="CF399" s="518"/>
      <c r="CG399" s="518"/>
      <c r="CH399" s="518"/>
      <c r="CI399" s="518"/>
      <c r="CJ399" s="518"/>
      <c r="CK399" s="518"/>
      <c r="CL399" s="518"/>
      <c r="CM399" s="518"/>
    </row>
    <row r="400" spans="1:91" ht="15.75" customHeight="1">
      <c r="AW400" s="518"/>
      <c r="AX400" s="518"/>
      <c r="AY400" s="518"/>
      <c r="AZ400" s="518"/>
      <c r="BA400" s="518"/>
      <c r="BB400" s="518"/>
      <c r="BC400" s="518"/>
      <c r="BD400" s="518"/>
      <c r="BE400" s="518"/>
      <c r="BF400" s="518"/>
      <c r="BG400" s="518"/>
      <c r="BH400" s="518"/>
      <c r="BI400" s="518"/>
      <c r="BJ400" s="518"/>
      <c r="BK400" s="518"/>
      <c r="BL400" s="518"/>
      <c r="BM400" s="518"/>
      <c r="BN400" s="518"/>
      <c r="BO400" s="518"/>
      <c r="BP400" s="518"/>
      <c r="BQ400" s="518"/>
      <c r="BR400" s="518"/>
      <c r="BS400" s="518"/>
      <c r="BT400" s="518"/>
      <c r="BU400" s="518"/>
      <c r="BV400" s="518"/>
      <c r="BW400" s="518"/>
      <c r="BX400" s="518"/>
      <c r="BY400" s="518"/>
      <c r="BZ400" s="518"/>
      <c r="CA400" s="518"/>
      <c r="CB400" s="518"/>
      <c r="CC400" s="518"/>
      <c r="CD400" s="518"/>
      <c r="CE400" s="518"/>
      <c r="CF400" s="518"/>
      <c r="CG400" s="518"/>
      <c r="CH400" s="518"/>
      <c r="CI400" s="518"/>
      <c r="CJ400" s="518"/>
      <c r="CK400" s="518"/>
      <c r="CL400" s="518"/>
      <c r="CM400" s="518"/>
    </row>
  </sheetData>
  <mergeCells count="273">
    <mergeCell ref="Y329:Z329"/>
    <mergeCell ref="K329:K330"/>
    <mergeCell ref="M329:M330"/>
    <mergeCell ref="O329:O330"/>
    <mergeCell ref="Q329:Q330"/>
    <mergeCell ref="S329:S330"/>
    <mergeCell ref="T329:T330"/>
    <mergeCell ref="U329:U330"/>
    <mergeCell ref="Q304:Q305"/>
    <mergeCell ref="S304:S305"/>
    <mergeCell ref="T304:T305"/>
    <mergeCell ref="U304:U305"/>
    <mergeCell ref="C300:G300"/>
    <mergeCell ref="C304:C305"/>
    <mergeCell ref="D304:D305"/>
    <mergeCell ref="E304:E305"/>
    <mergeCell ref="F304:F305"/>
    <mergeCell ref="G304:G305"/>
    <mergeCell ref="I304:I305"/>
    <mergeCell ref="C384:G384"/>
    <mergeCell ref="C386:G386"/>
    <mergeCell ref="C329:C330"/>
    <mergeCell ref="C345:C346"/>
    <mergeCell ref="D345:D346"/>
    <mergeCell ref="E345:E346"/>
    <mergeCell ref="F345:F346"/>
    <mergeCell ref="G345:G346"/>
    <mergeCell ref="C356:G356"/>
    <mergeCell ref="Y345:Z345"/>
    <mergeCell ref="I345:I346"/>
    <mergeCell ref="K345:K346"/>
    <mergeCell ref="M345:M346"/>
    <mergeCell ref="O345:O346"/>
    <mergeCell ref="Q345:Q346"/>
    <mergeCell ref="S345:S346"/>
    <mergeCell ref="T345:T346"/>
    <mergeCell ref="C360:C361"/>
    <mergeCell ref="D360:D361"/>
    <mergeCell ref="E360:E361"/>
    <mergeCell ref="F360:F361"/>
    <mergeCell ref="G360:G361"/>
    <mergeCell ref="I360:I361"/>
    <mergeCell ref="K360:K361"/>
    <mergeCell ref="W360:W361"/>
    <mergeCell ref="Y360:Z360"/>
    <mergeCell ref="M360:M361"/>
    <mergeCell ref="O360:O361"/>
    <mergeCell ref="Q360:Q361"/>
    <mergeCell ref="S360:S361"/>
    <mergeCell ref="T360:T361"/>
    <mergeCell ref="U360:U361"/>
    <mergeCell ref="V360:V361"/>
    <mergeCell ref="D329:D330"/>
    <mergeCell ref="E329:E330"/>
    <mergeCell ref="F329:F330"/>
    <mergeCell ref="G329:G330"/>
    <mergeCell ref="I329:I330"/>
    <mergeCell ref="C341:G341"/>
    <mergeCell ref="U345:U346"/>
    <mergeCell ref="V345:V346"/>
    <mergeCell ref="W345:W346"/>
    <mergeCell ref="V329:V330"/>
    <mergeCell ref="W329:W330"/>
    <mergeCell ref="C284:G284"/>
    <mergeCell ref="C288:C289"/>
    <mergeCell ref="D288:D289"/>
    <mergeCell ref="E288:E289"/>
    <mergeCell ref="F288:F289"/>
    <mergeCell ref="G288:G289"/>
    <mergeCell ref="I288:I289"/>
    <mergeCell ref="Y288:Z288"/>
    <mergeCell ref="C325:G325"/>
    <mergeCell ref="V288:V289"/>
    <mergeCell ref="W288:W289"/>
    <mergeCell ref="K288:K289"/>
    <mergeCell ref="M288:M289"/>
    <mergeCell ref="O288:O289"/>
    <mergeCell ref="Q288:Q289"/>
    <mergeCell ref="S288:S289"/>
    <mergeCell ref="T288:T289"/>
    <mergeCell ref="U288:U289"/>
    <mergeCell ref="V304:V305"/>
    <mergeCell ref="W304:W305"/>
    <mergeCell ref="Y304:Z304"/>
    <mergeCell ref="K304:K305"/>
    <mergeCell ref="M304:M305"/>
    <mergeCell ref="O304:O305"/>
    <mergeCell ref="C242:G242"/>
    <mergeCell ref="V262:V263"/>
    <mergeCell ref="W262:W263"/>
    <mergeCell ref="Y262:Z262"/>
    <mergeCell ref="K262:K263"/>
    <mergeCell ref="M262:M263"/>
    <mergeCell ref="O262:O263"/>
    <mergeCell ref="Q262:Q263"/>
    <mergeCell ref="S262:S263"/>
    <mergeCell ref="T262:T263"/>
    <mergeCell ref="U262:U263"/>
    <mergeCell ref="C258:G258"/>
    <mergeCell ref="C262:C263"/>
    <mergeCell ref="D262:D263"/>
    <mergeCell ref="E262:E263"/>
    <mergeCell ref="F262:F263"/>
    <mergeCell ref="G262:G263"/>
    <mergeCell ref="I262:I263"/>
    <mergeCell ref="O246:O247"/>
    <mergeCell ref="Q246:Q247"/>
    <mergeCell ref="S246:S247"/>
    <mergeCell ref="T246:T247"/>
    <mergeCell ref="U246:U247"/>
    <mergeCell ref="V246:V247"/>
    <mergeCell ref="W246:W247"/>
    <mergeCell ref="Y246:Z246"/>
    <mergeCell ref="C246:C247"/>
    <mergeCell ref="D246:D247"/>
    <mergeCell ref="F246:F247"/>
    <mergeCell ref="G246:G247"/>
    <mergeCell ref="I246:I247"/>
    <mergeCell ref="K246:K247"/>
    <mergeCell ref="M246:M247"/>
    <mergeCell ref="W195:W196"/>
    <mergeCell ref="Y195:Z195"/>
    <mergeCell ref="I195:I196"/>
    <mergeCell ref="K195:K196"/>
    <mergeCell ref="M195:M196"/>
    <mergeCell ref="O195:O196"/>
    <mergeCell ref="Q195:Q196"/>
    <mergeCell ref="S195:S196"/>
    <mergeCell ref="T195:T196"/>
    <mergeCell ref="C175:G175"/>
    <mergeCell ref="D179:D180"/>
    <mergeCell ref="E179:E180"/>
    <mergeCell ref="F179:F180"/>
    <mergeCell ref="G179:G180"/>
    <mergeCell ref="I179:I180"/>
    <mergeCell ref="C191:G191"/>
    <mergeCell ref="U195:U196"/>
    <mergeCell ref="V195:V196"/>
    <mergeCell ref="C179:C180"/>
    <mergeCell ref="C195:C196"/>
    <mergeCell ref="D195:D196"/>
    <mergeCell ref="E195:E196"/>
    <mergeCell ref="F195:F196"/>
    <mergeCell ref="G195:G196"/>
    <mergeCell ref="V179:V180"/>
    <mergeCell ref="W179:W180"/>
    <mergeCell ref="Y179:Z179"/>
    <mergeCell ref="K179:K180"/>
    <mergeCell ref="M179:M180"/>
    <mergeCell ref="O179:O180"/>
    <mergeCell ref="Q179:Q180"/>
    <mergeCell ref="S179:S180"/>
    <mergeCell ref="T179:T180"/>
    <mergeCell ref="U179:U180"/>
    <mergeCell ref="C159:C160"/>
    <mergeCell ref="D159:D160"/>
    <mergeCell ref="E159:E160"/>
    <mergeCell ref="F159:F160"/>
    <mergeCell ref="G159:G160"/>
    <mergeCell ref="I159:I160"/>
    <mergeCell ref="K159:K160"/>
    <mergeCell ref="C123:G123"/>
    <mergeCell ref="D127:D128"/>
    <mergeCell ref="E127:E128"/>
    <mergeCell ref="F127:F128"/>
    <mergeCell ref="G127:G128"/>
    <mergeCell ref="I127:I128"/>
    <mergeCell ref="C139:G139"/>
    <mergeCell ref="C127:C128"/>
    <mergeCell ref="C143:C144"/>
    <mergeCell ref="D143:D144"/>
    <mergeCell ref="E143:E144"/>
    <mergeCell ref="F143:F144"/>
    <mergeCell ref="G143:G144"/>
    <mergeCell ref="C155:G155"/>
    <mergeCell ref="U143:U144"/>
    <mergeCell ref="V143:V144"/>
    <mergeCell ref="W143:W144"/>
    <mergeCell ref="Y143:Z143"/>
    <mergeCell ref="I143:I144"/>
    <mergeCell ref="K143:K144"/>
    <mergeCell ref="M143:M144"/>
    <mergeCell ref="O143:O144"/>
    <mergeCell ref="Q143:Q144"/>
    <mergeCell ref="S143:S144"/>
    <mergeCell ref="T143:T144"/>
    <mergeCell ref="V127:V128"/>
    <mergeCell ref="W127:W128"/>
    <mergeCell ref="Y127:Z127"/>
    <mergeCell ref="K127:K128"/>
    <mergeCell ref="M127:M128"/>
    <mergeCell ref="O127:O128"/>
    <mergeCell ref="Q127:Q128"/>
    <mergeCell ref="S127:S128"/>
    <mergeCell ref="T127:T128"/>
    <mergeCell ref="U127:U128"/>
    <mergeCell ref="W159:W160"/>
    <mergeCell ref="Y159:Z159"/>
    <mergeCell ref="M159:M160"/>
    <mergeCell ref="O159:O160"/>
    <mergeCell ref="Q159:Q160"/>
    <mergeCell ref="S159:S160"/>
    <mergeCell ref="T159:T160"/>
    <mergeCell ref="U159:U160"/>
    <mergeCell ref="V159:V160"/>
    <mergeCell ref="W106:W107"/>
    <mergeCell ref="Y106:Z106"/>
    <mergeCell ref="G11:G12"/>
    <mergeCell ref="I11:I12"/>
    <mergeCell ref="C106:C107"/>
    <mergeCell ref="D106:D107"/>
    <mergeCell ref="E106:E107"/>
    <mergeCell ref="F106:F107"/>
    <mergeCell ref="G106:G107"/>
    <mergeCell ref="U106:U107"/>
    <mergeCell ref="V106:V107"/>
    <mergeCell ref="I106:I107"/>
    <mergeCell ref="K106:K107"/>
    <mergeCell ref="M106:M107"/>
    <mergeCell ref="O106:O107"/>
    <mergeCell ref="Q106:Q107"/>
    <mergeCell ref="S106:S107"/>
    <mergeCell ref="T106:T107"/>
    <mergeCell ref="AN7:AN8"/>
    <mergeCell ref="AO7:AO8"/>
    <mergeCell ref="AP7:AP8"/>
    <mergeCell ref="AF7:AF8"/>
    <mergeCell ref="AG7:AG8"/>
    <mergeCell ref="AH7:AH8"/>
    <mergeCell ref="AI7:AI8"/>
    <mergeCell ref="AJ7:AJ8"/>
    <mergeCell ref="AK7:AK8"/>
    <mergeCell ref="AL7:AL8"/>
    <mergeCell ref="C4:D4"/>
    <mergeCell ref="C5:D5"/>
    <mergeCell ref="C6:D6"/>
    <mergeCell ref="C7:D7"/>
    <mergeCell ref="AC7:AC8"/>
    <mergeCell ref="AD7:AD8"/>
    <mergeCell ref="AE7:AE8"/>
    <mergeCell ref="C8:D8"/>
    <mergeCell ref="AM7:AM8"/>
    <mergeCell ref="BO11:BQ11"/>
    <mergeCell ref="BR11:BT11"/>
    <mergeCell ref="BU11:BW11"/>
    <mergeCell ref="BX11:BZ11"/>
    <mergeCell ref="CA11:CC11"/>
    <mergeCell ref="CD11:CF11"/>
    <mergeCell ref="CG11:CI11"/>
    <mergeCell ref="Y11:Z11"/>
    <mergeCell ref="AW11:AY11"/>
    <mergeCell ref="AZ11:BB11"/>
    <mergeCell ref="BC11:BE11"/>
    <mergeCell ref="BF11:BH11"/>
    <mergeCell ref="BI11:BK11"/>
    <mergeCell ref="BL11:BN11"/>
    <mergeCell ref="O11:O12"/>
    <mergeCell ref="Q11:Q12"/>
    <mergeCell ref="W11:W12"/>
    <mergeCell ref="X11:X12"/>
    <mergeCell ref="AC10:AC11"/>
    <mergeCell ref="AD10:AI10"/>
    <mergeCell ref="AK10:AN10"/>
    <mergeCell ref="C11:C12"/>
    <mergeCell ref="D11:D12"/>
    <mergeCell ref="E11:E12"/>
    <mergeCell ref="F11:F12"/>
    <mergeCell ref="K11:K12"/>
    <mergeCell ref="M11:M12"/>
    <mergeCell ref="S11:S12"/>
    <mergeCell ref="T11:T12"/>
    <mergeCell ref="U11:U12"/>
    <mergeCell ref="V11:V12"/>
  </mergeCells>
  <conditionalFormatting sqref="C83:C84 I85:Q85 S85:W85 S86:X87 C86:R100 S91:X93">
    <cfRule type="cellIs" dxfId="17" priority="1" operator="lessThan">
      <formula>0</formula>
    </cfRule>
  </conditionalFormatting>
  <conditionalFormatting sqref="C13:G80">
    <cfRule type="cellIs" dxfId="16" priority="2" operator="lessThan">
      <formula>0</formula>
    </cfRule>
  </conditionalFormatting>
  <conditionalFormatting sqref="G11:S11">
    <cfRule type="cellIs" dxfId="15" priority="3" operator="lessThan">
      <formula>0</formula>
    </cfRule>
  </conditionalFormatting>
  <conditionalFormatting sqref="H12:H80 L42:O71 P78:S80 C81:Z82">
    <cfRule type="cellIs" dxfId="14" priority="4" operator="lessThan">
      <formula>0</formula>
    </cfRule>
  </conditionalFormatting>
  <conditionalFormatting sqref="I13:I80">
    <cfRule type="cellIs" dxfId="13" priority="5" operator="lessThan">
      <formula>0</formula>
    </cfRule>
  </conditionalFormatting>
  <conditionalFormatting sqref="J12:J80 L12:L80 N12:N80">
    <cfRule type="cellIs" dxfId="12" priority="8" operator="lessThan">
      <formula>0</formula>
    </cfRule>
  </conditionalFormatting>
  <conditionalFormatting sqref="J72:O80">
    <cfRule type="cellIs" dxfId="11" priority="6" operator="lessThan">
      <formula>0</formula>
    </cfRule>
  </conditionalFormatting>
  <conditionalFormatting sqref="K13:K80">
    <cfRule type="cellIs" dxfId="10" priority="7" operator="lessThan">
      <formula>0</formula>
    </cfRule>
  </conditionalFormatting>
  <conditionalFormatting sqref="M13:M80">
    <cfRule type="cellIs" dxfId="9" priority="9" operator="lessThan">
      <formula>0</formula>
    </cfRule>
  </conditionalFormatting>
  <conditionalFormatting sqref="O13:Z80">
    <cfRule type="cellIs" dxfId="8" priority="10" operator="lessThan">
      <formula>0</formula>
    </cfRule>
  </conditionalFormatting>
  <conditionalFormatting sqref="P12">
    <cfRule type="cellIs" dxfId="7" priority="11" operator="lessThan">
      <formula>0</formula>
    </cfRule>
  </conditionalFormatting>
  <conditionalFormatting sqref="P42:R77">
    <cfRule type="cellIs" dxfId="6" priority="12" operator="lessThan">
      <formula>0</formula>
    </cfRule>
  </conditionalFormatting>
  <conditionalFormatting sqref="R12">
    <cfRule type="cellIs" dxfId="5" priority="13" operator="lessThan">
      <formula>0</formula>
    </cfRule>
  </conditionalFormatting>
  <conditionalFormatting sqref="V88:X90 T94:V100">
    <cfRule type="cellIs" dxfId="4" priority="15" operator="lessThan">
      <formula>0</formula>
    </cfRule>
  </conditionalFormatting>
  <conditionalFormatting sqref="AC13:AV82">
    <cfRule type="cellIs" dxfId="3" priority="16" operator="lessThan">
      <formula>0</formula>
    </cfRule>
  </conditionalFormatting>
  <conditionalFormatting sqref="AR13:AR80">
    <cfRule type="cellIs" dxfId="2" priority="17" operator="lessThanOrEqual">
      <formula>0</formula>
    </cfRule>
  </conditionalFormatting>
  <pageMargins left="0.31496062992125984" right="0.31496062992125984" top="0.74803149606299213" bottom="0.35433070866141736" header="0" footer="0"/>
  <pageSetup paperSize="9" fitToHeight="0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F0"/>
    <pageSetUpPr fitToPage="1"/>
  </sheetPr>
  <dimension ref="A2:N1000"/>
  <sheetViews>
    <sheetView showGridLines="0" workbookViewId="0"/>
  </sheetViews>
  <sheetFormatPr defaultColWidth="14.42578125" defaultRowHeight="15" customHeight="1"/>
  <cols>
    <col min="1" max="1" width="8.7109375" customWidth="1"/>
    <col min="2" max="2" width="2.7109375" customWidth="1"/>
    <col min="3" max="3" width="14.85546875" customWidth="1"/>
    <col min="4" max="4" width="19.5703125" customWidth="1"/>
    <col min="5" max="5" width="17.140625" customWidth="1"/>
    <col min="6" max="6" width="18.7109375" customWidth="1"/>
    <col min="7" max="7" width="16.7109375" customWidth="1"/>
    <col min="8" max="8" width="16.85546875" customWidth="1"/>
    <col min="9" max="9" width="15.7109375" customWidth="1"/>
    <col min="10" max="10" width="16.42578125" customWidth="1"/>
    <col min="11" max="11" width="18.7109375" customWidth="1"/>
    <col min="12" max="12" width="22.42578125" customWidth="1"/>
    <col min="13" max="13" width="2.85546875" customWidth="1"/>
    <col min="14" max="26" width="8.7109375" customWidth="1"/>
  </cols>
  <sheetData>
    <row r="2" spans="1:1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</row>
    <row r="3" spans="1:14">
      <c r="A3" s="96"/>
      <c r="B3" s="96"/>
      <c r="C3" s="753"/>
      <c r="D3" s="297"/>
      <c r="E3" s="297"/>
      <c r="F3" s="297"/>
      <c r="G3" s="297"/>
      <c r="H3" s="297"/>
      <c r="I3" s="297"/>
      <c r="J3" s="297"/>
      <c r="K3" s="297"/>
      <c r="L3" s="297"/>
      <c r="M3" s="96"/>
      <c r="N3" s="96"/>
    </row>
    <row r="4" spans="1:14">
      <c r="A4" s="96"/>
      <c r="B4" s="96"/>
      <c r="C4" s="753"/>
      <c r="D4" s="297"/>
      <c r="E4" s="297"/>
      <c r="F4" s="297"/>
      <c r="G4" s="297"/>
      <c r="H4" s="297"/>
      <c r="I4" s="297"/>
      <c r="J4" s="297"/>
      <c r="K4" s="297"/>
      <c r="L4" s="297"/>
      <c r="M4" s="96"/>
      <c r="N4" s="96"/>
    </row>
    <row r="5" spans="1:14">
      <c r="A5" s="96"/>
      <c r="B5" s="96"/>
      <c r="C5" s="753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754"/>
    </row>
    <row r="6" spans="1:14">
      <c r="A6" s="96"/>
      <c r="B6" s="285" t="s">
        <v>187</v>
      </c>
      <c r="C6" s="207"/>
      <c r="D6" s="207"/>
      <c r="E6" s="207"/>
      <c r="F6" s="207"/>
      <c r="G6" s="207"/>
      <c r="H6" s="207"/>
      <c r="I6" s="207"/>
      <c r="J6" s="207"/>
      <c r="K6" s="207"/>
      <c r="L6" s="207"/>
      <c r="M6" s="208" t="s">
        <v>187</v>
      </c>
      <c r="N6" s="755"/>
    </row>
    <row r="7" spans="1:14">
      <c r="A7" s="96"/>
      <c r="B7" s="218"/>
      <c r="C7" s="210" t="s">
        <v>188</v>
      </c>
      <c r="D7" s="96" t="s">
        <v>189</v>
      </c>
      <c r="E7" s="96"/>
      <c r="F7" s="1200" t="s">
        <v>1211</v>
      </c>
      <c r="G7" s="1147"/>
      <c r="H7" s="1147"/>
      <c r="I7" s="1201"/>
      <c r="J7" s="96"/>
      <c r="K7" s="210" t="s">
        <v>190</v>
      </c>
      <c r="L7" s="96" t="s">
        <v>191</v>
      </c>
      <c r="M7" s="211"/>
      <c r="N7" s="756"/>
    </row>
    <row r="8" spans="1:14">
      <c r="A8" s="96"/>
      <c r="B8" s="218"/>
      <c r="C8" s="210" t="s">
        <v>22</v>
      </c>
      <c r="D8" s="96" t="s">
        <v>1212</v>
      </c>
      <c r="E8" s="96"/>
      <c r="F8" s="1149"/>
      <c r="G8" s="1150"/>
      <c r="H8" s="1150"/>
      <c r="I8" s="1202"/>
      <c r="J8" s="96"/>
      <c r="K8" s="210" t="s">
        <v>50</v>
      </c>
      <c r="L8" s="213">
        <v>45245</v>
      </c>
      <c r="M8" s="211"/>
      <c r="N8" s="756"/>
    </row>
    <row r="9" spans="1:14">
      <c r="A9" s="96"/>
      <c r="B9" s="218"/>
      <c r="C9" s="210" t="s">
        <v>24</v>
      </c>
      <c r="D9" s="215" t="s">
        <v>193</v>
      </c>
      <c r="E9" s="215"/>
      <c r="F9" s="216" t="s">
        <v>194</v>
      </c>
      <c r="G9" s="1203" t="s">
        <v>1213</v>
      </c>
      <c r="H9" s="1153"/>
      <c r="I9" s="1154"/>
      <c r="J9" s="96"/>
      <c r="K9" s="210" t="s">
        <v>195</v>
      </c>
      <c r="L9" s="96"/>
      <c r="M9" s="286"/>
      <c r="N9" s="757"/>
    </row>
    <row r="10" spans="1:14">
      <c r="A10" s="96"/>
      <c r="B10" s="218"/>
      <c r="C10" s="210" t="s">
        <v>151</v>
      </c>
      <c r="D10" s="212" t="s">
        <v>196</v>
      </c>
      <c r="E10" s="96"/>
      <c r="F10" s="96"/>
      <c r="G10" s="96"/>
      <c r="H10" s="96"/>
      <c r="I10" s="96"/>
      <c r="J10" s="96"/>
      <c r="K10" s="210"/>
      <c r="L10" s="96"/>
      <c r="M10" s="211"/>
      <c r="N10" s="756"/>
    </row>
    <row r="11" spans="1:14">
      <c r="A11" s="96"/>
      <c r="B11" s="218"/>
      <c r="C11" s="758"/>
      <c r="D11" s="758"/>
      <c r="E11" s="758"/>
      <c r="F11" s="758"/>
      <c r="G11" s="758"/>
      <c r="H11" s="758"/>
      <c r="I11" s="758"/>
      <c r="J11" s="758"/>
      <c r="K11" s="758"/>
      <c r="L11" s="758"/>
      <c r="M11" s="759"/>
      <c r="N11" s="756"/>
    </row>
    <row r="12" spans="1:14">
      <c r="A12" s="96"/>
      <c r="B12" s="218"/>
      <c r="C12" s="297"/>
      <c r="D12" s="297"/>
      <c r="E12" s="297"/>
      <c r="F12" s="297"/>
      <c r="G12" s="297"/>
      <c r="H12" s="297"/>
      <c r="I12" s="297"/>
      <c r="J12" s="297"/>
      <c r="K12" s="297"/>
      <c r="L12" s="297"/>
      <c r="M12" s="211"/>
      <c r="N12" s="96"/>
    </row>
    <row r="13" spans="1:14">
      <c r="A13" s="96"/>
      <c r="B13" s="218"/>
      <c r="C13" s="1330" t="s">
        <v>1214</v>
      </c>
      <c r="D13" s="1332" t="s">
        <v>1215</v>
      </c>
      <c r="E13" s="1333"/>
      <c r="F13" s="1333"/>
      <c r="G13" s="1334"/>
      <c r="H13" s="1332" t="s">
        <v>1216</v>
      </c>
      <c r="I13" s="1333"/>
      <c r="J13" s="1333"/>
      <c r="K13" s="1334"/>
      <c r="L13" s="1330" t="s">
        <v>1217</v>
      </c>
      <c r="M13" s="211"/>
      <c r="N13" s="96"/>
    </row>
    <row r="14" spans="1:14">
      <c r="A14" s="96"/>
      <c r="B14" s="218"/>
      <c r="C14" s="1331"/>
      <c r="D14" s="760" t="s">
        <v>33</v>
      </c>
      <c r="E14" s="761" t="s">
        <v>34</v>
      </c>
      <c r="F14" s="761" t="s">
        <v>1218</v>
      </c>
      <c r="G14" s="762" t="s">
        <v>138</v>
      </c>
      <c r="H14" s="762" t="s">
        <v>50</v>
      </c>
      <c r="I14" s="761" t="s">
        <v>1219</v>
      </c>
      <c r="J14" s="761" t="s">
        <v>326</v>
      </c>
      <c r="K14" s="761" t="s">
        <v>1220</v>
      </c>
      <c r="L14" s="1331"/>
      <c r="M14" s="211"/>
      <c r="N14" s="96"/>
    </row>
    <row r="15" spans="1:14">
      <c r="A15" s="96"/>
      <c r="B15" s="218"/>
      <c r="C15" s="763">
        <v>1</v>
      </c>
      <c r="D15" s="764"/>
      <c r="E15" s="764"/>
      <c r="F15" s="764"/>
      <c r="G15" s="765">
        <f t="shared" ref="G15:G45" si="0">+D15+E15+F15</f>
        <v>0</v>
      </c>
      <c r="H15" s="766"/>
      <c r="I15" s="767"/>
      <c r="J15" s="768">
        <f t="shared" ref="J15:J45" si="1">I15-G15</f>
        <v>0</v>
      </c>
      <c r="K15" s="769" t="s">
        <v>1221</v>
      </c>
      <c r="L15" s="770"/>
      <c r="M15" s="211"/>
      <c r="N15" s="96"/>
    </row>
    <row r="16" spans="1:14" ht="15" customHeight="1">
      <c r="A16" s="96"/>
      <c r="B16" s="218"/>
      <c r="C16" s="771">
        <f t="shared" ref="C16:C45" si="2">+C15+1</f>
        <v>2</v>
      </c>
      <c r="D16" s="772"/>
      <c r="E16" s="772"/>
      <c r="F16" s="772"/>
      <c r="G16" s="773">
        <f t="shared" si="0"/>
        <v>0</v>
      </c>
      <c r="H16" s="774"/>
      <c r="I16" s="775"/>
      <c r="J16" s="776">
        <f t="shared" si="1"/>
        <v>0</v>
      </c>
      <c r="K16" s="777" t="s">
        <v>1221</v>
      </c>
      <c r="L16" s="777"/>
      <c r="M16" s="211"/>
      <c r="N16" s="96"/>
    </row>
    <row r="17" spans="1:14">
      <c r="A17" s="96"/>
      <c r="B17" s="218"/>
      <c r="C17" s="771">
        <f t="shared" si="2"/>
        <v>3</v>
      </c>
      <c r="D17" s="772"/>
      <c r="E17" s="772"/>
      <c r="F17" s="772"/>
      <c r="G17" s="773">
        <f t="shared" si="0"/>
        <v>0</v>
      </c>
      <c r="H17" s="774"/>
      <c r="I17" s="775"/>
      <c r="J17" s="776">
        <f t="shared" si="1"/>
        <v>0</v>
      </c>
      <c r="K17" s="777" t="s">
        <v>1221</v>
      </c>
      <c r="L17" s="777"/>
      <c r="M17" s="211"/>
      <c r="N17" s="96"/>
    </row>
    <row r="18" spans="1:14">
      <c r="A18" s="96"/>
      <c r="B18" s="218"/>
      <c r="C18" s="771">
        <f t="shared" si="2"/>
        <v>4</v>
      </c>
      <c r="D18" s="772"/>
      <c r="E18" s="772"/>
      <c r="F18" s="772"/>
      <c r="G18" s="773">
        <f t="shared" si="0"/>
        <v>0</v>
      </c>
      <c r="H18" s="774"/>
      <c r="I18" s="775"/>
      <c r="J18" s="776">
        <f t="shared" si="1"/>
        <v>0</v>
      </c>
      <c r="K18" s="777" t="s">
        <v>1221</v>
      </c>
      <c r="L18" s="777"/>
      <c r="M18" s="211"/>
      <c r="N18" s="96"/>
    </row>
    <row r="19" spans="1:14">
      <c r="A19" s="96"/>
      <c r="B19" s="218"/>
      <c r="C19" s="771">
        <f t="shared" si="2"/>
        <v>5</v>
      </c>
      <c r="D19" s="772"/>
      <c r="E19" s="772"/>
      <c r="F19" s="772"/>
      <c r="G19" s="773">
        <f t="shared" si="0"/>
        <v>0</v>
      </c>
      <c r="H19" s="774"/>
      <c r="I19" s="775"/>
      <c r="J19" s="776">
        <f t="shared" si="1"/>
        <v>0</v>
      </c>
      <c r="K19" s="777" t="s">
        <v>1221</v>
      </c>
      <c r="L19" s="777"/>
      <c r="M19" s="211"/>
      <c r="N19" s="96"/>
    </row>
    <row r="20" spans="1:14">
      <c r="A20" s="96"/>
      <c r="B20" s="218"/>
      <c r="C20" s="771">
        <f t="shared" si="2"/>
        <v>6</v>
      </c>
      <c r="D20" s="772"/>
      <c r="E20" s="772"/>
      <c r="F20" s="772"/>
      <c r="G20" s="773">
        <f t="shared" si="0"/>
        <v>0</v>
      </c>
      <c r="H20" s="774"/>
      <c r="I20" s="775"/>
      <c r="J20" s="776">
        <f t="shared" si="1"/>
        <v>0</v>
      </c>
      <c r="K20" s="777" t="s">
        <v>1221</v>
      </c>
      <c r="L20" s="777"/>
      <c r="M20" s="211"/>
      <c r="N20" s="96"/>
    </row>
    <row r="21" spans="1:14" ht="15.75" customHeight="1">
      <c r="A21" s="96"/>
      <c r="B21" s="218"/>
      <c r="C21" s="771">
        <f t="shared" si="2"/>
        <v>7</v>
      </c>
      <c r="D21" s="772"/>
      <c r="E21" s="772"/>
      <c r="F21" s="772"/>
      <c r="G21" s="773">
        <f t="shared" si="0"/>
        <v>0</v>
      </c>
      <c r="H21" s="774"/>
      <c r="I21" s="775"/>
      <c r="J21" s="776">
        <f t="shared" si="1"/>
        <v>0</v>
      </c>
      <c r="K21" s="777" t="s">
        <v>1221</v>
      </c>
      <c r="L21" s="777"/>
      <c r="M21" s="211"/>
      <c r="N21" s="96"/>
    </row>
    <row r="22" spans="1:14" ht="15.75" customHeight="1">
      <c r="A22" s="96"/>
      <c r="B22" s="218"/>
      <c r="C22" s="771">
        <f t="shared" si="2"/>
        <v>8</v>
      </c>
      <c r="D22" s="772"/>
      <c r="E22" s="772"/>
      <c r="F22" s="772"/>
      <c r="G22" s="773">
        <f t="shared" si="0"/>
        <v>0</v>
      </c>
      <c r="H22" s="774"/>
      <c r="I22" s="775"/>
      <c r="J22" s="776">
        <f t="shared" si="1"/>
        <v>0</v>
      </c>
      <c r="K22" s="777" t="s">
        <v>1221</v>
      </c>
      <c r="L22" s="777"/>
      <c r="M22" s="211"/>
      <c r="N22" s="96"/>
    </row>
    <row r="23" spans="1:14" ht="15.75" customHeight="1">
      <c r="A23" s="96"/>
      <c r="B23" s="218"/>
      <c r="C23" s="771">
        <f t="shared" si="2"/>
        <v>9</v>
      </c>
      <c r="D23" s="772"/>
      <c r="E23" s="772"/>
      <c r="F23" s="772"/>
      <c r="G23" s="773">
        <f t="shared" si="0"/>
        <v>0</v>
      </c>
      <c r="H23" s="774"/>
      <c r="I23" s="775"/>
      <c r="J23" s="776">
        <f t="shared" si="1"/>
        <v>0</v>
      </c>
      <c r="K23" s="777" t="s">
        <v>1221</v>
      </c>
      <c r="L23" s="777"/>
      <c r="M23" s="211"/>
      <c r="N23" s="96"/>
    </row>
    <row r="24" spans="1:14" ht="15.75" customHeight="1">
      <c r="A24" s="96"/>
      <c r="B24" s="218"/>
      <c r="C24" s="771">
        <f t="shared" si="2"/>
        <v>10</v>
      </c>
      <c r="D24" s="772"/>
      <c r="E24" s="772"/>
      <c r="F24" s="772"/>
      <c r="G24" s="773">
        <f t="shared" si="0"/>
        <v>0</v>
      </c>
      <c r="H24" s="774"/>
      <c r="I24" s="775"/>
      <c r="J24" s="776">
        <f t="shared" si="1"/>
        <v>0</v>
      </c>
      <c r="K24" s="777" t="s">
        <v>1221</v>
      </c>
      <c r="L24" s="777"/>
      <c r="M24" s="211"/>
      <c r="N24" s="96"/>
    </row>
    <row r="25" spans="1:14" ht="15.75" customHeight="1">
      <c r="A25" s="96"/>
      <c r="B25" s="218"/>
      <c r="C25" s="771">
        <f t="shared" si="2"/>
        <v>11</v>
      </c>
      <c r="D25" s="772"/>
      <c r="E25" s="772"/>
      <c r="F25" s="772"/>
      <c r="G25" s="773">
        <f t="shared" si="0"/>
        <v>0</v>
      </c>
      <c r="H25" s="774"/>
      <c r="I25" s="775"/>
      <c r="J25" s="776">
        <f t="shared" si="1"/>
        <v>0</v>
      </c>
      <c r="K25" s="777" t="s">
        <v>1221</v>
      </c>
      <c r="L25" s="777"/>
      <c r="M25" s="211"/>
      <c r="N25" s="96"/>
    </row>
    <row r="26" spans="1:14" ht="15.75" customHeight="1">
      <c r="A26" s="96"/>
      <c r="B26" s="218"/>
      <c r="C26" s="771">
        <f t="shared" si="2"/>
        <v>12</v>
      </c>
      <c r="D26" s="772"/>
      <c r="E26" s="772"/>
      <c r="F26" s="772"/>
      <c r="G26" s="773">
        <f t="shared" si="0"/>
        <v>0</v>
      </c>
      <c r="H26" s="774"/>
      <c r="I26" s="775"/>
      <c r="J26" s="776">
        <f t="shared" si="1"/>
        <v>0</v>
      </c>
      <c r="K26" s="777" t="s">
        <v>1221</v>
      </c>
      <c r="L26" s="777"/>
      <c r="M26" s="211"/>
      <c r="N26" s="96"/>
    </row>
    <row r="27" spans="1:14" ht="15.75" customHeight="1">
      <c r="A27" s="96"/>
      <c r="B27" s="218"/>
      <c r="C27" s="771">
        <f t="shared" si="2"/>
        <v>13</v>
      </c>
      <c r="D27" s="772"/>
      <c r="E27" s="772"/>
      <c r="F27" s="772"/>
      <c r="G27" s="773">
        <f t="shared" si="0"/>
        <v>0</v>
      </c>
      <c r="H27" s="774"/>
      <c r="I27" s="775"/>
      <c r="J27" s="776">
        <f t="shared" si="1"/>
        <v>0</v>
      </c>
      <c r="K27" s="777" t="s">
        <v>1221</v>
      </c>
      <c r="L27" s="777"/>
      <c r="M27" s="211"/>
      <c r="N27" s="96"/>
    </row>
    <row r="28" spans="1:14" ht="15.75" customHeight="1">
      <c r="A28" s="96"/>
      <c r="B28" s="218"/>
      <c r="C28" s="771">
        <f t="shared" si="2"/>
        <v>14</v>
      </c>
      <c r="D28" s="772"/>
      <c r="E28" s="772"/>
      <c r="F28" s="772"/>
      <c r="G28" s="773">
        <f t="shared" si="0"/>
        <v>0</v>
      </c>
      <c r="H28" s="774"/>
      <c r="I28" s="775"/>
      <c r="J28" s="776">
        <f t="shared" si="1"/>
        <v>0</v>
      </c>
      <c r="K28" s="777" t="s">
        <v>1221</v>
      </c>
      <c r="L28" s="777"/>
      <c r="M28" s="211"/>
      <c r="N28" s="96"/>
    </row>
    <row r="29" spans="1:14" ht="15.75" customHeight="1">
      <c r="A29" s="96"/>
      <c r="B29" s="218"/>
      <c r="C29" s="771">
        <f t="shared" si="2"/>
        <v>15</v>
      </c>
      <c r="D29" s="772"/>
      <c r="E29" s="772"/>
      <c r="F29" s="772"/>
      <c r="G29" s="773">
        <f t="shared" si="0"/>
        <v>0</v>
      </c>
      <c r="H29" s="774"/>
      <c r="I29" s="775"/>
      <c r="J29" s="776">
        <f t="shared" si="1"/>
        <v>0</v>
      </c>
      <c r="K29" s="777" t="s">
        <v>1221</v>
      </c>
      <c r="L29" s="777"/>
      <c r="M29" s="211"/>
      <c r="N29" s="96"/>
    </row>
    <row r="30" spans="1:14" ht="15.75" customHeight="1">
      <c r="A30" s="96"/>
      <c r="B30" s="218"/>
      <c r="C30" s="771">
        <f t="shared" si="2"/>
        <v>16</v>
      </c>
      <c r="D30" s="772"/>
      <c r="E30" s="772"/>
      <c r="F30" s="772"/>
      <c r="G30" s="773">
        <f t="shared" si="0"/>
        <v>0</v>
      </c>
      <c r="H30" s="774"/>
      <c r="I30" s="775"/>
      <c r="J30" s="776">
        <f t="shared" si="1"/>
        <v>0</v>
      </c>
      <c r="K30" s="777" t="s">
        <v>1221</v>
      </c>
      <c r="L30" s="777"/>
      <c r="M30" s="211"/>
      <c r="N30" s="96"/>
    </row>
    <row r="31" spans="1:14" ht="15.75" customHeight="1">
      <c r="A31" s="96"/>
      <c r="B31" s="218"/>
      <c r="C31" s="771">
        <f t="shared" si="2"/>
        <v>17</v>
      </c>
      <c r="D31" s="772"/>
      <c r="E31" s="772"/>
      <c r="F31" s="772"/>
      <c r="G31" s="773">
        <f t="shared" si="0"/>
        <v>0</v>
      </c>
      <c r="H31" s="774"/>
      <c r="I31" s="775"/>
      <c r="J31" s="776">
        <f t="shared" si="1"/>
        <v>0</v>
      </c>
      <c r="K31" s="777" t="s">
        <v>1221</v>
      </c>
      <c r="L31" s="777"/>
      <c r="M31" s="211"/>
      <c r="N31" s="96"/>
    </row>
    <row r="32" spans="1:14" ht="15.75" customHeight="1">
      <c r="A32" s="96"/>
      <c r="B32" s="218"/>
      <c r="C32" s="771">
        <f t="shared" si="2"/>
        <v>18</v>
      </c>
      <c r="D32" s="772"/>
      <c r="E32" s="772"/>
      <c r="F32" s="772"/>
      <c r="G32" s="773">
        <f t="shared" si="0"/>
        <v>0</v>
      </c>
      <c r="H32" s="774"/>
      <c r="I32" s="775"/>
      <c r="J32" s="776">
        <f t="shared" si="1"/>
        <v>0</v>
      </c>
      <c r="K32" s="777" t="s">
        <v>1221</v>
      </c>
      <c r="L32" s="777"/>
      <c r="M32" s="211"/>
      <c r="N32" s="96"/>
    </row>
    <row r="33" spans="1:14" ht="15.75" customHeight="1">
      <c r="A33" s="96"/>
      <c r="B33" s="218"/>
      <c r="C33" s="771">
        <f t="shared" si="2"/>
        <v>19</v>
      </c>
      <c r="D33" s="772"/>
      <c r="E33" s="772"/>
      <c r="F33" s="772"/>
      <c r="G33" s="773">
        <f t="shared" si="0"/>
        <v>0</v>
      </c>
      <c r="H33" s="774"/>
      <c r="I33" s="775"/>
      <c r="J33" s="776">
        <f t="shared" si="1"/>
        <v>0</v>
      </c>
      <c r="K33" s="777" t="s">
        <v>1221</v>
      </c>
      <c r="L33" s="777"/>
      <c r="M33" s="211"/>
      <c r="N33" s="96"/>
    </row>
    <row r="34" spans="1:14" ht="15.75" customHeight="1">
      <c r="A34" s="96"/>
      <c r="B34" s="218"/>
      <c r="C34" s="771">
        <f t="shared" si="2"/>
        <v>20</v>
      </c>
      <c r="D34" s="772"/>
      <c r="E34" s="772"/>
      <c r="F34" s="772"/>
      <c r="G34" s="773">
        <f t="shared" si="0"/>
        <v>0</v>
      </c>
      <c r="H34" s="774"/>
      <c r="I34" s="775"/>
      <c r="J34" s="776">
        <f t="shared" si="1"/>
        <v>0</v>
      </c>
      <c r="K34" s="777" t="s">
        <v>1221</v>
      </c>
      <c r="L34" s="777"/>
      <c r="M34" s="211"/>
      <c r="N34" s="96"/>
    </row>
    <row r="35" spans="1:14" ht="15.75" customHeight="1">
      <c r="A35" s="96"/>
      <c r="B35" s="218"/>
      <c r="C35" s="771">
        <f t="shared" si="2"/>
        <v>21</v>
      </c>
      <c r="D35" s="772"/>
      <c r="E35" s="772"/>
      <c r="F35" s="772"/>
      <c r="G35" s="773">
        <f t="shared" si="0"/>
        <v>0</v>
      </c>
      <c r="H35" s="774"/>
      <c r="I35" s="775"/>
      <c r="J35" s="776">
        <f t="shared" si="1"/>
        <v>0</v>
      </c>
      <c r="K35" s="777" t="s">
        <v>1221</v>
      </c>
      <c r="L35" s="777"/>
      <c r="M35" s="211"/>
      <c r="N35" s="96"/>
    </row>
    <row r="36" spans="1:14" ht="15.75" customHeight="1">
      <c r="A36" s="96"/>
      <c r="B36" s="218"/>
      <c r="C36" s="771">
        <f t="shared" si="2"/>
        <v>22</v>
      </c>
      <c r="D36" s="772"/>
      <c r="E36" s="772"/>
      <c r="F36" s="772"/>
      <c r="G36" s="773">
        <f t="shared" si="0"/>
        <v>0</v>
      </c>
      <c r="H36" s="774"/>
      <c r="I36" s="775"/>
      <c r="J36" s="776">
        <f t="shared" si="1"/>
        <v>0</v>
      </c>
      <c r="K36" s="777" t="s">
        <v>1221</v>
      </c>
      <c r="L36" s="777"/>
      <c r="M36" s="211"/>
      <c r="N36" s="96"/>
    </row>
    <row r="37" spans="1:14" ht="15.75" customHeight="1">
      <c r="A37" s="96"/>
      <c r="B37" s="218"/>
      <c r="C37" s="771">
        <f t="shared" si="2"/>
        <v>23</v>
      </c>
      <c r="D37" s="772"/>
      <c r="E37" s="772"/>
      <c r="F37" s="772"/>
      <c r="G37" s="773">
        <f t="shared" si="0"/>
        <v>0</v>
      </c>
      <c r="H37" s="774"/>
      <c r="I37" s="775"/>
      <c r="J37" s="776">
        <f t="shared" si="1"/>
        <v>0</v>
      </c>
      <c r="K37" s="777" t="s">
        <v>1221</v>
      </c>
      <c r="L37" s="777"/>
      <c r="M37" s="211"/>
      <c r="N37" s="96"/>
    </row>
    <row r="38" spans="1:14" ht="15.75" customHeight="1">
      <c r="A38" s="96"/>
      <c r="B38" s="218"/>
      <c r="C38" s="771">
        <f t="shared" si="2"/>
        <v>24</v>
      </c>
      <c r="D38" s="772"/>
      <c r="E38" s="772"/>
      <c r="F38" s="772"/>
      <c r="G38" s="773">
        <f t="shared" si="0"/>
        <v>0</v>
      </c>
      <c r="H38" s="774"/>
      <c r="I38" s="775"/>
      <c r="J38" s="776">
        <f t="shared" si="1"/>
        <v>0</v>
      </c>
      <c r="K38" s="777" t="s">
        <v>1221</v>
      </c>
      <c r="L38" s="777"/>
      <c r="M38" s="211"/>
      <c r="N38" s="96"/>
    </row>
    <row r="39" spans="1:14" ht="15.75" customHeight="1">
      <c r="A39" s="96"/>
      <c r="B39" s="218"/>
      <c r="C39" s="771">
        <f t="shared" si="2"/>
        <v>25</v>
      </c>
      <c r="D39" s="772"/>
      <c r="E39" s="772"/>
      <c r="F39" s="772"/>
      <c r="G39" s="773">
        <f t="shared" si="0"/>
        <v>0</v>
      </c>
      <c r="H39" s="774"/>
      <c r="I39" s="775"/>
      <c r="J39" s="776">
        <f t="shared" si="1"/>
        <v>0</v>
      </c>
      <c r="K39" s="777" t="s">
        <v>1221</v>
      </c>
      <c r="L39" s="777"/>
      <c r="M39" s="211"/>
      <c r="N39" s="96"/>
    </row>
    <row r="40" spans="1:14" ht="15.75" customHeight="1">
      <c r="A40" s="96"/>
      <c r="B40" s="218"/>
      <c r="C40" s="771">
        <f t="shared" si="2"/>
        <v>26</v>
      </c>
      <c r="D40" s="772"/>
      <c r="E40" s="772"/>
      <c r="F40" s="772"/>
      <c r="G40" s="773">
        <f t="shared" si="0"/>
        <v>0</v>
      </c>
      <c r="H40" s="774"/>
      <c r="I40" s="775"/>
      <c r="J40" s="776">
        <f t="shared" si="1"/>
        <v>0</v>
      </c>
      <c r="K40" s="777" t="s">
        <v>1221</v>
      </c>
      <c r="L40" s="777"/>
      <c r="M40" s="211"/>
      <c r="N40" s="96"/>
    </row>
    <row r="41" spans="1:14" ht="15.75" customHeight="1">
      <c r="A41" s="96"/>
      <c r="B41" s="218"/>
      <c r="C41" s="771">
        <f t="shared" si="2"/>
        <v>27</v>
      </c>
      <c r="D41" s="772"/>
      <c r="E41" s="772"/>
      <c r="F41" s="772"/>
      <c r="G41" s="773">
        <f t="shared" si="0"/>
        <v>0</v>
      </c>
      <c r="H41" s="774"/>
      <c r="I41" s="775"/>
      <c r="J41" s="776">
        <f t="shared" si="1"/>
        <v>0</v>
      </c>
      <c r="K41" s="777" t="s">
        <v>1221</v>
      </c>
      <c r="L41" s="777"/>
      <c r="M41" s="211"/>
      <c r="N41" s="96"/>
    </row>
    <row r="42" spans="1:14" ht="15.75" customHeight="1">
      <c r="A42" s="96"/>
      <c r="B42" s="218"/>
      <c r="C42" s="771">
        <f t="shared" si="2"/>
        <v>28</v>
      </c>
      <c r="D42" s="772"/>
      <c r="E42" s="772"/>
      <c r="F42" s="772"/>
      <c r="G42" s="773">
        <f t="shared" si="0"/>
        <v>0</v>
      </c>
      <c r="H42" s="774"/>
      <c r="I42" s="775"/>
      <c r="J42" s="776">
        <f t="shared" si="1"/>
        <v>0</v>
      </c>
      <c r="K42" s="777" t="s">
        <v>1221</v>
      </c>
      <c r="L42" s="777"/>
      <c r="M42" s="211"/>
      <c r="N42" s="96"/>
    </row>
    <row r="43" spans="1:14" ht="15.75" customHeight="1">
      <c r="A43" s="96"/>
      <c r="B43" s="218"/>
      <c r="C43" s="771">
        <f t="shared" si="2"/>
        <v>29</v>
      </c>
      <c r="D43" s="772"/>
      <c r="E43" s="772"/>
      <c r="F43" s="772"/>
      <c r="G43" s="773">
        <f t="shared" si="0"/>
        <v>0</v>
      </c>
      <c r="H43" s="774"/>
      <c r="I43" s="775"/>
      <c r="J43" s="776">
        <f t="shared" si="1"/>
        <v>0</v>
      </c>
      <c r="K43" s="777" t="s">
        <v>1221</v>
      </c>
      <c r="L43" s="777"/>
      <c r="M43" s="211"/>
      <c r="N43" s="96"/>
    </row>
    <row r="44" spans="1:14" ht="15.75" customHeight="1">
      <c r="A44" s="96"/>
      <c r="B44" s="218"/>
      <c r="C44" s="771">
        <f t="shared" si="2"/>
        <v>30</v>
      </c>
      <c r="D44" s="772"/>
      <c r="E44" s="772"/>
      <c r="F44" s="772"/>
      <c r="G44" s="773">
        <f t="shared" si="0"/>
        <v>0</v>
      </c>
      <c r="H44" s="774"/>
      <c r="I44" s="775"/>
      <c r="J44" s="776">
        <f t="shared" si="1"/>
        <v>0</v>
      </c>
      <c r="K44" s="777" t="s">
        <v>1221</v>
      </c>
      <c r="L44" s="777"/>
      <c r="M44" s="211"/>
      <c r="N44" s="96"/>
    </row>
    <row r="45" spans="1:14" ht="15.75" customHeight="1">
      <c r="A45" s="96"/>
      <c r="B45" s="218"/>
      <c r="C45" s="771">
        <f t="shared" si="2"/>
        <v>31</v>
      </c>
      <c r="D45" s="772"/>
      <c r="E45" s="772"/>
      <c r="F45" s="772"/>
      <c r="G45" s="773">
        <f t="shared" si="0"/>
        <v>0</v>
      </c>
      <c r="H45" s="774"/>
      <c r="I45" s="775"/>
      <c r="J45" s="776">
        <f t="shared" si="1"/>
        <v>0</v>
      </c>
      <c r="K45" s="777" t="s">
        <v>1221</v>
      </c>
      <c r="L45" s="777"/>
      <c r="M45" s="211"/>
      <c r="N45" s="96"/>
    </row>
    <row r="46" spans="1:14" ht="15.75" customHeight="1">
      <c r="A46" s="96"/>
      <c r="B46" s="218"/>
      <c r="C46" s="778" t="s">
        <v>36</v>
      </c>
      <c r="D46" s="773">
        <f t="shared" ref="D46:G46" si="3">SUM(D15:D45)</f>
        <v>0</v>
      </c>
      <c r="E46" s="773">
        <f t="shared" si="3"/>
        <v>0</v>
      </c>
      <c r="F46" s="773">
        <f t="shared" si="3"/>
        <v>0</v>
      </c>
      <c r="G46" s="773">
        <f t="shared" si="3"/>
        <v>0</v>
      </c>
      <c r="H46" s="779"/>
      <c r="I46" s="773">
        <f t="shared" ref="I46:J46" si="4">SUM(I15:I45)</f>
        <v>0</v>
      </c>
      <c r="J46" s="773">
        <f t="shared" si="4"/>
        <v>0</v>
      </c>
      <c r="K46" s="773"/>
      <c r="L46" s="773"/>
      <c r="M46" s="211"/>
      <c r="N46" s="96"/>
    </row>
    <row r="47" spans="1:14" ht="15.75" customHeight="1">
      <c r="A47" s="96"/>
      <c r="B47" s="218"/>
      <c r="C47" s="297"/>
      <c r="D47" s="297"/>
      <c r="E47" s="780"/>
      <c r="F47" s="297"/>
      <c r="G47" s="297"/>
      <c r="H47" s="297"/>
      <c r="I47" s="297"/>
      <c r="J47" s="297"/>
      <c r="K47" s="297"/>
      <c r="L47" s="297"/>
      <c r="M47" s="211"/>
      <c r="N47" s="96"/>
    </row>
    <row r="48" spans="1:14" ht="15.75" customHeight="1">
      <c r="A48" s="96"/>
      <c r="B48" s="218"/>
      <c r="C48" s="781" t="s">
        <v>43</v>
      </c>
      <c r="D48" s="782"/>
      <c r="E48" s="783"/>
      <c r="F48" s="782"/>
      <c r="G48" s="782"/>
      <c r="H48" s="782"/>
      <c r="I48" s="782"/>
      <c r="J48" s="783"/>
      <c r="K48" s="782"/>
      <c r="L48" s="784"/>
      <c r="M48" s="211"/>
      <c r="N48" s="96"/>
    </row>
    <row r="49" spans="1:14" ht="15.75" customHeight="1">
      <c r="A49" s="96"/>
      <c r="B49" s="218"/>
      <c r="C49" s="785"/>
      <c r="D49" s="297"/>
      <c r="E49" s="297"/>
      <c r="F49" s="297"/>
      <c r="G49" s="297"/>
      <c r="H49" s="297"/>
      <c r="I49" s="297"/>
      <c r="J49" s="297"/>
      <c r="K49" s="297"/>
      <c r="L49" s="786"/>
      <c r="M49" s="211"/>
      <c r="N49" s="96"/>
    </row>
    <row r="50" spans="1:14" ht="15.75" customHeight="1">
      <c r="A50" s="96"/>
      <c r="B50" s="218"/>
      <c r="C50" s="785"/>
      <c r="D50" s="297"/>
      <c r="E50" s="297"/>
      <c r="F50" s="297"/>
      <c r="G50" s="297"/>
      <c r="H50" s="297"/>
      <c r="I50" s="297"/>
      <c r="J50" s="297"/>
      <c r="K50" s="297"/>
      <c r="L50" s="786"/>
      <c r="M50" s="211"/>
      <c r="N50" s="96"/>
    </row>
    <row r="51" spans="1:14" ht="15.75" customHeight="1">
      <c r="A51" s="96"/>
      <c r="B51" s="218"/>
      <c r="C51" s="787"/>
      <c r="D51" s="788"/>
      <c r="E51" s="788"/>
      <c r="F51" s="788"/>
      <c r="G51" s="788"/>
      <c r="H51" s="788"/>
      <c r="I51" s="788"/>
      <c r="J51" s="788"/>
      <c r="K51" s="788"/>
      <c r="L51" s="789"/>
      <c r="M51" s="211"/>
      <c r="N51" s="96"/>
    </row>
    <row r="52" spans="1:14" ht="15.75" customHeight="1">
      <c r="A52" s="96"/>
      <c r="B52" s="228"/>
      <c r="C52" s="790"/>
      <c r="D52" s="790"/>
      <c r="E52" s="790"/>
      <c r="F52" s="790"/>
      <c r="G52" s="790"/>
      <c r="H52" s="790"/>
      <c r="I52" s="790"/>
      <c r="J52" s="790"/>
      <c r="K52" s="790"/>
      <c r="L52" s="790"/>
      <c r="M52" s="229"/>
      <c r="N52" s="96"/>
    </row>
    <row r="53" spans="1:14" ht="15.75" customHeight="1">
      <c r="A53" s="96"/>
      <c r="B53" s="96"/>
      <c r="C53" s="754"/>
      <c r="D53" s="754"/>
      <c r="E53" s="754"/>
      <c r="F53" s="754"/>
      <c r="G53" s="754"/>
      <c r="H53" s="754"/>
      <c r="I53" s="754"/>
      <c r="J53" s="754"/>
      <c r="K53" s="754"/>
      <c r="L53" s="754"/>
      <c r="M53" s="96"/>
      <c r="N53" s="96"/>
    </row>
    <row r="54" spans="1:14" ht="15.75" customHeight="1">
      <c r="A54" s="96"/>
      <c r="B54" s="96"/>
      <c r="C54" s="96"/>
      <c r="D54" s="96"/>
      <c r="E54" s="96"/>
      <c r="F54" s="96"/>
      <c r="G54" s="96"/>
      <c r="H54" s="96"/>
      <c r="I54" s="96"/>
      <c r="J54" s="96"/>
      <c r="K54" s="96"/>
      <c r="L54" s="96"/>
      <c r="M54" s="96"/>
      <c r="N54" s="96"/>
    </row>
    <row r="55" spans="1:14" ht="15.75" customHeight="1">
      <c r="A55" s="96"/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96"/>
    </row>
    <row r="56" spans="1:14" ht="15.75" customHeight="1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</row>
    <row r="57" spans="1:14" ht="15.75" customHeight="1"/>
    <row r="58" spans="1:14" ht="15.75" customHeight="1"/>
    <row r="59" spans="1:14" ht="15.75" customHeight="1"/>
    <row r="60" spans="1:14" ht="15.75" customHeight="1"/>
    <row r="61" spans="1:14" ht="15.75" customHeight="1"/>
    <row r="62" spans="1:14" ht="15.75" customHeight="1"/>
    <row r="63" spans="1:14" ht="15.75" customHeight="1"/>
    <row r="64" spans="1:1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L13:L14"/>
    <mergeCell ref="F7:I8"/>
    <mergeCell ref="G9:I9"/>
    <mergeCell ref="C13:C14"/>
    <mergeCell ref="D13:G13"/>
    <mergeCell ref="H13:K13"/>
  </mergeCells>
  <conditionalFormatting sqref="J15:J45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" footer="0"/>
  <pageSetup paperSize="9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workbookViewId="0"/>
  </sheetViews>
  <sheetFormatPr defaultColWidth="14.42578125" defaultRowHeight="15" customHeight="1"/>
  <cols>
    <col min="1" max="1" width="5.85546875" customWidth="1"/>
    <col min="2" max="2" width="17.42578125" customWidth="1"/>
    <col min="3" max="3" width="5.85546875" customWidth="1"/>
    <col min="4" max="4" width="8.7109375" customWidth="1"/>
    <col min="5" max="5" width="17.85546875" customWidth="1"/>
    <col min="6" max="6" width="6.85546875" customWidth="1"/>
    <col min="7" max="7" width="6.5703125" customWidth="1"/>
    <col min="8" max="8" width="23.5703125" customWidth="1"/>
    <col min="9" max="9" width="6" customWidth="1"/>
    <col min="10" max="10" width="5.5703125" customWidth="1"/>
    <col min="11" max="11" width="17.5703125" customWidth="1"/>
    <col min="12" max="12" width="59" hidden="1" customWidth="1"/>
    <col min="13" max="13" width="5.7109375" hidden="1" customWidth="1"/>
    <col min="14" max="14" width="23" hidden="1" customWidth="1"/>
    <col min="15" max="15" width="5.5703125" hidden="1" customWidth="1"/>
    <col min="16" max="16" width="5.28515625" hidden="1" customWidth="1"/>
    <col min="17" max="17" width="17.28515625" hidden="1" customWidth="1"/>
    <col min="18" max="18" width="7.85546875" customWidth="1"/>
    <col min="19" max="19" width="7.5703125" customWidth="1"/>
    <col min="20" max="20" width="17.42578125" customWidth="1"/>
    <col min="21" max="21" width="7.7109375" customWidth="1"/>
    <col min="22" max="22" width="12.7109375" customWidth="1"/>
    <col min="23" max="23" width="17.85546875" customWidth="1"/>
    <col min="24" max="24" width="6.85546875" customWidth="1"/>
    <col min="25" max="25" width="10.85546875" customWidth="1"/>
    <col min="26" max="26" width="18.28515625" customWidth="1"/>
    <col min="27" max="27" width="7" customWidth="1"/>
    <col min="28" max="28" width="19.7109375" customWidth="1"/>
    <col min="29" max="29" width="9.140625" customWidth="1"/>
    <col min="30" max="30" width="10.85546875" customWidth="1"/>
    <col min="31" max="31" width="10.5703125" customWidth="1"/>
    <col min="32" max="32" width="11.5703125" customWidth="1"/>
    <col min="33" max="33" width="9.140625" customWidth="1"/>
  </cols>
  <sheetData>
    <row r="1" spans="1:33" ht="14.25" customHeight="1">
      <c r="A1" s="791" t="s">
        <v>17</v>
      </c>
      <c r="B1" s="792"/>
      <c r="C1" s="792"/>
      <c r="D1" s="792"/>
      <c r="E1" s="792"/>
      <c r="F1" s="792"/>
      <c r="G1" s="792"/>
      <c r="H1" s="792"/>
      <c r="I1" s="792"/>
      <c r="J1" s="792"/>
      <c r="K1" s="793"/>
      <c r="L1" s="793"/>
      <c r="M1" s="793"/>
      <c r="N1" s="793"/>
      <c r="O1" s="793"/>
      <c r="P1" s="793"/>
      <c r="Q1" s="793"/>
      <c r="R1" s="793"/>
      <c r="S1" s="793"/>
      <c r="T1" s="793"/>
      <c r="U1" s="793"/>
      <c r="V1" s="793"/>
      <c r="W1" s="793"/>
      <c r="X1" s="793"/>
      <c r="Y1" s="793"/>
      <c r="Z1" s="793"/>
      <c r="AA1" s="793"/>
      <c r="AB1" s="794"/>
      <c r="AC1" s="8"/>
      <c r="AD1" s="8"/>
      <c r="AE1" s="8"/>
      <c r="AF1" s="8"/>
      <c r="AG1" s="8"/>
    </row>
    <row r="2" spans="1:33" ht="9" customHeight="1">
      <c r="A2" s="795"/>
      <c r="B2" s="796"/>
      <c r="C2" s="796"/>
      <c r="D2" s="796"/>
      <c r="E2" s="796"/>
      <c r="F2" s="796"/>
      <c r="G2" s="796"/>
      <c r="H2" s="796"/>
      <c r="I2" s="796"/>
      <c r="J2" s="796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797"/>
      <c r="AC2" s="8"/>
      <c r="AD2" s="8"/>
      <c r="AE2" s="8"/>
      <c r="AF2" s="8"/>
      <c r="AG2" s="8"/>
    </row>
    <row r="3" spans="1:33" ht="14.25" customHeight="1">
      <c r="A3" s="1335" t="s">
        <v>1222</v>
      </c>
      <c r="B3" s="1138"/>
      <c r="C3" s="1138"/>
      <c r="D3" s="1138"/>
      <c r="E3" s="1138"/>
      <c r="F3" s="1138"/>
      <c r="G3" s="1138"/>
      <c r="H3" s="1138"/>
      <c r="I3" s="1138"/>
      <c r="J3" s="1138"/>
      <c r="K3" s="1138"/>
      <c r="L3" s="1138"/>
      <c r="M3" s="1138"/>
      <c r="N3" s="1138"/>
      <c r="O3" s="1138"/>
      <c r="P3" s="1138"/>
      <c r="Q3" s="1138"/>
      <c r="R3" s="1138"/>
      <c r="S3" s="1138"/>
      <c r="T3" s="1138"/>
      <c r="U3" s="1138"/>
      <c r="V3" s="1138"/>
      <c r="W3" s="1138"/>
      <c r="X3" s="1138"/>
      <c r="Y3" s="1138"/>
      <c r="Z3" s="1138"/>
      <c r="AA3" s="1138"/>
      <c r="AB3" s="1182"/>
      <c r="AC3" s="8"/>
      <c r="AD3" s="8"/>
      <c r="AE3" s="8"/>
      <c r="AF3" s="8"/>
      <c r="AG3" s="8"/>
    </row>
    <row r="4" spans="1:33" ht="18" customHeight="1">
      <c r="A4" s="798" t="s">
        <v>19</v>
      </c>
      <c r="B4" s="799"/>
      <c r="C4" s="800" t="s">
        <v>20</v>
      </c>
      <c r="D4" s="1336" t="e">
        <f t="shared" ref="D4:D8" si="0">#REF!</f>
        <v>#REF!</v>
      </c>
      <c r="E4" s="1138"/>
      <c r="F4" s="1139"/>
      <c r="G4" s="799"/>
      <c r="H4" s="799"/>
      <c r="I4" s="799"/>
      <c r="J4" s="799"/>
      <c r="K4" s="799"/>
      <c r="L4" s="799"/>
      <c r="M4" s="799"/>
      <c r="N4" s="8"/>
      <c r="O4" s="8"/>
      <c r="P4" s="8"/>
      <c r="Q4" s="8"/>
      <c r="R4" s="799"/>
      <c r="S4" s="8"/>
      <c r="T4" s="8"/>
      <c r="U4" s="799"/>
      <c r="V4" s="799" t="s">
        <v>194</v>
      </c>
      <c r="W4" s="799"/>
      <c r="X4" s="799" t="s">
        <v>20</v>
      </c>
      <c r="Y4" s="799" t="s">
        <v>1223</v>
      </c>
      <c r="Z4" s="799"/>
      <c r="AA4" s="799"/>
      <c r="AB4" s="797"/>
      <c r="AC4" s="8"/>
      <c r="AD4" s="8"/>
      <c r="AE4" s="8"/>
      <c r="AF4" s="8"/>
      <c r="AG4" s="8"/>
    </row>
    <row r="5" spans="1:33" ht="14.25" customHeight="1">
      <c r="A5" s="798" t="s">
        <v>22</v>
      </c>
      <c r="B5" s="799"/>
      <c r="C5" s="800" t="s">
        <v>20</v>
      </c>
      <c r="D5" s="1336" t="e">
        <f t="shared" si="0"/>
        <v>#REF!</v>
      </c>
      <c r="E5" s="1138"/>
      <c r="F5" s="1139"/>
      <c r="G5" s="799"/>
      <c r="H5" s="799"/>
      <c r="I5" s="799"/>
      <c r="J5" s="799"/>
      <c r="K5" s="799"/>
      <c r="L5" s="799"/>
      <c r="M5" s="799"/>
      <c r="N5" s="8"/>
      <c r="O5" s="8"/>
      <c r="P5" s="8"/>
      <c r="Q5" s="8"/>
      <c r="R5" s="799"/>
      <c r="S5" s="8"/>
      <c r="T5" s="8"/>
      <c r="U5" s="799"/>
      <c r="V5" s="799" t="s">
        <v>48</v>
      </c>
      <c r="W5" s="799"/>
      <c r="X5" s="799" t="s">
        <v>20</v>
      </c>
      <c r="Y5" s="1336" t="e">
        <f t="shared" ref="Y5:Y6" si="1">#REF!</f>
        <v>#REF!</v>
      </c>
      <c r="Z5" s="1138"/>
      <c r="AA5" s="1139"/>
      <c r="AB5" s="797"/>
      <c r="AC5" s="8"/>
      <c r="AD5" s="8"/>
      <c r="AE5" s="8"/>
      <c r="AF5" s="8"/>
      <c r="AG5" s="8"/>
    </row>
    <row r="6" spans="1:33" ht="14.25" customHeight="1">
      <c r="A6" s="798" t="s">
        <v>24</v>
      </c>
      <c r="B6" s="799"/>
      <c r="C6" s="800" t="s">
        <v>20</v>
      </c>
      <c r="D6" s="1337" t="e">
        <f t="shared" si="0"/>
        <v>#REF!</v>
      </c>
      <c r="E6" s="1138"/>
      <c r="F6" s="1139"/>
      <c r="G6" s="799"/>
      <c r="H6" s="799"/>
      <c r="I6" s="801"/>
      <c r="J6" s="801"/>
      <c r="K6" s="799"/>
      <c r="L6" s="799"/>
      <c r="M6" s="801"/>
      <c r="N6" s="8"/>
      <c r="O6" s="8"/>
      <c r="P6" s="8"/>
      <c r="Q6" s="8"/>
      <c r="R6" s="799"/>
      <c r="S6" s="8"/>
      <c r="T6" s="8"/>
      <c r="U6" s="799"/>
      <c r="V6" s="799" t="s">
        <v>50</v>
      </c>
      <c r="W6" s="799"/>
      <c r="X6" s="799" t="s">
        <v>20</v>
      </c>
      <c r="Y6" s="1338" t="e">
        <f t="shared" si="1"/>
        <v>#REF!</v>
      </c>
      <c r="Z6" s="1139"/>
      <c r="AA6" s="799"/>
      <c r="AB6" s="797"/>
      <c r="AC6" s="8"/>
      <c r="AD6" s="8"/>
      <c r="AE6" s="8"/>
      <c r="AF6" s="8"/>
      <c r="AG6" s="8"/>
    </row>
    <row r="7" spans="1:33" ht="14.25" customHeight="1">
      <c r="A7" s="798" t="s">
        <v>26</v>
      </c>
      <c r="B7" s="799"/>
      <c r="C7" s="800" t="s">
        <v>20</v>
      </c>
      <c r="D7" s="799" t="e">
        <f t="shared" si="0"/>
        <v>#REF!</v>
      </c>
      <c r="E7" s="799"/>
      <c r="F7" s="799"/>
      <c r="G7" s="799"/>
      <c r="H7" s="799"/>
      <c r="I7" s="799"/>
      <c r="J7" s="799"/>
      <c r="K7" s="799"/>
      <c r="L7" s="799"/>
      <c r="M7" s="799"/>
      <c r="N7" s="8"/>
      <c r="O7" s="8"/>
      <c r="P7" s="8"/>
      <c r="Q7" s="8"/>
      <c r="R7" s="799"/>
      <c r="S7" s="8"/>
      <c r="T7" s="8"/>
      <c r="U7" s="799"/>
      <c r="V7" s="799" t="s">
        <v>195</v>
      </c>
      <c r="W7" s="799"/>
      <c r="X7" s="799" t="s">
        <v>20</v>
      </c>
      <c r="Y7" s="800"/>
      <c r="Z7" s="799"/>
      <c r="AA7" s="799"/>
      <c r="AB7" s="797"/>
      <c r="AC7" s="8"/>
      <c r="AD7" s="8"/>
      <c r="AE7" s="8"/>
      <c r="AF7" s="8"/>
      <c r="AG7" s="8"/>
    </row>
    <row r="8" spans="1:33" ht="14.25" customHeight="1">
      <c r="A8" s="798" t="s">
        <v>151</v>
      </c>
      <c r="B8" s="799"/>
      <c r="C8" s="800" t="s">
        <v>20</v>
      </c>
      <c r="D8" s="1336" t="e">
        <f t="shared" si="0"/>
        <v>#REF!</v>
      </c>
      <c r="E8" s="1138"/>
      <c r="F8" s="1139"/>
      <c r="G8" s="799"/>
      <c r="H8" s="799"/>
      <c r="I8" s="802"/>
      <c r="J8" s="80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799"/>
      <c r="W8" s="799"/>
      <c r="X8" s="799"/>
      <c r="Y8" s="799"/>
      <c r="Z8" s="799"/>
      <c r="AA8" s="799"/>
      <c r="AB8" s="797"/>
      <c r="AC8" s="8"/>
      <c r="AD8" s="8"/>
      <c r="AE8" s="8"/>
      <c r="AF8" s="8"/>
      <c r="AG8" s="8"/>
    </row>
    <row r="9" spans="1:33" ht="4.5" customHeight="1">
      <c r="A9" s="803"/>
      <c r="B9" s="804"/>
      <c r="C9" s="804"/>
      <c r="D9" s="804"/>
      <c r="E9" s="804"/>
      <c r="F9" s="804"/>
      <c r="G9" s="804"/>
      <c r="H9" s="804"/>
      <c r="I9" s="805"/>
      <c r="J9" s="805"/>
      <c r="K9" s="805"/>
      <c r="L9" s="805"/>
      <c r="M9" s="805"/>
      <c r="N9" s="805"/>
      <c r="O9" s="805"/>
      <c r="P9" s="805"/>
      <c r="Q9" s="805"/>
      <c r="R9" s="805"/>
      <c r="S9" s="805"/>
      <c r="T9" s="805"/>
      <c r="U9" s="805"/>
      <c r="V9" s="805"/>
      <c r="W9" s="805"/>
      <c r="X9" s="805"/>
      <c r="Y9" s="805"/>
      <c r="Z9" s="805"/>
      <c r="AA9" s="805"/>
      <c r="AB9" s="806"/>
      <c r="AC9" s="8"/>
      <c r="AD9" s="8"/>
      <c r="AE9" s="8"/>
      <c r="AF9" s="8"/>
      <c r="AG9" s="8"/>
    </row>
    <row r="10" spans="1:33" ht="3.75" customHeight="1">
      <c r="A10" s="807"/>
      <c r="B10" s="808"/>
      <c r="C10" s="808"/>
      <c r="D10" s="808"/>
      <c r="E10" s="808"/>
      <c r="F10" s="808"/>
      <c r="G10" s="808"/>
      <c r="H10" s="80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797"/>
      <c r="AC10" s="8"/>
      <c r="AD10" s="8"/>
      <c r="AE10" s="8"/>
      <c r="AF10" s="8"/>
      <c r="AG10" s="8"/>
    </row>
    <row r="11" spans="1:33" ht="14.25" customHeight="1">
      <c r="A11" s="1344" t="s">
        <v>1224</v>
      </c>
      <c r="B11" s="1340"/>
      <c r="C11" s="1340"/>
      <c r="D11" s="1340"/>
      <c r="E11" s="1345"/>
      <c r="F11" s="8"/>
      <c r="G11" s="1346" t="s">
        <v>1225</v>
      </c>
      <c r="H11" s="1340"/>
      <c r="I11" s="1340"/>
      <c r="J11" s="1340"/>
      <c r="K11" s="1345"/>
      <c r="L11" s="8"/>
      <c r="M11" s="1344" t="s">
        <v>1226</v>
      </c>
      <c r="N11" s="1340"/>
      <c r="O11" s="1340"/>
      <c r="P11" s="1340"/>
      <c r="Q11" s="1347"/>
      <c r="R11" s="8"/>
      <c r="S11" s="1346" t="s">
        <v>1226</v>
      </c>
      <c r="T11" s="1340"/>
      <c r="U11" s="1340"/>
      <c r="V11" s="1340"/>
      <c r="W11" s="1345"/>
      <c r="X11" s="8"/>
      <c r="Y11" s="1348" t="s">
        <v>1227</v>
      </c>
      <c r="Z11" s="1340"/>
      <c r="AA11" s="1340"/>
      <c r="AB11" s="1349"/>
      <c r="AC11" s="8"/>
      <c r="AD11" s="8"/>
      <c r="AE11" s="8"/>
      <c r="AF11" s="8"/>
      <c r="AG11" s="8"/>
    </row>
    <row r="12" spans="1:33" ht="34.5" customHeight="1">
      <c r="A12" s="809" t="s">
        <v>634</v>
      </c>
      <c r="B12" s="810" t="s">
        <v>142</v>
      </c>
      <c r="C12" s="811" t="s">
        <v>1228</v>
      </c>
      <c r="D12" s="811" t="s">
        <v>1229</v>
      </c>
      <c r="E12" s="812" t="s">
        <v>1230</v>
      </c>
      <c r="F12" s="813"/>
      <c r="G12" s="814" t="s">
        <v>634</v>
      </c>
      <c r="H12" s="810" t="s">
        <v>142</v>
      </c>
      <c r="I12" s="811" t="s">
        <v>1228</v>
      </c>
      <c r="J12" s="815" t="s">
        <v>1229</v>
      </c>
      <c r="K12" s="812" t="s">
        <v>1230</v>
      </c>
      <c r="L12" s="813"/>
      <c r="M12" s="814" t="s">
        <v>634</v>
      </c>
      <c r="N12" s="810" t="s">
        <v>142</v>
      </c>
      <c r="O12" s="815" t="s">
        <v>1228</v>
      </c>
      <c r="P12" s="815" t="s">
        <v>1229</v>
      </c>
      <c r="Q12" s="812" t="s">
        <v>1230</v>
      </c>
      <c r="R12" s="813"/>
      <c r="S12" s="814" t="s">
        <v>634</v>
      </c>
      <c r="T12" s="810" t="s">
        <v>142</v>
      </c>
      <c r="U12" s="815" t="s">
        <v>1228</v>
      </c>
      <c r="V12" s="815" t="s">
        <v>1229</v>
      </c>
      <c r="W12" s="812" t="s">
        <v>1230</v>
      </c>
      <c r="X12" s="813"/>
      <c r="Y12" s="816" t="s">
        <v>1231</v>
      </c>
      <c r="Z12" s="817" t="s">
        <v>1232</v>
      </c>
      <c r="AA12" s="811" t="s">
        <v>1229</v>
      </c>
      <c r="AB12" s="818" t="s">
        <v>1230</v>
      </c>
      <c r="AC12" s="813"/>
      <c r="AD12" s="813"/>
      <c r="AE12" s="813"/>
      <c r="AF12" s="813"/>
      <c r="AG12" s="813"/>
    </row>
    <row r="13" spans="1:33" ht="20.25" customHeight="1">
      <c r="A13" s="819">
        <v>1</v>
      </c>
      <c r="B13" s="820"/>
      <c r="C13" s="821"/>
      <c r="D13" s="822">
        <f t="shared" ref="D13:D44" si="2">IF(C13=2,4,IF(C13=3,3,IF(C13=4,2,IF(C13=5,1,0))))</f>
        <v>0</v>
      </c>
      <c r="E13" s="823">
        <f t="shared" ref="E13:E44" si="3">B13*D13</f>
        <v>0</v>
      </c>
      <c r="F13" s="754"/>
      <c r="G13" s="824">
        <f t="shared" ref="G13:G44" si="4">A13</f>
        <v>1</v>
      </c>
      <c r="H13" s="820"/>
      <c r="I13" s="821"/>
      <c r="J13" s="822">
        <f t="shared" ref="J13:J44" si="5">IF(I13=2,4,IF(I13=3,3,IF(I13=4,2,IF(I13=5,1,0))))</f>
        <v>0</v>
      </c>
      <c r="K13" s="825">
        <f t="shared" ref="K13:K44" si="6">H13*J13</f>
        <v>0</v>
      </c>
      <c r="L13" s="754"/>
      <c r="M13" s="826">
        <f t="shared" ref="M13:M25" si="7">A13</f>
        <v>1</v>
      </c>
      <c r="N13" s="827"/>
      <c r="O13" s="821"/>
      <c r="P13" s="822">
        <f t="shared" ref="P13:P25" si="8">IF(O13=2,4,IF(O13=3,3,IF(O13=4,2,IF(O13=5,1,0))))</f>
        <v>0</v>
      </c>
      <c r="Q13" s="823">
        <f t="shared" ref="Q13:Q25" si="9">N13*P13</f>
        <v>0</v>
      </c>
      <c r="R13" s="754"/>
      <c r="S13" s="826">
        <f t="shared" ref="S13:S44" si="10">G13</f>
        <v>1</v>
      </c>
      <c r="T13" s="827"/>
      <c r="U13" s="821"/>
      <c r="V13" s="822">
        <f t="shared" ref="V13:V44" si="11">IF(U13=2,4,IF(U13=3,3,IF(U13=4,2,IF(U13=5,1,0))))</f>
        <v>0</v>
      </c>
      <c r="W13" s="823">
        <f t="shared" ref="W13:W44" si="12">T13*V13</f>
        <v>0</v>
      </c>
      <c r="X13" s="8"/>
      <c r="Y13" s="828">
        <f t="shared" ref="Y13:Y44" si="13">A13</f>
        <v>1</v>
      </c>
      <c r="Z13" s="829"/>
      <c r="AA13" s="830"/>
      <c r="AB13" s="831">
        <f t="shared" ref="AB13:AB44" si="14">Z13*AA13</f>
        <v>0</v>
      </c>
      <c r="AC13" s="8"/>
      <c r="AD13" s="8"/>
      <c r="AE13" s="8"/>
      <c r="AF13" s="8"/>
      <c r="AG13" s="8"/>
    </row>
    <row r="14" spans="1:33" ht="20.25" customHeight="1">
      <c r="A14" s="832">
        <v>2</v>
      </c>
      <c r="B14" s="827"/>
      <c r="C14" s="821"/>
      <c r="D14" s="822">
        <f t="shared" si="2"/>
        <v>0</v>
      </c>
      <c r="E14" s="823">
        <f t="shared" si="3"/>
        <v>0</v>
      </c>
      <c r="F14" s="754"/>
      <c r="G14" s="824">
        <f t="shared" si="4"/>
        <v>2</v>
      </c>
      <c r="H14" s="827"/>
      <c r="I14" s="821"/>
      <c r="J14" s="822">
        <f t="shared" si="5"/>
        <v>0</v>
      </c>
      <c r="K14" s="823">
        <f t="shared" si="6"/>
        <v>0</v>
      </c>
      <c r="L14" s="754"/>
      <c r="M14" s="826">
        <f t="shared" si="7"/>
        <v>2</v>
      </c>
      <c r="N14" s="827"/>
      <c r="O14" s="821"/>
      <c r="P14" s="822">
        <f t="shared" si="8"/>
        <v>0</v>
      </c>
      <c r="Q14" s="823">
        <f t="shared" si="9"/>
        <v>0</v>
      </c>
      <c r="R14" s="754"/>
      <c r="S14" s="826">
        <f t="shared" si="10"/>
        <v>2</v>
      </c>
      <c r="T14" s="827"/>
      <c r="U14" s="821"/>
      <c r="V14" s="822">
        <f t="shared" si="11"/>
        <v>0</v>
      </c>
      <c r="W14" s="823">
        <f t="shared" si="12"/>
        <v>0</v>
      </c>
      <c r="X14" s="8"/>
      <c r="Y14" s="828">
        <f t="shared" si="13"/>
        <v>2</v>
      </c>
      <c r="Z14" s="833"/>
      <c r="AA14" s="834"/>
      <c r="AB14" s="831">
        <f t="shared" si="14"/>
        <v>0</v>
      </c>
      <c r="AC14" s="8"/>
      <c r="AD14" s="8"/>
      <c r="AE14" s="8"/>
      <c r="AF14" s="835"/>
      <c r="AG14" s="835"/>
    </row>
    <row r="15" spans="1:33" ht="20.25" customHeight="1">
      <c r="A15" s="836">
        <f t="shared" ref="A15:A43" si="15">A14+1</f>
        <v>3</v>
      </c>
      <c r="B15" s="837"/>
      <c r="C15" s="838"/>
      <c r="D15" s="822">
        <f t="shared" si="2"/>
        <v>0</v>
      </c>
      <c r="E15" s="823">
        <f t="shared" si="3"/>
        <v>0</v>
      </c>
      <c r="F15" s="754"/>
      <c r="G15" s="824">
        <f t="shared" si="4"/>
        <v>3</v>
      </c>
      <c r="H15" s="837"/>
      <c r="I15" s="838"/>
      <c r="J15" s="822">
        <f t="shared" si="5"/>
        <v>0</v>
      </c>
      <c r="K15" s="823">
        <f t="shared" si="6"/>
        <v>0</v>
      </c>
      <c r="L15" s="754"/>
      <c r="M15" s="826">
        <f t="shared" si="7"/>
        <v>3</v>
      </c>
      <c r="N15" s="827"/>
      <c r="O15" s="821"/>
      <c r="P15" s="822">
        <f t="shared" si="8"/>
        <v>0</v>
      </c>
      <c r="Q15" s="823">
        <f t="shared" si="9"/>
        <v>0</v>
      </c>
      <c r="R15" s="754"/>
      <c r="S15" s="826">
        <f t="shared" si="10"/>
        <v>3</v>
      </c>
      <c r="T15" s="827"/>
      <c r="U15" s="821"/>
      <c r="V15" s="822">
        <f t="shared" si="11"/>
        <v>0</v>
      </c>
      <c r="W15" s="823">
        <f t="shared" si="12"/>
        <v>0</v>
      </c>
      <c r="X15" s="8"/>
      <c r="Y15" s="828">
        <f t="shared" si="13"/>
        <v>3</v>
      </c>
      <c r="Z15" s="833"/>
      <c r="AA15" s="830"/>
      <c r="AB15" s="831">
        <f t="shared" si="14"/>
        <v>0</v>
      </c>
      <c r="AC15" s="8"/>
      <c r="AD15" s="8"/>
      <c r="AE15" s="8"/>
      <c r="AF15" s="835"/>
      <c r="AG15" s="835"/>
    </row>
    <row r="16" spans="1:33" ht="20.25" customHeight="1">
      <c r="A16" s="836">
        <f t="shared" si="15"/>
        <v>4</v>
      </c>
      <c r="B16" s="837"/>
      <c r="C16" s="838"/>
      <c r="D16" s="822">
        <f t="shared" si="2"/>
        <v>0</v>
      </c>
      <c r="E16" s="823">
        <f t="shared" si="3"/>
        <v>0</v>
      </c>
      <c r="F16" s="754"/>
      <c r="G16" s="824">
        <f t="shared" si="4"/>
        <v>4</v>
      </c>
      <c r="H16" s="837">
        <v>3987000</v>
      </c>
      <c r="I16" s="838">
        <v>3</v>
      </c>
      <c r="J16" s="822">
        <f t="shared" si="5"/>
        <v>3</v>
      </c>
      <c r="K16" s="823">
        <f t="shared" si="6"/>
        <v>11961000</v>
      </c>
      <c r="L16" s="754"/>
      <c r="M16" s="826">
        <f t="shared" si="7"/>
        <v>4</v>
      </c>
      <c r="N16" s="827"/>
      <c r="O16" s="821"/>
      <c r="P16" s="822">
        <f t="shared" si="8"/>
        <v>0</v>
      </c>
      <c r="Q16" s="823">
        <f t="shared" si="9"/>
        <v>0</v>
      </c>
      <c r="R16" s="754"/>
      <c r="S16" s="826">
        <f t="shared" si="10"/>
        <v>4</v>
      </c>
      <c r="T16" s="827"/>
      <c r="U16" s="821"/>
      <c r="V16" s="822">
        <f t="shared" si="11"/>
        <v>0</v>
      </c>
      <c r="W16" s="823">
        <f t="shared" si="12"/>
        <v>0</v>
      </c>
      <c r="X16" s="8"/>
      <c r="Y16" s="828">
        <f t="shared" si="13"/>
        <v>4</v>
      </c>
      <c r="Z16" s="833"/>
      <c r="AA16" s="830"/>
      <c r="AB16" s="831">
        <f t="shared" si="14"/>
        <v>0</v>
      </c>
      <c r="AC16" s="8"/>
      <c r="AD16" s="8"/>
      <c r="AE16" s="8"/>
      <c r="AF16" s="835"/>
      <c r="AG16" s="835"/>
    </row>
    <row r="17" spans="1:33" ht="20.25" customHeight="1">
      <c r="A17" s="836">
        <f t="shared" si="15"/>
        <v>5</v>
      </c>
      <c r="B17" s="837"/>
      <c r="C17" s="839"/>
      <c r="D17" s="822">
        <f t="shared" si="2"/>
        <v>0</v>
      </c>
      <c r="E17" s="823">
        <f t="shared" si="3"/>
        <v>0</v>
      </c>
      <c r="F17" s="754"/>
      <c r="G17" s="824">
        <f t="shared" si="4"/>
        <v>5</v>
      </c>
      <c r="H17" s="837"/>
      <c r="I17" s="839"/>
      <c r="J17" s="822">
        <f t="shared" si="5"/>
        <v>0</v>
      </c>
      <c r="K17" s="823">
        <f t="shared" si="6"/>
        <v>0</v>
      </c>
      <c r="L17" s="754"/>
      <c r="M17" s="826">
        <f t="shared" si="7"/>
        <v>5</v>
      </c>
      <c r="N17" s="827"/>
      <c r="O17" s="821"/>
      <c r="P17" s="822">
        <f t="shared" si="8"/>
        <v>0</v>
      </c>
      <c r="Q17" s="823">
        <f t="shared" si="9"/>
        <v>0</v>
      </c>
      <c r="R17" s="754"/>
      <c r="S17" s="826">
        <f t="shared" si="10"/>
        <v>5</v>
      </c>
      <c r="T17" s="827"/>
      <c r="U17" s="821"/>
      <c r="V17" s="822">
        <f t="shared" si="11"/>
        <v>0</v>
      </c>
      <c r="W17" s="823">
        <f t="shared" si="12"/>
        <v>0</v>
      </c>
      <c r="X17" s="8"/>
      <c r="Y17" s="828">
        <f t="shared" si="13"/>
        <v>5</v>
      </c>
      <c r="Z17" s="833"/>
      <c r="AA17" s="830"/>
      <c r="AB17" s="831">
        <f t="shared" si="14"/>
        <v>0</v>
      </c>
      <c r="AC17" s="8"/>
      <c r="AD17" s="8"/>
      <c r="AE17" s="8"/>
      <c r="AF17" s="835"/>
      <c r="AG17" s="835"/>
    </row>
    <row r="18" spans="1:33" ht="20.25" customHeight="1">
      <c r="A18" s="836">
        <f t="shared" si="15"/>
        <v>6</v>
      </c>
      <c r="B18" s="837"/>
      <c r="C18" s="839"/>
      <c r="D18" s="822">
        <f t="shared" si="2"/>
        <v>0</v>
      </c>
      <c r="E18" s="823">
        <f t="shared" si="3"/>
        <v>0</v>
      </c>
      <c r="F18" s="754"/>
      <c r="G18" s="824">
        <f t="shared" si="4"/>
        <v>6</v>
      </c>
      <c r="H18" s="837"/>
      <c r="I18" s="839"/>
      <c r="J18" s="822">
        <f t="shared" si="5"/>
        <v>0</v>
      </c>
      <c r="K18" s="823">
        <f t="shared" si="6"/>
        <v>0</v>
      </c>
      <c r="L18" s="754"/>
      <c r="M18" s="826">
        <f t="shared" si="7"/>
        <v>6</v>
      </c>
      <c r="N18" s="827"/>
      <c r="O18" s="821"/>
      <c r="P18" s="822">
        <f t="shared" si="8"/>
        <v>0</v>
      </c>
      <c r="Q18" s="823">
        <f t="shared" si="9"/>
        <v>0</v>
      </c>
      <c r="R18" s="754"/>
      <c r="S18" s="826">
        <f t="shared" si="10"/>
        <v>6</v>
      </c>
      <c r="T18" s="827">
        <v>3860000</v>
      </c>
      <c r="U18" s="821">
        <v>5</v>
      </c>
      <c r="V18" s="822">
        <f t="shared" si="11"/>
        <v>1</v>
      </c>
      <c r="W18" s="823">
        <f t="shared" si="12"/>
        <v>3860000</v>
      </c>
      <c r="X18" s="8"/>
      <c r="Y18" s="828">
        <f t="shared" si="13"/>
        <v>6</v>
      </c>
      <c r="Z18" s="833"/>
      <c r="AA18" s="830"/>
      <c r="AB18" s="831">
        <f t="shared" si="14"/>
        <v>0</v>
      </c>
      <c r="AC18" s="8"/>
      <c r="AD18" s="8"/>
      <c r="AE18" s="840"/>
      <c r="AF18" s="835"/>
      <c r="AG18" s="835"/>
    </row>
    <row r="19" spans="1:33" ht="20.25" customHeight="1">
      <c r="A19" s="836">
        <f t="shared" si="15"/>
        <v>7</v>
      </c>
      <c r="B19" s="837"/>
      <c r="C19" s="838"/>
      <c r="D19" s="822">
        <f t="shared" si="2"/>
        <v>0</v>
      </c>
      <c r="E19" s="823">
        <f t="shared" si="3"/>
        <v>0</v>
      </c>
      <c r="F19" s="754"/>
      <c r="G19" s="824">
        <f t="shared" si="4"/>
        <v>7</v>
      </c>
      <c r="H19" s="837">
        <v>6295000</v>
      </c>
      <c r="I19" s="838">
        <v>4</v>
      </c>
      <c r="J19" s="822">
        <f t="shared" si="5"/>
        <v>2</v>
      </c>
      <c r="K19" s="823">
        <f t="shared" si="6"/>
        <v>12590000</v>
      </c>
      <c r="L19" s="754"/>
      <c r="M19" s="826">
        <f t="shared" si="7"/>
        <v>7</v>
      </c>
      <c r="N19" s="827"/>
      <c r="O19" s="821"/>
      <c r="P19" s="822">
        <f t="shared" si="8"/>
        <v>0</v>
      </c>
      <c r="Q19" s="823">
        <f t="shared" si="9"/>
        <v>0</v>
      </c>
      <c r="R19" s="754"/>
      <c r="S19" s="826">
        <f t="shared" si="10"/>
        <v>7</v>
      </c>
      <c r="T19" s="827"/>
      <c r="U19" s="821"/>
      <c r="V19" s="822">
        <f t="shared" si="11"/>
        <v>0</v>
      </c>
      <c r="W19" s="823">
        <f t="shared" si="12"/>
        <v>0</v>
      </c>
      <c r="X19" s="8"/>
      <c r="Y19" s="828">
        <f t="shared" si="13"/>
        <v>7</v>
      </c>
      <c r="Z19" s="833"/>
      <c r="AA19" s="830"/>
      <c r="AB19" s="831">
        <f t="shared" si="14"/>
        <v>0</v>
      </c>
      <c r="AC19" s="8"/>
      <c r="AD19" s="8"/>
      <c r="AE19" s="840"/>
      <c r="AF19" s="835"/>
      <c r="AG19" s="835"/>
    </row>
    <row r="20" spans="1:33" ht="20.25" customHeight="1">
      <c r="A20" s="836">
        <f t="shared" si="15"/>
        <v>8</v>
      </c>
      <c r="B20" s="837">
        <v>5337000</v>
      </c>
      <c r="C20" s="839">
        <v>2</v>
      </c>
      <c r="D20" s="822">
        <f t="shared" si="2"/>
        <v>4</v>
      </c>
      <c r="E20" s="823">
        <f t="shared" si="3"/>
        <v>21348000</v>
      </c>
      <c r="F20" s="754"/>
      <c r="G20" s="824">
        <f t="shared" si="4"/>
        <v>8</v>
      </c>
      <c r="H20" s="837"/>
      <c r="I20" s="839"/>
      <c r="J20" s="822">
        <f t="shared" si="5"/>
        <v>0</v>
      </c>
      <c r="K20" s="823">
        <f t="shared" si="6"/>
        <v>0</v>
      </c>
      <c r="L20" s="754"/>
      <c r="M20" s="826">
        <f t="shared" si="7"/>
        <v>8</v>
      </c>
      <c r="N20" s="827"/>
      <c r="O20" s="821"/>
      <c r="P20" s="822">
        <f t="shared" si="8"/>
        <v>0</v>
      </c>
      <c r="Q20" s="823">
        <f t="shared" si="9"/>
        <v>0</v>
      </c>
      <c r="R20" s="754"/>
      <c r="S20" s="826">
        <f t="shared" si="10"/>
        <v>8</v>
      </c>
      <c r="T20" s="827">
        <v>4323000</v>
      </c>
      <c r="U20" s="821">
        <v>3</v>
      </c>
      <c r="V20" s="822">
        <f t="shared" si="11"/>
        <v>3</v>
      </c>
      <c r="W20" s="823">
        <f t="shared" si="12"/>
        <v>12969000</v>
      </c>
      <c r="X20" s="8"/>
      <c r="Y20" s="828">
        <f t="shared" si="13"/>
        <v>8</v>
      </c>
      <c r="Z20" s="833"/>
      <c r="AA20" s="830"/>
      <c r="AB20" s="831">
        <f t="shared" si="14"/>
        <v>0</v>
      </c>
      <c r="AC20" s="8"/>
      <c r="AD20" s="8"/>
      <c r="AE20" s="840"/>
      <c r="AF20" s="835"/>
      <c r="AG20" s="835"/>
    </row>
    <row r="21" spans="1:33" ht="20.25" customHeight="1">
      <c r="A21" s="836">
        <f t="shared" si="15"/>
        <v>9</v>
      </c>
      <c r="B21" s="837"/>
      <c r="C21" s="839"/>
      <c r="D21" s="822">
        <f t="shared" si="2"/>
        <v>0</v>
      </c>
      <c r="E21" s="823">
        <f t="shared" si="3"/>
        <v>0</v>
      </c>
      <c r="F21" s="754"/>
      <c r="G21" s="824">
        <f t="shared" si="4"/>
        <v>9</v>
      </c>
      <c r="H21" s="841"/>
      <c r="I21" s="839"/>
      <c r="J21" s="822">
        <f t="shared" si="5"/>
        <v>0</v>
      </c>
      <c r="K21" s="823">
        <f t="shared" si="6"/>
        <v>0</v>
      </c>
      <c r="L21" s="754"/>
      <c r="M21" s="826">
        <f t="shared" si="7"/>
        <v>9</v>
      </c>
      <c r="N21" s="827"/>
      <c r="O21" s="821"/>
      <c r="P21" s="822">
        <f t="shared" si="8"/>
        <v>0</v>
      </c>
      <c r="Q21" s="823">
        <f t="shared" si="9"/>
        <v>0</v>
      </c>
      <c r="R21" s="754"/>
      <c r="S21" s="826">
        <f t="shared" si="10"/>
        <v>9</v>
      </c>
      <c r="T21" s="827"/>
      <c r="U21" s="821"/>
      <c r="V21" s="822">
        <f t="shared" si="11"/>
        <v>0</v>
      </c>
      <c r="W21" s="823">
        <f t="shared" si="12"/>
        <v>0</v>
      </c>
      <c r="X21" s="8"/>
      <c r="Y21" s="828">
        <f t="shared" si="13"/>
        <v>9</v>
      </c>
      <c r="Z21" s="833"/>
      <c r="AA21" s="830"/>
      <c r="AB21" s="831">
        <f t="shared" si="14"/>
        <v>0</v>
      </c>
      <c r="AC21" s="8"/>
      <c r="AD21" s="8"/>
      <c r="AE21" s="840"/>
      <c r="AF21" s="835"/>
      <c r="AG21" s="835"/>
    </row>
    <row r="22" spans="1:33" ht="20.25" customHeight="1">
      <c r="A22" s="836">
        <f t="shared" si="15"/>
        <v>10</v>
      </c>
      <c r="B22" s="837"/>
      <c r="C22" s="838"/>
      <c r="D22" s="822">
        <f t="shared" si="2"/>
        <v>0</v>
      </c>
      <c r="E22" s="823">
        <f t="shared" si="3"/>
        <v>0</v>
      </c>
      <c r="F22" s="754"/>
      <c r="G22" s="824">
        <f t="shared" si="4"/>
        <v>10</v>
      </c>
      <c r="H22" s="837">
        <v>4949000</v>
      </c>
      <c r="I22" s="838">
        <v>4</v>
      </c>
      <c r="J22" s="822">
        <f t="shared" si="5"/>
        <v>2</v>
      </c>
      <c r="K22" s="823">
        <f t="shared" si="6"/>
        <v>9898000</v>
      </c>
      <c r="L22" s="754"/>
      <c r="M22" s="826">
        <f t="shared" si="7"/>
        <v>10</v>
      </c>
      <c r="N22" s="827"/>
      <c r="O22" s="822"/>
      <c r="P22" s="822">
        <f t="shared" si="8"/>
        <v>0</v>
      </c>
      <c r="Q22" s="823">
        <f t="shared" si="9"/>
        <v>0</v>
      </c>
      <c r="R22" s="754"/>
      <c r="S22" s="826">
        <f t="shared" si="10"/>
        <v>10</v>
      </c>
      <c r="T22" s="827">
        <v>8145000</v>
      </c>
      <c r="U22" s="822">
        <v>5</v>
      </c>
      <c r="V22" s="822">
        <f t="shared" si="11"/>
        <v>1</v>
      </c>
      <c r="W22" s="823">
        <f t="shared" si="12"/>
        <v>8145000</v>
      </c>
      <c r="X22" s="8"/>
      <c r="Y22" s="828">
        <f t="shared" si="13"/>
        <v>10</v>
      </c>
      <c r="Z22" s="833"/>
      <c r="AA22" s="830"/>
      <c r="AB22" s="831">
        <f t="shared" si="14"/>
        <v>0</v>
      </c>
      <c r="AC22" s="8"/>
      <c r="AD22" s="842"/>
      <c r="AE22" s="840"/>
      <c r="AF22" s="835"/>
      <c r="AG22" s="835"/>
    </row>
    <row r="23" spans="1:33" ht="20.25" customHeight="1">
      <c r="A23" s="836">
        <f t="shared" si="15"/>
        <v>11</v>
      </c>
      <c r="B23" s="837"/>
      <c r="C23" s="839"/>
      <c r="D23" s="822">
        <f t="shared" si="2"/>
        <v>0</v>
      </c>
      <c r="E23" s="823">
        <f t="shared" si="3"/>
        <v>0</v>
      </c>
      <c r="F23" s="754"/>
      <c r="G23" s="824">
        <f t="shared" si="4"/>
        <v>11</v>
      </c>
      <c r="H23" s="837"/>
      <c r="I23" s="839"/>
      <c r="J23" s="822">
        <f t="shared" si="5"/>
        <v>0</v>
      </c>
      <c r="K23" s="823">
        <f t="shared" si="6"/>
        <v>0</v>
      </c>
      <c r="L23" s="754"/>
      <c r="M23" s="826">
        <f t="shared" si="7"/>
        <v>11</v>
      </c>
      <c r="N23" s="827"/>
      <c r="O23" s="822"/>
      <c r="P23" s="822">
        <f t="shared" si="8"/>
        <v>0</v>
      </c>
      <c r="Q23" s="823">
        <f t="shared" si="9"/>
        <v>0</v>
      </c>
      <c r="R23" s="754"/>
      <c r="S23" s="826">
        <f t="shared" si="10"/>
        <v>11</v>
      </c>
      <c r="T23" s="827">
        <v>2847000</v>
      </c>
      <c r="U23" s="822">
        <v>3</v>
      </c>
      <c r="V23" s="822">
        <f t="shared" si="11"/>
        <v>3</v>
      </c>
      <c r="W23" s="823">
        <f t="shared" si="12"/>
        <v>8541000</v>
      </c>
      <c r="X23" s="8"/>
      <c r="Y23" s="828">
        <f t="shared" si="13"/>
        <v>11</v>
      </c>
      <c r="Z23" s="833">
        <v>4880000</v>
      </c>
      <c r="AA23" s="830">
        <v>4</v>
      </c>
      <c r="AB23" s="831">
        <f t="shared" si="14"/>
        <v>19520000</v>
      </c>
      <c r="AC23" s="8"/>
      <c r="AD23" s="842"/>
      <c r="AE23" s="840"/>
      <c r="AF23" s="840"/>
      <c r="AG23" s="8"/>
    </row>
    <row r="24" spans="1:33" ht="20.25" customHeight="1">
      <c r="A24" s="836">
        <f t="shared" si="15"/>
        <v>12</v>
      </c>
      <c r="B24" s="837">
        <v>6082000</v>
      </c>
      <c r="C24" s="839">
        <v>2</v>
      </c>
      <c r="D24" s="822">
        <f t="shared" si="2"/>
        <v>4</v>
      </c>
      <c r="E24" s="823">
        <f t="shared" si="3"/>
        <v>24328000</v>
      </c>
      <c r="F24" s="754"/>
      <c r="G24" s="824">
        <f t="shared" si="4"/>
        <v>12</v>
      </c>
      <c r="H24" s="837"/>
      <c r="I24" s="839"/>
      <c r="J24" s="822">
        <f t="shared" si="5"/>
        <v>0</v>
      </c>
      <c r="K24" s="823">
        <f t="shared" si="6"/>
        <v>0</v>
      </c>
      <c r="L24" s="754"/>
      <c r="M24" s="826">
        <f t="shared" si="7"/>
        <v>12</v>
      </c>
      <c r="N24" s="827"/>
      <c r="O24" s="822"/>
      <c r="P24" s="822">
        <f t="shared" si="8"/>
        <v>0</v>
      </c>
      <c r="Q24" s="823">
        <f t="shared" si="9"/>
        <v>0</v>
      </c>
      <c r="R24" s="754"/>
      <c r="S24" s="826">
        <f t="shared" si="10"/>
        <v>12</v>
      </c>
      <c r="T24" s="827"/>
      <c r="U24" s="822"/>
      <c r="V24" s="822">
        <f t="shared" si="11"/>
        <v>0</v>
      </c>
      <c r="W24" s="823">
        <f t="shared" si="12"/>
        <v>0</v>
      </c>
      <c r="X24" s="8"/>
      <c r="Y24" s="828">
        <f t="shared" si="13"/>
        <v>12</v>
      </c>
      <c r="Z24" s="833"/>
      <c r="AA24" s="830"/>
      <c r="AB24" s="831">
        <f t="shared" si="14"/>
        <v>0</v>
      </c>
      <c r="AC24" s="8"/>
      <c r="AD24" s="842"/>
      <c r="AE24" s="840"/>
      <c r="AF24" s="840"/>
      <c r="AG24" s="8"/>
    </row>
    <row r="25" spans="1:33" ht="20.25" customHeight="1">
      <c r="A25" s="836">
        <f t="shared" si="15"/>
        <v>13</v>
      </c>
      <c r="B25" s="841">
        <v>3609000</v>
      </c>
      <c r="C25" s="839">
        <v>5</v>
      </c>
      <c r="D25" s="822">
        <f t="shared" si="2"/>
        <v>1</v>
      </c>
      <c r="E25" s="823">
        <f t="shared" si="3"/>
        <v>3609000</v>
      </c>
      <c r="F25" s="754"/>
      <c r="G25" s="824">
        <f t="shared" si="4"/>
        <v>13</v>
      </c>
      <c r="H25" s="837"/>
      <c r="I25" s="839"/>
      <c r="J25" s="822">
        <f t="shared" si="5"/>
        <v>0</v>
      </c>
      <c r="K25" s="823">
        <f t="shared" si="6"/>
        <v>0</v>
      </c>
      <c r="L25" s="754"/>
      <c r="M25" s="826">
        <f t="shared" si="7"/>
        <v>13</v>
      </c>
      <c r="N25" s="827"/>
      <c r="O25" s="822"/>
      <c r="P25" s="822">
        <f t="shared" si="8"/>
        <v>0</v>
      </c>
      <c r="Q25" s="823">
        <f t="shared" si="9"/>
        <v>0</v>
      </c>
      <c r="R25" s="754"/>
      <c r="S25" s="826">
        <f t="shared" si="10"/>
        <v>13</v>
      </c>
      <c r="T25" s="827"/>
      <c r="U25" s="822"/>
      <c r="V25" s="822">
        <f t="shared" si="11"/>
        <v>0</v>
      </c>
      <c r="W25" s="823">
        <f t="shared" si="12"/>
        <v>0</v>
      </c>
      <c r="X25" s="8"/>
      <c r="Y25" s="828">
        <f t="shared" si="13"/>
        <v>13</v>
      </c>
      <c r="Z25" s="833"/>
      <c r="AA25" s="830"/>
      <c r="AB25" s="831">
        <f t="shared" si="14"/>
        <v>0</v>
      </c>
      <c r="AC25" s="8"/>
      <c r="AD25" s="842"/>
      <c r="AE25" s="840"/>
      <c r="AF25" s="840"/>
      <c r="AG25" s="8"/>
    </row>
    <row r="26" spans="1:33" ht="20.25" customHeight="1">
      <c r="A26" s="836">
        <f t="shared" si="15"/>
        <v>14</v>
      </c>
      <c r="B26" s="841"/>
      <c r="C26" s="839"/>
      <c r="D26" s="822">
        <f t="shared" si="2"/>
        <v>0</v>
      </c>
      <c r="E26" s="823">
        <f t="shared" si="3"/>
        <v>0</v>
      </c>
      <c r="F26" s="754"/>
      <c r="G26" s="824">
        <f t="shared" si="4"/>
        <v>14</v>
      </c>
      <c r="H26" s="843">
        <v>10076000</v>
      </c>
      <c r="I26" s="844">
        <v>4</v>
      </c>
      <c r="J26" s="822">
        <f t="shared" si="5"/>
        <v>2</v>
      </c>
      <c r="K26" s="823">
        <f t="shared" si="6"/>
        <v>20152000</v>
      </c>
      <c r="L26" s="754"/>
      <c r="M26" s="826"/>
      <c r="N26" s="827"/>
      <c r="O26" s="822"/>
      <c r="P26" s="822"/>
      <c r="Q26" s="823"/>
      <c r="R26" s="754"/>
      <c r="S26" s="826">
        <f t="shared" si="10"/>
        <v>14</v>
      </c>
      <c r="T26" s="827"/>
      <c r="U26" s="822"/>
      <c r="V26" s="822">
        <f t="shared" si="11"/>
        <v>0</v>
      </c>
      <c r="W26" s="823">
        <f t="shared" si="12"/>
        <v>0</v>
      </c>
      <c r="X26" s="8"/>
      <c r="Y26" s="828">
        <f t="shared" si="13"/>
        <v>14</v>
      </c>
      <c r="Z26" s="833">
        <v>8269000</v>
      </c>
      <c r="AA26" s="830">
        <v>4</v>
      </c>
      <c r="AB26" s="831">
        <f t="shared" si="14"/>
        <v>33076000</v>
      </c>
      <c r="AC26" s="8"/>
      <c r="AD26" s="842"/>
      <c r="AE26" s="840"/>
      <c r="AF26" s="840"/>
      <c r="AG26" s="8"/>
    </row>
    <row r="27" spans="1:33" ht="20.25" customHeight="1">
      <c r="A27" s="836">
        <f t="shared" si="15"/>
        <v>15</v>
      </c>
      <c r="B27" s="837">
        <v>3634000</v>
      </c>
      <c r="C27" s="838">
        <v>2</v>
      </c>
      <c r="D27" s="822">
        <f t="shared" si="2"/>
        <v>4</v>
      </c>
      <c r="E27" s="823">
        <f t="shared" si="3"/>
        <v>14536000</v>
      </c>
      <c r="F27" s="754"/>
      <c r="G27" s="824">
        <f t="shared" si="4"/>
        <v>15</v>
      </c>
      <c r="H27" s="837"/>
      <c r="I27" s="838"/>
      <c r="J27" s="822">
        <f t="shared" si="5"/>
        <v>0</v>
      </c>
      <c r="K27" s="823">
        <f t="shared" si="6"/>
        <v>0</v>
      </c>
      <c r="L27" s="754"/>
      <c r="M27" s="826">
        <f t="shared" ref="M27:M32" si="16">A27</f>
        <v>15</v>
      </c>
      <c r="N27" s="827"/>
      <c r="O27" s="822"/>
      <c r="P27" s="822">
        <f t="shared" ref="P27:P32" si="17">IF(O27=2,4,IF(O27=3,3,IF(O27=4,2,IF(O27=5,1,0))))</f>
        <v>0</v>
      </c>
      <c r="Q27" s="823">
        <f t="shared" ref="Q27:Q32" si="18">N27*P27</f>
        <v>0</v>
      </c>
      <c r="R27" s="754"/>
      <c r="S27" s="826">
        <f t="shared" si="10"/>
        <v>15</v>
      </c>
      <c r="T27" s="827">
        <v>10730000</v>
      </c>
      <c r="U27" s="822">
        <v>3</v>
      </c>
      <c r="V27" s="822">
        <f t="shared" si="11"/>
        <v>3</v>
      </c>
      <c r="W27" s="823">
        <f t="shared" si="12"/>
        <v>32190000</v>
      </c>
      <c r="X27" s="8"/>
      <c r="Y27" s="828">
        <f t="shared" si="13"/>
        <v>15</v>
      </c>
      <c r="Z27" s="845"/>
      <c r="AA27" s="830"/>
      <c r="AB27" s="831">
        <f t="shared" si="14"/>
        <v>0</v>
      </c>
      <c r="AC27" s="8"/>
      <c r="AD27" s="8"/>
      <c r="AE27" s="8"/>
      <c r="AF27" s="8"/>
      <c r="AG27" s="8"/>
    </row>
    <row r="28" spans="1:33" ht="20.25" customHeight="1">
      <c r="A28" s="836">
        <f t="shared" si="15"/>
        <v>16</v>
      </c>
      <c r="B28" s="837"/>
      <c r="C28" s="839"/>
      <c r="D28" s="822">
        <f t="shared" si="2"/>
        <v>0</v>
      </c>
      <c r="E28" s="823">
        <f t="shared" si="3"/>
        <v>0</v>
      </c>
      <c r="F28" s="754"/>
      <c r="G28" s="824">
        <f t="shared" si="4"/>
        <v>16</v>
      </c>
      <c r="H28" s="846"/>
      <c r="I28" s="839"/>
      <c r="J28" s="822">
        <f t="shared" si="5"/>
        <v>0</v>
      </c>
      <c r="K28" s="823">
        <f t="shared" si="6"/>
        <v>0</v>
      </c>
      <c r="L28" s="754"/>
      <c r="M28" s="826">
        <f t="shared" si="16"/>
        <v>16</v>
      </c>
      <c r="N28" s="827"/>
      <c r="O28" s="822"/>
      <c r="P28" s="822">
        <f t="shared" si="17"/>
        <v>0</v>
      </c>
      <c r="Q28" s="823">
        <f t="shared" si="18"/>
        <v>0</v>
      </c>
      <c r="R28" s="754"/>
      <c r="S28" s="826">
        <f t="shared" si="10"/>
        <v>16</v>
      </c>
      <c r="T28" s="827"/>
      <c r="U28" s="822"/>
      <c r="V28" s="822">
        <f t="shared" si="11"/>
        <v>0</v>
      </c>
      <c r="W28" s="823">
        <f t="shared" si="12"/>
        <v>0</v>
      </c>
      <c r="X28" s="8"/>
      <c r="Y28" s="828">
        <f t="shared" si="13"/>
        <v>16</v>
      </c>
      <c r="Z28" s="833"/>
      <c r="AA28" s="830"/>
      <c r="AB28" s="831">
        <f t="shared" si="14"/>
        <v>0</v>
      </c>
      <c r="AC28" s="8"/>
      <c r="AD28" s="8"/>
      <c r="AE28" s="8"/>
      <c r="AF28" s="8"/>
      <c r="AG28" s="8"/>
    </row>
    <row r="29" spans="1:33" ht="20.25" customHeight="1">
      <c r="A29" s="836">
        <f t="shared" si="15"/>
        <v>17</v>
      </c>
      <c r="B29" s="837"/>
      <c r="C29" s="838"/>
      <c r="D29" s="822">
        <f t="shared" si="2"/>
        <v>0</v>
      </c>
      <c r="E29" s="823">
        <f t="shared" si="3"/>
        <v>0</v>
      </c>
      <c r="F29" s="754"/>
      <c r="G29" s="824">
        <f t="shared" si="4"/>
        <v>17</v>
      </c>
      <c r="H29" s="837">
        <v>7480000</v>
      </c>
      <c r="I29" s="838">
        <v>4</v>
      </c>
      <c r="J29" s="822">
        <f t="shared" si="5"/>
        <v>2</v>
      </c>
      <c r="K29" s="823">
        <f t="shared" si="6"/>
        <v>14960000</v>
      </c>
      <c r="L29" s="754"/>
      <c r="M29" s="826">
        <f t="shared" si="16"/>
        <v>17</v>
      </c>
      <c r="N29" s="827"/>
      <c r="O29" s="822"/>
      <c r="P29" s="822">
        <f t="shared" si="17"/>
        <v>0</v>
      </c>
      <c r="Q29" s="823">
        <f t="shared" si="18"/>
        <v>0</v>
      </c>
      <c r="R29" s="754"/>
      <c r="S29" s="826">
        <f t="shared" si="10"/>
        <v>17</v>
      </c>
      <c r="T29" s="827">
        <v>4633000</v>
      </c>
      <c r="U29" s="822">
        <v>5</v>
      </c>
      <c r="V29" s="822">
        <f t="shared" si="11"/>
        <v>1</v>
      </c>
      <c r="W29" s="823">
        <f t="shared" si="12"/>
        <v>4633000</v>
      </c>
      <c r="X29" s="8"/>
      <c r="Y29" s="828">
        <f t="shared" si="13"/>
        <v>17</v>
      </c>
      <c r="Z29" s="845"/>
      <c r="AA29" s="830"/>
      <c r="AB29" s="831">
        <f t="shared" si="14"/>
        <v>0</v>
      </c>
      <c r="AC29" s="8"/>
      <c r="AD29" s="8"/>
      <c r="AE29" s="8"/>
      <c r="AF29" s="8"/>
      <c r="AG29" s="8"/>
    </row>
    <row r="30" spans="1:33" ht="20.25" customHeight="1">
      <c r="A30" s="836">
        <f t="shared" si="15"/>
        <v>18</v>
      </c>
      <c r="B30" s="837"/>
      <c r="C30" s="839"/>
      <c r="D30" s="822">
        <f t="shared" si="2"/>
        <v>0</v>
      </c>
      <c r="E30" s="823">
        <f t="shared" si="3"/>
        <v>0</v>
      </c>
      <c r="F30" s="754"/>
      <c r="G30" s="824">
        <f t="shared" si="4"/>
        <v>18</v>
      </c>
      <c r="H30" s="837"/>
      <c r="I30" s="839"/>
      <c r="J30" s="822">
        <f t="shared" si="5"/>
        <v>0</v>
      </c>
      <c r="K30" s="823">
        <f t="shared" si="6"/>
        <v>0</v>
      </c>
      <c r="L30" s="754"/>
      <c r="M30" s="826">
        <f t="shared" si="16"/>
        <v>18</v>
      </c>
      <c r="N30" s="827"/>
      <c r="O30" s="822"/>
      <c r="P30" s="822">
        <f t="shared" si="17"/>
        <v>0</v>
      </c>
      <c r="Q30" s="823">
        <f t="shared" si="18"/>
        <v>0</v>
      </c>
      <c r="R30" s="754"/>
      <c r="S30" s="826">
        <f t="shared" si="10"/>
        <v>18</v>
      </c>
      <c r="T30" s="827">
        <v>2393000</v>
      </c>
      <c r="U30" s="822">
        <v>3</v>
      </c>
      <c r="V30" s="822">
        <f t="shared" si="11"/>
        <v>3</v>
      </c>
      <c r="W30" s="823">
        <f t="shared" si="12"/>
        <v>7179000</v>
      </c>
      <c r="X30" s="8"/>
      <c r="Y30" s="828">
        <f t="shared" si="13"/>
        <v>18</v>
      </c>
      <c r="Z30" s="833">
        <v>8997000</v>
      </c>
      <c r="AA30" s="830">
        <v>4</v>
      </c>
      <c r="AB30" s="831">
        <f t="shared" si="14"/>
        <v>35988000</v>
      </c>
      <c r="AC30" s="8"/>
      <c r="AD30" s="8"/>
      <c r="AE30" s="8"/>
      <c r="AF30" s="8"/>
      <c r="AG30" s="8"/>
    </row>
    <row r="31" spans="1:33" ht="20.25" customHeight="1">
      <c r="A31" s="836">
        <f t="shared" si="15"/>
        <v>19</v>
      </c>
      <c r="B31" s="837">
        <v>6812000</v>
      </c>
      <c r="C31" s="839">
        <v>2</v>
      </c>
      <c r="D31" s="822">
        <f t="shared" si="2"/>
        <v>4</v>
      </c>
      <c r="E31" s="823">
        <f t="shared" si="3"/>
        <v>27248000</v>
      </c>
      <c r="F31" s="754"/>
      <c r="G31" s="824">
        <f t="shared" si="4"/>
        <v>19</v>
      </c>
      <c r="H31" s="837"/>
      <c r="I31" s="839"/>
      <c r="J31" s="822">
        <f t="shared" si="5"/>
        <v>0</v>
      </c>
      <c r="K31" s="823">
        <f t="shared" si="6"/>
        <v>0</v>
      </c>
      <c r="L31" s="754"/>
      <c r="M31" s="826">
        <f t="shared" si="16"/>
        <v>19</v>
      </c>
      <c r="N31" s="827"/>
      <c r="O31" s="822"/>
      <c r="P31" s="822">
        <f t="shared" si="17"/>
        <v>0</v>
      </c>
      <c r="Q31" s="823">
        <f t="shared" si="18"/>
        <v>0</v>
      </c>
      <c r="R31" s="754"/>
      <c r="S31" s="826">
        <f t="shared" si="10"/>
        <v>19</v>
      </c>
      <c r="T31" s="827"/>
      <c r="U31" s="822"/>
      <c r="V31" s="822">
        <f t="shared" si="11"/>
        <v>0</v>
      </c>
      <c r="W31" s="823">
        <f t="shared" si="12"/>
        <v>0</v>
      </c>
      <c r="X31" s="8"/>
      <c r="Y31" s="828">
        <f t="shared" si="13"/>
        <v>19</v>
      </c>
      <c r="Z31" s="833"/>
      <c r="AA31" s="830"/>
      <c r="AB31" s="831">
        <f t="shared" si="14"/>
        <v>0</v>
      </c>
      <c r="AC31" s="8"/>
      <c r="AD31" s="8"/>
      <c r="AE31" s="8"/>
      <c r="AF31" s="8"/>
      <c r="AG31" s="8"/>
    </row>
    <row r="32" spans="1:33" ht="20.25" customHeight="1">
      <c r="A32" s="836">
        <f t="shared" si="15"/>
        <v>20</v>
      </c>
      <c r="B32" s="837"/>
      <c r="C32" s="839"/>
      <c r="D32" s="822">
        <f t="shared" si="2"/>
        <v>0</v>
      </c>
      <c r="E32" s="823">
        <f t="shared" si="3"/>
        <v>0</v>
      </c>
      <c r="F32" s="754"/>
      <c r="G32" s="824">
        <f t="shared" si="4"/>
        <v>20</v>
      </c>
      <c r="H32" s="837">
        <v>6729000</v>
      </c>
      <c r="I32" s="839">
        <v>5</v>
      </c>
      <c r="J32" s="822">
        <f t="shared" si="5"/>
        <v>1</v>
      </c>
      <c r="K32" s="823">
        <f t="shared" si="6"/>
        <v>6729000</v>
      </c>
      <c r="L32" s="754"/>
      <c r="M32" s="826">
        <f t="shared" si="16"/>
        <v>20</v>
      </c>
      <c r="N32" s="827"/>
      <c r="O32" s="822"/>
      <c r="P32" s="822">
        <f t="shared" si="17"/>
        <v>0</v>
      </c>
      <c r="Q32" s="823">
        <f t="shared" si="18"/>
        <v>0</v>
      </c>
      <c r="R32" s="754"/>
      <c r="S32" s="826">
        <f t="shared" si="10"/>
        <v>20</v>
      </c>
      <c r="T32" s="827"/>
      <c r="U32" s="822"/>
      <c r="V32" s="822">
        <f t="shared" si="11"/>
        <v>0</v>
      </c>
      <c r="W32" s="823">
        <f t="shared" si="12"/>
        <v>0</v>
      </c>
      <c r="X32" s="8"/>
      <c r="Y32" s="828">
        <f t="shared" si="13"/>
        <v>20</v>
      </c>
      <c r="Z32" s="845"/>
      <c r="AA32" s="834"/>
      <c r="AB32" s="831">
        <f t="shared" si="14"/>
        <v>0</v>
      </c>
      <c r="AC32" s="8"/>
      <c r="AD32" s="8"/>
      <c r="AE32" s="8"/>
      <c r="AF32" s="8"/>
      <c r="AG32" s="8"/>
    </row>
    <row r="33" spans="1:33" ht="20.25" customHeight="1">
      <c r="A33" s="836">
        <f t="shared" si="15"/>
        <v>21</v>
      </c>
      <c r="B33" s="837"/>
      <c r="C33" s="839"/>
      <c r="D33" s="822">
        <f t="shared" si="2"/>
        <v>0</v>
      </c>
      <c r="E33" s="823">
        <f t="shared" si="3"/>
        <v>0</v>
      </c>
      <c r="F33" s="754"/>
      <c r="G33" s="824">
        <f t="shared" si="4"/>
        <v>21</v>
      </c>
      <c r="H33" s="843"/>
      <c r="I33" s="844"/>
      <c r="J33" s="822">
        <f t="shared" si="5"/>
        <v>0</v>
      </c>
      <c r="K33" s="823">
        <f t="shared" si="6"/>
        <v>0</v>
      </c>
      <c r="L33" s="754"/>
      <c r="M33" s="826"/>
      <c r="N33" s="827"/>
      <c r="O33" s="822"/>
      <c r="P33" s="822"/>
      <c r="Q33" s="823"/>
      <c r="R33" s="754"/>
      <c r="S33" s="826">
        <f t="shared" si="10"/>
        <v>21</v>
      </c>
      <c r="T33" s="827">
        <v>5642000</v>
      </c>
      <c r="U33" s="822">
        <v>4</v>
      </c>
      <c r="V33" s="822">
        <f t="shared" si="11"/>
        <v>2</v>
      </c>
      <c r="W33" s="823">
        <f t="shared" si="12"/>
        <v>11284000</v>
      </c>
      <c r="X33" s="8"/>
      <c r="Y33" s="828">
        <f t="shared" si="13"/>
        <v>21</v>
      </c>
      <c r="Z33" s="845">
        <v>7184000</v>
      </c>
      <c r="AA33" s="830">
        <v>4</v>
      </c>
      <c r="AB33" s="831">
        <f t="shared" si="14"/>
        <v>28736000</v>
      </c>
      <c r="AC33" s="8"/>
      <c r="AD33" s="8"/>
      <c r="AE33" s="8"/>
      <c r="AF33" s="8"/>
      <c r="AG33" s="8"/>
    </row>
    <row r="34" spans="1:33" ht="20.25" customHeight="1">
      <c r="A34" s="836">
        <f t="shared" si="15"/>
        <v>22</v>
      </c>
      <c r="B34" s="837">
        <v>2347000</v>
      </c>
      <c r="C34" s="839">
        <v>2</v>
      </c>
      <c r="D34" s="822">
        <f t="shared" si="2"/>
        <v>4</v>
      </c>
      <c r="E34" s="823">
        <f t="shared" si="3"/>
        <v>9388000</v>
      </c>
      <c r="F34" s="754"/>
      <c r="G34" s="824">
        <f t="shared" si="4"/>
        <v>22</v>
      </c>
      <c r="H34" s="837">
        <v>4645000</v>
      </c>
      <c r="I34" s="839">
        <v>3</v>
      </c>
      <c r="J34" s="822">
        <f t="shared" si="5"/>
        <v>3</v>
      </c>
      <c r="K34" s="823">
        <f t="shared" si="6"/>
        <v>13935000</v>
      </c>
      <c r="L34" s="754"/>
      <c r="M34" s="826">
        <f t="shared" ref="M34:M39" si="19">A34</f>
        <v>22</v>
      </c>
      <c r="N34" s="827"/>
      <c r="O34" s="822"/>
      <c r="P34" s="822">
        <f t="shared" ref="P34:P39" si="20">IF(O34=2,4,IF(O34=3,3,IF(O34=4,2,IF(O34=5,1,0))))</f>
        <v>0</v>
      </c>
      <c r="Q34" s="823">
        <f t="shared" ref="Q34:Q39" si="21">N34*P34</f>
        <v>0</v>
      </c>
      <c r="R34" s="754"/>
      <c r="S34" s="826">
        <f t="shared" si="10"/>
        <v>22</v>
      </c>
      <c r="T34" s="827"/>
      <c r="U34" s="822"/>
      <c r="V34" s="822">
        <f t="shared" si="11"/>
        <v>0</v>
      </c>
      <c r="W34" s="823">
        <f t="shared" si="12"/>
        <v>0</v>
      </c>
      <c r="X34" s="8"/>
      <c r="Y34" s="828">
        <f t="shared" si="13"/>
        <v>22</v>
      </c>
      <c r="Z34" s="833"/>
      <c r="AA34" s="830"/>
      <c r="AB34" s="831">
        <f t="shared" si="14"/>
        <v>0</v>
      </c>
      <c r="AC34" s="8"/>
      <c r="AD34" s="8"/>
      <c r="AE34" s="8"/>
      <c r="AF34" s="8"/>
      <c r="AG34" s="8"/>
    </row>
    <row r="35" spans="1:33" ht="20.25" customHeight="1">
      <c r="A35" s="836">
        <f t="shared" si="15"/>
        <v>23</v>
      </c>
      <c r="B35" s="837"/>
      <c r="C35" s="839"/>
      <c r="D35" s="822">
        <f t="shared" si="2"/>
        <v>0</v>
      </c>
      <c r="E35" s="823">
        <f t="shared" si="3"/>
        <v>0</v>
      </c>
      <c r="F35" s="754"/>
      <c r="G35" s="824">
        <f t="shared" si="4"/>
        <v>23</v>
      </c>
      <c r="H35" s="837"/>
      <c r="I35" s="839"/>
      <c r="J35" s="822">
        <f t="shared" si="5"/>
        <v>0</v>
      </c>
      <c r="K35" s="823">
        <f t="shared" si="6"/>
        <v>0</v>
      </c>
      <c r="L35" s="754"/>
      <c r="M35" s="826">
        <f t="shared" si="19"/>
        <v>23</v>
      </c>
      <c r="N35" s="827"/>
      <c r="O35" s="822"/>
      <c r="P35" s="822">
        <f t="shared" si="20"/>
        <v>0</v>
      </c>
      <c r="Q35" s="823">
        <f t="shared" si="21"/>
        <v>0</v>
      </c>
      <c r="R35" s="754"/>
      <c r="S35" s="826">
        <f t="shared" si="10"/>
        <v>23</v>
      </c>
      <c r="T35" s="827"/>
      <c r="U35" s="822"/>
      <c r="V35" s="822">
        <f t="shared" si="11"/>
        <v>0</v>
      </c>
      <c r="W35" s="823">
        <f t="shared" si="12"/>
        <v>0</v>
      </c>
      <c r="X35" s="8"/>
      <c r="Y35" s="828">
        <f t="shared" si="13"/>
        <v>23</v>
      </c>
      <c r="Z35" s="833"/>
      <c r="AA35" s="830"/>
      <c r="AB35" s="831">
        <f t="shared" si="14"/>
        <v>0</v>
      </c>
      <c r="AC35" s="8"/>
      <c r="AD35" s="8"/>
      <c r="AE35" s="8"/>
      <c r="AF35" s="8"/>
      <c r="AG35" s="8"/>
    </row>
    <row r="36" spans="1:33" ht="20.25" customHeight="1">
      <c r="A36" s="836">
        <f t="shared" si="15"/>
        <v>24</v>
      </c>
      <c r="B36" s="837">
        <v>10956000</v>
      </c>
      <c r="C36" s="838">
        <v>5</v>
      </c>
      <c r="D36" s="822">
        <f t="shared" si="2"/>
        <v>1</v>
      </c>
      <c r="E36" s="823">
        <f t="shared" si="3"/>
        <v>10956000</v>
      </c>
      <c r="F36" s="754"/>
      <c r="G36" s="824">
        <f t="shared" si="4"/>
        <v>24</v>
      </c>
      <c r="H36" s="837">
        <v>2339000</v>
      </c>
      <c r="I36" s="838">
        <v>4</v>
      </c>
      <c r="J36" s="822">
        <f t="shared" si="5"/>
        <v>2</v>
      </c>
      <c r="K36" s="823">
        <f t="shared" si="6"/>
        <v>4678000</v>
      </c>
      <c r="L36" s="754"/>
      <c r="M36" s="826">
        <f t="shared" si="19"/>
        <v>24</v>
      </c>
      <c r="N36" s="827"/>
      <c r="O36" s="822"/>
      <c r="P36" s="822">
        <f t="shared" si="20"/>
        <v>0</v>
      </c>
      <c r="Q36" s="823">
        <f t="shared" si="21"/>
        <v>0</v>
      </c>
      <c r="R36" s="754"/>
      <c r="S36" s="826">
        <f t="shared" si="10"/>
        <v>24</v>
      </c>
      <c r="T36" s="827"/>
      <c r="U36" s="822"/>
      <c r="V36" s="822">
        <f t="shared" si="11"/>
        <v>0</v>
      </c>
      <c r="W36" s="823">
        <f t="shared" si="12"/>
        <v>0</v>
      </c>
      <c r="X36" s="8"/>
      <c r="Y36" s="828">
        <f t="shared" si="13"/>
        <v>24</v>
      </c>
      <c r="Z36" s="833"/>
      <c r="AA36" s="834"/>
      <c r="AB36" s="831">
        <f t="shared" si="14"/>
        <v>0</v>
      </c>
      <c r="AC36" s="8"/>
      <c r="AD36" s="8"/>
      <c r="AE36" s="8"/>
      <c r="AF36" s="8"/>
      <c r="AG36" s="8"/>
    </row>
    <row r="37" spans="1:33" ht="20.25" customHeight="1">
      <c r="A37" s="836">
        <f t="shared" si="15"/>
        <v>25</v>
      </c>
      <c r="B37" s="847"/>
      <c r="C37" s="848"/>
      <c r="D37" s="849">
        <f t="shared" si="2"/>
        <v>0</v>
      </c>
      <c r="E37" s="850">
        <f t="shared" si="3"/>
        <v>0</v>
      </c>
      <c r="F37" s="8"/>
      <c r="G37" s="851">
        <f t="shared" si="4"/>
        <v>25</v>
      </c>
      <c r="H37" s="847"/>
      <c r="I37" s="848"/>
      <c r="J37" s="849">
        <f t="shared" si="5"/>
        <v>0</v>
      </c>
      <c r="K37" s="850">
        <f t="shared" si="6"/>
        <v>0</v>
      </c>
      <c r="L37" s="8"/>
      <c r="M37" s="852">
        <f t="shared" si="19"/>
        <v>25</v>
      </c>
      <c r="N37" s="853"/>
      <c r="O37" s="849"/>
      <c r="P37" s="849">
        <f t="shared" si="20"/>
        <v>0</v>
      </c>
      <c r="Q37" s="850">
        <f t="shared" si="21"/>
        <v>0</v>
      </c>
      <c r="R37" s="8"/>
      <c r="S37" s="852">
        <f t="shared" si="10"/>
        <v>25</v>
      </c>
      <c r="T37" s="853">
        <v>2412000</v>
      </c>
      <c r="U37" s="849">
        <v>3</v>
      </c>
      <c r="V37" s="849">
        <f t="shared" si="11"/>
        <v>3</v>
      </c>
      <c r="W37" s="850">
        <f t="shared" si="12"/>
        <v>7236000</v>
      </c>
      <c r="X37" s="854"/>
      <c r="Y37" s="828">
        <f t="shared" si="13"/>
        <v>25</v>
      </c>
      <c r="Z37" s="833">
        <v>6682000</v>
      </c>
      <c r="AA37" s="830">
        <v>4</v>
      </c>
      <c r="AB37" s="831">
        <f t="shared" si="14"/>
        <v>26728000</v>
      </c>
      <c r="AC37" s="8"/>
      <c r="AD37" s="8"/>
      <c r="AE37" s="8"/>
      <c r="AF37" s="8"/>
      <c r="AG37" s="8"/>
    </row>
    <row r="38" spans="1:33" ht="20.25" customHeight="1">
      <c r="A38" s="836">
        <f t="shared" si="15"/>
        <v>26</v>
      </c>
      <c r="B38" s="847">
        <v>8731000</v>
      </c>
      <c r="C38" s="848">
        <v>2</v>
      </c>
      <c r="D38" s="849">
        <f t="shared" si="2"/>
        <v>4</v>
      </c>
      <c r="E38" s="850">
        <f t="shared" si="3"/>
        <v>34924000</v>
      </c>
      <c r="F38" s="8"/>
      <c r="G38" s="851">
        <f t="shared" si="4"/>
        <v>26</v>
      </c>
      <c r="H38" s="847"/>
      <c r="I38" s="848"/>
      <c r="J38" s="849">
        <f t="shared" si="5"/>
        <v>0</v>
      </c>
      <c r="K38" s="850">
        <f t="shared" si="6"/>
        <v>0</v>
      </c>
      <c r="L38" s="8"/>
      <c r="M38" s="852">
        <f t="shared" si="19"/>
        <v>26</v>
      </c>
      <c r="N38" s="853"/>
      <c r="O38" s="849"/>
      <c r="P38" s="849">
        <f t="shared" si="20"/>
        <v>0</v>
      </c>
      <c r="Q38" s="850">
        <f t="shared" si="21"/>
        <v>0</v>
      </c>
      <c r="R38" s="854"/>
      <c r="S38" s="852">
        <f t="shared" si="10"/>
        <v>26</v>
      </c>
      <c r="T38" s="853"/>
      <c r="U38" s="849"/>
      <c r="V38" s="849">
        <f t="shared" si="11"/>
        <v>0</v>
      </c>
      <c r="W38" s="850">
        <f t="shared" si="12"/>
        <v>0</v>
      </c>
      <c r="X38" s="854"/>
      <c r="Y38" s="828">
        <f t="shared" si="13"/>
        <v>26</v>
      </c>
      <c r="Z38" s="833"/>
      <c r="AA38" s="830"/>
      <c r="AB38" s="831">
        <f t="shared" si="14"/>
        <v>0</v>
      </c>
      <c r="AC38" s="8"/>
      <c r="AD38" s="8"/>
      <c r="AE38" s="8"/>
      <c r="AF38" s="8"/>
      <c r="AG38" s="8"/>
    </row>
    <row r="39" spans="1:33" ht="20.25" customHeight="1">
      <c r="A39" s="836">
        <f t="shared" si="15"/>
        <v>27</v>
      </c>
      <c r="B39" s="847"/>
      <c r="C39" s="848"/>
      <c r="D39" s="849">
        <f t="shared" si="2"/>
        <v>0</v>
      </c>
      <c r="E39" s="850">
        <f t="shared" si="3"/>
        <v>0</v>
      </c>
      <c r="F39" s="854"/>
      <c r="G39" s="851">
        <f t="shared" si="4"/>
        <v>27</v>
      </c>
      <c r="H39" s="847"/>
      <c r="I39" s="848"/>
      <c r="J39" s="849">
        <f t="shared" si="5"/>
        <v>0</v>
      </c>
      <c r="K39" s="850">
        <f t="shared" si="6"/>
        <v>0</v>
      </c>
      <c r="L39" s="8"/>
      <c r="M39" s="852">
        <f t="shared" si="19"/>
        <v>27</v>
      </c>
      <c r="N39" s="853"/>
      <c r="O39" s="849"/>
      <c r="P39" s="849">
        <f t="shared" si="20"/>
        <v>0</v>
      </c>
      <c r="Q39" s="850">
        <f t="shared" si="21"/>
        <v>0</v>
      </c>
      <c r="R39" s="854"/>
      <c r="S39" s="852">
        <f t="shared" si="10"/>
        <v>27</v>
      </c>
      <c r="T39" s="853">
        <v>2596000</v>
      </c>
      <c r="U39" s="849">
        <v>5</v>
      </c>
      <c r="V39" s="849">
        <f t="shared" si="11"/>
        <v>1</v>
      </c>
      <c r="W39" s="850">
        <f t="shared" si="12"/>
        <v>2596000</v>
      </c>
      <c r="X39" s="854"/>
      <c r="Y39" s="828">
        <f t="shared" si="13"/>
        <v>27</v>
      </c>
      <c r="Z39" s="833"/>
      <c r="AA39" s="830"/>
      <c r="AB39" s="831">
        <f t="shared" si="14"/>
        <v>0</v>
      </c>
      <c r="AC39" s="8"/>
      <c r="AD39" s="8"/>
      <c r="AE39" s="8"/>
      <c r="AF39" s="8"/>
      <c r="AG39" s="8"/>
    </row>
    <row r="40" spans="1:33" ht="20.25" customHeight="1">
      <c r="A40" s="836">
        <f t="shared" si="15"/>
        <v>28</v>
      </c>
      <c r="B40" s="847"/>
      <c r="C40" s="855"/>
      <c r="D40" s="849">
        <f t="shared" si="2"/>
        <v>0</v>
      </c>
      <c r="E40" s="850">
        <f t="shared" si="3"/>
        <v>0</v>
      </c>
      <c r="F40" s="854"/>
      <c r="G40" s="851">
        <f t="shared" si="4"/>
        <v>28</v>
      </c>
      <c r="H40" s="856">
        <v>7472000</v>
      </c>
      <c r="I40" s="857">
        <v>4</v>
      </c>
      <c r="J40" s="849">
        <f t="shared" si="5"/>
        <v>2</v>
      </c>
      <c r="K40" s="850">
        <f t="shared" si="6"/>
        <v>14944000</v>
      </c>
      <c r="L40" s="8"/>
      <c r="M40" s="852"/>
      <c r="N40" s="853"/>
      <c r="O40" s="849"/>
      <c r="P40" s="849"/>
      <c r="Q40" s="850"/>
      <c r="R40" s="854"/>
      <c r="S40" s="852">
        <f t="shared" si="10"/>
        <v>28</v>
      </c>
      <c r="T40" s="853"/>
      <c r="U40" s="849"/>
      <c r="V40" s="849">
        <f t="shared" si="11"/>
        <v>0</v>
      </c>
      <c r="W40" s="850">
        <f t="shared" si="12"/>
        <v>0</v>
      </c>
      <c r="X40" s="854"/>
      <c r="Y40" s="828">
        <f t="shared" si="13"/>
        <v>28</v>
      </c>
      <c r="Z40" s="833">
        <v>4296000</v>
      </c>
      <c r="AA40" s="830">
        <v>4</v>
      </c>
      <c r="AB40" s="831">
        <f t="shared" si="14"/>
        <v>17184000</v>
      </c>
      <c r="AC40" s="8"/>
      <c r="AD40" s="8"/>
      <c r="AE40" s="8"/>
      <c r="AF40" s="8"/>
      <c r="AG40" s="8"/>
    </row>
    <row r="41" spans="1:33" ht="20.25" customHeight="1">
      <c r="A41" s="836">
        <f t="shared" si="15"/>
        <v>29</v>
      </c>
      <c r="B41" s="847">
        <v>6613000</v>
      </c>
      <c r="C41" s="858">
        <v>2</v>
      </c>
      <c r="D41" s="849">
        <f t="shared" si="2"/>
        <v>4</v>
      </c>
      <c r="E41" s="850">
        <f t="shared" si="3"/>
        <v>26452000</v>
      </c>
      <c r="F41" s="854"/>
      <c r="G41" s="851">
        <f t="shared" si="4"/>
        <v>29</v>
      </c>
      <c r="H41" s="847">
        <v>5670000</v>
      </c>
      <c r="I41" s="858">
        <v>3</v>
      </c>
      <c r="J41" s="849">
        <f t="shared" si="5"/>
        <v>3</v>
      </c>
      <c r="K41" s="850">
        <f t="shared" si="6"/>
        <v>17010000</v>
      </c>
      <c r="L41" s="8"/>
      <c r="M41" s="852">
        <f t="shared" ref="M41:M44" si="22">A41</f>
        <v>29</v>
      </c>
      <c r="N41" s="853"/>
      <c r="O41" s="849"/>
      <c r="P41" s="849">
        <f t="shared" ref="P41:P44" si="23">IF(O41=2,4,IF(O41=3,3,IF(O41=4,2,IF(O41=5,1,0))))</f>
        <v>0</v>
      </c>
      <c r="Q41" s="850">
        <f t="shared" ref="Q41:Q44" si="24">N41*P41</f>
        <v>0</v>
      </c>
      <c r="R41" s="8"/>
      <c r="S41" s="852">
        <f t="shared" si="10"/>
        <v>29</v>
      </c>
      <c r="T41" s="853"/>
      <c r="U41" s="849"/>
      <c r="V41" s="849">
        <f t="shared" si="11"/>
        <v>0</v>
      </c>
      <c r="W41" s="850">
        <f t="shared" si="12"/>
        <v>0</v>
      </c>
      <c r="X41" s="854"/>
      <c r="Y41" s="828">
        <f t="shared" si="13"/>
        <v>29</v>
      </c>
      <c r="Z41" s="845"/>
      <c r="AA41" s="834"/>
      <c r="AB41" s="831">
        <f t="shared" si="14"/>
        <v>0</v>
      </c>
      <c r="AC41" s="8"/>
      <c r="AD41" s="8"/>
      <c r="AE41" s="8"/>
      <c r="AF41" s="8"/>
      <c r="AG41" s="8"/>
    </row>
    <row r="42" spans="1:33" ht="20.25" customHeight="1">
      <c r="A42" s="836">
        <f t="shared" si="15"/>
        <v>30</v>
      </c>
      <c r="B42" s="847"/>
      <c r="C42" s="858"/>
      <c r="D42" s="849">
        <f t="shared" si="2"/>
        <v>0</v>
      </c>
      <c r="E42" s="850">
        <f t="shared" si="3"/>
        <v>0</v>
      </c>
      <c r="F42" s="8"/>
      <c r="G42" s="851">
        <f t="shared" si="4"/>
        <v>30</v>
      </c>
      <c r="H42" s="847"/>
      <c r="I42" s="848"/>
      <c r="J42" s="849">
        <f t="shared" si="5"/>
        <v>0</v>
      </c>
      <c r="K42" s="850">
        <f t="shared" si="6"/>
        <v>0</v>
      </c>
      <c r="L42" s="8"/>
      <c r="M42" s="852">
        <f t="shared" si="22"/>
        <v>30</v>
      </c>
      <c r="N42" s="853"/>
      <c r="O42" s="849"/>
      <c r="P42" s="849">
        <f t="shared" si="23"/>
        <v>0</v>
      </c>
      <c r="Q42" s="850">
        <f t="shared" si="24"/>
        <v>0</v>
      </c>
      <c r="R42" s="8"/>
      <c r="S42" s="852">
        <f t="shared" si="10"/>
        <v>30</v>
      </c>
      <c r="T42" s="853">
        <v>13526000</v>
      </c>
      <c r="U42" s="849">
        <v>5</v>
      </c>
      <c r="V42" s="849">
        <f t="shared" si="11"/>
        <v>1</v>
      </c>
      <c r="W42" s="850">
        <f t="shared" si="12"/>
        <v>13526000</v>
      </c>
      <c r="X42" s="8"/>
      <c r="Y42" s="828">
        <f t="shared" si="13"/>
        <v>30</v>
      </c>
      <c r="Z42" s="833"/>
      <c r="AA42" s="834"/>
      <c r="AB42" s="831">
        <f t="shared" si="14"/>
        <v>0</v>
      </c>
      <c r="AC42" s="8"/>
      <c r="AD42" s="8"/>
      <c r="AE42" s="8"/>
      <c r="AF42" s="8"/>
      <c r="AG42" s="8"/>
    </row>
    <row r="43" spans="1:33" ht="20.25" customHeight="1">
      <c r="A43" s="836">
        <f t="shared" si="15"/>
        <v>31</v>
      </c>
      <c r="B43" s="837"/>
      <c r="C43" s="839"/>
      <c r="D43" s="822">
        <f t="shared" si="2"/>
        <v>0</v>
      </c>
      <c r="E43" s="823">
        <f t="shared" si="3"/>
        <v>0</v>
      </c>
      <c r="F43" s="754"/>
      <c r="G43" s="824">
        <f t="shared" si="4"/>
        <v>31</v>
      </c>
      <c r="H43" s="837">
        <v>2708000</v>
      </c>
      <c r="I43" s="838">
        <v>3</v>
      </c>
      <c r="J43" s="822">
        <f t="shared" si="5"/>
        <v>3</v>
      </c>
      <c r="K43" s="823">
        <f t="shared" si="6"/>
        <v>8124000</v>
      </c>
      <c r="L43" s="754"/>
      <c r="M43" s="826">
        <f t="shared" si="22"/>
        <v>31</v>
      </c>
      <c r="N43" s="859"/>
      <c r="O43" s="822"/>
      <c r="P43" s="822">
        <f t="shared" si="23"/>
        <v>0</v>
      </c>
      <c r="Q43" s="823">
        <f t="shared" si="24"/>
        <v>0</v>
      </c>
      <c r="R43" s="754"/>
      <c r="S43" s="826">
        <f t="shared" si="10"/>
        <v>31</v>
      </c>
      <c r="T43" s="859"/>
      <c r="U43" s="822"/>
      <c r="V43" s="822">
        <f t="shared" si="11"/>
        <v>0</v>
      </c>
      <c r="W43" s="823">
        <f t="shared" si="12"/>
        <v>0</v>
      </c>
      <c r="X43" s="8"/>
      <c r="Y43" s="828">
        <f t="shared" si="13"/>
        <v>31</v>
      </c>
      <c r="Z43" s="833"/>
      <c r="AA43" s="834"/>
      <c r="AB43" s="831">
        <f t="shared" si="14"/>
        <v>0</v>
      </c>
      <c r="AC43" s="8"/>
      <c r="AD43" s="8"/>
      <c r="AE43" s="8"/>
      <c r="AF43" s="8"/>
      <c r="AG43" s="8"/>
    </row>
    <row r="44" spans="1:33" ht="20.25" customHeight="1">
      <c r="A44" s="836"/>
      <c r="B44" s="860"/>
      <c r="C44" s="861"/>
      <c r="D44" s="822">
        <f t="shared" si="2"/>
        <v>0</v>
      </c>
      <c r="E44" s="823">
        <f t="shared" si="3"/>
        <v>0</v>
      </c>
      <c r="F44" s="754"/>
      <c r="G44" s="824">
        <f t="shared" si="4"/>
        <v>0</v>
      </c>
      <c r="H44" s="843"/>
      <c r="I44" s="862"/>
      <c r="J44" s="822">
        <f t="shared" si="5"/>
        <v>0</v>
      </c>
      <c r="K44" s="823">
        <f t="shared" si="6"/>
        <v>0</v>
      </c>
      <c r="L44" s="754"/>
      <c r="M44" s="826">
        <f t="shared" si="22"/>
        <v>0</v>
      </c>
      <c r="N44" s="859"/>
      <c r="O44" s="822"/>
      <c r="P44" s="822">
        <f t="shared" si="23"/>
        <v>0</v>
      </c>
      <c r="Q44" s="823">
        <f t="shared" si="24"/>
        <v>0</v>
      </c>
      <c r="R44" s="754"/>
      <c r="S44" s="826">
        <f t="shared" si="10"/>
        <v>0</v>
      </c>
      <c r="T44" s="859"/>
      <c r="U44" s="822"/>
      <c r="V44" s="822">
        <f t="shared" si="11"/>
        <v>0</v>
      </c>
      <c r="W44" s="823">
        <f t="shared" si="12"/>
        <v>0</v>
      </c>
      <c r="X44" s="8"/>
      <c r="Y44" s="828">
        <f t="shared" si="13"/>
        <v>0</v>
      </c>
      <c r="Z44" s="833"/>
      <c r="AA44" s="834"/>
      <c r="AB44" s="831">
        <f t="shared" si="14"/>
        <v>0</v>
      </c>
      <c r="AC44" s="8"/>
      <c r="AD44" s="8"/>
      <c r="AE44" s="8"/>
      <c r="AF44" s="8"/>
      <c r="AG44" s="8"/>
    </row>
    <row r="45" spans="1:33" ht="14.25" customHeight="1">
      <c r="A45" s="863" t="s">
        <v>1233</v>
      </c>
      <c r="B45" s="864">
        <f>SUM(B13:B44)</f>
        <v>54121000</v>
      </c>
      <c r="C45" s="865"/>
      <c r="D45" s="865"/>
      <c r="E45" s="866">
        <f>SUM(E13:E44)</f>
        <v>172789000</v>
      </c>
      <c r="F45" s="867"/>
      <c r="G45" s="868" t="s">
        <v>1233</v>
      </c>
      <c r="H45" s="869">
        <f>SUM(H13:H43)</f>
        <v>62350000</v>
      </c>
      <c r="I45" s="870"/>
      <c r="J45" s="870"/>
      <c r="K45" s="871">
        <f>SUM(K13:K44)</f>
        <v>134981000</v>
      </c>
      <c r="L45" s="867"/>
      <c r="M45" s="872" t="s">
        <v>1234</v>
      </c>
      <c r="N45" s="869">
        <f>SUM(N13:N43)</f>
        <v>0</v>
      </c>
      <c r="O45" s="873"/>
      <c r="P45" s="873"/>
      <c r="Q45" s="871">
        <f>SUM(Q13:Q43)</f>
        <v>0</v>
      </c>
      <c r="R45" s="867"/>
      <c r="S45" s="872" t="s">
        <v>1234</v>
      </c>
      <c r="T45" s="869">
        <f>SUM(T13:T43)</f>
        <v>61107000</v>
      </c>
      <c r="U45" s="873"/>
      <c r="V45" s="873"/>
      <c r="W45" s="871">
        <f>SUM(W13:W43)</f>
        <v>112159000</v>
      </c>
      <c r="X45" s="8"/>
      <c r="Y45" s="874" t="s">
        <v>1233</v>
      </c>
      <c r="Z45" s="875">
        <f>SUM(Z13:Z43)</f>
        <v>40308000</v>
      </c>
      <c r="AA45" s="876"/>
      <c r="AB45" s="877">
        <f>SUM(AB13:AB43)</f>
        <v>161232000</v>
      </c>
      <c r="AC45" s="8"/>
      <c r="AD45" s="8"/>
      <c r="AE45" s="8"/>
      <c r="AF45" s="8"/>
      <c r="AG45" s="8"/>
    </row>
    <row r="46" spans="1:33" ht="3" customHeight="1">
      <c r="A46" s="807"/>
      <c r="B46" s="8">
        <v>2318000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797"/>
      <c r="AC46" s="8"/>
      <c r="AD46" s="8"/>
      <c r="AE46" s="8"/>
      <c r="AF46" s="8"/>
      <c r="AG46" s="8"/>
    </row>
    <row r="47" spans="1:33" ht="27.75" customHeight="1">
      <c r="A47" s="1339" t="s">
        <v>1235</v>
      </c>
      <c r="B47" s="1340"/>
      <c r="C47" s="1340"/>
      <c r="D47" s="1341"/>
      <c r="E47" s="878"/>
      <c r="F47" s="879"/>
      <c r="G47" s="879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80"/>
      <c r="AA47" s="8"/>
      <c r="AB47" s="797"/>
      <c r="AC47" s="8"/>
      <c r="AD47" s="8"/>
      <c r="AE47" s="8"/>
      <c r="AF47" s="8"/>
      <c r="AG47" s="8"/>
    </row>
    <row r="48" spans="1:33" ht="3" customHeight="1">
      <c r="A48" s="80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797"/>
      <c r="AC48" s="8"/>
      <c r="AD48" s="8"/>
      <c r="AE48" s="8"/>
      <c r="AF48" s="8"/>
      <c r="AG48" s="8"/>
    </row>
    <row r="49" spans="1:33" ht="27.75" customHeight="1">
      <c r="A49" s="1350" t="s">
        <v>1236</v>
      </c>
      <c r="B49" s="1340"/>
      <c r="C49" s="1340"/>
      <c r="D49" s="1341"/>
      <c r="E49" s="881">
        <f>+E45+K45+AB45+E47</f>
        <v>469002000</v>
      </c>
      <c r="F49" s="8"/>
      <c r="G49" s="8"/>
      <c r="H49" s="8" t="s">
        <v>187</v>
      </c>
      <c r="I49" s="8"/>
      <c r="J49" s="8"/>
      <c r="K49" s="880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797"/>
      <c r="AC49" s="8"/>
      <c r="AD49" s="8"/>
      <c r="AE49" s="8"/>
      <c r="AF49" s="8"/>
      <c r="AG49" s="8"/>
    </row>
    <row r="50" spans="1:33" ht="3" customHeight="1">
      <c r="A50" s="80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797"/>
      <c r="AC50" s="8"/>
      <c r="AD50" s="8"/>
      <c r="AE50" s="8"/>
      <c r="AF50" s="8"/>
      <c r="AG50" s="8"/>
    </row>
    <row r="51" spans="1:33" ht="27.75" customHeight="1">
      <c r="A51" s="1339" t="s">
        <v>1237</v>
      </c>
      <c r="B51" s="1340"/>
      <c r="C51" s="1340"/>
      <c r="D51" s="1341"/>
      <c r="E51" s="881">
        <v>150766000</v>
      </c>
      <c r="F51" s="879" t="s">
        <v>650</v>
      </c>
      <c r="G51" s="879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797"/>
      <c r="AC51" s="8"/>
      <c r="AD51" s="8"/>
      <c r="AE51" s="8"/>
      <c r="AF51" s="8"/>
      <c r="AG51" s="8"/>
    </row>
    <row r="52" spans="1:33" ht="3" customHeight="1">
      <c r="A52" s="807"/>
      <c r="B52" s="8"/>
      <c r="C52" s="8"/>
      <c r="D52" s="8"/>
      <c r="E52" s="8" t="s">
        <v>1238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797"/>
      <c r="AC52" s="8"/>
      <c r="AD52" s="8"/>
      <c r="AE52" s="8"/>
      <c r="AF52" s="8"/>
      <c r="AG52" s="8"/>
    </row>
    <row r="53" spans="1:33" ht="27.75" customHeight="1">
      <c r="A53" s="1342" t="s">
        <v>1239</v>
      </c>
      <c r="B53" s="1243"/>
      <c r="C53" s="1243"/>
      <c r="D53" s="1246"/>
      <c r="E53" s="882">
        <f>E49-E51</f>
        <v>318236000</v>
      </c>
      <c r="F53" s="805"/>
      <c r="G53" s="805"/>
      <c r="H53" s="883" t="s">
        <v>174</v>
      </c>
      <c r="I53" s="1343">
        <f>B45+H45+N45+T45</f>
        <v>177578000</v>
      </c>
      <c r="J53" s="1217"/>
      <c r="K53" s="1173"/>
      <c r="L53" s="805"/>
      <c r="M53" s="805"/>
      <c r="N53" s="805"/>
      <c r="O53" s="805"/>
      <c r="P53" s="805"/>
      <c r="Q53" s="805"/>
      <c r="R53" s="805"/>
      <c r="S53" s="805"/>
      <c r="T53" s="805"/>
      <c r="U53" s="805"/>
      <c r="V53" s="805"/>
      <c r="W53" s="805"/>
      <c r="X53" s="805"/>
      <c r="Y53" s="805"/>
      <c r="Z53" s="805"/>
      <c r="AA53" s="805"/>
      <c r="AB53" s="806"/>
      <c r="AC53" s="8"/>
      <c r="AD53" s="8"/>
      <c r="AE53" s="8"/>
      <c r="AF53" s="8"/>
      <c r="AG53" s="8"/>
    </row>
    <row r="54" spans="1:33" ht="14.25" customHeight="1">
      <c r="A54" s="8"/>
      <c r="B54" s="8"/>
      <c r="C54" s="8"/>
      <c r="D54" s="8"/>
      <c r="E54" s="8"/>
      <c r="F54" s="8"/>
      <c r="G54" s="8"/>
      <c r="H54" s="8"/>
      <c r="I54" s="884"/>
      <c r="J54" s="8"/>
      <c r="K54" s="885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spans="1:33" ht="14.2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80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spans="1:33" ht="14.25" customHeight="1">
      <c r="A56" s="8"/>
      <c r="B56" s="840"/>
      <c r="C56" s="8"/>
      <c r="D56" s="8"/>
      <c r="E56" s="880"/>
      <c r="F56" s="8"/>
      <c r="G56" s="8"/>
      <c r="H56" s="8"/>
      <c r="I56" s="886"/>
      <c r="J56" s="8"/>
      <c r="K56" s="880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spans="1:33" ht="14.25" customHeight="1">
      <c r="A57" s="8"/>
      <c r="B57" s="840"/>
      <c r="C57" s="8"/>
      <c r="D57" s="8"/>
      <c r="E57" s="880"/>
      <c r="F57" s="8"/>
      <c r="G57" s="8"/>
      <c r="H57" s="8"/>
      <c r="I57" s="887"/>
      <c r="J57" s="8"/>
      <c r="K57" s="88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spans="1:33" ht="14.25" customHeight="1">
      <c r="A58" s="8"/>
      <c r="B58" s="840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spans="1:33" ht="14.25" customHeight="1">
      <c r="A59" s="8"/>
      <c r="B59" s="840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spans="1:33" ht="14.25" customHeight="1">
      <c r="A60" s="8"/>
      <c r="B60" s="840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spans="1:33" ht="14.25" customHeight="1">
      <c r="A61" s="8"/>
      <c r="B61" s="840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spans="1:33" ht="14.25" customHeight="1">
      <c r="A62" s="8"/>
      <c r="B62" s="840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spans="1:33" ht="14.25" customHeight="1">
      <c r="A63" s="8"/>
      <c r="B63" s="840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spans="1:33" ht="14.25" customHeight="1">
      <c r="A64" s="8"/>
      <c r="B64" s="840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spans="1:33" ht="14.25" customHeight="1">
      <c r="A65" s="8"/>
      <c r="B65" s="840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spans="1:33" ht="14.25" customHeight="1">
      <c r="A66" s="8"/>
      <c r="B66" s="840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spans="1:33" ht="14.25" customHeight="1">
      <c r="A67" s="8"/>
      <c r="B67" s="840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spans="1:33" ht="14.25" customHeight="1">
      <c r="A68" s="8"/>
      <c r="B68" s="840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spans="1:33" ht="14.2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spans="1:33" ht="14.2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spans="1:33" ht="14.2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spans="1:33" ht="14.2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spans="1:33" ht="14.2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spans="1:33" ht="14.2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spans="1:33" ht="14.2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spans="1:33" ht="14.2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spans="1:33" ht="14.2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spans="1:33" ht="14.2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spans="1:33" ht="14.2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spans="1:33" ht="14.2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spans="1:33" ht="14.2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spans="1:33" ht="14.2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spans="1:3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spans="1:33" ht="14.2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spans="1:33" ht="14.2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spans="1:33" ht="14.2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spans="1:33" ht="14.2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spans="1:33" ht="14.2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spans="1:33" ht="14.2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spans="1:33" ht="14.2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spans="1:33" ht="14.2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spans="1:33" ht="14.2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spans="1:33" ht="14.2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spans="1:33" ht="14.2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spans="1:33" ht="14.2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spans="1:33" ht="14.2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spans="1:33" ht="14.2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spans="1:33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spans="1:33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spans="1:33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spans="1:33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spans="1:33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spans="1:3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spans="1:33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spans="1:33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spans="1:33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spans="1:33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spans="1:33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spans="1:33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spans="1:33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spans="1:33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spans="1:33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spans="1:3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spans="1:33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spans="1:33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spans="1:33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spans="1:33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spans="1:33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spans="1:33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spans="1:33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spans="1:33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spans="1:33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spans="1:3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spans="1:33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spans="1:33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spans="1:33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spans="1:33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spans="1:33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spans="1:33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spans="1:33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spans="1:33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spans="1:33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spans="1: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spans="1:33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spans="1:33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spans="1:33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spans="1:33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spans="1:33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spans="1:33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spans="1:33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spans="1:33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spans="1:33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spans="1:3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spans="1:33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spans="1:33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spans="1:33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spans="1:33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spans="1:33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spans="1:33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spans="1:33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spans="1:33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spans="1:33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spans="1:3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spans="1:33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spans="1:33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spans="1:33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spans="1:33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spans="1:33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spans="1:33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spans="1:33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spans="1:33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spans="1:33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spans="1:3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spans="1:33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spans="1:33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spans="1:33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spans="1:33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spans="1:33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spans="1:33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spans="1:33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spans="1:33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spans="1:33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spans="1:3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spans="1:33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spans="1:33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spans="1:33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spans="1:33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spans="1:33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spans="1:33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spans="1:33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spans="1:33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spans="1:33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spans="1:3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spans="1:33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spans="1:33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spans="1:33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spans="1:33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spans="1:33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spans="1:33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spans="1:33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spans="1:33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spans="1:33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spans="1:3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spans="1:33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spans="1:33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spans="1:33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spans="1:33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spans="1:33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spans="1:33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spans="1:33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spans="1:33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spans="1:33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spans="1:3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spans="1:33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spans="1:33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spans="1:33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spans="1:33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spans="1:33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spans="1:33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spans="1:33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spans="1:33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spans="1:33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spans="1:3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spans="1:33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spans="1:33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spans="1:33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spans="1:33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spans="1:33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spans="1:33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spans="1:33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spans="1:33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spans="1:33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spans="1:3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spans="1:33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spans="1:33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spans="1:33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spans="1:33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spans="1:33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spans="1:33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spans="1:33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spans="1:33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spans="1:33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spans="1: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spans="1:33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spans="1:33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spans="1:33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spans="1:33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spans="1:33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spans="1:33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spans="1:33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spans="1:33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spans="1:33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spans="1:3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spans="1:33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spans="1:33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spans="1:33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spans="1:33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spans="1:33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spans="1:33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spans="1:33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spans="1:33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spans="1:33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spans="1:3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spans="1:33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spans="1:33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spans="1:33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spans="1:33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spans="1:33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spans="1:33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spans="1:33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spans="1:33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spans="1:33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spans="1:3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spans="1:33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spans="1:33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spans="1:33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spans="1:33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spans="1:33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spans="1:33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spans="1:33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spans="1:33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spans="1:33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spans="1:3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spans="1:33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spans="1:33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spans="1:33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spans="1:33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spans="1:33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spans="1:33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spans="1:33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spans="1:33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spans="1:33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spans="1:3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spans="1:33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spans="1:33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spans="1:33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spans="1:33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spans="1:33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spans="1:33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spans="1:33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spans="1:33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spans="1:33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spans="1:3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spans="1:33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spans="1:33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spans="1:33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spans="1:33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spans="1:33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spans="1:33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spans="1:33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spans="1:33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spans="1:33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spans="1:3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spans="1:33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spans="1:33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spans="1:33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spans="1:33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spans="1:33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spans="1:33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spans="1:33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spans="1:33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spans="1:33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spans="1:3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spans="1:33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spans="1:33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spans="1:33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spans="1:33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spans="1:33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spans="1:33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spans="1:33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spans="1:33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spans="1:33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spans="1:3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spans="1:33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spans="1:33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spans="1:33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spans="1:33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spans="1:33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spans="1:33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spans="1:33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spans="1:33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spans="1:33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spans="1: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spans="1:33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spans="1:33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spans="1:33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spans="1:33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spans="1:33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spans="1:33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spans="1:33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spans="1:33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spans="1:33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spans="1:3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spans="1:33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spans="1:33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spans="1:33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spans="1:33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spans="1:33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spans="1:33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spans="1:33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spans="1:33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spans="1:33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spans="1:3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spans="1:33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spans="1:33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spans="1:33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spans="1:33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spans="1:33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spans="1:33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spans="1:33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spans="1:33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spans="1:33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spans="1:3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spans="1:33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spans="1:33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spans="1:33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spans="1:33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spans="1:33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spans="1:33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spans="1:33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spans="1:33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spans="1:33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spans="1:3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spans="1:33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spans="1:33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spans="1:33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spans="1:33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spans="1:33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spans="1:33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spans="1:33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spans="1:33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spans="1:33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spans="1:3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spans="1:33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spans="1:33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spans="1:33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spans="1:33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spans="1:33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spans="1:33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spans="1:33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spans="1:33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spans="1:33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spans="1:3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spans="1:33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spans="1:33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spans="1:33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spans="1:33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spans="1:33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spans="1:33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spans="1:33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spans="1:33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spans="1:33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spans="1:3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spans="1:33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spans="1:33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spans="1:33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spans="1:33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spans="1:33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spans="1:33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spans="1:33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spans="1:33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spans="1:33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spans="1:3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spans="1:33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spans="1:33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spans="1:33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spans="1:33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spans="1:33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spans="1:33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spans="1:33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spans="1:33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spans="1:33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spans="1:3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spans="1:33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spans="1:33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spans="1:33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spans="1:33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spans="1:33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spans="1:33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spans="1:33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spans="1:33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spans="1:33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spans="1: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spans="1:33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spans="1:33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spans="1:33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spans="1:33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spans="1:33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spans="1:33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spans="1:33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spans="1:33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spans="1:33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spans="1:3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spans="1:33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spans="1:33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spans="1:33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spans="1:33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spans="1:33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spans="1:33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spans="1:33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spans="1:33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spans="1:33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spans="1:3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spans="1:33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spans="1:33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spans="1:33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spans="1:33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spans="1:33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spans="1:33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spans="1:33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spans="1:33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spans="1:33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spans="1:3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spans="1:33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spans="1:33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spans="1:33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spans="1:33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spans="1:33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spans="1:33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spans="1:33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spans="1:33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spans="1:33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spans="1:3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spans="1:33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spans="1:33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spans="1:33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spans="1:33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spans="1:33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spans="1:33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spans="1:33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spans="1:33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spans="1:33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spans="1:3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spans="1:33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spans="1:33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spans="1:33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spans="1:33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spans="1:33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spans="1:33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spans="1:33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spans="1:33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spans="1:33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spans="1:3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spans="1:33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spans="1:33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spans="1:33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spans="1:33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spans="1:33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spans="1:33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spans="1:33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spans="1:33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spans="1:33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spans="1:3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spans="1:33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spans="1:33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spans="1:33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spans="1:33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spans="1:33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spans="1:33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spans="1:33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spans="1:33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spans="1:33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spans="1:3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spans="1:33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spans="1:33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spans="1:33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spans="1:33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spans="1:33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spans="1:33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spans="1:33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spans="1:33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spans="1:33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spans="1:3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spans="1:33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spans="1:33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spans="1:33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spans="1:33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spans="1:33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spans="1:33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spans="1:33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spans="1:33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spans="1:33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spans="1: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spans="1:33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spans="1:33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spans="1:33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spans="1:33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spans="1:33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spans="1:33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spans="1:33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spans="1:33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spans="1:33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spans="1:3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spans="1:33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spans="1:33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spans="1:33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spans="1:33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spans="1:33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spans="1:33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spans="1:33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spans="1:33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spans="1:33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spans="1:3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spans="1:33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spans="1:33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spans="1:33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spans="1:33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spans="1:33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</row>
    <row r="559" spans="1:33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</row>
    <row r="560" spans="1:33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spans="1:33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spans="1:33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spans="1:3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spans="1:33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spans="1:33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spans="1:33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spans="1:33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spans="1:33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spans="1:33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spans="1:33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spans="1:33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spans="1:33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spans="1:3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spans="1:33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spans="1:33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spans="1:33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spans="1:33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spans="1:33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spans="1:33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spans="1:33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spans="1:33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spans="1:33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spans="1:3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spans="1:33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spans="1:33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spans="1:33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spans="1:33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spans="1:33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spans="1:33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spans="1:33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spans="1:33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spans="1:33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spans="1:3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spans="1:33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spans="1:33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spans="1:33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spans="1:33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spans="1:33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spans="1:33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spans="1:33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spans="1:33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spans="1:33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spans="1:3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spans="1:33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spans="1:33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spans="1:33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spans="1:33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spans="1:33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spans="1:33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spans="1:33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</row>
    <row r="611" spans="1:33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</row>
    <row r="612" spans="1:33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spans="1:3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spans="1:33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spans="1:33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spans="1:33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spans="1:33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spans="1:33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spans="1:33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spans="1:33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spans="1:33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spans="1:33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spans="1:3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spans="1:33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spans="1:33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spans="1:33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spans="1:33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spans="1:33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spans="1:33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spans="1:33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spans="1:33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spans="1:33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spans="1: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spans="1:33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spans="1:33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spans="1:33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spans="1:33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spans="1:33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spans="1:33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spans="1:33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spans="1:33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spans="1:33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spans="1:3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spans="1:33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spans="1:33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spans="1:33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spans="1:33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spans="1:33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spans="1:33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spans="1:33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spans="1:33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spans="1:33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spans="1:3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spans="1:33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spans="1:33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spans="1:33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spans="1:33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spans="1:33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spans="1:33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spans="1:33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spans="1:33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spans="1:33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spans="1:3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spans="1:33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spans="1:33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spans="1:33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spans="1:33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spans="1:33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spans="1:33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spans="1:33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spans="1:33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spans="1:33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spans="1:3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spans="1:33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spans="1:33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spans="1:33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spans="1:33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spans="1:33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spans="1:33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spans="1:33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spans="1:33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spans="1:33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spans="1:3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spans="1:33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spans="1:33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spans="1:33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spans="1:33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spans="1:33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spans="1:33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spans="1:33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spans="1:33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spans="1:33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spans="1:3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spans="1:33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spans="1:33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spans="1:33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spans="1:33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spans="1:33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spans="1:33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spans="1:33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spans="1:33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spans="1:33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spans="1:3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spans="1:33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spans="1:33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spans="1:33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spans="1:33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spans="1:33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spans="1:33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spans="1:33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spans="1:33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spans="1:33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spans="1:3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spans="1:33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spans="1:33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spans="1:33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spans="1:33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spans="1:33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spans="1:33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spans="1:33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spans="1:33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spans="1:33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spans="1:3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spans="1:33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spans="1:33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spans="1:33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spans="1:33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spans="1:33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spans="1:33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spans="1:33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spans="1:33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spans="1:33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spans="1: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spans="1:33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spans="1:33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spans="1:33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spans="1:33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spans="1:33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spans="1:33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spans="1:33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spans="1:33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spans="1:33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spans="1:3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spans="1:33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spans="1:33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spans="1:33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spans="1:33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spans="1:33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spans="1:33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spans="1:33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spans="1:33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spans="1:33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spans="1:3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spans="1:33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spans="1:33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spans="1:33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spans="1:33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spans="1:33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spans="1:33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spans="1:33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spans="1:33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spans="1:33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spans="1:3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spans="1:33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spans="1:33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spans="1:33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spans="1:33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spans="1:33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spans="1:33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spans="1:33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spans="1:33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spans="1:33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spans="1:3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spans="1:33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spans="1:33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spans="1:33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spans="1:33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spans="1:33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spans="1:33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spans="1:33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spans="1:33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spans="1:33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spans="1:3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spans="1:33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spans="1:33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spans="1:33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spans="1:33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spans="1:33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spans="1:33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spans="1:33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spans="1:33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spans="1:33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spans="1:3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spans="1:33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spans="1:33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spans="1:33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spans="1:33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spans="1:33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spans="1:33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spans="1:33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spans="1:33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spans="1:33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spans="1:3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spans="1:33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spans="1:33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spans="1:33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spans="1:33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spans="1:33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spans="1:33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spans="1:33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spans="1:33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spans="1:33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spans="1:3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spans="1:33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spans="1:33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spans="1:33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spans="1:33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spans="1:33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spans="1:33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</row>
    <row r="820" spans="1:33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</row>
    <row r="821" spans="1:33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</row>
    <row r="822" spans="1:33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spans="1:3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spans="1:33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spans="1:33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spans="1:33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spans="1:33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spans="1:33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spans="1:33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spans="1:33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spans="1:33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spans="1:33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spans="1: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spans="1:33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spans="1:33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spans="1:33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spans="1:33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spans="1:33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spans="1:33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spans="1:33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spans="1:33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spans="1:33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spans="1:3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spans="1:33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spans="1:33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spans="1:33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spans="1:33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spans="1:33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spans="1:33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spans="1:33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spans="1:33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spans="1:33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spans="1:3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spans="1:33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spans="1:33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spans="1:33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spans="1:33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spans="1:33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spans="1:33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spans="1:33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spans="1:33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spans="1:33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spans="1:3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spans="1:33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spans="1:33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spans="1:33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spans="1:33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spans="1:33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spans="1:33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spans="1:33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spans="1:33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</row>
    <row r="872" spans="1:33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</row>
    <row r="873" spans="1:3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</row>
    <row r="874" spans="1:33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spans="1:33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spans="1:33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spans="1:33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spans="1:33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spans="1:33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spans="1:33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spans="1:33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spans="1:33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spans="1:3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spans="1:33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spans="1:33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spans="1:33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spans="1:33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spans="1:33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spans="1:33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spans="1:33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spans="1:33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spans="1:33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spans="1:3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spans="1:33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spans="1:33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spans="1:33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spans="1:33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spans="1:33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spans="1:33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spans="1:33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spans="1:33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spans="1:33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spans="1:3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spans="1:33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spans="1:33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spans="1:33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spans="1:33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spans="1:33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spans="1:33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spans="1:33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spans="1:33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spans="1:33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spans="1:3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spans="1:33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spans="1:33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spans="1:33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spans="1:33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spans="1:33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spans="1:33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spans="1:33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spans="1:33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spans="1:33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spans="1:3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spans="1:33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spans="1:33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spans="1:33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spans="1:33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spans="1:33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spans="1:33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spans="1:33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spans="1:33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spans="1:33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spans="1: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spans="1:33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spans="1:33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spans="1:33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spans="1:33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spans="1:33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spans="1:33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spans="1:33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spans="1:33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spans="1:33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spans="1:3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spans="1:33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spans="1:33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spans="1:33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spans="1:33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spans="1:33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spans="1:33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spans="1:33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spans="1:33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spans="1:33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spans="1:3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spans="1:33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spans="1:33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spans="1:33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spans="1:33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spans="1:33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spans="1:33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spans="1:33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spans="1:33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spans="1:33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spans="1:3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spans="1:33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spans="1:33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spans="1:33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spans="1:33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spans="1:33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spans="1:33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spans="1:33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spans="1:33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spans="1:33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spans="1:3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spans="1:33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spans="1:33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spans="1:33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spans="1:33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spans="1:33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spans="1:33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spans="1:33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spans="1:33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spans="1:33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spans="1:3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spans="1:33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spans="1:33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spans="1:33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spans="1:33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spans="1:33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spans="1:33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spans="1:33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spans="1:33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spans="1:33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spans="1:3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spans="1:33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spans="1:33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spans="1:33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spans="1:33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spans="1:33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spans="1:33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spans="1:33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</sheetData>
  <mergeCells count="17">
    <mergeCell ref="M11:Q11"/>
    <mergeCell ref="S11:W11"/>
    <mergeCell ref="Y11:AB11"/>
    <mergeCell ref="A47:D47"/>
    <mergeCell ref="A49:D49"/>
    <mergeCell ref="D8:F8"/>
    <mergeCell ref="A51:D51"/>
    <mergeCell ref="A53:D53"/>
    <mergeCell ref="I53:K53"/>
    <mergeCell ref="A11:E11"/>
    <mergeCell ref="G11:K11"/>
    <mergeCell ref="A3:AB3"/>
    <mergeCell ref="D4:F4"/>
    <mergeCell ref="D5:F5"/>
    <mergeCell ref="Y5:AA5"/>
    <mergeCell ref="D6:F6"/>
    <mergeCell ref="Y6:Z6"/>
  </mergeCells>
  <pageMargins left="0.39370078740157483" right="1.3779527559055118" top="0.27559055118110237" bottom="0.19685039370078741" header="0" footer="0"/>
  <pageSetup paperSize="5" scale="63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F0"/>
  </sheetPr>
  <dimension ref="A1:Z1000"/>
  <sheetViews>
    <sheetView workbookViewId="0"/>
  </sheetViews>
  <sheetFormatPr defaultColWidth="14.42578125" defaultRowHeight="15" customHeight="1"/>
  <cols>
    <col min="1" max="1" width="9.140625" customWidth="1"/>
    <col min="2" max="2" width="9.28515625" customWidth="1"/>
    <col min="3" max="3" width="17.7109375" customWidth="1"/>
    <col min="4" max="4" width="12.42578125" customWidth="1"/>
    <col min="5" max="5" width="15.28515625" customWidth="1"/>
    <col min="6" max="6" width="10.42578125" customWidth="1"/>
    <col min="7" max="7" width="17" customWidth="1"/>
    <col min="8" max="8" width="11.42578125" customWidth="1"/>
    <col min="9" max="9" width="36.42578125" customWidth="1"/>
    <col min="10" max="10" width="17.5703125" customWidth="1"/>
    <col min="11" max="11" width="24.5703125" customWidth="1"/>
    <col min="12" max="26" width="8.7109375" customWidth="1"/>
  </cols>
  <sheetData>
    <row r="1" spans="1:26" ht="14.25" customHeight="1">
      <c r="A1" s="125"/>
      <c r="B1" s="126" t="s">
        <v>17</v>
      </c>
      <c r="C1" s="127"/>
      <c r="D1" s="127"/>
      <c r="E1" s="127"/>
      <c r="F1" s="127"/>
      <c r="G1" s="127"/>
      <c r="H1" s="127"/>
      <c r="I1" s="127"/>
      <c r="J1" s="127"/>
      <c r="K1" s="128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4.25" customHeight="1">
      <c r="A2" s="125"/>
      <c r="B2" s="889"/>
      <c r="C2" s="34"/>
      <c r="D2" s="34"/>
      <c r="E2" s="34"/>
      <c r="F2" s="34"/>
      <c r="G2" s="34"/>
      <c r="H2" s="34"/>
      <c r="I2" s="34"/>
      <c r="J2" s="34"/>
      <c r="K2" s="134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8.25" customHeight="1">
      <c r="A3" s="125"/>
      <c r="B3" s="889"/>
      <c r="C3" s="34"/>
      <c r="D3" s="34"/>
      <c r="E3" s="34"/>
      <c r="F3" s="34"/>
      <c r="G3" s="34"/>
      <c r="H3" s="34"/>
      <c r="I3" s="34"/>
      <c r="J3" s="34"/>
      <c r="K3" s="134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</row>
    <row r="4" spans="1:26" ht="14.25" customHeight="1">
      <c r="A4" s="125"/>
      <c r="B4" s="1195" t="s">
        <v>1240</v>
      </c>
      <c r="C4" s="1138"/>
      <c r="D4" s="1138"/>
      <c r="E4" s="1138"/>
      <c r="F4" s="1138"/>
      <c r="G4" s="1138"/>
      <c r="H4" s="1138"/>
      <c r="I4" s="1138"/>
      <c r="J4" s="1138"/>
      <c r="K4" s="1182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</row>
    <row r="5" spans="1:26" ht="14.25" customHeight="1">
      <c r="A5" s="125"/>
      <c r="B5" s="129"/>
      <c r="C5" s="39" t="s">
        <v>122</v>
      </c>
      <c r="D5" s="130" t="s">
        <v>20</v>
      </c>
      <c r="E5" s="44"/>
      <c r="F5" s="34"/>
      <c r="G5" s="34"/>
      <c r="H5" s="1351" t="s">
        <v>1241</v>
      </c>
      <c r="I5" s="1138"/>
      <c r="J5" s="1138"/>
      <c r="K5" s="1182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</row>
    <row r="6" spans="1:26" ht="14.25" customHeight="1">
      <c r="A6" s="125"/>
      <c r="B6" s="129"/>
      <c r="C6" s="39" t="s">
        <v>123</v>
      </c>
      <c r="D6" s="130" t="s">
        <v>20</v>
      </c>
      <c r="E6" s="44"/>
      <c r="F6" s="34"/>
      <c r="G6" s="34"/>
      <c r="H6" s="1351" t="s">
        <v>1242</v>
      </c>
      <c r="I6" s="1138"/>
      <c r="J6" s="1138"/>
      <c r="K6" s="1182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</row>
    <row r="7" spans="1:26" ht="14.25" customHeight="1">
      <c r="A7" s="125"/>
      <c r="B7" s="129"/>
      <c r="C7" s="39" t="s">
        <v>124</v>
      </c>
      <c r="D7" s="130" t="s">
        <v>20</v>
      </c>
      <c r="E7" s="44"/>
      <c r="F7" s="34"/>
      <c r="G7" s="34"/>
      <c r="H7" s="1351" t="s">
        <v>1243</v>
      </c>
      <c r="I7" s="1138"/>
      <c r="J7" s="1138"/>
      <c r="K7" s="1182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</row>
    <row r="8" spans="1:26" ht="14.25" customHeight="1">
      <c r="A8" s="125"/>
      <c r="B8" s="129"/>
      <c r="C8" s="39" t="s">
        <v>125</v>
      </c>
      <c r="D8" s="130" t="s">
        <v>20</v>
      </c>
      <c r="E8" s="44"/>
      <c r="F8" s="34"/>
      <c r="G8" s="34"/>
      <c r="H8" s="1351" t="s">
        <v>1244</v>
      </c>
      <c r="I8" s="1138"/>
      <c r="J8" s="1138"/>
      <c r="K8" s="1182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</row>
    <row r="9" spans="1:26" ht="15.75" customHeight="1">
      <c r="A9" s="125"/>
      <c r="B9" s="133"/>
      <c r="C9" s="39" t="s">
        <v>126</v>
      </c>
      <c r="D9" s="130" t="s">
        <v>20</v>
      </c>
      <c r="E9" s="44"/>
      <c r="F9" s="34"/>
      <c r="G9" s="34"/>
      <c r="H9" s="34"/>
      <c r="I9" s="34"/>
      <c r="J9" s="34"/>
      <c r="K9" s="134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</row>
    <row r="10" spans="1:26" ht="14.25" customHeight="1">
      <c r="A10" s="125"/>
      <c r="B10" s="135"/>
      <c r="C10" s="136"/>
      <c r="D10" s="136"/>
      <c r="E10" s="136"/>
      <c r="F10" s="136"/>
      <c r="G10" s="136"/>
      <c r="H10" s="136"/>
      <c r="I10" s="136"/>
      <c r="J10" s="136"/>
      <c r="K10" s="137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15" customHeight="1">
      <c r="A11" s="125"/>
      <c r="B11" s="1196" t="s">
        <v>127</v>
      </c>
      <c r="C11" s="1184" t="s">
        <v>128</v>
      </c>
      <c r="D11" s="1184" t="s">
        <v>129</v>
      </c>
      <c r="E11" s="1184" t="s">
        <v>130</v>
      </c>
      <c r="F11" s="1184" t="s">
        <v>131</v>
      </c>
      <c r="G11" s="1184" t="s">
        <v>132</v>
      </c>
      <c r="H11" s="1184" t="s">
        <v>133</v>
      </c>
      <c r="I11" s="1184" t="s">
        <v>1245</v>
      </c>
      <c r="J11" s="138" t="s">
        <v>135</v>
      </c>
      <c r="K11" s="1352" t="s">
        <v>1246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</row>
    <row r="12" spans="1:26" ht="21" customHeight="1">
      <c r="A12" s="125"/>
      <c r="B12" s="1197"/>
      <c r="C12" s="1185"/>
      <c r="D12" s="1185"/>
      <c r="E12" s="1185"/>
      <c r="F12" s="1185"/>
      <c r="G12" s="1185"/>
      <c r="H12" s="1185"/>
      <c r="I12" s="1185"/>
      <c r="J12" s="139" t="s">
        <v>137</v>
      </c>
      <c r="K12" s="1199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</row>
    <row r="13" spans="1:26" ht="12.75" customHeight="1">
      <c r="A13" s="125"/>
      <c r="B13" s="140"/>
      <c r="C13" s="141"/>
      <c r="D13" s="141"/>
      <c r="E13" s="141"/>
      <c r="F13" s="141"/>
      <c r="G13" s="141"/>
      <c r="H13" s="141"/>
      <c r="I13" s="141"/>
      <c r="J13" s="139"/>
      <c r="K13" s="142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</row>
    <row r="14" spans="1:26" ht="15.75" customHeight="1">
      <c r="A14" s="125"/>
      <c r="B14" s="140"/>
      <c r="C14" s="141"/>
      <c r="D14" s="141"/>
      <c r="E14" s="141"/>
      <c r="F14" s="141"/>
      <c r="G14" s="141"/>
      <c r="H14" s="141"/>
      <c r="I14" s="141"/>
      <c r="J14" s="139"/>
      <c r="K14" s="142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</row>
    <row r="15" spans="1:26" ht="15.75" customHeight="1">
      <c r="A15" s="125"/>
      <c r="B15" s="140"/>
      <c r="C15" s="141"/>
      <c r="D15" s="141"/>
      <c r="E15" s="141"/>
      <c r="F15" s="141"/>
      <c r="G15" s="141"/>
      <c r="H15" s="141"/>
      <c r="I15" s="141"/>
      <c r="J15" s="139"/>
      <c r="K15" s="142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</row>
    <row r="16" spans="1:26" ht="15.75" customHeight="1">
      <c r="A16" s="125"/>
      <c r="B16" s="140"/>
      <c r="C16" s="141"/>
      <c r="D16" s="141"/>
      <c r="E16" s="141"/>
      <c r="F16" s="141"/>
      <c r="G16" s="141"/>
      <c r="H16" s="141"/>
      <c r="I16" s="141"/>
      <c r="J16" s="139"/>
      <c r="K16" s="142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</row>
    <row r="17" spans="1:26" ht="15.75" customHeight="1">
      <c r="A17" s="125"/>
      <c r="B17" s="140"/>
      <c r="C17" s="141"/>
      <c r="D17" s="141"/>
      <c r="E17" s="141"/>
      <c r="F17" s="141"/>
      <c r="G17" s="141"/>
      <c r="H17" s="141"/>
      <c r="I17" s="141"/>
      <c r="J17" s="139"/>
      <c r="K17" s="142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</row>
    <row r="18" spans="1:26" ht="15.75" customHeight="1">
      <c r="A18" s="125"/>
      <c r="B18" s="140"/>
      <c r="C18" s="141"/>
      <c r="D18" s="141"/>
      <c r="E18" s="141"/>
      <c r="F18" s="141"/>
      <c r="G18" s="141"/>
      <c r="H18" s="141"/>
      <c r="I18" s="141"/>
      <c r="J18" s="139"/>
      <c r="K18" s="142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</row>
    <row r="19" spans="1:26" ht="15.75" customHeight="1">
      <c r="A19" s="125"/>
      <c r="B19" s="140"/>
      <c r="C19" s="141"/>
      <c r="D19" s="141"/>
      <c r="E19" s="141"/>
      <c r="F19" s="141"/>
      <c r="G19" s="141"/>
      <c r="H19" s="141"/>
      <c r="I19" s="141"/>
      <c r="J19" s="139"/>
      <c r="K19" s="142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</row>
    <row r="20" spans="1:26" ht="15.75" customHeight="1">
      <c r="A20" s="125"/>
      <c r="B20" s="143"/>
      <c r="C20" s="144"/>
      <c r="D20" s="145"/>
      <c r="E20" s="146"/>
      <c r="F20" s="147"/>
      <c r="G20" s="148"/>
      <c r="H20" s="147"/>
      <c r="I20" s="149"/>
      <c r="J20" s="150"/>
      <c r="K20" s="151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</row>
    <row r="21" spans="1:26" ht="15.75" customHeight="1">
      <c r="A21" s="125"/>
      <c r="B21" s="143"/>
      <c r="C21" s="144"/>
      <c r="D21" s="145"/>
      <c r="E21" s="146"/>
      <c r="F21" s="147"/>
      <c r="G21" s="148"/>
      <c r="H21" s="147"/>
      <c r="I21" s="149"/>
      <c r="J21" s="150"/>
      <c r="K21" s="151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</row>
    <row r="22" spans="1:26" ht="15.75" customHeight="1">
      <c r="A22" s="125"/>
      <c r="B22" s="143"/>
      <c r="C22" s="144"/>
      <c r="D22" s="145"/>
      <c r="E22" s="146"/>
      <c r="F22" s="152"/>
      <c r="G22" s="153"/>
      <c r="H22" s="147"/>
      <c r="I22" s="149"/>
      <c r="J22" s="150"/>
      <c r="K22" s="151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</row>
    <row r="23" spans="1:26" ht="33.75" hidden="1" customHeight="1">
      <c r="A23" s="125"/>
      <c r="B23" s="143">
        <v>4</v>
      </c>
      <c r="C23" s="147"/>
      <c r="D23" s="154"/>
      <c r="E23" s="155"/>
      <c r="F23" s="147"/>
      <c r="G23" s="148"/>
      <c r="H23" s="147"/>
      <c r="I23" s="149"/>
      <c r="J23" s="156"/>
      <c r="K23" s="157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</row>
    <row r="24" spans="1:26" ht="32.25" hidden="1" customHeight="1">
      <c r="A24" s="125"/>
      <c r="B24" s="143">
        <v>5</v>
      </c>
      <c r="C24" s="147"/>
      <c r="D24" s="154"/>
      <c r="E24" s="155"/>
      <c r="F24" s="147"/>
      <c r="G24" s="148"/>
      <c r="H24" s="147"/>
      <c r="I24" s="149"/>
      <c r="J24" s="156"/>
      <c r="K24" s="157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</row>
    <row r="25" spans="1:26" ht="29.25" hidden="1" customHeight="1">
      <c r="A25" s="125"/>
      <c r="B25" s="143">
        <v>6</v>
      </c>
      <c r="C25" s="147"/>
      <c r="D25" s="154"/>
      <c r="E25" s="155"/>
      <c r="F25" s="147"/>
      <c r="G25" s="148"/>
      <c r="H25" s="147"/>
      <c r="I25" s="149"/>
      <c r="J25" s="156"/>
      <c r="K25" s="157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</row>
    <row r="26" spans="1:26" ht="18.75" hidden="1" customHeight="1">
      <c r="A26" s="125"/>
      <c r="B26" s="143">
        <v>7</v>
      </c>
      <c r="C26" s="147"/>
      <c r="D26" s="154"/>
      <c r="E26" s="147"/>
      <c r="F26" s="147"/>
      <c r="G26" s="148"/>
      <c r="H26" s="147"/>
      <c r="I26" s="149"/>
      <c r="J26" s="156"/>
      <c r="K26" s="157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</row>
    <row r="27" spans="1:26" ht="18.75" hidden="1" customHeight="1">
      <c r="A27" s="125"/>
      <c r="B27" s="143">
        <v>8</v>
      </c>
      <c r="C27" s="147"/>
      <c r="D27" s="154"/>
      <c r="E27" s="147"/>
      <c r="F27" s="147"/>
      <c r="G27" s="148"/>
      <c r="H27" s="147"/>
      <c r="I27" s="149"/>
      <c r="J27" s="156"/>
      <c r="K27" s="157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</row>
    <row r="28" spans="1:26" ht="18.75" hidden="1" customHeight="1">
      <c r="A28" s="125"/>
      <c r="B28" s="143">
        <v>9</v>
      </c>
      <c r="C28" s="147"/>
      <c r="D28" s="154"/>
      <c r="E28" s="147"/>
      <c r="F28" s="147"/>
      <c r="G28" s="148"/>
      <c r="H28" s="147"/>
      <c r="I28" s="149"/>
      <c r="J28" s="156"/>
      <c r="K28" s="157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</row>
    <row r="29" spans="1:26" ht="18.75" hidden="1" customHeight="1">
      <c r="A29" s="125"/>
      <c r="B29" s="143">
        <v>10</v>
      </c>
      <c r="C29" s="147"/>
      <c r="D29" s="154"/>
      <c r="E29" s="147"/>
      <c r="F29" s="147"/>
      <c r="G29" s="148"/>
      <c r="H29" s="147"/>
      <c r="I29" s="149"/>
      <c r="J29" s="156"/>
      <c r="K29" s="157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</row>
    <row r="30" spans="1:26" ht="14.25" customHeight="1">
      <c r="A30" s="125"/>
      <c r="B30" s="1186" t="s">
        <v>138</v>
      </c>
      <c r="C30" s="1187"/>
      <c r="D30" s="1187"/>
      <c r="E30" s="1187"/>
      <c r="F30" s="1188"/>
      <c r="G30" s="158">
        <f>SUM(G20:G29)</f>
        <v>0</v>
      </c>
      <c r="H30" s="159"/>
      <c r="I30" s="159"/>
      <c r="J30" s="160"/>
      <c r="K30" s="161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</row>
    <row r="31" spans="1:26" ht="14.25" customHeight="1">
      <c r="A31" s="125"/>
      <c r="B31" s="162"/>
      <c r="C31" s="125"/>
      <c r="D31" s="125"/>
      <c r="E31" s="125"/>
      <c r="F31" s="125"/>
      <c r="G31" s="125"/>
      <c r="H31" s="125"/>
      <c r="I31" s="125"/>
      <c r="J31" s="125"/>
      <c r="K31" s="132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</row>
    <row r="32" spans="1:26" ht="14.25" customHeight="1">
      <c r="A32" s="125"/>
      <c r="B32" s="163" t="s">
        <v>139</v>
      </c>
      <c r="C32" s="125"/>
      <c r="D32" s="125"/>
      <c r="E32" s="125"/>
      <c r="F32" s="125"/>
      <c r="G32" s="125"/>
      <c r="H32" s="125"/>
      <c r="I32" s="125"/>
      <c r="J32" s="125" t="s">
        <v>1247</v>
      </c>
      <c r="K32" s="132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</row>
    <row r="33" spans="1:26" ht="15.75" customHeight="1">
      <c r="A33" s="125"/>
      <c r="B33" s="1189" t="s">
        <v>140</v>
      </c>
      <c r="C33" s="1180"/>
      <c r="D33" s="164" t="s">
        <v>141</v>
      </c>
      <c r="E33" s="164" t="s">
        <v>142</v>
      </c>
      <c r="F33" s="165" t="s">
        <v>143</v>
      </c>
      <c r="G33" s="166"/>
      <c r="H33" s="167"/>
      <c r="I33" s="125"/>
      <c r="J33" s="125"/>
      <c r="K33" s="132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</row>
    <row r="34" spans="1:26" ht="14.25" customHeight="1">
      <c r="A34" s="125"/>
      <c r="B34" s="1190" t="s">
        <v>144</v>
      </c>
      <c r="C34" s="1191"/>
      <c r="D34" s="168">
        <v>0</v>
      </c>
      <c r="E34" s="169">
        <v>0</v>
      </c>
      <c r="F34" s="170" t="e">
        <f>E34/G30*100</f>
        <v>#DIV/0!</v>
      </c>
      <c r="G34" s="171"/>
      <c r="H34" s="172"/>
      <c r="I34" s="125"/>
      <c r="J34" s="125"/>
      <c r="K34" s="132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</row>
    <row r="35" spans="1:26" ht="15.75" customHeight="1">
      <c r="A35" s="125"/>
      <c r="B35" s="1192" t="s">
        <v>145</v>
      </c>
      <c r="C35" s="1173"/>
      <c r="D35" s="173">
        <v>0</v>
      </c>
      <c r="E35" s="174">
        <f>+G30</f>
        <v>0</v>
      </c>
      <c r="F35" s="175" t="e">
        <f>E35/G30*100</f>
        <v>#DIV/0!</v>
      </c>
      <c r="G35" s="171"/>
      <c r="H35" s="172"/>
      <c r="I35" s="125"/>
      <c r="J35" s="890" t="s">
        <v>1248</v>
      </c>
      <c r="K35" s="132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</row>
    <row r="36" spans="1:26" ht="15.75" customHeight="1">
      <c r="A36" s="125"/>
      <c r="B36" s="1193" t="s">
        <v>146</v>
      </c>
      <c r="C36" s="1194"/>
      <c r="D36" s="176">
        <f t="shared" ref="D36:F36" si="0">SUM(D34:D35)</f>
        <v>0</v>
      </c>
      <c r="E36" s="177">
        <f t="shared" si="0"/>
        <v>0</v>
      </c>
      <c r="F36" s="178" t="e">
        <f t="shared" si="0"/>
        <v>#DIV/0!</v>
      </c>
      <c r="G36" s="179"/>
      <c r="H36" s="180"/>
      <c r="I36" s="181"/>
      <c r="J36" s="181" t="s">
        <v>1249</v>
      </c>
      <c r="K36" s="182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</row>
    <row r="37" spans="1:26" ht="14.25" customHeight="1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</row>
    <row r="38" spans="1:26" ht="14.25" customHeight="1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</row>
    <row r="39" spans="1:26" ht="14.25" customHeight="1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</row>
    <row r="40" spans="1:26" ht="14.25" customHeight="1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</row>
    <row r="41" spans="1:26" ht="14.25" customHeight="1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</row>
    <row r="42" spans="1:26" ht="14.25" customHeight="1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</row>
    <row r="43" spans="1:26" ht="14.25" customHeight="1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</row>
    <row r="44" spans="1:26" ht="14.25" customHeight="1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</row>
    <row r="45" spans="1:26" ht="14.25" customHeight="1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6" spans="1:26" ht="14.25" customHeight="1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</row>
    <row r="47" spans="1:26" ht="14.25" customHeight="1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</row>
    <row r="48" spans="1:26" ht="14.25" customHeight="1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</row>
    <row r="49" spans="1:26" ht="14.25" customHeight="1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</row>
    <row r="50" spans="1:26" ht="14.25" customHeight="1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</row>
    <row r="51" spans="1:26" ht="14.25" customHeight="1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</row>
    <row r="52" spans="1:26" ht="14.25" customHeight="1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</row>
    <row r="53" spans="1:26" ht="14.25" customHeight="1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</row>
    <row r="54" spans="1:26" ht="14.25" customHeight="1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</row>
    <row r="55" spans="1:26" ht="14.25" customHeight="1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</row>
    <row r="56" spans="1:26" ht="14.25" customHeight="1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</row>
    <row r="57" spans="1:26" ht="14.25" customHeight="1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</row>
    <row r="58" spans="1:26" ht="14.25" customHeight="1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</row>
    <row r="59" spans="1:26" ht="14.25" customHeight="1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</row>
    <row r="60" spans="1:26" ht="14.25" customHeight="1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</row>
    <row r="61" spans="1:26" ht="14.25" customHeight="1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</row>
    <row r="62" spans="1:26" ht="14.25" customHeight="1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</row>
    <row r="63" spans="1:26" ht="14.25" customHeight="1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</row>
    <row r="64" spans="1:26" ht="14.25" customHeight="1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</row>
    <row r="65" spans="1:26" ht="14.25" customHeight="1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</row>
    <row r="66" spans="1:26" ht="14.25" customHeight="1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</row>
    <row r="67" spans="1:26" ht="14.25" customHeight="1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</row>
    <row r="68" spans="1:26" ht="14.25" customHeight="1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</row>
    <row r="69" spans="1:26" ht="14.25" customHeight="1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</row>
    <row r="70" spans="1:26" ht="14.25" customHeight="1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</row>
    <row r="71" spans="1:26" ht="14.25" customHeight="1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</row>
    <row r="72" spans="1:26" ht="14.25" customHeight="1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</row>
    <row r="73" spans="1:26" ht="14.25" customHeight="1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</row>
    <row r="74" spans="1:26" ht="14.25" customHeight="1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</row>
    <row r="75" spans="1:26" ht="14.25" customHeight="1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</row>
    <row r="76" spans="1:26" ht="14.25" customHeight="1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</row>
    <row r="77" spans="1:26" ht="14.25" customHeight="1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</row>
    <row r="78" spans="1:26" ht="14.25" customHeight="1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</row>
    <row r="79" spans="1:26" ht="14.25" customHeight="1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</row>
    <row r="80" spans="1:26" ht="14.25" customHeight="1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</row>
    <row r="81" spans="1:26" ht="14.25" customHeight="1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</row>
    <row r="82" spans="1:26" ht="14.25" customHeight="1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</row>
    <row r="83" spans="1:26" ht="14.25" customHeight="1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</row>
    <row r="84" spans="1:26" ht="14.25" customHeight="1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</row>
    <row r="85" spans="1:26" ht="14.25" customHeight="1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</row>
    <row r="86" spans="1:26" ht="14.25" customHeight="1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</row>
    <row r="87" spans="1:26" ht="14.25" customHeight="1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1:26" ht="14.25" customHeight="1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</row>
    <row r="89" spans="1:26" ht="14.25" customHeight="1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</row>
    <row r="90" spans="1:26" ht="14.25" customHeight="1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</row>
    <row r="91" spans="1:26" ht="14.25" customHeight="1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</row>
    <row r="92" spans="1:26" ht="14.25" customHeight="1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</row>
    <row r="93" spans="1:26" ht="14.25" customHeight="1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</row>
    <row r="94" spans="1:26" ht="14.25" customHeight="1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</row>
    <row r="95" spans="1:26" ht="14.25" customHeight="1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</row>
    <row r="96" spans="1:26" ht="14.25" customHeight="1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</row>
    <row r="97" spans="1:26" ht="14.25" customHeight="1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</row>
    <row r="98" spans="1:26" ht="14.25" customHeight="1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</row>
    <row r="99" spans="1:26" ht="14.25" customHeight="1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</row>
    <row r="100" spans="1:26" ht="14.25" customHeight="1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</row>
    <row r="101" spans="1:26" ht="14.25" customHeight="1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</row>
    <row r="102" spans="1:26" ht="14.25" customHeight="1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</row>
    <row r="103" spans="1:26" ht="14.25" customHeight="1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</row>
    <row r="104" spans="1:26" ht="14.25" customHeight="1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</row>
    <row r="105" spans="1:26" ht="14.25" customHeight="1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</row>
    <row r="106" spans="1:26" ht="14.25" customHeight="1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</row>
    <row r="107" spans="1:26" ht="14.25" customHeight="1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</row>
    <row r="108" spans="1:26" ht="14.25" customHeight="1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</row>
    <row r="109" spans="1:26" ht="14.25" customHeight="1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</row>
    <row r="110" spans="1:26" ht="14.25" customHeight="1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</row>
    <row r="111" spans="1:26" ht="14.25" customHeight="1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</row>
    <row r="112" spans="1:26" ht="14.25" customHeight="1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</row>
    <row r="113" spans="1:26" ht="14.25" customHeight="1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</row>
    <row r="114" spans="1:26" ht="14.25" customHeight="1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</row>
    <row r="115" spans="1:26" ht="14.25" customHeight="1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</row>
    <row r="116" spans="1:26" ht="14.25" customHeight="1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</row>
    <row r="117" spans="1:26" ht="14.25" customHeight="1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</row>
    <row r="118" spans="1:26" ht="14.25" customHeight="1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</row>
    <row r="119" spans="1:26" ht="14.25" customHeight="1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</row>
    <row r="120" spans="1:26" ht="14.25" customHeight="1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</row>
    <row r="121" spans="1:26" ht="14.25" customHeight="1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</row>
    <row r="122" spans="1:26" ht="14.25" customHeight="1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</row>
    <row r="123" spans="1:26" ht="14.25" customHeight="1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</row>
    <row r="124" spans="1:26" ht="14.25" customHeight="1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</row>
    <row r="125" spans="1:26" ht="14.25" customHeight="1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</row>
    <row r="126" spans="1:26" ht="14.25" customHeight="1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</row>
    <row r="127" spans="1:26" ht="14.25" customHeight="1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</row>
    <row r="128" spans="1:26" ht="14.25" customHeight="1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</row>
    <row r="129" spans="1:26" ht="14.25" customHeight="1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</row>
    <row r="130" spans="1:26" ht="14.25" customHeight="1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</row>
    <row r="131" spans="1:26" ht="14.25" customHeight="1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</row>
    <row r="132" spans="1:26" ht="14.25" customHeight="1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</row>
    <row r="133" spans="1:26" ht="14.25" customHeight="1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</row>
    <row r="134" spans="1:26" ht="14.25" customHeight="1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</row>
    <row r="135" spans="1:26" ht="14.25" customHeight="1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</row>
    <row r="136" spans="1:26" ht="14.25" customHeight="1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</row>
    <row r="137" spans="1:26" ht="14.25" customHeight="1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</row>
    <row r="138" spans="1:26" ht="14.25" customHeight="1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</row>
    <row r="139" spans="1:26" ht="14.25" customHeight="1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</row>
    <row r="140" spans="1:26" ht="14.25" customHeight="1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</row>
    <row r="141" spans="1:26" ht="14.25" customHeight="1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</row>
    <row r="142" spans="1:26" ht="14.25" customHeight="1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</row>
    <row r="143" spans="1:26" ht="14.25" customHeight="1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</row>
    <row r="144" spans="1:26" ht="14.25" customHeight="1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</row>
    <row r="145" spans="1:26" ht="14.25" customHeight="1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</row>
    <row r="146" spans="1:26" ht="14.25" customHeight="1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</row>
    <row r="147" spans="1:26" ht="14.25" customHeight="1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</row>
    <row r="148" spans="1:26" ht="14.25" customHeight="1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</row>
    <row r="149" spans="1:26" ht="14.25" customHeight="1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</row>
    <row r="150" spans="1:26" ht="14.25" customHeight="1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</row>
    <row r="151" spans="1:26" ht="14.25" customHeight="1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</row>
    <row r="152" spans="1:26" ht="14.25" customHeight="1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</row>
    <row r="153" spans="1:26" ht="14.25" customHeight="1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</row>
    <row r="154" spans="1:26" ht="14.25" customHeight="1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</row>
    <row r="155" spans="1:26" ht="14.25" customHeight="1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</row>
    <row r="156" spans="1:26" ht="14.25" customHeight="1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</row>
    <row r="157" spans="1:26" ht="14.25" customHeight="1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</row>
    <row r="158" spans="1:26" ht="14.25" customHeight="1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</row>
    <row r="159" spans="1:26" ht="14.25" customHeight="1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</row>
    <row r="160" spans="1:26" ht="14.25" customHeight="1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</row>
    <row r="161" spans="1:26" ht="14.25" customHeight="1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</row>
    <row r="162" spans="1:26" ht="14.25" customHeight="1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</row>
    <row r="163" spans="1:26" ht="14.25" customHeight="1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</row>
    <row r="164" spans="1:26" ht="14.25" customHeight="1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</row>
    <row r="165" spans="1:26" ht="14.25" customHeight="1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</row>
    <row r="166" spans="1:26" ht="14.25" customHeight="1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</row>
    <row r="167" spans="1:26" ht="14.25" customHeight="1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</row>
    <row r="168" spans="1:26" ht="14.25" customHeight="1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</row>
    <row r="169" spans="1:26" ht="14.25" customHeight="1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</row>
    <row r="170" spans="1:26" ht="14.25" customHeight="1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</row>
    <row r="171" spans="1:26" ht="14.25" customHeight="1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</row>
    <row r="172" spans="1:26" ht="14.25" customHeight="1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</row>
    <row r="173" spans="1:26" ht="14.25" customHeight="1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</row>
    <row r="174" spans="1:26" ht="14.25" customHeight="1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</row>
    <row r="175" spans="1:26" ht="14.25" customHeight="1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</row>
    <row r="176" spans="1:26" ht="14.25" customHeight="1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</row>
    <row r="177" spans="1:26" ht="14.25" customHeight="1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</row>
    <row r="178" spans="1:26" ht="14.25" customHeight="1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</row>
    <row r="179" spans="1:26" ht="14.25" customHeight="1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</row>
    <row r="180" spans="1:26" ht="14.25" customHeight="1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</row>
    <row r="181" spans="1:26" ht="14.25" customHeight="1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</row>
    <row r="182" spans="1:26" ht="14.25" customHeight="1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</row>
    <row r="183" spans="1:26" ht="14.25" customHeight="1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</row>
    <row r="184" spans="1:26" ht="14.25" customHeight="1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</row>
    <row r="185" spans="1:26" ht="14.25" customHeight="1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</row>
    <row r="186" spans="1:26" ht="14.25" customHeight="1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</row>
    <row r="187" spans="1:26" ht="14.25" customHeight="1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</row>
    <row r="188" spans="1:26" ht="14.25" customHeight="1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</row>
    <row r="189" spans="1:26" ht="14.25" customHeight="1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</row>
    <row r="190" spans="1:26" ht="14.25" customHeight="1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</row>
    <row r="191" spans="1:26" ht="14.25" customHeight="1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</row>
    <row r="192" spans="1:26" ht="14.25" customHeight="1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</row>
    <row r="193" spans="1:26" ht="14.25" customHeight="1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</row>
    <row r="194" spans="1:26" ht="14.25" customHeight="1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</row>
    <row r="195" spans="1:26" ht="14.25" customHeight="1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</row>
    <row r="196" spans="1:26" ht="14.25" customHeight="1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</row>
    <row r="197" spans="1:26" ht="14.25" customHeight="1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</row>
    <row r="198" spans="1:26" ht="14.25" customHeight="1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</row>
    <row r="199" spans="1:26" ht="14.25" customHeight="1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</row>
    <row r="200" spans="1:26" ht="14.25" customHeight="1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</row>
    <row r="201" spans="1:26" ht="14.25" customHeight="1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</row>
    <row r="202" spans="1:26" ht="14.25" customHeight="1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</row>
    <row r="203" spans="1:26" ht="14.25" customHeight="1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</row>
    <row r="204" spans="1:26" ht="14.25" customHeight="1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</row>
    <row r="205" spans="1:26" ht="14.25" customHeight="1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</row>
    <row r="206" spans="1:26" ht="14.25" customHeight="1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</row>
    <row r="207" spans="1:26" ht="14.25" customHeight="1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</row>
    <row r="208" spans="1:26" ht="14.25" customHeight="1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</row>
    <row r="209" spans="1:26" ht="14.25" customHeight="1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</row>
    <row r="210" spans="1:26" ht="14.25" customHeight="1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</row>
    <row r="211" spans="1:26" ht="14.25" customHeight="1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</row>
    <row r="212" spans="1:26" ht="14.25" customHeight="1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</row>
    <row r="213" spans="1:26" ht="14.25" customHeight="1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</row>
    <row r="214" spans="1:26" ht="14.25" customHeight="1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</row>
    <row r="215" spans="1:26" ht="14.25" customHeight="1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</row>
    <row r="216" spans="1:26" ht="14.25" customHeight="1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</row>
    <row r="217" spans="1:26" ht="14.25" customHeight="1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</row>
    <row r="218" spans="1:26" ht="14.25" customHeight="1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</row>
    <row r="219" spans="1:26" ht="14.25" customHeight="1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</row>
    <row r="220" spans="1:26" ht="14.25" customHeight="1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</row>
    <row r="221" spans="1:26" ht="14.25" customHeight="1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</row>
    <row r="222" spans="1:26" ht="14.25" customHeight="1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</row>
    <row r="223" spans="1:26" ht="14.25" customHeight="1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</row>
    <row r="224" spans="1:26" ht="14.25" customHeight="1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</row>
    <row r="225" spans="1:26" ht="14.25" customHeight="1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</row>
    <row r="226" spans="1:26" ht="14.25" customHeight="1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</row>
    <row r="227" spans="1:26" ht="14.25" customHeight="1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</row>
    <row r="228" spans="1:26" ht="14.25" customHeight="1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</row>
    <row r="229" spans="1:26" ht="14.25" customHeight="1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</row>
    <row r="230" spans="1:26" ht="14.25" customHeight="1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</row>
    <row r="231" spans="1:26" ht="14.25" customHeight="1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</row>
    <row r="232" spans="1:26" ht="14.25" customHeight="1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</row>
    <row r="233" spans="1:26" ht="14.25" customHeight="1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</row>
    <row r="234" spans="1:26" ht="14.25" customHeight="1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</row>
    <row r="235" spans="1:26" ht="14.25" customHeight="1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</row>
    <row r="236" spans="1:26" ht="14.25" customHeight="1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</row>
    <row r="237" spans="1:26" ht="14.25" customHeight="1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</row>
    <row r="238" spans="1:26" ht="14.25" customHeight="1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</row>
    <row r="239" spans="1:26" ht="14.25" customHeight="1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</row>
    <row r="240" spans="1:26" ht="14.25" customHeight="1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</row>
    <row r="241" spans="1:26" ht="14.25" customHeight="1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</row>
    <row r="242" spans="1:26" ht="14.25" customHeight="1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</row>
    <row r="243" spans="1:26" ht="14.25" customHeight="1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</row>
    <row r="244" spans="1:26" ht="14.25" customHeight="1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</row>
    <row r="245" spans="1:26" ht="14.25" customHeight="1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</row>
    <row r="246" spans="1:26" ht="14.25" customHeight="1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</row>
    <row r="247" spans="1:26" ht="14.25" customHeight="1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</row>
    <row r="248" spans="1:26" ht="14.25" customHeight="1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</row>
    <row r="249" spans="1:26" ht="14.25" customHeight="1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</row>
    <row r="250" spans="1:26" ht="14.25" customHeight="1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</row>
    <row r="251" spans="1:26" ht="14.25" customHeight="1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</row>
    <row r="252" spans="1:26" ht="14.25" customHeight="1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</row>
    <row r="253" spans="1:26" ht="14.25" customHeight="1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</row>
    <row r="254" spans="1:26" ht="14.25" customHeight="1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</row>
    <row r="255" spans="1:26" ht="14.25" customHeight="1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</row>
    <row r="256" spans="1:26" ht="14.25" customHeight="1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</row>
    <row r="257" spans="1:26" ht="14.25" customHeight="1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</row>
    <row r="258" spans="1:26" ht="14.25" customHeight="1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</row>
    <row r="259" spans="1:26" ht="14.25" customHeight="1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</row>
    <row r="260" spans="1:26" ht="14.25" customHeight="1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</row>
    <row r="261" spans="1:26" ht="14.25" customHeight="1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</row>
    <row r="262" spans="1:26" ht="14.25" customHeight="1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</row>
    <row r="263" spans="1:26" ht="14.25" customHeight="1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</row>
    <row r="264" spans="1:26" ht="14.25" customHeight="1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</row>
    <row r="265" spans="1:26" ht="14.25" customHeight="1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</row>
    <row r="266" spans="1:26" ht="14.25" customHeight="1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</row>
    <row r="267" spans="1:26" ht="14.25" customHeight="1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</row>
    <row r="268" spans="1:26" ht="14.25" customHeight="1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</row>
    <row r="269" spans="1:26" ht="14.25" customHeight="1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</row>
    <row r="270" spans="1:26" ht="14.25" customHeight="1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</row>
    <row r="271" spans="1:26" ht="14.25" customHeight="1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</row>
    <row r="272" spans="1:26" ht="14.25" customHeight="1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</row>
    <row r="273" spans="1:26" ht="14.25" customHeight="1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</row>
    <row r="274" spans="1:26" ht="14.25" customHeight="1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</row>
    <row r="275" spans="1:26" ht="14.25" customHeight="1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</row>
    <row r="276" spans="1:26" ht="14.25" customHeight="1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</row>
    <row r="277" spans="1:26" ht="14.25" customHeight="1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</row>
    <row r="278" spans="1:26" ht="14.25" customHeight="1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</row>
    <row r="279" spans="1:26" ht="14.25" customHeight="1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</row>
    <row r="280" spans="1:26" ht="14.25" customHeight="1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</row>
    <row r="281" spans="1:26" ht="14.25" customHeight="1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</row>
    <row r="282" spans="1:26" ht="14.25" customHeight="1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</row>
    <row r="283" spans="1:26" ht="14.25" customHeight="1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</row>
    <row r="284" spans="1:26" ht="14.25" customHeight="1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</row>
    <row r="285" spans="1:26" ht="14.25" customHeight="1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</row>
    <row r="286" spans="1:26" ht="14.25" customHeight="1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</row>
    <row r="287" spans="1:26" ht="14.25" customHeight="1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</row>
    <row r="288" spans="1:26" ht="14.25" customHeight="1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</row>
    <row r="289" spans="1:26" ht="14.25" customHeight="1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</row>
    <row r="290" spans="1:26" ht="14.25" customHeight="1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</row>
    <row r="291" spans="1:26" ht="14.25" customHeight="1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</row>
    <row r="292" spans="1:26" ht="14.25" customHeight="1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</row>
    <row r="293" spans="1:26" ht="14.25" customHeight="1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</row>
    <row r="294" spans="1:26" ht="14.25" customHeight="1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</row>
    <row r="295" spans="1:26" ht="14.25" customHeight="1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</row>
    <row r="296" spans="1:26" ht="14.25" customHeight="1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</row>
    <row r="297" spans="1:26" ht="14.25" customHeight="1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</row>
    <row r="298" spans="1:26" ht="14.25" customHeight="1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</row>
    <row r="299" spans="1:26" ht="14.25" customHeight="1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</row>
    <row r="300" spans="1:26" ht="14.25" customHeight="1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</row>
    <row r="301" spans="1:26" ht="14.25" customHeight="1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</row>
    <row r="302" spans="1:26" ht="14.25" customHeight="1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</row>
    <row r="303" spans="1:26" ht="14.25" customHeight="1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</row>
    <row r="304" spans="1:26" ht="14.25" customHeight="1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</row>
    <row r="305" spans="1:26" ht="14.25" customHeight="1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</row>
    <row r="306" spans="1:26" ht="14.25" customHeight="1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</row>
    <row r="307" spans="1:26" ht="14.25" customHeight="1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</row>
    <row r="308" spans="1:26" ht="14.25" customHeight="1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</row>
    <row r="309" spans="1:26" ht="14.25" customHeight="1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</row>
    <row r="310" spans="1:26" ht="14.25" customHeight="1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</row>
    <row r="311" spans="1:26" ht="14.25" customHeight="1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</row>
    <row r="312" spans="1:26" ht="14.25" customHeight="1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</row>
    <row r="313" spans="1:26" ht="14.25" customHeight="1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</row>
    <row r="314" spans="1:26" ht="14.25" customHeight="1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</row>
    <row r="315" spans="1:26" ht="14.25" customHeight="1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</row>
    <row r="316" spans="1:26" ht="14.25" customHeight="1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</row>
    <row r="317" spans="1:26" ht="14.25" customHeight="1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</row>
    <row r="318" spans="1:26" ht="14.25" customHeight="1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</row>
    <row r="319" spans="1:26" ht="14.25" customHeight="1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</row>
    <row r="320" spans="1:26" ht="14.25" customHeight="1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</row>
    <row r="321" spans="1:26" ht="14.25" customHeight="1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</row>
    <row r="322" spans="1:26" ht="14.25" customHeight="1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</row>
    <row r="323" spans="1:26" ht="14.25" customHeight="1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</row>
    <row r="324" spans="1:26" ht="14.25" customHeight="1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</row>
    <row r="325" spans="1:26" ht="14.25" customHeight="1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</row>
    <row r="326" spans="1:26" ht="14.25" customHeight="1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</row>
    <row r="327" spans="1:26" ht="14.25" customHeight="1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</row>
    <row r="328" spans="1:26" ht="14.25" customHeight="1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</row>
    <row r="329" spans="1:26" ht="14.25" customHeight="1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</row>
    <row r="330" spans="1:26" ht="14.25" customHeight="1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</row>
    <row r="331" spans="1:26" ht="14.25" customHeight="1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</row>
    <row r="332" spans="1:26" ht="14.25" customHeight="1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</row>
    <row r="333" spans="1:26" ht="14.25" customHeight="1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</row>
    <row r="334" spans="1:26" ht="14.25" customHeight="1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</row>
    <row r="335" spans="1:26" ht="14.25" customHeight="1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</row>
    <row r="336" spans="1:26" ht="14.25" customHeight="1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</row>
    <row r="337" spans="1:26" ht="14.25" customHeight="1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</row>
    <row r="338" spans="1:26" ht="14.25" customHeight="1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</row>
    <row r="339" spans="1:26" ht="14.25" customHeight="1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</row>
    <row r="340" spans="1:26" ht="14.25" customHeight="1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</row>
    <row r="341" spans="1:26" ht="14.25" customHeight="1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</row>
    <row r="342" spans="1:26" ht="14.25" customHeight="1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</row>
    <row r="343" spans="1:26" ht="14.25" customHeight="1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</row>
    <row r="344" spans="1:26" ht="14.25" customHeight="1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</row>
    <row r="345" spans="1:26" ht="14.25" customHeight="1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</row>
    <row r="346" spans="1:26" ht="14.25" customHeight="1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</row>
    <row r="347" spans="1:26" ht="14.25" customHeight="1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</row>
    <row r="348" spans="1:26" ht="14.25" customHeight="1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</row>
    <row r="349" spans="1:26" ht="14.25" customHeight="1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</row>
    <row r="350" spans="1:26" ht="14.25" customHeight="1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</row>
    <row r="351" spans="1:26" ht="14.25" customHeight="1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</row>
    <row r="352" spans="1:26" ht="14.25" customHeight="1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</row>
    <row r="353" spans="1:26" ht="14.25" customHeight="1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</row>
    <row r="354" spans="1:26" ht="14.25" customHeight="1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</row>
    <row r="355" spans="1:26" ht="14.25" customHeight="1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</row>
    <row r="356" spans="1:26" ht="14.25" customHeight="1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</row>
    <row r="357" spans="1:26" ht="14.25" customHeight="1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</row>
    <row r="358" spans="1:26" ht="14.25" customHeight="1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</row>
    <row r="359" spans="1:26" ht="14.25" customHeight="1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</row>
    <row r="360" spans="1:26" ht="14.25" customHeight="1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</row>
    <row r="361" spans="1:26" ht="14.25" customHeight="1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</row>
    <row r="362" spans="1:26" ht="14.25" customHeight="1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</row>
    <row r="363" spans="1:26" ht="14.25" customHeight="1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</row>
    <row r="364" spans="1:26" ht="14.25" customHeight="1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</row>
    <row r="365" spans="1:26" ht="14.25" customHeight="1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</row>
    <row r="366" spans="1:26" ht="14.25" customHeight="1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</row>
    <row r="367" spans="1:26" ht="14.25" customHeight="1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</row>
    <row r="368" spans="1:26" ht="14.25" customHeight="1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</row>
    <row r="369" spans="1:26" ht="14.25" customHeight="1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</row>
    <row r="370" spans="1:26" ht="14.25" customHeight="1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</row>
    <row r="371" spans="1:26" ht="14.25" customHeight="1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</row>
    <row r="372" spans="1:26" ht="14.25" customHeight="1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</row>
    <row r="373" spans="1:26" ht="14.25" customHeight="1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</row>
    <row r="374" spans="1:26" ht="14.25" customHeight="1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</row>
    <row r="375" spans="1:26" ht="14.25" customHeight="1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</row>
    <row r="376" spans="1:26" ht="14.25" customHeight="1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</row>
    <row r="377" spans="1:26" ht="14.25" customHeight="1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</row>
    <row r="378" spans="1:26" ht="14.25" customHeight="1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</row>
    <row r="379" spans="1:26" ht="14.25" customHeight="1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</row>
    <row r="380" spans="1:26" ht="14.25" customHeight="1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</row>
    <row r="381" spans="1:26" ht="14.25" customHeight="1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</row>
    <row r="382" spans="1:26" ht="14.25" customHeight="1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</row>
    <row r="383" spans="1:26" ht="14.25" customHeight="1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</row>
    <row r="384" spans="1:26" ht="14.25" customHeight="1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</row>
    <row r="385" spans="1:26" ht="14.25" customHeight="1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</row>
    <row r="386" spans="1:26" ht="14.25" customHeight="1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</row>
    <row r="387" spans="1:26" ht="14.25" customHeight="1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</row>
    <row r="388" spans="1:26" ht="14.25" customHeight="1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</row>
    <row r="389" spans="1:26" ht="14.25" customHeight="1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</row>
    <row r="390" spans="1:26" ht="14.25" customHeight="1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</row>
    <row r="391" spans="1:26" ht="14.25" customHeight="1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</row>
    <row r="392" spans="1:26" ht="14.25" customHeight="1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</row>
    <row r="393" spans="1:26" ht="14.25" customHeight="1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</row>
    <row r="394" spans="1:26" ht="14.25" customHeight="1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</row>
    <row r="395" spans="1:26" ht="14.25" customHeight="1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</row>
    <row r="396" spans="1:26" ht="14.25" customHeight="1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</row>
    <row r="397" spans="1:26" ht="14.25" customHeight="1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</row>
    <row r="398" spans="1:26" ht="14.25" customHeight="1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</row>
    <row r="399" spans="1:26" ht="14.25" customHeight="1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</row>
    <row r="400" spans="1:26" ht="14.25" customHeight="1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</row>
    <row r="401" spans="1:26" ht="14.25" customHeight="1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</row>
    <row r="402" spans="1:26" ht="14.25" customHeight="1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</row>
    <row r="403" spans="1:26" ht="14.25" customHeight="1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</row>
    <row r="404" spans="1:26" ht="14.25" customHeight="1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</row>
    <row r="405" spans="1:26" ht="14.25" customHeight="1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</row>
    <row r="406" spans="1:26" ht="14.25" customHeight="1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</row>
    <row r="407" spans="1:26" ht="14.25" customHeight="1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</row>
    <row r="408" spans="1:26" ht="14.25" customHeight="1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</row>
    <row r="409" spans="1:26" ht="14.25" customHeight="1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</row>
    <row r="410" spans="1:26" ht="14.25" customHeight="1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</row>
    <row r="411" spans="1:26" ht="14.25" customHeight="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</row>
    <row r="412" spans="1:26" ht="14.25" customHeight="1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</row>
    <row r="413" spans="1:26" ht="14.25" customHeight="1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</row>
    <row r="414" spans="1:26" ht="14.25" customHeight="1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</row>
    <row r="415" spans="1:26" ht="14.25" customHeight="1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</row>
    <row r="416" spans="1:26" ht="14.25" customHeight="1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</row>
    <row r="417" spans="1:26" ht="14.25" customHeight="1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</row>
    <row r="418" spans="1:26" ht="14.25" customHeight="1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</row>
    <row r="419" spans="1:26" ht="14.25" customHeight="1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</row>
    <row r="420" spans="1:26" ht="14.25" customHeight="1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</row>
    <row r="421" spans="1:26" ht="14.25" customHeight="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</row>
    <row r="422" spans="1:26" ht="14.25" customHeight="1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</row>
    <row r="423" spans="1:26" ht="14.25" customHeight="1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</row>
    <row r="424" spans="1:26" ht="14.25" customHeight="1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</row>
    <row r="425" spans="1:26" ht="14.25" customHeight="1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</row>
    <row r="426" spans="1:26" ht="14.25" customHeight="1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</row>
    <row r="427" spans="1:26" ht="14.25" customHeight="1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</row>
    <row r="428" spans="1:26" ht="14.25" customHeight="1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</row>
    <row r="429" spans="1:26" ht="14.25" customHeight="1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</row>
    <row r="430" spans="1:26" ht="14.25" customHeight="1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</row>
    <row r="431" spans="1:26" ht="14.25" customHeight="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</row>
    <row r="432" spans="1:26" ht="14.25" customHeight="1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</row>
    <row r="433" spans="1:26" ht="14.25" customHeight="1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</row>
    <row r="434" spans="1:26" ht="14.25" customHeight="1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</row>
    <row r="435" spans="1:26" ht="14.25" customHeight="1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</row>
    <row r="436" spans="1:26" ht="14.25" customHeight="1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</row>
    <row r="437" spans="1:26" ht="14.25" customHeight="1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</row>
    <row r="438" spans="1:26" ht="14.25" customHeight="1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</row>
    <row r="439" spans="1:26" ht="14.25" customHeight="1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</row>
    <row r="440" spans="1:26" ht="14.25" customHeight="1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</row>
    <row r="441" spans="1:26" ht="14.25" customHeight="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</row>
    <row r="442" spans="1:26" ht="14.25" customHeight="1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</row>
    <row r="443" spans="1:26" ht="14.25" customHeight="1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</row>
    <row r="444" spans="1:26" ht="14.25" customHeight="1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</row>
    <row r="445" spans="1:26" ht="14.25" customHeight="1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</row>
    <row r="446" spans="1:26" ht="14.25" customHeight="1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</row>
    <row r="447" spans="1:26" ht="14.25" customHeight="1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</row>
    <row r="448" spans="1:26" ht="14.25" customHeight="1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</row>
    <row r="449" spans="1:26" ht="14.25" customHeight="1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</row>
    <row r="450" spans="1:26" ht="14.25" customHeight="1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</row>
    <row r="451" spans="1:26" ht="14.25" customHeight="1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</row>
    <row r="452" spans="1:26" ht="14.25" customHeight="1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</row>
    <row r="453" spans="1:26" ht="14.25" customHeight="1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</row>
    <row r="454" spans="1:26" ht="14.25" customHeight="1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</row>
    <row r="455" spans="1:26" ht="14.25" customHeight="1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</row>
    <row r="456" spans="1:26" ht="14.25" customHeight="1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</row>
    <row r="457" spans="1:26" ht="14.25" customHeight="1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</row>
    <row r="458" spans="1:26" ht="14.25" customHeight="1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</row>
    <row r="459" spans="1:26" ht="14.25" customHeight="1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</row>
    <row r="460" spans="1:26" ht="14.25" customHeight="1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</row>
    <row r="461" spans="1:26" ht="14.25" customHeight="1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</row>
    <row r="462" spans="1:26" ht="14.25" customHeight="1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</row>
    <row r="463" spans="1:26" ht="14.25" customHeight="1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</row>
    <row r="464" spans="1:26" ht="14.25" customHeight="1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</row>
    <row r="465" spans="1:26" ht="14.25" customHeight="1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</row>
    <row r="466" spans="1:26" ht="14.25" customHeight="1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</row>
    <row r="467" spans="1:26" ht="14.25" customHeight="1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</row>
    <row r="468" spans="1:26" ht="14.25" customHeight="1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</row>
    <row r="469" spans="1:26" ht="14.25" customHeight="1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</row>
    <row r="470" spans="1:26" ht="14.25" customHeight="1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</row>
    <row r="471" spans="1:26" ht="14.25" customHeight="1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</row>
    <row r="472" spans="1:26" ht="14.25" customHeight="1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</row>
    <row r="473" spans="1:26" ht="14.25" customHeight="1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</row>
    <row r="474" spans="1:26" ht="14.25" customHeight="1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</row>
    <row r="475" spans="1:26" ht="14.25" customHeight="1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</row>
    <row r="476" spans="1:26" ht="14.25" customHeight="1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</row>
    <row r="477" spans="1:26" ht="14.25" customHeight="1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</row>
    <row r="478" spans="1:26" ht="14.25" customHeight="1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</row>
    <row r="479" spans="1:26" ht="14.25" customHeight="1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</row>
    <row r="480" spans="1:26" ht="14.25" customHeight="1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</row>
    <row r="481" spans="1:26" ht="14.25" customHeight="1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</row>
    <row r="482" spans="1:26" ht="14.25" customHeight="1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</row>
    <row r="483" spans="1:26" ht="14.25" customHeight="1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</row>
    <row r="484" spans="1:26" ht="14.25" customHeight="1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</row>
    <row r="485" spans="1:26" ht="14.25" customHeight="1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</row>
    <row r="486" spans="1:26" ht="14.25" customHeight="1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</row>
    <row r="487" spans="1:26" ht="14.25" customHeight="1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</row>
    <row r="488" spans="1:26" ht="14.25" customHeight="1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</row>
    <row r="489" spans="1:26" ht="14.25" customHeight="1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</row>
    <row r="490" spans="1:26" ht="14.25" customHeight="1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</row>
    <row r="491" spans="1:26" ht="14.25" customHeight="1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</row>
    <row r="492" spans="1:26" ht="14.25" customHeight="1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</row>
    <row r="493" spans="1:26" ht="14.25" customHeight="1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</row>
    <row r="494" spans="1:26" ht="14.25" customHeight="1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</row>
    <row r="495" spans="1:26" ht="14.25" customHeight="1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</row>
    <row r="496" spans="1:26" ht="14.25" customHeight="1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</row>
    <row r="497" spans="1:26" ht="14.25" customHeight="1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</row>
    <row r="498" spans="1:26" ht="14.25" customHeight="1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</row>
    <row r="499" spans="1:26" ht="14.25" customHeight="1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</row>
    <row r="500" spans="1:26" ht="14.25" customHeight="1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</row>
    <row r="501" spans="1:26" ht="14.25" customHeight="1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</row>
    <row r="502" spans="1:26" ht="14.25" customHeight="1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</row>
    <row r="503" spans="1:26" ht="14.25" customHeight="1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</row>
    <row r="504" spans="1:26" ht="14.25" customHeight="1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</row>
    <row r="505" spans="1:26" ht="14.25" customHeight="1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</row>
    <row r="506" spans="1:26" ht="14.25" customHeight="1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</row>
    <row r="507" spans="1:26" ht="14.25" customHeight="1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</row>
    <row r="508" spans="1:26" ht="14.25" customHeight="1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</row>
    <row r="509" spans="1:26" ht="14.25" customHeight="1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</row>
    <row r="510" spans="1:26" ht="14.25" customHeight="1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</row>
    <row r="511" spans="1:26" ht="14.25" customHeight="1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</row>
    <row r="512" spans="1:26" ht="14.25" customHeight="1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</row>
    <row r="513" spans="1:26" ht="14.25" customHeight="1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</row>
    <row r="514" spans="1:26" ht="14.25" customHeight="1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</row>
    <row r="515" spans="1:26" ht="14.25" customHeight="1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</row>
    <row r="516" spans="1:26" ht="14.25" customHeight="1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</row>
    <row r="517" spans="1:26" ht="14.25" customHeight="1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</row>
    <row r="518" spans="1:26" ht="14.25" customHeight="1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</row>
    <row r="519" spans="1:26" ht="14.25" customHeight="1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</row>
    <row r="520" spans="1:26" ht="14.25" customHeight="1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</row>
    <row r="521" spans="1:26" ht="14.25" customHeight="1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</row>
    <row r="522" spans="1:26" ht="14.25" customHeight="1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</row>
    <row r="523" spans="1:26" ht="14.25" customHeight="1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</row>
    <row r="524" spans="1:26" ht="14.25" customHeight="1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</row>
    <row r="525" spans="1:26" ht="14.25" customHeight="1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</row>
    <row r="526" spans="1:26" ht="14.25" customHeight="1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</row>
    <row r="527" spans="1:26" ht="14.25" customHeight="1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</row>
    <row r="528" spans="1:26" ht="14.25" customHeight="1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</row>
    <row r="529" spans="1:26" ht="14.25" customHeight="1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</row>
    <row r="530" spans="1:26" ht="14.25" customHeight="1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</row>
    <row r="531" spans="1:26" ht="14.25" customHeight="1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</row>
    <row r="532" spans="1:26" ht="14.25" customHeight="1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</row>
    <row r="533" spans="1:26" ht="14.25" customHeight="1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</row>
    <row r="534" spans="1:26" ht="14.25" customHeight="1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</row>
    <row r="535" spans="1:26" ht="14.25" customHeight="1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</row>
    <row r="536" spans="1:26" ht="14.25" customHeight="1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</row>
    <row r="537" spans="1:26" ht="14.25" customHeight="1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</row>
    <row r="538" spans="1:26" ht="14.25" customHeight="1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</row>
    <row r="539" spans="1:26" ht="14.25" customHeight="1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</row>
    <row r="540" spans="1:26" ht="14.25" customHeight="1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</row>
    <row r="541" spans="1:26" ht="14.25" customHeight="1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</row>
    <row r="542" spans="1:26" ht="14.25" customHeight="1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</row>
    <row r="543" spans="1:26" ht="14.25" customHeight="1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</row>
    <row r="544" spans="1:26" ht="14.25" customHeight="1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</row>
    <row r="545" spans="1:26" ht="14.25" customHeight="1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</row>
    <row r="546" spans="1:26" ht="14.25" customHeight="1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</row>
    <row r="547" spans="1:26" ht="14.25" customHeight="1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</row>
    <row r="548" spans="1:26" ht="14.25" customHeight="1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</row>
    <row r="549" spans="1:26" ht="14.25" customHeight="1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</row>
    <row r="550" spans="1:26" ht="14.25" customHeight="1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</row>
    <row r="551" spans="1:26" ht="14.25" customHeight="1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</row>
    <row r="552" spans="1:26" ht="14.25" customHeight="1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</row>
    <row r="553" spans="1:26" ht="14.25" customHeight="1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</row>
    <row r="554" spans="1:26" ht="14.25" customHeight="1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</row>
    <row r="555" spans="1:26" ht="14.25" customHeight="1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</row>
    <row r="556" spans="1:26" ht="14.25" customHeight="1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</row>
    <row r="557" spans="1:26" ht="14.25" customHeight="1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</row>
    <row r="558" spans="1:26" ht="14.25" customHeight="1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</row>
    <row r="559" spans="1:26" ht="14.25" customHeight="1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</row>
    <row r="560" spans="1:26" ht="14.25" customHeight="1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</row>
    <row r="561" spans="1:26" ht="14.25" customHeight="1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</row>
    <row r="562" spans="1:26" ht="14.25" customHeight="1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</row>
    <row r="563" spans="1:26" ht="14.25" customHeight="1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</row>
    <row r="564" spans="1:26" ht="14.25" customHeight="1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</row>
    <row r="565" spans="1:26" ht="14.25" customHeight="1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</row>
    <row r="566" spans="1:26" ht="14.25" customHeight="1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</row>
    <row r="567" spans="1:26" ht="14.25" customHeight="1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</row>
    <row r="568" spans="1:26" ht="14.25" customHeight="1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</row>
    <row r="569" spans="1:26" ht="14.25" customHeight="1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</row>
    <row r="570" spans="1:26" ht="14.25" customHeight="1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</row>
    <row r="571" spans="1:26" ht="14.25" customHeight="1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</row>
    <row r="572" spans="1:26" ht="14.25" customHeight="1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</row>
    <row r="573" spans="1:26" ht="14.25" customHeight="1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</row>
    <row r="574" spans="1:26" ht="14.25" customHeight="1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</row>
    <row r="575" spans="1:26" ht="14.25" customHeight="1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</row>
    <row r="576" spans="1:26" ht="14.25" customHeight="1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</row>
    <row r="577" spans="1:26" ht="14.25" customHeight="1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</row>
    <row r="578" spans="1:26" ht="14.25" customHeight="1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</row>
    <row r="579" spans="1:26" ht="14.25" customHeight="1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</row>
    <row r="580" spans="1:26" ht="14.25" customHeight="1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</row>
    <row r="581" spans="1:26" ht="14.25" customHeight="1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</row>
    <row r="582" spans="1:26" ht="14.25" customHeight="1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</row>
    <row r="583" spans="1:26" ht="14.25" customHeight="1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</row>
    <row r="584" spans="1:26" ht="14.25" customHeight="1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</row>
    <row r="585" spans="1:26" ht="14.25" customHeight="1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</row>
    <row r="586" spans="1:26" ht="14.25" customHeight="1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</row>
    <row r="587" spans="1:26" ht="14.25" customHeight="1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</row>
    <row r="588" spans="1:26" ht="14.25" customHeight="1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</row>
    <row r="589" spans="1:26" ht="14.25" customHeight="1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</row>
    <row r="590" spans="1:26" ht="14.25" customHeight="1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</row>
    <row r="591" spans="1:26" ht="14.25" customHeight="1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</row>
    <row r="592" spans="1:26" ht="14.25" customHeight="1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</row>
    <row r="593" spans="1:26" ht="14.25" customHeight="1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</row>
    <row r="594" spans="1:26" ht="14.25" customHeight="1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</row>
    <row r="595" spans="1:26" ht="14.25" customHeight="1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</row>
    <row r="596" spans="1:26" ht="14.25" customHeight="1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</row>
    <row r="597" spans="1:26" ht="14.25" customHeight="1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</row>
    <row r="598" spans="1:26" ht="14.25" customHeight="1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</row>
    <row r="599" spans="1:26" ht="14.25" customHeight="1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</row>
    <row r="600" spans="1:26" ht="14.25" customHeight="1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</row>
    <row r="601" spans="1:26" ht="14.25" customHeight="1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</row>
    <row r="602" spans="1:26" ht="14.25" customHeight="1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</row>
    <row r="603" spans="1:26" ht="14.25" customHeight="1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</row>
    <row r="604" spans="1:26" ht="14.25" customHeight="1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</row>
    <row r="605" spans="1:26" ht="14.25" customHeight="1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</row>
    <row r="606" spans="1:26" ht="14.25" customHeight="1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</row>
    <row r="607" spans="1:26" ht="14.25" customHeight="1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</row>
    <row r="608" spans="1:26" ht="14.25" customHeight="1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</row>
    <row r="609" spans="1:26" ht="14.25" customHeight="1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</row>
    <row r="610" spans="1:26" ht="14.25" customHeight="1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</row>
    <row r="611" spans="1:26" ht="14.25" customHeight="1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</row>
    <row r="612" spans="1:26" ht="14.25" customHeight="1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</row>
    <row r="613" spans="1:26" ht="14.25" customHeight="1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</row>
    <row r="614" spans="1:26" ht="14.25" customHeight="1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</row>
    <row r="615" spans="1:26" ht="14.25" customHeight="1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</row>
    <row r="616" spans="1:26" ht="14.25" customHeight="1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</row>
    <row r="617" spans="1:26" ht="14.25" customHeight="1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</row>
    <row r="618" spans="1:26" ht="14.25" customHeight="1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</row>
    <row r="619" spans="1:26" ht="14.25" customHeight="1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</row>
    <row r="620" spans="1:26" ht="14.25" customHeight="1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</row>
    <row r="621" spans="1:26" ht="14.25" customHeight="1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</row>
    <row r="622" spans="1:26" ht="14.25" customHeight="1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</row>
    <row r="623" spans="1:26" ht="14.25" customHeight="1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</row>
    <row r="624" spans="1:26" ht="14.25" customHeight="1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</row>
    <row r="625" spans="1:26" ht="14.25" customHeight="1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</row>
    <row r="626" spans="1:26" ht="14.25" customHeight="1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</row>
    <row r="627" spans="1:26" ht="14.25" customHeight="1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</row>
    <row r="628" spans="1:26" ht="14.25" customHeight="1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</row>
    <row r="629" spans="1:26" ht="14.25" customHeight="1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</row>
    <row r="630" spans="1:26" ht="14.25" customHeight="1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</row>
    <row r="631" spans="1:26" ht="14.25" customHeight="1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</row>
    <row r="632" spans="1:26" ht="14.25" customHeight="1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</row>
    <row r="633" spans="1:26" ht="14.25" customHeight="1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</row>
    <row r="634" spans="1:26" ht="14.25" customHeight="1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</row>
    <row r="635" spans="1:26" ht="14.25" customHeight="1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</row>
    <row r="636" spans="1:26" ht="14.25" customHeight="1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</row>
    <row r="637" spans="1:26" ht="14.25" customHeight="1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</row>
    <row r="638" spans="1:26" ht="14.25" customHeight="1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</row>
    <row r="639" spans="1:26" ht="14.25" customHeight="1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</row>
    <row r="640" spans="1:26" ht="14.25" customHeight="1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</row>
    <row r="641" spans="1:26" ht="14.25" customHeight="1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</row>
    <row r="642" spans="1:26" ht="14.25" customHeight="1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</row>
    <row r="643" spans="1:26" ht="14.25" customHeight="1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</row>
    <row r="644" spans="1:26" ht="14.25" customHeight="1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</row>
    <row r="645" spans="1:26" ht="14.25" customHeight="1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</row>
    <row r="646" spans="1:26" ht="14.25" customHeight="1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</row>
    <row r="647" spans="1:26" ht="14.25" customHeight="1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</row>
    <row r="648" spans="1:26" ht="14.25" customHeight="1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</row>
    <row r="649" spans="1:26" ht="14.25" customHeight="1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</row>
    <row r="650" spans="1:26" ht="14.25" customHeight="1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</row>
    <row r="651" spans="1:26" ht="14.25" customHeight="1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</row>
    <row r="652" spans="1:26" ht="14.25" customHeight="1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</row>
    <row r="653" spans="1:26" ht="14.25" customHeight="1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</row>
    <row r="654" spans="1:26" ht="14.25" customHeight="1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</row>
    <row r="655" spans="1:26" ht="14.25" customHeight="1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</row>
    <row r="656" spans="1:26" ht="14.25" customHeight="1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</row>
    <row r="657" spans="1:26" ht="14.25" customHeight="1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</row>
    <row r="658" spans="1:26" ht="14.25" customHeight="1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</row>
    <row r="659" spans="1:26" ht="14.25" customHeight="1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</row>
    <row r="660" spans="1:26" ht="14.25" customHeight="1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</row>
    <row r="661" spans="1:26" ht="14.25" customHeight="1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</row>
    <row r="662" spans="1:26" ht="14.25" customHeight="1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</row>
    <row r="663" spans="1:26" ht="14.25" customHeight="1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</row>
    <row r="664" spans="1:26" ht="14.25" customHeight="1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</row>
    <row r="665" spans="1:26" ht="14.25" customHeight="1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</row>
    <row r="666" spans="1:26" ht="14.25" customHeight="1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</row>
    <row r="667" spans="1:26" ht="14.25" customHeight="1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</row>
    <row r="668" spans="1:26" ht="14.25" customHeight="1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</row>
    <row r="669" spans="1:26" ht="14.25" customHeight="1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</row>
    <row r="670" spans="1:26" ht="14.25" customHeight="1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</row>
    <row r="671" spans="1:26" ht="14.25" customHeight="1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</row>
    <row r="672" spans="1:26" ht="14.25" customHeight="1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</row>
    <row r="673" spans="1:26" ht="14.25" customHeight="1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</row>
    <row r="674" spans="1:26" ht="14.25" customHeight="1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</row>
    <row r="675" spans="1:26" ht="14.25" customHeight="1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</row>
    <row r="676" spans="1:26" ht="14.25" customHeight="1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</row>
    <row r="677" spans="1:26" ht="14.25" customHeight="1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</row>
    <row r="678" spans="1:26" ht="14.25" customHeight="1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</row>
    <row r="679" spans="1:26" ht="14.25" customHeight="1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</row>
    <row r="680" spans="1:26" ht="14.25" customHeight="1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</row>
    <row r="681" spans="1:26" ht="14.25" customHeight="1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</row>
    <row r="682" spans="1:26" ht="14.25" customHeight="1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</row>
    <row r="683" spans="1:26" ht="14.25" customHeight="1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</row>
    <row r="684" spans="1:26" ht="14.25" customHeight="1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</row>
    <row r="685" spans="1:26" ht="14.25" customHeight="1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</row>
    <row r="686" spans="1:26" ht="14.25" customHeight="1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</row>
    <row r="687" spans="1:26" ht="14.25" customHeight="1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</row>
    <row r="688" spans="1:26" ht="14.25" customHeight="1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</row>
    <row r="689" spans="1:26" ht="14.25" customHeight="1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</row>
    <row r="690" spans="1:26" ht="14.25" customHeight="1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</row>
    <row r="691" spans="1:26" ht="14.25" customHeight="1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</row>
    <row r="692" spans="1:26" ht="14.25" customHeight="1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</row>
    <row r="693" spans="1:26" ht="14.25" customHeight="1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</row>
    <row r="694" spans="1:26" ht="14.25" customHeight="1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</row>
    <row r="695" spans="1:26" ht="14.25" customHeight="1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</row>
    <row r="696" spans="1:26" ht="14.25" customHeight="1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</row>
    <row r="697" spans="1:26" ht="14.25" customHeight="1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</row>
    <row r="698" spans="1:26" ht="14.25" customHeight="1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</row>
    <row r="699" spans="1:26" ht="14.25" customHeight="1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</row>
    <row r="700" spans="1:26" ht="14.25" customHeight="1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</row>
    <row r="701" spans="1:26" ht="14.25" customHeight="1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</row>
    <row r="702" spans="1:26" ht="14.25" customHeight="1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</row>
    <row r="703" spans="1:26" ht="14.25" customHeight="1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</row>
    <row r="704" spans="1:26" ht="14.25" customHeight="1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</row>
    <row r="705" spans="1:26" ht="14.25" customHeight="1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</row>
    <row r="706" spans="1:26" ht="14.25" customHeight="1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</row>
    <row r="707" spans="1:26" ht="14.25" customHeight="1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</row>
    <row r="708" spans="1:26" ht="14.25" customHeight="1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</row>
    <row r="709" spans="1:26" ht="14.25" customHeight="1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</row>
    <row r="710" spans="1:26" ht="14.25" customHeight="1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</row>
    <row r="711" spans="1:26" ht="14.25" customHeight="1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</row>
    <row r="712" spans="1:26" ht="14.25" customHeight="1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</row>
    <row r="713" spans="1:26" ht="14.25" customHeight="1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</row>
    <row r="714" spans="1:26" ht="14.25" customHeight="1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</row>
    <row r="715" spans="1:26" ht="14.25" customHeight="1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</row>
    <row r="716" spans="1:26" ht="14.25" customHeight="1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</row>
    <row r="717" spans="1:26" ht="14.25" customHeight="1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</row>
    <row r="718" spans="1:26" ht="14.25" customHeight="1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</row>
    <row r="719" spans="1:26" ht="14.25" customHeight="1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</row>
    <row r="720" spans="1:26" ht="14.25" customHeight="1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</row>
    <row r="721" spans="1:26" ht="14.25" customHeight="1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</row>
    <row r="722" spans="1:26" ht="14.25" customHeight="1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</row>
    <row r="723" spans="1:26" ht="14.25" customHeight="1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</row>
    <row r="724" spans="1:26" ht="14.25" customHeight="1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</row>
    <row r="725" spans="1:26" ht="14.25" customHeight="1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</row>
    <row r="726" spans="1:26" ht="14.25" customHeight="1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</row>
    <row r="727" spans="1:26" ht="14.25" customHeight="1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</row>
    <row r="728" spans="1:26" ht="14.25" customHeight="1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</row>
    <row r="729" spans="1:26" ht="14.25" customHeight="1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</row>
    <row r="730" spans="1:26" ht="14.25" customHeight="1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</row>
    <row r="731" spans="1:26" ht="14.25" customHeight="1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</row>
    <row r="732" spans="1:26" ht="14.25" customHeight="1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</row>
    <row r="733" spans="1:26" ht="14.25" customHeight="1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</row>
    <row r="734" spans="1:26" ht="14.25" customHeight="1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</row>
    <row r="735" spans="1:26" ht="14.25" customHeight="1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</row>
    <row r="736" spans="1:26" ht="14.25" customHeight="1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</row>
    <row r="737" spans="1:26" ht="14.25" customHeight="1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</row>
    <row r="738" spans="1:26" ht="14.25" customHeight="1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</row>
    <row r="739" spans="1:26" ht="14.25" customHeight="1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</row>
    <row r="740" spans="1:26" ht="14.25" customHeight="1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</row>
    <row r="741" spans="1:26" ht="14.25" customHeight="1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</row>
    <row r="742" spans="1:26" ht="14.25" customHeight="1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</row>
    <row r="743" spans="1:26" ht="14.25" customHeight="1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</row>
    <row r="744" spans="1:26" ht="14.25" customHeight="1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</row>
    <row r="745" spans="1:26" ht="14.25" customHeight="1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</row>
    <row r="746" spans="1:26" ht="14.25" customHeight="1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</row>
    <row r="747" spans="1:26" ht="14.25" customHeight="1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</row>
    <row r="748" spans="1:26" ht="14.25" customHeight="1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</row>
    <row r="749" spans="1:26" ht="14.25" customHeight="1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</row>
    <row r="750" spans="1:26" ht="14.25" customHeight="1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</row>
    <row r="751" spans="1:26" ht="14.25" customHeight="1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</row>
    <row r="752" spans="1:26" ht="14.25" customHeight="1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</row>
    <row r="753" spans="1:26" ht="14.25" customHeight="1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</row>
    <row r="754" spans="1:26" ht="14.25" customHeight="1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</row>
    <row r="755" spans="1:26" ht="14.25" customHeight="1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</row>
    <row r="756" spans="1:26" ht="14.25" customHeight="1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</row>
    <row r="757" spans="1:26" ht="14.25" customHeight="1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</row>
    <row r="758" spans="1:26" ht="14.25" customHeight="1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</row>
    <row r="759" spans="1:26" ht="14.25" customHeight="1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</row>
    <row r="760" spans="1:26" ht="14.25" customHeight="1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</row>
    <row r="761" spans="1:26" ht="14.25" customHeight="1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</row>
    <row r="762" spans="1:26" ht="14.25" customHeight="1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</row>
    <row r="763" spans="1:26" ht="14.25" customHeight="1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</row>
    <row r="764" spans="1:26" ht="14.25" customHeight="1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</row>
    <row r="765" spans="1:26" ht="14.25" customHeight="1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</row>
    <row r="766" spans="1:26" ht="14.25" customHeight="1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</row>
    <row r="767" spans="1:26" ht="14.25" customHeight="1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</row>
    <row r="768" spans="1:26" ht="14.25" customHeight="1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</row>
    <row r="769" spans="1:26" ht="14.25" customHeight="1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</row>
    <row r="770" spans="1:26" ht="14.25" customHeight="1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</row>
    <row r="771" spans="1:26" ht="14.25" customHeight="1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</row>
    <row r="772" spans="1:26" ht="14.25" customHeight="1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</row>
    <row r="773" spans="1:26" ht="14.25" customHeight="1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</row>
    <row r="774" spans="1:26" ht="14.25" customHeight="1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</row>
    <row r="775" spans="1:26" ht="14.25" customHeight="1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</row>
    <row r="776" spans="1:26" ht="14.25" customHeight="1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</row>
    <row r="777" spans="1:26" ht="14.25" customHeight="1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</row>
    <row r="778" spans="1:26" ht="14.25" customHeight="1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</row>
    <row r="779" spans="1:26" ht="14.25" customHeight="1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</row>
    <row r="780" spans="1:26" ht="14.25" customHeight="1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</row>
    <row r="781" spans="1:26" ht="14.25" customHeight="1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</row>
    <row r="782" spans="1:26" ht="14.25" customHeight="1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</row>
    <row r="783" spans="1:26" ht="14.25" customHeight="1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</row>
    <row r="784" spans="1:26" ht="14.25" customHeight="1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</row>
    <row r="785" spans="1:26" ht="14.25" customHeight="1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</row>
    <row r="786" spans="1:26" ht="14.25" customHeight="1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</row>
    <row r="787" spans="1:26" ht="14.25" customHeight="1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</row>
    <row r="788" spans="1:26" ht="14.25" customHeight="1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</row>
    <row r="789" spans="1:26" ht="14.25" customHeight="1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</row>
    <row r="790" spans="1:26" ht="14.25" customHeight="1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</row>
    <row r="791" spans="1:26" ht="14.25" customHeight="1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</row>
    <row r="792" spans="1:26" ht="14.25" customHeight="1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</row>
    <row r="793" spans="1:26" ht="14.25" customHeight="1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</row>
    <row r="794" spans="1:26" ht="14.25" customHeight="1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</row>
    <row r="795" spans="1:26" ht="14.25" customHeight="1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</row>
    <row r="796" spans="1:26" ht="14.25" customHeight="1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</row>
    <row r="797" spans="1:26" ht="14.25" customHeight="1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</row>
    <row r="798" spans="1:26" ht="14.25" customHeight="1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</row>
    <row r="799" spans="1:26" ht="14.25" customHeight="1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</row>
    <row r="800" spans="1:26" ht="14.25" customHeight="1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</row>
    <row r="801" spans="1:26" ht="14.25" customHeight="1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</row>
    <row r="802" spans="1:26" ht="14.25" customHeight="1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</row>
    <row r="803" spans="1:26" ht="14.25" customHeight="1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</row>
    <row r="804" spans="1:26" ht="14.25" customHeight="1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</row>
    <row r="805" spans="1:26" ht="14.25" customHeight="1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</row>
    <row r="806" spans="1:26" ht="14.25" customHeight="1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</row>
    <row r="807" spans="1:26" ht="14.25" customHeight="1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</row>
    <row r="808" spans="1:26" ht="14.25" customHeight="1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</row>
    <row r="809" spans="1:26" ht="14.25" customHeight="1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</row>
    <row r="810" spans="1:26" ht="14.25" customHeight="1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</row>
    <row r="811" spans="1:26" ht="14.25" customHeight="1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</row>
    <row r="812" spans="1:26" ht="14.25" customHeight="1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</row>
    <row r="813" spans="1:26" ht="14.25" customHeight="1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</row>
    <row r="814" spans="1:26" ht="14.25" customHeight="1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</row>
    <row r="815" spans="1:26" ht="14.25" customHeight="1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</row>
    <row r="816" spans="1:26" ht="14.25" customHeight="1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</row>
    <row r="817" spans="1:26" ht="14.25" customHeight="1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</row>
    <row r="818" spans="1:26" ht="14.25" customHeight="1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</row>
    <row r="819" spans="1:26" ht="14.25" customHeight="1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</row>
    <row r="820" spans="1:26" ht="14.25" customHeight="1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</row>
    <row r="821" spans="1:26" ht="14.25" customHeight="1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</row>
    <row r="822" spans="1:26" ht="14.25" customHeight="1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</row>
    <row r="823" spans="1:26" ht="14.25" customHeight="1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</row>
    <row r="824" spans="1:26" ht="14.25" customHeight="1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</row>
    <row r="825" spans="1:26" ht="14.25" customHeight="1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</row>
    <row r="826" spans="1:26" ht="14.25" customHeight="1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</row>
    <row r="827" spans="1:26" ht="14.25" customHeight="1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</row>
    <row r="828" spans="1:26" ht="14.25" customHeight="1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</row>
    <row r="829" spans="1:26" ht="14.25" customHeight="1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</row>
    <row r="830" spans="1:26" ht="14.25" customHeight="1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</row>
    <row r="831" spans="1:26" ht="14.25" customHeight="1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</row>
    <row r="832" spans="1:26" ht="14.25" customHeight="1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</row>
    <row r="833" spans="1:26" ht="14.25" customHeight="1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</row>
    <row r="834" spans="1:26" ht="14.25" customHeight="1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</row>
    <row r="835" spans="1:26" ht="14.25" customHeight="1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</row>
    <row r="836" spans="1:26" ht="14.25" customHeight="1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</row>
    <row r="837" spans="1:26" ht="14.25" customHeight="1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</row>
    <row r="838" spans="1:26" ht="14.25" customHeight="1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</row>
    <row r="839" spans="1:26" ht="14.25" customHeight="1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</row>
    <row r="840" spans="1:26" ht="14.25" customHeight="1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</row>
    <row r="841" spans="1:26" ht="14.25" customHeight="1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</row>
    <row r="842" spans="1:26" ht="14.25" customHeight="1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</row>
    <row r="843" spans="1:26" ht="14.25" customHeight="1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</row>
    <row r="844" spans="1:26" ht="14.25" customHeight="1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</row>
    <row r="845" spans="1:26" ht="14.25" customHeight="1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</row>
    <row r="846" spans="1:26" ht="14.25" customHeight="1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</row>
    <row r="847" spans="1:26" ht="14.25" customHeight="1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</row>
    <row r="848" spans="1:26" ht="14.25" customHeight="1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</row>
    <row r="849" spans="1:26" ht="14.25" customHeight="1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</row>
    <row r="850" spans="1:26" ht="14.25" customHeight="1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</row>
    <row r="851" spans="1:26" ht="14.25" customHeight="1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</row>
    <row r="852" spans="1:26" ht="14.25" customHeight="1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</row>
    <row r="853" spans="1:26" ht="14.25" customHeight="1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</row>
    <row r="854" spans="1:26" ht="14.25" customHeight="1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</row>
    <row r="855" spans="1:26" ht="14.25" customHeight="1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</row>
    <row r="856" spans="1:26" ht="14.25" customHeight="1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</row>
    <row r="857" spans="1:26" ht="14.25" customHeight="1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</row>
    <row r="858" spans="1:26" ht="14.25" customHeight="1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</row>
    <row r="859" spans="1:26" ht="14.25" customHeight="1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</row>
    <row r="860" spans="1:26" ht="14.25" customHeight="1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</row>
    <row r="861" spans="1:26" ht="14.25" customHeight="1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</row>
    <row r="862" spans="1:26" ht="14.25" customHeight="1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</row>
    <row r="863" spans="1:26" ht="14.25" customHeight="1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</row>
    <row r="864" spans="1:26" ht="14.25" customHeight="1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</row>
    <row r="865" spans="1:26" ht="14.25" customHeight="1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</row>
    <row r="866" spans="1:26" ht="14.25" customHeight="1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</row>
    <row r="867" spans="1:26" ht="14.25" customHeight="1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</row>
    <row r="868" spans="1:26" ht="14.25" customHeight="1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</row>
    <row r="869" spans="1:26" ht="14.25" customHeight="1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</row>
    <row r="870" spans="1:26" ht="14.25" customHeight="1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</row>
    <row r="871" spans="1:26" ht="14.25" customHeight="1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</row>
    <row r="872" spans="1:26" ht="14.25" customHeight="1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</row>
    <row r="873" spans="1:26" ht="14.25" customHeight="1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</row>
    <row r="874" spans="1:26" ht="14.25" customHeight="1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</row>
    <row r="875" spans="1:26" ht="14.25" customHeight="1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</row>
    <row r="876" spans="1:26" ht="14.25" customHeight="1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</row>
    <row r="877" spans="1:26" ht="14.25" customHeight="1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</row>
    <row r="878" spans="1:26" ht="14.25" customHeight="1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</row>
    <row r="879" spans="1:26" ht="14.25" customHeight="1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</row>
    <row r="880" spans="1:26" ht="14.25" customHeight="1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</row>
    <row r="881" spans="1:26" ht="14.25" customHeight="1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</row>
    <row r="882" spans="1:26" ht="14.25" customHeight="1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</row>
    <row r="883" spans="1:26" ht="14.25" customHeight="1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</row>
    <row r="884" spans="1:26" ht="14.25" customHeight="1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</row>
    <row r="885" spans="1:26" ht="14.25" customHeight="1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</row>
    <row r="886" spans="1:26" ht="14.25" customHeight="1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</row>
    <row r="887" spans="1:26" ht="14.25" customHeight="1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</row>
    <row r="888" spans="1:26" ht="14.25" customHeight="1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</row>
    <row r="889" spans="1:26" ht="14.25" customHeight="1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</row>
    <row r="890" spans="1:26" ht="14.25" customHeight="1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</row>
    <row r="891" spans="1:26" ht="14.25" customHeight="1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</row>
    <row r="892" spans="1:26" ht="14.25" customHeight="1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</row>
    <row r="893" spans="1:26" ht="14.25" customHeight="1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</row>
    <row r="894" spans="1:26" ht="14.25" customHeight="1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</row>
    <row r="895" spans="1:26" ht="14.25" customHeight="1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</row>
    <row r="896" spans="1:26" ht="14.25" customHeight="1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</row>
    <row r="897" spans="1:26" ht="14.25" customHeight="1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</row>
    <row r="898" spans="1:26" ht="14.25" customHeight="1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</row>
    <row r="899" spans="1:26" ht="14.25" customHeight="1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</row>
    <row r="900" spans="1:26" ht="14.25" customHeight="1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</row>
    <row r="901" spans="1:26" ht="14.25" customHeight="1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</row>
    <row r="902" spans="1:26" ht="14.25" customHeight="1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</row>
    <row r="903" spans="1:26" ht="14.25" customHeight="1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</row>
    <row r="904" spans="1:26" ht="14.25" customHeight="1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</row>
    <row r="905" spans="1:26" ht="14.25" customHeight="1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</row>
    <row r="906" spans="1:26" ht="14.25" customHeight="1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</row>
    <row r="907" spans="1:26" ht="14.25" customHeight="1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</row>
    <row r="908" spans="1:26" ht="14.25" customHeight="1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</row>
    <row r="909" spans="1:26" ht="14.25" customHeight="1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</row>
    <row r="910" spans="1:26" ht="14.25" customHeight="1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</row>
    <row r="911" spans="1:26" ht="14.25" customHeight="1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</row>
    <row r="912" spans="1:26" ht="14.25" customHeight="1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</row>
    <row r="913" spans="1:26" ht="14.25" customHeight="1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</row>
    <row r="914" spans="1:26" ht="14.25" customHeight="1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</row>
    <row r="915" spans="1:26" ht="14.25" customHeight="1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</row>
    <row r="916" spans="1:26" ht="14.25" customHeight="1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</row>
    <row r="917" spans="1:26" ht="14.25" customHeight="1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</row>
    <row r="918" spans="1:26" ht="14.25" customHeight="1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</row>
    <row r="919" spans="1:26" ht="14.25" customHeight="1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</row>
    <row r="920" spans="1:26" ht="14.25" customHeight="1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</row>
    <row r="921" spans="1:26" ht="14.25" customHeight="1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</row>
    <row r="922" spans="1:26" ht="14.25" customHeight="1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</row>
    <row r="923" spans="1:26" ht="14.25" customHeight="1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</row>
    <row r="924" spans="1:26" ht="14.25" customHeight="1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</row>
    <row r="925" spans="1:26" ht="14.25" customHeight="1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</row>
    <row r="926" spans="1:26" ht="14.25" customHeight="1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</row>
    <row r="927" spans="1:26" ht="14.25" customHeight="1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</row>
    <row r="928" spans="1:26" ht="14.25" customHeight="1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</row>
    <row r="929" spans="1:26" ht="14.25" customHeight="1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</row>
    <row r="930" spans="1:26" ht="14.25" customHeight="1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</row>
    <row r="931" spans="1:26" ht="14.25" customHeight="1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</row>
    <row r="932" spans="1:26" ht="14.25" customHeight="1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</row>
    <row r="933" spans="1:26" ht="14.25" customHeight="1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</row>
    <row r="934" spans="1:26" ht="14.25" customHeight="1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</row>
    <row r="935" spans="1:26" ht="14.25" customHeight="1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</row>
    <row r="936" spans="1:26" ht="14.25" customHeight="1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</row>
    <row r="937" spans="1:26" ht="14.25" customHeight="1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</row>
    <row r="938" spans="1:26" ht="14.25" customHeight="1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</row>
    <row r="939" spans="1:26" ht="14.25" customHeight="1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</row>
    <row r="940" spans="1:26" ht="14.25" customHeight="1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</row>
    <row r="941" spans="1:26" ht="14.25" customHeight="1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</row>
    <row r="942" spans="1:26" ht="14.25" customHeight="1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</row>
    <row r="943" spans="1:26" ht="14.25" customHeight="1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</row>
    <row r="944" spans="1:26" ht="14.25" customHeight="1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</row>
    <row r="945" spans="1:26" ht="14.25" customHeight="1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</row>
    <row r="946" spans="1:26" ht="14.25" customHeight="1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</row>
    <row r="947" spans="1:26" ht="14.25" customHeight="1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</row>
    <row r="948" spans="1:26" ht="14.25" customHeight="1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</row>
    <row r="949" spans="1:26" ht="14.25" customHeight="1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</row>
    <row r="950" spans="1:26" ht="14.25" customHeight="1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</row>
    <row r="951" spans="1:26" ht="14.25" customHeight="1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</row>
    <row r="952" spans="1:26" ht="14.25" customHeight="1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</row>
    <row r="953" spans="1:26" ht="14.25" customHeight="1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</row>
    <row r="954" spans="1:26" ht="14.25" customHeight="1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</row>
    <row r="955" spans="1:26" ht="14.25" customHeight="1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</row>
    <row r="956" spans="1:26" ht="14.25" customHeight="1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</row>
    <row r="957" spans="1:26" ht="14.25" customHeight="1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</row>
    <row r="958" spans="1:26" ht="14.25" customHeight="1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</row>
    <row r="959" spans="1:26" ht="14.25" customHeight="1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</row>
    <row r="960" spans="1:26" ht="14.25" customHeight="1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</row>
    <row r="961" spans="1:26" ht="14.25" customHeight="1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</row>
    <row r="962" spans="1:26" ht="14.25" customHeight="1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</row>
    <row r="963" spans="1:26" ht="14.25" customHeight="1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</row>
    <row r="964" spans="1:26" ht="14.25" customHeight="1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</row>
    <row r="965" spans="1:26" ht="14.25" customHeight="1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</row>
    <row r="966" spans="1:26" ht="14.25" customHeight="1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</row>
    <row r="967" spans="1:26" ht="14.25" customHeight="1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</row>
    <row r="968" spans="1:26" ht="14.25" customHeight="1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</row>
    <row r="969" spans="1:26" ht="14.25" customHeight="1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</row>
    <row r="970" spans="1:26" ht="14.25" customHeight="1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</row>
    <row r="971" spans="1:26" ht="14.25" customHeight="1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</row>
    <row r="972" spans="1:26" ht="14.25" customHeight="1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</row>
    <row r="973" spans="1:26" ht="14.25" customHeight="1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</row>
    <row r="974" spans="1:26" ht="14.25" customHeight="1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</row>
    <row r="975" spans="1:26" ht="14.25" customHeight="1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</row>
    <row r="976" spans="1:26" ht="14.25" customHeight="1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</row>
    <row r="977" spans="1:26" ht="14.25" customHeight="1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</row>
    <row r="978" spans="1:26" ht="14.25" customHeight="1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</row>
    <row r="979" spans="1:26" ht="14.25" customHeight="1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</row>
    <row r="980" spans="1:26" ht="14.25" customHeight="1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</row>
    <row r="981" spans="1:26" ht="14.25" customHeight="1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</row>
    <row r="982" spans="1:26" ht="14.25" customHeight="1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</row>
    <row r="983" spans="1:26" ht="14.25" customHeight="1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</row>
    <row r="984" spans="1:26" ht="14.25" customHeight="1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</row>
    <row r="985" spans="1:26" ht="14.25" customHeight="1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</row>
    <row r="986" spans="1:26" ht="14.25" customHeight="1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</row>
    <row r="987" spans="1:26" ht="14.25" customHeight="1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</row>
    <row r="988" spans="1:26" ht="14.25" customHeight="1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</row>
    <row r="989" spans="1:26" ht="14.25" customHeight="1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</row>
    <row r="990" spans="1:26" ht="14.25" customHeight="1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</row>
    <row r="991" spans="1:26" ht="14.25" customHeight="1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</row>
    <row r="992" spans="1:26" ht="14.25" customHeight="1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</row>
    <row r="993" spans="1:26" ht="14.25" customHeight="1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</row>
    <row r="994" spans="1:26" ht="14.25" customHeight="1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</row>
    <row r="995" spans="1:26" ht="14.25" customHeight="1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</row>
    <row r="996" spans="1:26" ht="14.25" customHeight="1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</row>
    <row r="997" spans="1:26" ht="14.25" customHeight="1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</row>
    <row r="998" spans="1:26" ht="14.25" customHeight="1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</row>
    <row r="999" spans="1:26" ht="14.25" customHeight="1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</row>
    <row r="1000" spans="1:26" ht="14.25" customHeight="1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</row>
  </sheetData>
  <mergeCells count="19">
    <mergeCell ref="I11:I12"/>
    <mergeCell ref="B4:K4"/>
    <mergeCell ref="H5:K5"/>
    <mergeCell ref="H6:K6"/>
    <mergeCell ref="H7:K7"/>
    <mergeCell ref="H8:K8"/>
    <mergeCell ref="B11:B12"/>
    <mergeCell ref="C11:C12"/>
    <mergeCell ref="K11:K12"/>
    <mergeCell ref="B35:C35"/>
    <mergeCell ref="B36:C36"/>
    <mergeCell ref="F11:F12"/>
    <mergeCell ref="G11:G12"/>
    <mergeCell ref="H11:H12"/>
    <mergeCell ref="D11:D12"/>
    <mergeCell ref="E11:E12"/>
    <mergeCell ref="B30:F30"/>
    <mergeCell ref="B33:C33"/>
    <mergeCell ref="B34:C34"/>
  </mergeCells>
  <pageMargins left="0.46" right="1.3779527559055118" top="0.78740157480314965" bottom="0.19685039370078741" header="0" footer="0"/>
  <pageSetup paperSize="5" scale="90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1" width="6" customWidth="1"/>
    <col min="2" max="2" width="5" customWidth="1"/>
    <col min="3" max="3" width="33" customWidth="1"/>
    <col min="4" max="4" width="12.85546875" customWidth="1"/>
    <col min="5" max="5" width="18" customWidth="1"/>
    <col min="6" max="6" width="32.28515625" customWidth="1"/>
    <col min="7" max="26" width="9.140625" customWidth="1"/>
  </cols>
  <sheetData>
    <row r="1" spans="1:26" ht="15.75">
      <c r="A1" s="99"/>
      <c r="B1" s="100" t="s">
        <v>17</v>
      </c>
      <c r="C1" s="101"/>
      <c r="D1" s="101"/>
      <c r="E1" s="101"/>
      <c r="F1" s="102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</row>
    <row r="2" spans="1:26" ht="15.75">
      <c r="A2" s="99"/>
      <c r="B2" s="299"/>
      <c r="C2" s="104"/>
      <c r="D2" s="104"/>
      <c r="E2" s="104"/>
      <c r="F2" s="300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</row>
    <row r="3" spans="1:26" ht="9" customHeight="1">
      <c r="A3" s="99"/>
      <c r="B3" s="299"/>
      <c r="C3" s="104"/>
      <c r="D3" s="104"/>
      <c r="E3" s="104"/>
      <c r="F3" s="300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5.75">
      <c r="A4" s="99"/>
      <c r="B4" s="1181" t="s">
        <v>44</v>
      </c>
      <c r="C4" s="1138"/>
      <c r="D4" s="1138"/>
      <c r="E4" s="1138"/>
      <c r="F4" s="1182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</row>
    <row r="5" spans="1:26" ht="16.5">
      <c r="A5" s="99"/>
      <c r="B5" s="1353" t="s">
        <v>1250</v>
      </c>
      <c r="C5" s="1139"/>
      <c r="D5" s="105"/>
      <c r="E5" s="891" t="s">
        <v>1251</v>
      </c>
      <c r="F5" s="892" t="str">
        <f>+'No KKA'!C11</f>
        <v>010/INV/PARE/X/2023</v>
      </c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</row>
    <row r="6" spans="1:26" ht="16.5">
      <c r="A6" s="99"/>
      <c r="B6" s="103" t="s">
        <v>1252</v>
      </c>
      <c r="C6" s="104"/>
      <c r="D6" s="105"/>
      <c r="E6" s="891" t="s">
        <v>1253</v>
      </c>
      <c r="F6" s="893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</row>
    <row r="7" spans="1:26" ht="16.5">
      <c r="A7" s="99"/>
      <c r="B7" s="103" t="s">
        <v>1254</v>
      </c>
      <c r="C7" s="104"/>
      <c r="D7" s="105"/>
      <c r="E7" s="891" t="s">
        <v>1255</v>
      </c>
      <c r="F7" s="894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 ht="16.5">
      <c r="A8" s="99"/>
      <c r="B8" s="1353" t="s">
        <v>1256</v>
      </c>
      <c r="C8" s="1139"/>
      <c r="D8" s="105"/>
      <c r="E8" s="891" t="s">
        <v>1257</v>
      </c>
      <c r="F8" s="892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</row>
    <row r="9" spans="1:26" ht="16.5">
      <c r="A9" s="99"/>
      <c r="B9" s="1354"/>
      <c r="C9" s="1256"/>
      <c r="D9" s="109"/>
      <c r="E9" s="109"/>
      <c r="F9" s="110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</row>
    <row r="10" spans="1:26">
      <c r="A10" s="99"/>
      <c r="B10" s="120"/>
      <c r="C10" s="99"/>
      <c r="D10" s="99"/>
      <c r="E10" s="99"/>
      <c r="F10" s="107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</row>
    <row r="11" spans="1:26" ht="18.75">
      <c r="A11" s="99"/>
      <c r="B11" s="111" t="s">
        <v>54</v>
      </c>
      <c r="C11" s="112" t="s">
        <v>55</v>
      </c>
      <c r="D11" s="1183" t="s">
        <v>56</v>
      </c>
      <c r="E11" s="1175"/>
      <c r="F11" s="113" t="s">
        <v>57</v>
      </c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</row>
    <row r="12" spans="1:26" ht="15.75">
      <c r="A12" s="99"/>
      <c r="B12" s="114" t="s">
        <v>58</v>
      </c>
      <c r="C12" s="115" t="s">
        <v>59</v>
      </c>
      <c r="D12" s="116">
        <v>1</v>
      </c>
      <c r="E12" s="117" t="s">
        <v>60</v>
      </c>
      <c r="F12" s="118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</row>
    <row r="13" spans="1:26" ht="15.75">
      <c r="A13" s="99"/>
      <c r="B13" s="114" t="s">
        <v>61</v>
      </c>
      <c r="C13" s="115" t="s">
        <v>62</v>
      </c>
      <c r="D13" s="116">
        <v>1</v>
      </c>
      <c r="E13" s="117" t="s">
        <v>60</v>
      </c>
      <c r="F13" s="118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</row>
    <row r="14" spans="1:26" ht="15.75">
      <c r="A14" s="99"/>
      <c r="B14" s="114" t="s">
        <v>63</v>
      </c>
      <c r="C14" s="115" t="s">
        <v>64</v>
      </c>
      <c r="D14" s="116">
        <v>1</v>
      </c>
      <c r="E14" s="117" t="s">
        <v>60</v>
      </c>
      <c r="F14" s="118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</row>
    <row r="15" spans="1:26" ht="15.75">
      <c r="A15" s="99"/>
      <c r="B15" s="114" t="s">
        <v>65</v>
      </c>
      <c r="C15" s="115" t="s">
        <v>66</v>
      </c>
      <c r="D15" s="116">
        <v>1</v>
      </c>
      <c r="E15" s="117" t="s">
        <v>60</v>
      </c>
      <c r="F15" s="118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</row>
    <row r="16" spans="1:26" ht="15.75">
      <c r="A16" s="99"/>
      <c r="B16" s="114" t="s">
        <v>67</v>
      </c>
      <c r="C16" s="115" t="s">
        <v>68</v>
      </c>
      <c r="D16" s="116">
        <v>1</v>
      </c>
      <c r="E16" s="117" t="s">
        <v>60</v>
      </c>
      <c r="F16" s="118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</row>
    <row r="17" spans="1:26" ht="15.75">
      <c r="A17" s="99"/>
      <c r="B17" s="114" t="s">
        <v>69</v>
      </c>
      <c r="C17" s="115" t="s">
        <v>70</v>
      </c>
      <c r="D17" s="116">
        <v>0</v>
      </c>
      <c r="E17" s="117" t="s">
        <v>60</v>
      </c>
      <c r="F17" s="118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</row>
    <row r="18" spans="1:26" ht="15.75">
      <c r="A18" s="99"/>
      <c r="B18" s="114" t="s">
        <v>71</v>
      </c>
      <c r="C18" s="115" t="s">
        <v>72</v>
      </c>
      <c r="D18" s="116">
        <v>0</v>
      </c>
      <c r="E18" s="117" t="s">
        <v>60</v>
      </c>
      <c r="F18" s="118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</row>
    <row r="19" spans="1:26" ht="15.75">
      <c r="A19" s="99"/>
      <c r="B19" s="114" t="s">
        <v>73</v>
      </c>
      <c r="C19" s="115" t="s">
        <v>74</v>
      </c>
      <c r="D19" s="116">
        <v>3</v>
      </c>
      <c r="E19" s="117" t="s">
        <v>60</v>
      </c>
      <c r="F19" s="118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</row>
    <row r="20" spans="1:26" ht="15.75">
      <c r="A20" s="99"/>
      <c r="B20" s="114" t="s">
        <v>75</v>
      </c>
      <c r="C20" s="115" t="s">
        <v>76</v>
      </c>
      <c r="D20" s="116">
        <v>1</v>
      </c>
      <c r="E20" s="117" t="s">
        <v>60</v>
      </c>
      <c r="F20" s="118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</row>
    <row r="21" spans="1:26" ht="15.75" customHeight="1">
      <c r="A21" s="99"/>
      <c r="B21" s="114" t="s">
        <v>77</v>
      </c>
      <c r="C21" s="115" t="s">
        <v>78</v>
      </c>
      <c r="D21" s="116">
        <v>1</v>
      </c>
      <c r="E21" s="117" t="s">
        <v>60</v>
      </c>
      <c r="F21" s="118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</row>
    <row r="22" spans="1:26" ht="15.75" customHeight="1">
      <c r="A22" s="99"/>
      <c r="B22" s="114" t="s">
        <v>79</v>
      </c>
      <c r="C22" s="115" t="s">
        <v>80</v>
      </c>
      <c r="D22" s="116">
        <v>3</v>
      </c>
      <c r="E22" s="117" t="s">
        <v>60</v>
      </c>
      <c r="F22" s="118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</row>
    <row r="23" spans="1:26" ht="15.75" customHeight="1">
      <c r="A23" s="99"/>
      <c r="B23" s="114" t="s">
        <v>81</v>
      </c>
      <c r="C23" s="115" t="s">
        <v>82</v>
      </c>
      <c r="D23" s="116"/>
      <c r="E23" s="117" t="s">
        <v>60</v>
      </c>
      <c r="F23" s="118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</row>
    <row r="24" spans="1:26" ht="15.75" customHeight="1">
      <c r="A24" s="99"/>
      <c r="B24" s="114" t="s">
        <v>83</v>
      </c>
      <c r="C24" s="115" t="s">
        <v>84</v>
      </c>
      <c r="D24" s="116">
        <v>1</v>
      </c>
      <c r="E24" s="117" t="s">
        <v>60</v>
      </c>
      <c r="F24" s="118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</row>
    <row r="25" spans="1:26" ht="15.75" customHeight="1">
      <c r="A25" s="99"/>
      <c r="B25" s="114" t="s">
        <v>85</v>
      </c>
      <c r="C25" s="115" t="s">
        <v>86</v>
      </c>
      <c r="D25" s="116"/>
      <c r="E25" s="117" t="s">
        <v>60</v>
      </c>
      <c r="F25" s="118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</row>
    <row r="26" spans="1:26" ht="15.75" customHeight="1">
      <c r="A26" s="99"/>
      <c r="B26" s="114" t="s">
        <v>87</v>
      </c>
      <c r="C26" s="115" t="s">
        <v>88</v>
      </c>
      <c r="D26" s="116">
        <v>1</v>
      </c>
      <c r="E26" s="117" t="s">
        <v>60</v>
      </c>
      <c r="F26" s="118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</row>
    <row r="27" spans="1:26" ht="15.75" customHeight="1">
      <c r="A27" s="99"/>
      <c r="B27" s="114" t="s">
        <v>89</v>
      </c>
      <c r="C27" s="115" t="s">
        <v>90</v>
      </c>
      <c r="D27" s="116">
        <v>0</v>
      </c>
      <c r="E27" s="117" t="s">
        <v>60</v>
      </c>
      <c r="F27" s="118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</row>
    <row r="28" spans="1:26" ht="15.75" customHeight="1">
      <c r="A28" s="99"/>
      <c r="B28" s="114" t="s">
        <v>91</v>
      </c>
      <c r="C28" s="115" t="s">
        <v>92</v>
      </c>
      <c r="D28" s="116"/>
      <c r="E28" s="117" t="s">
        <v>60</v>
      </c>
      <c r="F28" s="118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</row>
    <row r="29" spans="1:26" ht="15.75" customHeight="1">
      <c r="A29" s="99"/>
      <c r="B29" s="114" t="s">
        <v>93</v>
      </c>
      <c r="C29" s="115" t="s">
        <v>94</v>
      </c>
      <c r="D29" s="116"/>
      <c r="E29" s="117" t="s">
        <v>60</v>
      </c>
      <c r="F29" s="118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</row>
    <row r="30" spans="1:26" ht="15.75" customHeight="1">
      <c r="A30" s="99"/>
      <c r="B30" s="114" t="s">
        <v>95</v>
      </c>
      <c r="C30" s="115" t="s">
        <v>96</v>
      </c>
      <c r="D30" s="116">
        <v>1</v>
      </c>
      <c r="E30" s="117" t="s">
        <v>60</v>
      </c>
      <c r="F30" s="118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</row>
    <row r="31" spans="1:26" ht="15.75" customHeight="1">
      <c r="A31" s="99"/>
      <c r="B31" s="114" t="s">
        <v>97</v>
      </c>
      <c r="C31" s="115" t="s">
        <v>98</v>
      </c>
      <c r="D31" s="116">
        <v>1</v>
      </c>
      <c r="E31" s="117" t="s">
        <v>60</v>
      </c>
      <c r="F31" s="118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</row>
    <row r="32" spans="1:26" ht="15.75" customHeight="1">
      <c r="A32" s="99"/>
      <c r="B32" s="114" t="s">
        <v>99</v>
      </c>
      <c r="C32" s="115" t="s">
        <v>100</v>
      </c>
      <c r="D32" s="116">
        <v>1</v>
      </c>
      <c r="E32" s="117" t="s">
        <v>60</v>
      </c>
      <c r="F32" s="118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</row>
    <row r="33" spans="1:26" ht="15.75" customHeight="1">
      <c r="A33" s="99"/>
      <c r="B33" s="114" t="s">
        <v>101</v>
      </c>
      <c r="C33" s="115" t="s">
        <v>102</v>
      </c>
      <c r="D33" s="116">
        <v>1</v>
      </c>
      <c r="E33" s="117" t="s">
        <v>60</v>
      </c>
      <c r="F33" s="118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</row>
    <row r="34" spans="1:26" ht="15.75" customHeight="1">
      <c r="A34" s="99"/>
      <c r="B34" s="114" t="s">
        <v>103</v>
      </c>
      <c r="C34" s="115" t="s">
        <v>104</v>
      </c>
      <c r="D34" s="116">
        <v>1</v>
      </c>
      <c r="E34" s="117" t="s">
        <v>60</v>
      </c>
      <c r="F34" s="118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</row>
    <row r="35" spans="1:26" ht="15.75" customHeight="1">
      <c r="A35" s="99"/>
      <c r="B35" s="114" t="s">
        <v>105</v>
      </c>
      <c r="C35" s="115" t="s">
        <v>106</v>
      </c>
      <c r="D35" s="116">
        <v>0</v>
      </c>
      <c r="E35" s="117" t="s">
        <v>60</v>
      </c>
      <c r="F35" s="118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</row>
    <row r="36" spans="1:26" ht="15.75" customHeight="1">
      <c r="A36" s="99"/>
      <c r="B36" s="114" t="s">
        <v>107</v>
      </c>
      <c r="C36" s="115" t="s">
        <v>108</v>
      </c>
      <c r="D36" s="116">
        <v>0</v>
      </c>
      <c r="E36" s="117" t="s">
        <v>60</v>
      </c>
      <c r="F36" s="118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</row>
    <row r="37" spans="1:26" ht="15.75" customHeight="1">
      <c r="A37" s="99"/>
      <c r="B37" s="114" t="s">
        <v>109</v>
      </c>
      <c r="C37" s="115" t="s">
        <v>110</v>
      </c>
      <c r="D37" s="116">
        <v>1</v>
      </c>
      <c r="E37" s="117" t="s">
        <v>60</v>
      </c>
      <c r="F37" s="118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</row>
    <row r="38" spans="1:26" ht="15.75" customHeight="1">
      <c r="A38" s="99"/>
      <c r="B38" s="114" t="s">
        <v>111</v>
      </c>
      <c r="C38" s="115" t="s">
        <v>112</v>
      </c>
      <c r="D38" s="116"/>
      <c r="E38" s="117" t="s">
        <v>60</v>
      </c>
      <c r="F38" s="118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</row>
    <row r="39" spans="1:26" ht="15.75" customHeight="1">
      <c r="A39" s="99"/>
      <c r="B39" s="114" t="s">
        <v>113</v>
      </c>
      <c r="C39" s="115" t="s">
        <v>114</v>
      </c>
      <c r="D39" s="116"/>
      <c r="E39" s="117" t="s">
        <v>60</v>
      </c>
      <c r="F39" s="118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</row>
    <row r="40" spans="1:26" ht="15.75" customHeight="1">
      <c r="A40" s="99"/>
      <c r="B40" s="114" t="s">
        <v>115</v>
      </c>
      <c r="C40" s="115" t="s">
        <v>116</v>
      </c>
      <c r="D40" s="116">
        <v>1</v>
      </c>
      <c r="E40" s="117" t="s">
        <v>60</v>
      </c>
      <c r="F40" s="118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</row>
    <row r="41" spans="1:26" ht="15.75" customHeight="1">
      <c r="A41" s="99"/>
      <c r="B41" s="114" t="s">
        <v>117</v>
      </c>
      <c r="C41" s="115" t="s">
        <v>118</v>
      </c>
      <c r="D41" s="116">
        <v>0</v>
      </c>
      <c r="E41" s="117" t="s">
        <v>60</v>
      </c>
      <c r="F41" s="118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</row>
    <row r="42" spans="1:26" ht="15.75" customHeight="1">
      <c r="A42" s="99"/>
      <c r="B42" s="119"/>
      <c r="C42" s="117"/>
      <c r="D42" s="116"/>
      <c r="E42" s="117"/>
      <c r="F42" s="118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</row>
    <row r="43" spans="1:26" ht="15.75" customHeight="1">
      <c r="A43" s="99"/>
      <c r="B43" s="120" t="s">
        <v>1258</v>
      </c>
      <c r="C43" s="99"/>
      <c r="D43" s="99"/>
      <c r="E43" s="99"/>
      <c r="F43" s="107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</row>
    <row r="44" spans="1:26" ht="15.75" customHeight="1">
      <c r="A44" s="99"/>
      <c r="B44" s="120"/>
      <c r="C44" s="99"/>
      <c r="D44" s="99"/>
      <c r="E44" s="99"/>
      <c r="F44" s="107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</row>
    <row r="45" spans="1:26" ht="15.75" customHeight="1">
      <c r="A45" s="99"/>
      <c r="B45" s="120"/>
      <c r="C45" s="99"/>
      <c r="D45" s="99"/>
      <c r="E45" s="99"/>
      <c r="F45" s="107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</row>
    <row r="46" spans="1:26" ht="15.75" customHeight="1">
      <c r="A46" s="99"/>
      <c r="B46" s="120"/>
      <c r="C46" s="99"/>
      <c r="D46" s="99"/>
      <c r="E46" s="99"/>
      <c r="F46" s="107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</row>
    <row r="47" spans="1:26" ht="15.75" customHeight="1">
      <c r="A47" s="99"/>
      <c r="B47" s="120"/>
      <c r="C47" s="99"/>
      <c r="D47" s="99"/>
      <c r="E47" s="99"/>
      <c r="F47" s="107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</row>
    <row r="48" spans="1:26" ht="15.75" customHeight="1">
      <c r="A48" s="99"/>
      <c r="B48" s="121"/>
      <c r="C48" s="99"/>
      <c r="D48" s="99"/>
      <c r="E48" s="99"/>
      <c r="F48" s="107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</row>
    <row r="49" spans="1:26" ht="15.75" customHeight="1">
      <c r="A49" s="99"/>
      <c r="B49" s="122"/>
      <c r="C49" s="123"/>
      <c r="D49" s="123"/>
      <c r="E49" s="123"/>
      <c r="F49" s="124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</row>
    <row r="50" spans="1:26" ht="15.75" customHeight="1">
      <c r="A50" s="99"/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</row>
    <row r="51" spans="1:26" ht="15.75" customHeight="1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</row>
    <row r="52" spans="1:26" ht="15.75" customHeight="1">
      <c r="A52" s="99"/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</row>
    <row r="53" spans="1:26" ht="15.75" customHeight="1">
      <c r="A53" s="99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</row>
    <row r="54" spans="1:26" ht="15.75" customHeight="1">
      <c r="A54" s="99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</row>
    <row r="55" spans="1:26" ht="15.75" customHeight="1">
      <c r="A55" s="99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5.75" customHeight="1">
      <c r="A56" s="99"/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</row>
    <row r="57" spans="1:26" ht="15.75" customHeight="1">
      <c r="A57" s="99"/>
      <c r="B57" s="99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</row>
    <row r="58" spans="1:26" ht="15.75" customHeight="1">
      <c r="A58" s="99"/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</row>
    <row r="59" spans="1:26" ht="15.75" customHeight="1">
      <c r="A59" s="99"/>
      <c r="B59" s="99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</row>
    <row r="60" spans="1:26" ht="15.75" customHeight="1">
      <c r="A60" s="99"/>
      <c r="B60" s="99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</row>
    <row r="61" spans="1:26" ht="15.75" customHeight="1">
      <c r="A61" s="99"/>
      <c r="B61" s="99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</row>
    <row r="62" spans="1:26" ht="15.75" customHeight="1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</row>
    <row r="63" spans="1:26" ht="15.75" customHeight="1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</row>
    <row r="64" spans="1:26" ht="15.75" customHeight="1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</row>
    <row r="65" spans="1:26" ht="15.75" customHeight="1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</row>
    <row r="66" spans="1:26" ht="15.75" customHeight="1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</row>
    <row r="67" spans="1:26" ht="15.75" customHeight="1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</row>
    <row r="68" spans="1:26" ht="15.75" customHeight="1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</row>
    <row r="69" spans="1:26" ht="15.75" customHeight="1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</row>
    <row r="70" spans="1:26" ht="15.75" customHeight="1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</row>
    <row r="71" spans="1:26" ht="15.75" customHeight="1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</row>
    <row r="72" spans="1:26" ht="15.75" customHeight="1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</row>
    <row r="73" spans="1:26" ht="15.75" customHeight="1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</row>
    <row r="74" spans="1:26" ht="15.75" customHeight="1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</row>
    <row r="75" spans="1:26" ht="15.75" customHeight="1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</row>
    <row r="76" spans="1:26" ht="15.75" customHeight="1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</row>
    <row r="77" spans="1:26" ht="15.75" customHeight="1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</row>
    <row r="78" spans="1:26" ht="15.75" customHeight="1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</row>
    <row r="79" spans="1:26" ht="15.75" customHeight="1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</row>
    <row r="80" spans="1:26" ht="15.75" customHeight="1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</row>
    <row r="81" spans="1:26" ht="15.75" customHeight="1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</row>
    <row r="82" spans="1:26" ht="15.75" customHeight="1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</row>
    <row r="83" spans="1:26" ht="15.75" customHeight="1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</row>
    <row r="84" spans="1:26" ht="15.75" customHeight="1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</row>
    <row r="85" spans="1:26" ht="15.75" customHeight="1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</row>
    <row r="86" spans="1:26" ht="15.75" customHeight="1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</row>
    <row r="87" spans="1:26" ht="15.75" customHeight="1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</row>
    <row r="88" spans="1:26" ht="15.75" customHeight="1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</row>
    <row r="89" spans="1:26" ht="15.75" customHeight="1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</row>
    <row r="90" spans="1:26" ht="15.75" customHeight="1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</row>
    <row r="91" spans="1:26" ht="15.75" customHeight="1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</row>
    <row r="92" spans="1:26" ht="15.75" customHeight="1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</row>
    <row r="93" spans="1:26" ht="15.75" customHeight="1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</row>
    <row r="94" spans="1:26" ht="15.75" customHeight="1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</row>
    <row r="95" spans="1:26" ht="15.75" customHeight="1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</row>
    <row r="96" spans="1:26" ht="15.75" customHeight="1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</row>
    <row r="97" spans="1:26" ht="15.75" customHeight="1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</row>
    <row r="98" spans="1:26" ht="15.75" customHeight="1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</row>
    <row r="99" spans="1:26" ht="15.75" customHeight="1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</row>
    <row r="100" spans="1:26" ht="15.75" customHeight="1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</row>
    <row r="101" spans="1:26" ht="15.75" customHeight="1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</row>
    <row r="102" spans="1:26" ht="15.75" customHeight="1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</row>
    <row r="103" spans="1:26" ht="15.75" customHeight="1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</row>
    <row r="104" spans="1:26" ht="15.75" customHeight="1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</row>
    <row r="105" spans="1:26" ht="15.75" customHeight="1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</row>
    <row r="106" spans="1:26" ht="15.75" customHeight="1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</row>
    <row r="107" spans="1:26" ht="15.75" customHeight="1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</row>
    <row r="108" spans="1:26" ht="15.75" customHeight="1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</row>
    <row r="109" spans="1:26" ht="15.75" customHeight="1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</row>
    <row r="110" spans="1:26" ht="15.75" customHeight="1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</row>
    <row r="111" spans="1:26" ht="15.75" customHeight="1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</row>
    <row r="112" spans="1:26" ht="15.75" customHeight="1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</row>
    <row r="113" spans="1:26" ht="15.75" customHeight="1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</row>
    <row r="114" spans="1:26" ht="15.75" customHeight="1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</row>
    <row r="115" spans="1:26" ht="15.75" customHeight="1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</row>
    <row r="116" spans="1:26" ht="15.75" customHeight="1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</row>
    <row r="117" spans="1:26" ht="15.75" customHeight="1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</row>
    <row r="118" spans="1:26" ht="15.75" customHeight="1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</row>
    <row r="119" spans="1:26" ht="15.75" customHeight="1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</row>
    <row r="120" spans="1:26" ht="15.75" customHeight="1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</row>
    <row r="121" spans="1:26" ht="15.75" customHeight="1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</row>
    <row r="122" spans="1:26" ht="15.75" customHeight="1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</row>
    <row r="123" spans="1:26" ht="15.75" customHeight="1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</row>
    <row r="124" spans="1:26" ht="15.75" customHeight="1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</row>
    <row r="125" spans="1:26" ht="15.75" customHeight="1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</row>
    <row r="126" spans="1:26" ht="15.75" customHeight="1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</row>
    <row r="127" spans="1:26" ht="15.75" customHeigh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</row>
    <row r="128" spans="1:26" ht="15.75" customHeight="1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</row>
    <row r="129" spans="1:26" ht="15.75" customHeight="1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</row>
    <row r="130" spans="1:26" ht="15.75" customHeight="1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</row>
    <row r="131" spans="1:26" ht="15.75" customHeight="1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</row>
    <row r="132" spans="1:26" ht="15.75" customHeight="1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</row>
    <row r="133" spans="1:26" ht="15.75" customHeight="1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</row>
    <row r="134" spans="1:26" ht="15.75" customHeight="1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</row>
    <row r="135" spans="1:26" ht="15.75" customHeight="1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</row>
    <row r="136" spans="1:26" ht="15.75" customHeight="1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</row>
    <row r="137" spans="1:26" ht="15.75" customHeight="1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</row>
    <row r="138" spans="1:26" ht="15.75" customHeight="1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</row>
    <row r="139" spans="1:26" ht="15.75" customHeight="1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</row>
    <row r="140" spans="1:26" ht="15.75" customHeight="1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</row>
    <row r="141" spans="1:26" ht="15.75" customHeight="1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</row>
    <row r="142" spans="1:26" ht="15.75" customHeight="1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</row>
    <row r="143" spans="1:26" ht="15.75" customHeight="1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</row>
    <row r="144" spans="1:26" ht="15.75" customHeight="1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</row>
    <row r="145" spans="1:26" ht="15.75" customHeight="1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</row>
    <row r="146" spans="1:26" ht="15.75" customHeight="1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</row>
    <row r="147" spans="1:26" ht="15.75" customHeight="1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</row>
    <row r="148" spans="1:26" ht="15.75" customHeight="1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</row>
    <row r="149" spans="1:26" ht="15.75" customHeight="1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</row>
    <row r="150" spans="1:26" ht="15.75" customHeight="1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</row>
    <row r="151" spans="1:26" ht="15.75" customHeight="1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</row>
    <row r="152" spans="1:26" ht="15.75" customHeight="1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</row>
    <row r="153" spans="1:26" ht="15.75" customHeight="1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</row>
    <row r="154" spans="1:26" ht="15.75" customHeight="1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</row>
    <row r="155" spans="1:26" ht="15.75" customHeight="1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</row>
    <row r="156" spans="1:26" ht="15.75" customHeight="1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</row>
    <row r="157" spans="1:26" ht="15.75" customHeight="1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</row>
    <row r="158" spans="1:26" ht="15.75" customHeight="1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</row>
    <row r="159" spans="1:26" ht="15.75" customHeight="1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</row>
    <row r="160" spans="1:26" ht="15.75" customHeight="1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</row>
    <row r="161" spans="1:26" ht="15.75" customHeight="1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</row>
    <row r="162" spans="1:26" ht="15.75" customHeight="1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</row>
    <row r="163" spans="1:26" ht="15.75" customHeight="1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</row>
    <row r="164" spans="1:26" ht="15.75" customHeight="1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</row>
    <row r="165" spans="1:26" ht="15.75" customHeight="1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</row>
    <row r="166" spans="1:26" ht="15.75" customHeight="1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</row>
    <row r="167" spans="1:26" ht="15.75" customHeight="1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</row>
    <row r="168" spans="1:26" ht="15.75" customHeight="1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</row>
    <row r="169" spans="1:26" ht="15.75" customHeight="1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</row>
    <row r="170" spans="1:26" ht="15.75" customHeight="1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</row>
    <row r="171" spans="1:26" ht="15.75" customHeight="1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</row>
    <row r="172" spans="1:26" ht="15.75" customHeight="1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</row>
    <row r="173" spans="1:26" ht="15.75" customHeight="1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</row>
    <row r="174" spans="1:26" ht="15.75" customHeight="1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</row>
    <row r="175" spans="1:26" ht="15.75" customHeight="1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</row>
    <row r="176" spans="1:26" ht="15.75" customHeight="1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</row>
    <row r="177" spans="1:26" ht="15.75" customHeight="1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</row>
    <row r="178" spans="1:26" ht="15.75" customHeight="1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</row>
    <row r="179" spans="1:26" ht="15.75" customHeight="1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</row>
    <row r="180" spans="1:26" ht="15.75" customHeight="1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</row>
    <row r="181" spans="1:26" ht="15.75" customHeight="1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</row>
    <row r="182" spans="1:26" ht="15.75" customHeight="1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</row>
    <row r="183" spans="1:26" ht="15.75" customHeight="1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</row>
    <row r="184" spans="1:26" ht="15.75" customHeight="1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</row>
    <row r="185" spans="1:26" ht="15.75" customHeight="1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</row>
    <row r="186" spans="1:26" ht="15.75" customHeight="1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</row>
    <row r="187" spans="1:26" ht="15.75" customHeight="1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</row>
    <row r="188" spans="1:26" ht="15.75" customHeight="1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</row>
    <row r="189" spans="1:26" ht="15.75" customHeight="1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</row>
    <row r="190" spans="1:26" ht="15.75" customHeight="1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</row>
    <row r="191" spans="1:26" ht="15.75" customHeight="1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</row>
    <row r="192" spans="1:26" ht="15.75" customHeight="1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</row>
    <row r="193" spans="1:26" ht="15.75" customHeight="1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</row>
    <row r="194" spans="1:26" ht="15.75" customHeight="1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</row>
    <row r="195" spans="1:26" ht="15.75" customHeight="1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</row>
    <row r="196" spans="1:26" ht="15.75" customHeight="1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</row>
    <row r="197" spans="1:26" ht="15.75" customHeight="1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</row>
    <row r="198" spans="1:26" ht="15.75" customHeight="1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</row>
    <row r="199" spans="1:26" ht="15.75" customHeight="1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</row>
    <row r="200" spans="1:26" ht="15.75" customHeight="1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</row>
    <row r="201" spans="1:26" ht="15.75" customHeight="1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</row>
    <row r="202" spans="1:26" ht="15.75" customHeight="1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</row>
    <row r="203" spans="1:26" ht="15.75" customHeight="1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</row>
    <row r="204" spans="1:26" ht="15.75" customHeight="1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</row>
    <row r="205" spans="1:26" ht="15.75" customHeight="1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</row>
    <row r="206" spans="1:26" ht="15.75" customHeight="1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</row>
    <row r="207" spans="1:26" ht="15.75" customHeight="1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</row>
    <row r="208" spans="1:26" ht="15.75" customHeight="1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</row>
    <row r="209" spans="1:26" ht="15.75" customHeight="1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</row>
    <row r="210" spans="1:26" ht="15.75" customHeight="1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</row>
    <row r="211" spans="1:26" ht="15.75" customHeight="1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</row>
    <row r="212" spans="1:26" ht="15.75" customHeight="1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</row>
    <row r="213" spans="1:26" ht="15.75" customHeight="1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</row>
    <row r="214" spans="1:26" ht="15.75" customHeight="1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</row>
    <row r="215" spans="1:26" ht="15.75" customHeight="1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</row>
    <row r="216" spans="1:26" ht="15.75" customHeight="1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</row>
    <row r="217" spans="1:26" ht="15.75" customHeight="1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</row>
    <row r="218" spans="1:26" ht="15.75" customHeight="1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</row>
    <row r="219" spans="1:26" ht="15.75" customHeight="1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</row>
    <row r="220" spans="1:26" ht="15.75" customHeight="1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</row>
    <row r="221" spans="1:26" ht="15.75" customHeight="1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</row>
    <row r="222" spans="1:26" ht="15.75" customHeight="1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</row>
    <row r="223" spans="1:26" ht="15.75" customHeight="1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</row>
    <row r="224" spans="1:26" ht="15.75" customHeight="1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</row>
    <row r="225" spans="1:26" ht="15.75" customHeight="1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</row>
    <row r="226" spans="1:26" ht="15.75" customHeight="1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</row>
    <row r="227" spans="1:26" ht="15.75" customHeight="1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</row>
    <row r="228" spans="1:26" ht="15.75" customHeight="1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</row>
    <row r="229" spans="1:26" ht="15.75" customHeight="1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</row>
    <row r="230" spans="1:26" ht="15.75" customHeight="1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</row>
    <row r="231" spans="1:26" ht="15.75" customHeight="1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</row>
    <row r="232" spans="1:26" ht="15.75" customHeight="1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</row>
    <row r="233" spans="1:26" ht="15.75" customHeight="1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</row>
    <row r="234" spans="1:26" ht="15.75" customHeight="1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</row>
    <row r="235" spans="1:26" ht="15.75" customHeight="1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</row>
    <row r="236" spans="1:26" ht="15.75" customHeight="1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</row>
    <row r="237" spans="1:26" ht="15.75" customHeight="1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</row>
    <row r="238" spans="1:26" ht="15.75" customHeight="1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</row>
    <row r="239" spans="1:26" ht="15.75" customHeight="1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</row>
    <row r="240" spans="1:26" ht="15.75" customHeight="1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</row>
    <row r="241" spans="1:26" ht="15.75" customHeight="1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</row>
    <row r="242" spans="1:26" ht="15.75" customHeight="1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</row>
    <row r="243" spans="1:26" ht="15.75" customHeight="1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</row>
    <row r="244" spans="1:26" ht="15.75" customHeight="1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</row>
    <row r="245" spans="1:26" ht="15.75" customHeight="1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</row>
    <row r="246" spans="1:26" ht="15.75" customHeight="1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</row>
    <row r="247" spans="1:26" ht="15.75" customHeight="1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</row>
    <row r="248" spans="1:26" ht="15.75" customHeight="1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</row>
    <row r="249" spans="1:26" ht="15.75" customHeight="1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</row>
    <row r="250" spans="1:26" ht="15.75" customHeight="1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</row>
    <row r="251" spans="1:26" ht="15.75" customHeight="1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</row>
    <row r="252" spans="1:26" ht="15.75" customHeight="1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</row>
    <row r="253" spans="1:26" ht="15.75" customHeight="1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</row>
    <row r="254" spans="1:26" ht="15.75" customHeight="1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</row>
    <row r="255" spans="1:26" ht="15.75" customHeight="1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</row>
    <row r="256" spans="1:26" ht="15.75" customHeight="1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</row>
    <row r="257" spans="1:26" ht="15.75" customHeight="1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</row>
    <row r="258" spans="1:26" ht="15.75" customHeight="1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</row>
    <row r="259" spans="1:26" ht="15.75" customHeight="1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</row>
    <row r="260" spans="1:26" ht="15.75" customHeight="1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</row>
    <row r="261" spans="1:26" ht="15.75" customHeight="1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</row>
    <row r="262" spans="1:26" ht="15.75" customHeight="1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</row>
    <row r="263" spans="1:26" ht="15.75" customHeight="1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</row>
    <row r="264" spans="1:26" ht="15.75" customHeight="1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</row>
    <row r="265" spans="1:26" ht="15.75" customHeight="1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</row>
    <row r="266" spans="1:26" ht="15.75" customHeight="1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</row>
    <row r="267" spans="1:26" ht="15.75" customHeight="1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</row>
    <row r="268" spans="1:26" ht="15.75" customHeight="1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</row>
    <row r="269" spans="1:26" ht="15.75" customHeight="1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</row>
    <row r="270" spans="1:26" ht="15.75" customHeight="1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</row>
    <row r="271" spans="1:26" ht="15.75" customHeight="1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</row>
    <row r="272" spans="1:26" ht="15.75" customHeight="1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</row>
    <row r="273" spans="1:26" ht="15.75" customHeight="1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</row>
    <row r="274" spans="1:26" ht="15.75" customHeight="1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</row>
    <row r="275" spans="1:26" ht="15.75" customHeight="1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</row>
    <row r="276" spans="1:26" ht="15.75" customHeight="1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</row>
    <row r="277" spans="1:26" ht="15.75" customHeight="1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</row>
    <row r="278" spans="1:26" ht="15.75" customHeight="1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</row>
    <row r="279" spans="1:26" ht="15.75" customHeight="1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</row>
    <row r="280" spans="1:26" ht="15.75" customHeight="1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</row>
    <row r="281" spans="1:26" ht="15.75" customHeight="1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</row>
    <row r="282" spans="1:26" ht="15.75" customHeight="1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</row>
    <row r="283" spans="1:26" ht="15.75" customHeight="1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</row>
    <row r="284" spans="1:26" ht="15.75" customHeight="1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</row>
    <row r="285" spans="1:26" ht="15.75" customHeight="1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</row>
    <row r="286" spans="1:26" ht="15.75" customHeight="1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</row>
    <row r="287" spans="1:26" ht="15.75" customHeight="1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</row>
    <row r="288" spans="1:26" ht="15.75" customHeight="1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</row>
    <row r="289" spans="1:26" ht="15.75" customHeight="1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</row>
    <row r="290" spans="1:26" ht="15.75" customHeight="1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</row>
    <row r="291" spans="1:26" ht="15.75" customHeight="1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</row>
    <row r="292" spans="1:26" ht="15.75" customHeight="1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</row>
    <row r="293" spans="1:26" ht="15.75" customHeight="1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</row>
    <row r="294" spans="1:26" ht="15.75" customHeight="1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</row>
    <row r="295" spans="1:26" ht="15.75" customHeight="1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</row>
    <row r="296" spans="1:26" ht="15.75" customHeight="1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</row>
    <row r="297" spans="1:26" ht="15.75" customHeight="1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</row>
    <row r="298" spans="1:26" ht="15.75" customHeight="1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</row>
    <row r="299" spans="1:26" ht="15.75" customHeight="1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</row>
    <row r="300" spans="1:26" ht="15.75" customHeight="1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</row>
    <row r="301" spans="1:26" ht="15.75" customHeight="1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</row>
    <row r="302" spans="1:26" ht="15.75" customHeight="1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</row>
    <row r="303" spans="1:26" ht="15.75" customHeight="1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</row>
    <row r="304" spans="1:26" ht="15.75" customHeight="1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</row>
    <row r="305" spans="1:26" ht="15.75" customHeight="1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</row>
    <row r="306" spans="1:26" ht="15.75" customHeight="1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</row>
    <row r="307" spans="1:26" ht="15.75" customHeight="1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</row>
    <row r="308" spans="1:26" ht="15.75" customHeight="1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</row>
    <row r="309" spans="1:26" ht="15.75" customHeight="1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</row>
    <row r="310" spans="1:26" ht="15.75" customHeight="1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</row>
    <row r="311" spans="1:26" ht="15.75" customHeight="1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</row>
    <row r="312" spans="1:26" ht="15.75" customHeight="1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</row>
    <row r="313" spans="1:26" ht="15.75" customHeight="1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</row>
    <row r="314" spans="1:26" ht="15.75" customHeight="1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</row>
    <row r="315" spans="1:26" ht="15.75" customHeight="1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</row>
    <row r="316" spans="1:26" ht="15.75" customHeight="1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</row>
    <row r="317" spans="1:26" ht="15.75" customHeight="1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</row>
    <row r="318" spans="1:26" ht="15.75" customHeight="1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</row>
    <row r="319" spans="1:26" ht="15.75" customHeight="1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</row>
    <row r="320" spans="1:26" ht="15.75" customHeight="1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</row>
    <row r="321" spans="1:26" ht="15.75" customHeight="1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</row>
    <row r="322" spans="1:26" ht="15.75" customHeight="1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</row>
    <row r="323" spans="1:26" ht="15.75" customHeight="1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</row>
    <row r="324" spans="1:26" ht="15.75" customHeight="1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</row>
    <row r="325" spans="1:26" ht="15.75" customHeight="1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</row>
    <row r="326" spans="1:26" ht="15.75" customHeight="1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</row>
    <row r="327" spans="1:26" ht="15.75" customHeight="1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</row>
    <row r="328" spans="1:26" ht="15.75" customHeight="1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</row>
    <row r="329" spans="1:26" ht="15.75" customHeight="1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</row>
    <row r="330" spans="1:26" ht="15.75" customHeight="1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</row>
    <row r="331" spans="1:26" ht="15.75" customHeight="1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</row>
    <row r="332" spans="1:26" ht="15.75" customHeight="1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</row>
    <row r="333" spans="1:26" ht="15.75" customHeight="1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</row>
    <row r="334" spans="1:26" ht="15.75" customHeight="1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</row>
    <row r="335" spans="1:26" ht="15.75" customHeight="1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</row>
    <row r="336" spans="1:26" ht="15.75" customHeight="1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</row>
    <row r="337" spans="1:26" ht="15.75" customHeight="1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</row>
    <row r="338" spans="1:26" ht="15.75" customHeight="1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</row>
    <row r="339" spans="1:26" ht="15.75" customHeight="1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</row>
    <row r="340" spans="1:26" ht="15.75" customHeight="1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</row>
    <row r="341" spans="1:26" ht="15.75" customHeight="1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</row>
    <row r="342" spans="1:26" ht="15.75" customHeight="1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</row>
    <row r="343" spans="1:26" ht="15.75" customHeight="1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</row>
    <row r="344" spans="1:26" ht="15.75" customHeight="1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</row>
    <row r="345" spans="1:26" ht="15.75" customHeight="1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</row>
    <row r="346" spans="1:26" ht="15.75" customHeight="1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</row>
    <row r="347" spans="1:26" ht="15.75" customHeight="1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</row>
    <row r="348" spans="1:26" ht="15.75" customHeight="1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</row>
    <row r="349" spans="1:26" ht="15.75" customHeight="1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</row>
    <row r="350" spans="1:26" ht="15.75" customHeight="1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</row>
    <row r="351" spans="1:26" ht="15.75" customHeight="1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</row>
    <row r="352" spans="1:26" ht="15.75" customHeight="1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</row>
    <row r="353" spans="1:26" ht="15.75" customHeight="1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</row>
    <row r="354" spans="1:26" ht="15.75" customHeight="1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</row>
    <row r="355" spans="1:26" ht="15.75" customHeight="1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</row>
    <row r="356" spans="1:26" ht="15.75" customHeight="1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</row>
    <row r="357" spans="1:26" ht="15.75" customHeight="1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</row>
    <row r="358" spans="1:26" ht="15.75" customHeight="1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</row>
    <row r="359" spans="1:26" ht="15.75" customHeight="1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</row>
    <row r="360" spans="1:26" ht="15.75" customHeight="1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</row>
    <row r="361" spans="1:26" ht="15.75" customHeight="1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</row>
    <row r="362" spans="1:26" ht="15.75" customHeight="1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</row>
    <row r="363" spans="1:26" ht="15.75" customHeight="1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</row>
    <row r="364" spans="1:26" ht="15.75" customHeight="1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</row>
    <row r="365" spans="1:26" ht="15.75" customHeight="1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</row>
    <row r="366" spans="1:26" ht="15.75" customHeight="1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</row>
    <row r="367" spans="1:26" ht="15.75" customHeight="1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</row>
    <row r="368" spans="1:26" ht="15.75" customHeight="1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</row>
    <row r="369" spans="1:26" ht="15.75" customHeight="1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</row>
    <row r="370" spans="1:26" ht="15.75" customHeight="1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</row>
    <row r="371" spans="1:26" ht="15.75" customHeight="1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</row>
    <row r="372" spans="1:26" ht="15.75" customHeight="1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</row>
    <row r="373" spans="1:26" ht="15.75" customHeight="1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</row>
    <row r="374" spans="1:26" ht="15.75" customHeight="1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</row>
    <row r="375" spans="1:26" ht="15.75" customHeight="1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</row>
    <row r="376" spans="1:26" ht="15.75" customHeight="1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</row>
    <row r="377" spans="1:26" ht="15.75" customHeight="1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</row>
    <row r="378" spans="1:26" ht="15.75" customHeight="1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</row>
    <row r="379" spans="1:26" ht="15.75" customHeight="1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</row>
    <row r="380" spans="1:26" ht="15.75" customHeight="1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</row>
    <row r="381" spans="1:26" ht="15.75" customHeight="1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</row>
    <row r="382" spans="1:26" ht="15.75" customHeight="1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</row>
    <row r="383" spans="1:26" ht="15.75" customHeight="1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</row>
    <row r="384" spans="1:26" ht="15.75" customHeight="1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</row>
    <row r="385" spans="1:26" ht="15.75" customHeight="1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</row>
    <row r="386" spans="1:26" ht="15.75" customHeight="1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</row>
    <row r="387" spans="1:26" ht="15.75" customHeight="1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</row>
    <row r="388" spans="1:26" ht="15.75" customHeight="1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</row>
    <row r="389" spans="1:26" ht="15.75" customHeight="1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</row>
    <row r="390" spans="1:26" ht="15.75" customHeight="1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</row>
    <row r="391" spans="1:26" ht="15.75" customHeight="1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</row>
    <row r="392" spans="1:26" ht="15.75" customHeight="1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</row>
    <row r="393" spans="1:26" ht="15.75" customHeight="1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</row>
    <row r="394" spans="1:26" ht="15.75" customHeight="1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</row>
    <row r="395" spans="1:26" ht="15.75" customHeight="1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</row>
    <row r="396" spans="1:26" ht="15.75" customHeight="1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</row>
    <row r="397" spans="1:26" ht="15.75" customHeight="1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</row>
    <row r="398" spans="1:26" ht="15.75" customHeight="1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</row>
    <row r="399" spans="1:26" ht="15.75" customHeight="1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</row>
    <row r="400" spans="1:26" ht="15.75" customHeight="1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</row>
    <row r="401" spans="1:26" ht="15.75" customHeight="1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</row>
    <row r="402" spans="1:26" ht="15.75" customHeight="1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</row>
    <row r="403" spans="1:26" ht="15.75" customHeight="1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</row>
    <row r="404" spans="1:26" ht="15.75" customHeight="1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</row>
    <row r="405" spans="1:26" ht="15.75" customHeight="1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</row>
    <row r="406" spans="1:26" ht="15.75" customHeight="1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</row>
    <row r="407" spans="1:26" ht="15.75" customHeight="1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</row>
    <row r="408" spans="1:26" ht="15.75" customHeight="1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</row>
    <row r="409" spans="1:26" ht="15.75" customHeight="1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</row>
    <row r="410" spans="1:26" ht="15.75" customHeight="1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</row>
    <row r="411" spans="1:26" ht="15.75" customHeight="1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</row>
    <row r="412" spans="1:26" ht="15.75" customHeight="1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</row>
    <row r="413" spans="1:26" ht="15.75" customHeight="1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</row>
    <row r="414" spans="1:26" ht="15.75" customHeight="1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</row>
    <row r="415" spans="1:26" ht="15.75" customHeight="1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</row>
    <row r="416" spans="1:26" ht="15.75" customHeight="1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</row>
    <row r="417" spans="1:26" ht="15.75" customHeight="1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</row>
    <row r="418" spans="1:26" ht="15.75" customHeight="1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</row>
    <row r="419" spans="1:26" ht="15.75" customHeight="1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</row>
    <row r="420" spans="1:26" ht="15.75" customHeight="1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</row>
    <row r="421" spans="1:26" ht="15.75" customHeight="1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</row>
    <row r="422" spans="1:26" ht="15.75" customHeight="1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</row>
    <row r="423" spans="1:26" ht="15.75" customHeight="1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</row>
    <row r="424" spans="1:26" ht="15.75" customHeight="1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</row>
    <row r="425" spans="1:26" ht="15.75" customHeight="1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</row>
    <row r="426" spans="1:26" ht="15.75" customHeight="1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</row>
    <row r="427" spans="1:26" ht="15.75" customHeight="1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</row>
    <row r="428" spans="1:26" ht="15.75" customHeight="1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</row>
    <row r="429" spans="1:26" ht="15.75" customHeight="1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</row>
    <row r="430" spans="1:26" ht="15.75" customHeight="1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</row>
    <row r="431" spans="1:26" ht="15.75" customHeight="1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</row>
    <row r="432" spans="1:26" ht="15.75" customHeight="1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</row>
    <row r="433" spans="1:26" ht="15.75" customHeight="1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</row>
    <row r="434" spans="1:26" ht="15.75" customHeight="1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</row>
    <row r="435" spans="1:26" ht="15.75" customHeight="1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</row>
    <row r="436" spans="1:26" ht="15.75" customHeight="1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</row>
    <row r="437" spans="1:26" ht="15.75" customHeight="1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</row>
    <row r="438" spans="1:26" ht="15.75" customHeight="1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</row>
    <row r="439" spans="1:26" ht="15.75" customHeight="1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</row>
    <row r="440" spans="1:26" ht="15.75" customHeight="1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</row>
    <row r="441" spans="1:26" ht="15.75" customHeight="1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</row>
    <row r="442" spans="1:26" ht="15.75" customHeight="1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</row>
    <row r="443" spans="1:26" ht="15.75" customHeight="1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</row>
    <row r="444" spans="1:26" ht="15.75" customHeight="1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</row>
    <row r="445" spans="1:26" ht="15.75" customHeight="1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</row>
    <row r="446" spans="1:26" ht="15.75" customHeight="1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</row>
    <row r="447" spans="1:26" ht="15.75" customHeight="1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</row>
    <row r="448" spans="1:26" ht="15.75" customHeight="1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</row>
    <row r="449" spans="1:26" ht="15.75" customHeight="1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</row>
    <row r="450" spans="1:26" ht="15.75" customHeight="1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</row>
    <row r="451" spans="1:26" ht="15.75" customHeight="1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</row>
    <row r="452" spans="1:26" ht="15.75" customHeight="1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</row>
    <row r="453" spans="1:26" ht="15.75" customHeight="1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</row>
    <row r="454" spans="1:26" ht="15.75" customHeight="1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</row>
    <row r="455" spans="1:26" ht="15.75" customHeight="1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</row>
    <row r="456" spans="1:26" ht="15.75" customHeight="1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</row>
    <row r="457" spans="1:26" ht="15.75" customHeight="1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</row>
    <row r="458" spans="1:26" ht="15.75" customHeight="1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</row>
    <row r="459" spans="1:26" ht="15.75" customHeight="1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</row>
    <row r="460" spans="1:26" ht="15.75" customHeight="1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</row>
    <row r="461" spans="1:26" ht="15.75" customHeight="1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</row>
    <row r="462" spans="1:26" ht="15.75" customHeight="1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</row>
    <row r="463" spans="1:26" ht="15.75" customHeight="1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</row>
    <row r="464" spans="1:26" ht="15.75" customHeight="1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</row>
    <row r="465" spans="1:26" ht="15.75" customHeight="1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</row>
    <row r="466" spans="1:26" ht="15.75" customHeight="1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</row>
    <row r="467" spans="1:26" ht="15.75" customHeight="1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</row>
    <row r="468" spans="1:26" ht="15.75" customHeight="1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</row>
    <row r="469" spans="1:26" ht="15.75" customHeight="1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</row>
    <row r="470" spans="1:26" ht="15.75" customHeight="1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</row>
    <row r="471" spans="1:26" ht="15.75" customHeight="1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</row>
    <row r="472" spans="1:26" ht="15.75" customHeight="1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</row>
    <row r="473" spans="1:26" ht="15.75" customHeight="1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</row>
    <row r="474" spans="1:26" ht="15.75" customHeight="1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</row>
    <row r="475" spans="1:26" ht="15.75" customHeight="1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</row>
    <row r="476" spans="1:26" ht="15.75" customHeight="1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</row>
    <row r="477" spans="1:26" ht="15.75" customHeight="1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</row>
    <row r="478" spans="1:26" ht="15.75" customHeight="1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</row>
    <row r="479" spans="1:26" ht="15.75" customHeight="1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</row>
    <row r="480" spans="1:26" ht="15.75" customHeight="1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</row>
    <row r="481" spans="1:26" ht="15.75" customHeight="1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</row>
    <row r="482" spans="1:26" ht="15.75" customHeight="1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</row>
    <row r="483" spans="1:26" ht="15.75" customHeight="1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</row>
    <row r="484" spans="1:26" ht="15.75" customHeight="1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</row>
    <row r="485" spans="1:26" ht="15.75" customHeight="1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</row>
    <row r="486" spans="1:26" ht="15.75" customHeight="1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</row>
    <row r="487" spans="1:26" ht="15.75" customHeight="1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</row>
    <row r="488" spans="1:26" ht="15.75" customHeight="1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</row>
    <row r="489" spans="1:26" ht="15.75" customHeight="1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</row>
    <row r="490" spans="1:26" ht="15.75" customHeight="1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</row>
    <row r="491" spans="1:26" ht="15.75" customHeight="1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</row>
    <row r="492" spans="1:26" ht="15.75" customHeight="1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</row>
    <row r="493" spans="1:26" ht="15.75" customHeight="1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</row>
    <row r="494" spans="1:26" ht="15.75" customHeight="1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</row>
    <row r="495" spans="1:26" ht="15.75" customHeight="1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</row>
    <row r="496" spans="1:26" ht="15.75" customHeight="1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</row>
    <row r="497" spans="1:26" ht="15.75" customHeight="1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</row>
    <row r="498" spans="1:26" ht="15.75" customHeight="1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</row>
    <row r="499" spans="1:26" ht="15.75" customHeight="1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</row>
    <row r="500" spans="1:26" ht="15.75" customHeight="1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</row>
    <row r="501" spans="1:26" ht="15.75" customHeight="1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</row>
    <row r="502" spans="1:26" ht="15.75" customHeight="1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</row>
    <row r="503" spans="1:26" ht="15.75" customHeight="1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</row>
    <row r="504" spans="1:26" ht="15.75" customHeight="1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</row>
    <row r="505" spans="1:26" ht="15.75" customHeight="1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</row>
    <row r="506" spans="1:26" ht="15.75" customHeight="1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</row>
    <row r="507" spans="1:26" ht="15.75" customHeight="1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</row>
    <row r="508" spans="1:26" ht="15.75" customHeight="1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</row>
    <row r="509" spans="1:26" ht="15.75" customHeight="1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</row>
    <row r="510" spans="1:26" ht="15.75" customHeight="1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</row>
    <row r="511" spans="1:26" ht="15.75" customHeight="1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</row>
    <row r="512" spans="1:26" ht="15.75" customHeight="1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</row>
    <row r="513" spans="1:26" ht="15.75" customHeight="1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</row>
    <row r="514" spans="1:26" ht="15.75" customHeight="1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</row>
    <row r="515" spans="1:26" ht="15.75" customHeight="1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</row>
    <row r="516" spans="1:26" ht="15.75" customHeight="1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</row>
    <row r="517" spans="1:26" ht="15.75" customHeight="1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</row>
    <row r="518" spans="1:26" ht="15.75" customHeight="1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</row>
    <row r="519" spans="1:26" ht="15.75" customHeight="1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</row>
    <row r="520" spans="1:26" ht="15.75" customHeight="1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</row>
    <row r="521" spans="1:26" ht="15.75" customHeight="1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</row>
    <row r="522" spans="1:26" ht="15.75" customHeight="1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</row>
    <row r="523" spans="1:26" ht="15.75" customHeight="1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</row>
    <row r="524" spans="1:26" ht="15.75" customHeight="1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</row>
    <row r="525" spans="1:26" ht="15.75" customHeight="1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</row>
    <row r="526" spans="1:26" ht="15.75" customHeight="1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</row>
    <row r="527" spans="1:26" ht="15.75" customHeight="1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</row>
    <row r="528" spans="1:26" ht="15.75" customHeight="1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</row>
    <row r="529" spans="1:26" ht="15.75" customHeight="1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</row>
    <row r="530" spans="1:26" ht="15.75" customHeight="1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</row>
    <row r="531" spans="1:26" ht="15.75" customHeight="1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</row>
    <row r="532" spans="1:26" ht="15.75" customHeight="1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</row>
    <row r="533" spans="1:26" ht="15.75" customHeight="1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</row>
    <row r="534" spans="1:26" ht="15.75" customHeight="1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</row>
    <row r="535" spans="1:26" ht="15.75" customHeight="1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</row>
    <row r="536" spans="1:26" ht="15.75" customHeight="1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</row>
    <row r="537" spans="1:26" ht="15.75" customHeight="1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</row>
    <row r="538" spans="1:26" ht="15.75" customHeight="1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</row>
    <row r="539" spans="1:26" ht="15.75" customHeight="1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</row>
    <row r="540" spans="1:26" ht="15.75" customHeight="1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</row>
    <row r="541" spans="1:26" ht="15.75" customHeight="1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</row>
    <row r="542" spans="1:26" ht="15.75" customHeight="1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</row>
    <row r="543" spans="1:26" ht="15.75" customHeight="1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</row>
    <row r="544" spans="1:26" ht="15.75" customHeight="1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</row>
    <row r="545" spans="1:26" ht="15.75" customHeight="1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</row>
    <row r="546" spans="1:26" ht="15.75" customHeight="1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</row>
    <row r="547" spans="1:26" ht="15.75" customHeight="1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</row>
    <row r="548" spans="1:26" ht="15.75" customHeight="1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</row>
    <row r="549" spans="1:26" ht="15.75" customHeight="1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</row>
    <row r="550" spans="1:26" ht="15.75" customHeight="1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</row>
    <row r="551" spans="1:26" ht="15.75" customHeight="1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</row>
    <row r="552" spans="1:26" ht="15.75" customHeight="1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</row>
    <row r="553" spans="1:26" ht="15.75" customHeight="1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</row>
    <row r="554" spans="1:26" ht="15.75" customHeight="1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</row>
    <row r="555" spans="1:26" ht="15.75" customHeight="1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</row>
    <row r="556" spans="1:26" ht="15.75" customHeight="1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</row>
    <row r="557" spans="1:26" ht="15.75" customHeight="1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</row>
    <row r="558" spans="1:26" ht="15.75" customHeight="1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</row>
    <row r="559" spans="1:26" ht="15.75" customHeight="1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</row>
    <row r="560" spans="1:26" ht="15.75" customHeight="1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</row>
    <row r="561" spans="1:26" ht="15.75" customHeight="1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</row>
    <row r="562" spans="1:26" ht="15.75" customHeight="1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</row>
    <row r="563" spans="1:26" ht="15.75" customHeight="1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</row>
    <row r="564" spans="1:26" ht="15.75" customHeight="1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</row>
    <row r="565" spans="1:26" ht="15.75" customHeight="1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</row>
    <row r="566" spans="1:26" ht="15.75" customHeight="1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</row>
    <row r="567" spans="1:26" ht="15.75" customHeight="1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</row>
    <row r="568" spans="1:26" ht="15.75" customHeight="1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</row>
    <row r="569" spans="1:26" ht="15.75" customHeight="1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</row>
    <row r="570" spans="1:26" ht="15.75" customHeight="1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</row>
    <row r="571" spans="1:26" ht="15.75" customHeight="1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</row>
    <row r="572" spans="1:26" ht="15.75" customHeight="1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</row>
    <row r="573" spans="1:26" ht="15.75" customHeight="1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</row>
    <row r="574" spans="1:26" ht="15.75" customHeight="1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</row>
    <row r="575" spans="1:26" ht="15.75" customHeight="1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</row>
    <row r="576" spans="1:26" ht="15.75" customHeight="1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</row>
    <row r="577" spans="1:26" ht="15.75" customHeight="1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</row>
    <row r="578" spans="1:26" ht="15.75" customHeight="1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</row>
    <row r="579" spans="1:26" ht="15.75" customHeight="1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</row>
    <row r="580" spans="1:26" ht="15.75" customHeight="1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</row>
    <row r="581" spans="1:26" ht="15.75" customHeight="1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</row>
    <row r="582" spans="1:26" ht="15.75" customHeight="1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</row>
    <row r="583" spans="1:26" ht="15.75" customHeight="1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</row>
    <row r="584" spans="1:26" ht="15.75" customHeight="1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</row>
    <row r="585" spans="1:26" ht="15.75" customHeight="1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</row>
    <row r="586" spans="1:26" ht="15.75" customHeight="1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</row>
    <row r="587" spans="1:26" ht="15.75" customHeight="1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</row>
    <row r="588" spans="1:26" ht="15.75" customHeight="1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</row>
    <row r="589" spans="1:26" ht="15.75" customHeight="1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</row>
    <row r="590" spans="1:26" ht="15.75" customHeight="1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</row>
    <row r="591" spans="1:26" ht="15.75" customHeight="1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</row>
    <row r="592" spans="1:26" ht="15.75" customHeight="1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</row>
    <row r="593" spans="1:26" ht="15.75" customHeight="1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</row>
    <row r="594" spans="1:26" ht="15.75" customHeight="1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</row>
    <row r="595" spans="1:26" ht="15.75" customHeight="1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</row>
    <row r="596" spans="1:26" ht="15.75" customHeight="1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</row>
    <row r="597" spans="1:26" ht="15.75" customHeight="1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</row>
    <row r="598" spans="1:26" ht="15.75" customHeight="1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</row>
    <row r="599" spans="1:26" ht="15.75" customHeight="1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</row>
    <row r="600" spans="1:26" ht="15.75" customHeight="1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</row>
    <row r="601" spans="1:26" ht="15.75" customHeight="1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</row>
    <row r="602" spans="1:26" ht="15.75" customHeight="1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</row>
    <row r="603" spans="1:26" ht="15.75" customHeight="1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</row>
    <row r="604" spans="1:26" ht="15.75" customHeight="1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</row>
    <row r="605" spans="1:26" ht="15.75" customHeight="1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</row>
    <row r="606" spans="1:26" ht="15.75" customHeight="1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</row>
    <row r="607" spans="1:26" ht="15.75" customHeight="1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</row>
    <row r="608" spans="1:26" ht="15.75" customHeight="1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</row>
    <row r="609" spans="1:26" ht="15.75" customHeight="1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</row>
    <row r="610" spans="1:26" ht="15.75" customHeight="1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</row>
    <row r="611" spans="1:26" ht="15.75" customHeight="1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</row>
    <row r="612" spans="1:26" ht="15.75" customHeight="1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</row>
    <row r="613" spans="1:26" ht="15.75" customHeight="1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</row>
    <row r="614" spans="1:26" ht="15.75" customHeight="1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</row>
    <row r="615" spans="1:26" ht="15.75" customHeight="1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</row>
    <row r="616" spans="1:26" ht="15.75" customHeight="1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</row>
    <row r="617" spans="1:26" ht="15.75" customHeight="1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</row>
    <row r="618" spans="1:26" ht="15.75" customHeight="1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</row>
    <row r="619" spans="1:26" ht="15.75" customHeight="1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</row>
    <row r="620" spans="1:26" ht="15.75" customHeight="1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</row>
    <row r="621" spans="1:26" ht="15.75" customHeight="1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</row>
    <row r="622" spans="1:26" ht="15.75" customHeight="1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</row>
    <row r="623" spans="1:26" ht="15.75" customHeight="1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</row>
    <row r="624" spans="1:26" ht="15.75" customHeight="1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</row>
    <row r="625" spans="1:26" ht="15.75" customHeight="1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</row>
    <row r="626" spans="1:26" ht="15.75" customHeight="1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</row>
    <row r="627" spans="1:26" ht="15.75" customHeight="1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</row>
    <row r="628" spans="1:26" ht="15.75" customHeight="1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</row>
    <row r="629" spans="1:26" ht="15.75" customHeight="1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</row>
    <row r="630" spans="1:26" ht="15.75" customHeight="1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</row>
    <row r="631" spans="1:26" ht="15.75" customHeight="1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</row>
    <row r="632" spans="1:26" ht="15.75" customHeight="1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</row>
    <row r="633" spans="1:26" ht="15.75" customHeight="1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</row>
    <row r="634" spans="1:26" ht="15.75" customHeight="1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</row>
    <row r="635" spans="1:26" ht="15.75" customHeight="1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</row>
    <row r="636" spans="1:26" ht="15.75" customHeight="1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</row>
    <row r="637" spans="1:26" ht="15.75" customHeight="1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</row>
    <row r="638" spans="1:26" ht="15.75" customHeight="1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</row>
    <row r="639" spans="1:26" ht="15.75" customHeight="1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</row>
    <row r="640" spans="1:26" ht="15.75" customHeight="1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</row>
    <row r="641" spans="1:26" ht="15.75" customHeight="1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</row>
    <row r="642" spans="1:26" ht="15.75" customHeight="1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</row>
    <row r="643" spans="1:26" ht="15.75" customHeight="1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</row>
    <row r="644" spans="1:26" ht="15.75" customHeight="1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</row>
    <row r="645" spans="1:26" ht="15.75" customHeight="1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</row>
    <row r="646" spans="1:26" ht="15.75" customHeight="1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</row>
    <row r="647" spans="1:26" ht="15.75" customHeight="1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</row>
    <row r="648" spans="1:26" ht="15.75" customHeight="1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</row>
    <row r="649" spans="1:26" ht="15.75" customHeight="1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</row>
    <row r="650" spans="1:26" ht="15.75" customHeight="1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</row>
    <row r="651" spans="1:26" ht="15.75" customHeight="1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</row>
    <row r="652" spans="1:26" ht="15.75" customHeight="1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</row>
    <row r="653" spans="1:26" ht="15.75" customHeight="1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</row>
    <row r="654" spans="1:26" ht="15.75" customHeight="1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</row>
    <row r="655" spans="1:26" ht="15.75" customHeight="1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</row>
    <row r="656" spans="1:26" ht="15.75" customHeight="1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</row>
    <row r="657" spans="1:26" ht="15.75" customHeight="1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</row>
    <row r="658" spans="1:26" ht="15.75" customHeight="1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</row>
    <row r="659" spans="1:26" ht="15.75" customHeight="1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</row>
    <row r="660" spans="1:26" ht="15.75" customHeight="1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</row>
    <row r="661" spans="1:26" ht="15.75" customHeight="1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</row>
    <row r="662" spans="1:26" ht="15.75" customHeight="1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</row>
    <row r="663" spans="1:26" ht="15.75" customHeight="1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</row>
    <row r="664" spans="1:26" ht="15.75" customHeight="1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</row>
    <row r="665" spans="1:26" ht="15.75" customHeight="1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</row>
    <row r="666" spans="1:26" ht="15.75" customHeight="1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</row>
    <row r="667" spans="1:26" ht="15.75" customHeight="1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</row>
    <row r="668" spans="1:26" ht="15.75" customHeight="1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</row>
    <row r="669" spans="1:26" ht="15.75" customHeight="1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</row>
    <row r="670" spans="1:26" ht="15.75" customHeight="1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</row>
    <row r="671" spans="1:26" ht="15.75" customHeight="1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</row>
    <row r="672" spans="1:26" ht="15.75" customHeight="1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</row>
    <row r="673" spans="1:26" ht="15.75" customHeight="1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</row>
    <row r="674" spans="1:26" ht="15.75" customHeight="1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</row>
    <row r="675" spans="1:26" ht="15.75" customHeight="1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</row>
    <row r="676" spans="1:26" ht="15.75" customHeight="1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</row>
    <row r="677" spans="1:26" ht="15.75" customHeight="1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</row>
    <row r="678" spans="1:26" ht="15.75" customHeight="1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</row>
    <row r="679" spans="1:26" ht="15.75" customHeight="1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</row>
    <row r="680" spans="1:26" ht="15.75" customHeight="1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</row>
    <row r="681" spans="1:26" ht="15.75" customHeight="1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</row>
    <row r="682" spans="1:26" ht="15.75" customHeight="1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</row>
    <row r="683" spans="1:26" ht="15.75" customHeight="1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</row>
    <row r="684" spans="1:26" ht="15.75" customHeight="1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</row>
    <row r="685" spans="1:26" ht="15.75" customHeight="1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</row>
    <row r="686" spans="1:26" ht="15.75" customHeight="1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</row>
    <row r="687" spans="1:26" ht="15.75" customHeight="1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</row>
    <row r="688" spans="1:26" ht="15.75" customHeight="1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</row>
    <row r="689" spans="1:26" ht="15.75" customHeight="1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</row>
    <row r="690" spans="1:26" ht="15.75" customHeight="1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</row>
    <row r="691" spans="1:26" ht="15.75" customHeight="1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</row>
    <row r="692" spans="1:26" ht="15.75" customHeight="1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</row>
    <row r="693" spans="1:26" ht="15.75" customHeight="1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</row>
    <row r="694" spans="1:26" ht="15.75" customHeight="1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</row>
    <row r="695" spans="1:26" ht="15.75" customHeight="1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</row>
    <row r="696" spans="1:26" ht="15.75" customHeight="1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</row>
    <row r="697" spans="1:26" ht="15.75" customHeight="1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</row>
    <row r="698" spans="1:26" ht="15.75" customHeight="1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</row>
    <row r="699" spans="1:26" ht="15.75" customHeight="1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</row>
    <row r="700" spans="1:26" ht="15.75" customHeight="1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</row>
    <row r="701" spans="1:26" ht="15.75" customHeight="1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</row>
    <row r="702" spans="1:26" ht="15.75" customHeight="1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</row>
    <row r="703" spans="1:26" ht="15.75" customHeight="1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</row>
    <row r="704" spans="1:26" ht="15.75" customHeight="1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</row>
    <row r="705" spans="1:26" ht="15.75" customHeight="1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</row>
    <row r="706" spans="1:26" ht="15.75" customHeight="1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</row>
    <row r="707" spans="1:26" ht="15.75" customHeight="1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</row>
    <row r="708" spans="1:26" ht="15.75" customHeight="1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</row>
    <row r="709" spans="1:26" ht="15.75" customHeight="1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</row>
    <row r="710" spans="1:26" ht="15.75" customHeight="1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</row>
    <row r="711" spans="1:26" ht="15.75" customHeight="1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</row>
    <row r="712" spans="1:26" ht="15.75" customHeight="1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</row>
    <row r="713" spans="1:26" ht="15.75" customHeight="1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</row>
    <row r="714" spans="1:26" ht="15.75" customHeight="1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</row>
    <row r="715" spans="1:26" ht="15.75" customHeight="1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</row>
    <row r="716" spans="1:26" ht="15.75" customHeight="1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</row>
    <row r="717" spans="1:26" ht="15.75" customHeight="1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</row>
    <row r="718" spans="1:26" ht="15.75" customHeight="1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</row>
    <row r="719" spans="1:26" ht="15.75" customHeight="1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</row>
    <row r="720" spans="1:26" ht="15.75" customHeight="1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</row>
    <row r="721" spans="1:26" ht="15.75" customHeight="1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</row>
    <row r="722" spans="1:26" ht="15.75" customHeight="1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</row>
    <row r="723" spans="1:26" ht="15.75" customHeight="1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</row>
    <row r="724" spans="1:26" ht="15.75" customHeight="1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</row>
    <row r="725" spans="1:26" ht="15.75" customHeight="1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</row>
    <row r="726" spans="1:26" ht="15.75" customHeight="1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</row>
    <row r="727" spans="1:26" ht="15.75" customHeight="1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</row>
    <row r="728" spans="1:26" ht="15.75" customHeight="1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</row>
    <row r="729" spans="1:26" ht="15.75" customHeight="1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</row>
    <row r="730" spans="1:26" ht="15.75" customHeight="1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</row>
    <row r="731" spans="1:26" ht="15.75" customHeight="1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</row>
    <row r="732" spans="1:26" ht="15.75" customHeight="1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</row>
    <row r="733" spans="1:26" ht="15.75" customHeight="1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</row>
    <row r="734" spans="1:26" ht="15.75" customHeight="1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</row>
    <row r="735" spans="1:26" ht="15.75" customHeight="1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</row>
    <row r="736" spans="1:26" ht="15.75" customHeight="1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</row>
    <row r="737" spans="1:26" ht="15.75" customHeight="1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</row>
    <row r="738" spans="1:26" ht="15.75" customHeight="1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</row>
    <row r="739" spans="1:26" ht="15.75" customHeight="1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</row>
    <row r="740" spans="1:26" ht="15.75" customHeight="1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</row>
    <row r="741" spans="1:26" ht="15.75" customHeight="1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</row>
    <row r="742" spans="1:26" ht="15.75" customHeight="1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</row>
    <row r="743" spans="1:26" ht="15.75" customHeight="1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</row>
    <row r="744" spans="1:26" ht="15.75" customHeight="1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</row>
    <row r="745" spans="1:26" ht="15.75" customHeight="1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</row>
    <row r="746" spans="1:26" ht="15.75" customHeight="1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</row>
    <row r="747" spans="1:26" ht="15.75" customHeight="1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</row>
    <row r="748" spans="1:26" ht="15.75" customHeight="1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</row>
    <row r="749" spans="1:26" ht="15.75" customHeight="1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</row>
    <row r="750" spans="1:26" ht="15.75" customHeight="1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</row>
    <row r="751" spans="1:26" ht="15.75" customHeight="1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</row>
    <row r="752" spans="1:26" ht="15.75" customHeight="1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</row>
    <row r="753" spans="1:26" ht="15.75" customHeight="1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</row>
    <row r="754" spans="1:26" ht="15.75" customHeight="1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</row>
    <row r="755" spans="1:26" ht="15.75" customHeight="1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</row>
    <row r="756" spans="1:26" ht="15.75" customHeight="1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</row>
    <row r="757" spans="1:26" ht="15.75" customHeight="1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</row>
    <row r="758" spans="1:26" ht="15.75" customHeight="1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</row>
    <row r="759" spans="1:26" ht="15.75" customHeight="1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</row>
    <row r="760" spans="1:26" ht="15.75" customHeight="1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</row>
    <row r="761" spans="1:26" ht="15.75" customHeight="1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</row>
    <row r="762" spans="1:26" ht="15.75" customHeight="1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</row>
    <row r="763" spans="1:26" ht="15.75" customHeight="1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</row>
    <row r="764" spans="1:26" ht="15.75" customHeight="1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</row>
    <row r="765" spans="1:26" ht="15.75" customHeight="1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</row>
    <row r="766" spans="1:26" ht="15.75" customHeight="1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</row>
    <row r="767" spans="1:26" ht="15.75" customHeight="1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</row>
    <row r="768" spans="1:26" ht="15.75" customHeight="1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</row>
    <row r="769" spans="1:26" ht="15.75" customHeight="1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</row>
    <row r="770" spans="1:26" ht="15.75" customHeight="1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</row>
    <row r="771" spans="1:26" ht="15.75" customHeight="1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</row>
    <row r="772" spans="1:26" ht="15.75" customHeight="1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</row>
    <row r="773" spans="1:26" ht="15.75" customHeight="1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</row>
    <row r="774" spans="1:26" ht="15.75" customHeight="1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</row>
    <row r="775" spans="1:26" ht="15.75" customHeight="1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</row>
    <row r="776" spans="1:26" ht="15.75" customHeight="1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</row>
    <row r="777" spans="1:26" ht="15.75" customHeight="1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</row>
    <row r="778" spans="1:26" ht="15.75" customHeight="1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</row>
    <row r="779" spans="1:26" ht="15.75" customHeight="1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</row>
    <row r="780" spans="1:26" ht="15.75" customHeight="1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</row>
    <row r="781" spans="1:26" ht="15.75" customHeight="1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</row>
    <row r="782" spans="1:26" ht="15.75" customHeight="1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</row>
    <row r="783" spans="1:26" ht="15.75" customHeight="1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</row>
    <row r="784" spans="1:26" ht="15.75" customHeight="1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</row>
    <row r="785" spans="1:26" ht="15.75" customHeight="1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</row>
    <row r="786" spans="1:26" ht="15.75" customHeight="1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</row>
    <row r="787" spans="1:26" ht="15.75" customHeight="1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</row>
    <row r="788" spans="1:26" ht="15.75" customHeight="1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</row>
    <row r="789" spans="1:26" ht="15.75" customHeight="1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</row>
    <row r="790" spans="1:26" ht="15.75" customHeight="1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</row>
    <row r="791" spans="1:26" ht="15.75" customHeight="1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</row>
    <row r="792" spans="1:26" ht="15.75" customHeight="1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</row>
    <row r="793" spans="1:26" ht="15.75" customHeight="1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</row>
    <row r="794" spans="1:26" ht="15.75" customHeight="1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</row>
    <row r="795" spans="1:26" ht="15.75" customHeight="1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</row>
    <row r="796" spans="1:26" ht="15.75" customHeight="1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</row>
    <row r="797" spans="1:26" ht="15.75" customHeight="1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</row>
    <row r="798" spans="1:26" ht="15.75" customHeight="1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</row>
    <row r="799" spans="1:26" ht="15.75" customHeight="1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</row>
    <row r="800" spans="1:26" ht="15.75" customHeight="1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</row>
    <row r="801" spans="1:26" ht="15.75" customHeight="1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</row>
    <row r="802" spans="1:26" ht="15.75" customHeight="1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</row>
    <row r="803" spans="1:26" ht="15.75" customHeight="1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</row>
    <row r="804" spans="1:26" ht="15.75" customHeight="1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</row>
    <row r="805" spans="1:26" ht="15.75" customHeight="1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</row>
    <row r="806" spans="1:26" ht="15.75" customHeight="1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</row>
    <row r="807" spans="1:26" ht="15.75" customHeight="1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</row>
    <row r="808" spans="1:26" ht="15.75" customHeight="1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</row>
    <row r="809" spans="1:26" ht="15.75" customHeight="1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</row>
    <row r="810" spans="1:26" ht="15.75" customHeight="1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</row>
    <row r="811" spans="1:26" ht="15.75" customHeight="1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</row>
    <row r="812" spans="1:26" ht="15.75" customHeight="1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</row>
    <row r="813" spans="1:26" ht="15.75" customHeight="1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</row>
    <row r="814" spans="1:26" ht="15.75" customHeight="1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</row>
    <row r="815" spans="1:26" ht="15.75" customHeight="1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</row>
    <row r="816" spans="1:26" ht="15.75" customHeight="1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</row>
    <row r="817" spans="1:26" ht="15.75" customHeight="1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</row>
    <row r="818" spans="1:26" ht="15.75" customHeight="1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</row>
    <row r="819" spans="1:26" ht="15.75" customHeight="1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</row>
    <row r="820" spans="1:26" ht="15.75" customHeight="1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</row>
    <row r="821" spans="1:26" ht="15.75" customHeight="1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</row>
    <row r="822" spans="1:26" ht="15.75" customHeight="1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</row>
    <row r="823" spans="1:26" ht="15.75" customHeight="1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</row>
    <row r="824" spans="1:26" ht="15.75" customHeight="1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</row>
    <row r="825" spans="1:26" ht="15.75" customHeight="1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</row>
    <row r="826" spans="1:26" ht="15.75" customHeight="1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</row>
    <row r="827" spans="1:26" ht="15.75" customHeight="1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</row>
    <row r="828" spans="1:26" ht="15.75" customHeight="1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</row>
    <row r="829" spans="1:26" ht="15.75" customHeight="1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</row>
    <row r="830" spans="1:26" ht="15.75" customHeight="1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</row>
    <row r="831" spans="1:26" ht="15.75" customHeight="1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</row>
    <row r="832" spans="1:26" ht="15.75" customHeight="1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</row>
    <row r="833" spans="1:26" ht="15.75" customHeight="1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</row>
    <row r="834" spans="1:26" ht="15.75" customHeight="1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</row>
    <row r="835" spans="1:26" ht="15.75" customHeight="1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</row>
    <row r="836" spans="1:26" ht="15.75" customHeight="1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</row>
    <row r="837" spans="1:26" ht="15.75" customHeight="1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</row>
    <row r="838" spans="1:26" ht="15.75" customHeight="1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</row>
    <row r="839" spans="1:26" ht="15.75" customHeight="1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</row>
    <row r="840" spans="1:26" ht="15.75" customHeight="1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</row>
    <row r="841" spans="1:26" ht="15.75" customHeight="1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</row>
    <row r="842" spans="1:26" ht="15.75" customHeight="1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</row>
    <row r="843" spans="1:26" ht="15.75" customHeight="1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</row>
    <row r="844" spans="1:26" ht="15.75" customHeight="1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</row>
    <row r="845" spans="1:26" ht="15.75" customHeight="1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</row>
    <row r="846" spans="1:26" ht="15.75" customHeight="1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</row>
    <row r="847" spans="1:26" ht="15.75" customHeight="1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</row>
    <row r="848" spans="1:26" ht="15.75" customHeight="1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</row>
    <row r="849" spans="1:26" ht="15.75" customHeight="1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</row>
    <row r="850" spans="1:26" ht="15.75" customHeight="1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</row>
    <row r="851" spans="1:26" ht="15.75" customHeight="1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</row>
    <row r="852" spans="1:26" ht="15.75" customHeight="1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</row>
    <row r="853" spans="1:26" ht="15.75" customHeight="1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</row>
    <row r="854" spans="1:26" ht="15.75" customHeight="1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</row>
    <row r="855" spans="1:26" ht="15.75" customHeight="1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</row>
    <row r="856" spans="1:26" ht="15.75" customHeight="1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</row>
    <row r="857" spans="1:26" ht="15.75" customHeight="1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</row>
    <row r="858" spans="1:26" ht="15.75" customHeight="1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</row>
    <row r="859" spans="1:26" ht="15.75" customHeight="1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</row>
    <row r="860" spans="1:26" ht="15.75" customHeight="1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</row>
    <row r="861" spans="1:26" ht="15.75" customHeight="1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</row>
    <row r="862" spans="1:26" ht="15.75" customHeight="1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</row>
    <row r="863" spans="1:26" ht="15.75" customHeight="1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</row>
    <row r="864" spans="1:26" ht="15.75" customHeight="1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</row>
    <row r="865" spans="1:26" ht="15.75" customHeight="1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</row>
    <row r="866" spans="1:26" ht="15.75" customHeight="1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</row>
    <row r="867" spans="1:26" ht="15.75" customHeight="1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</row>
    <row r="868" spans="1:26" ht="15.75" customHeight="1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</row>
    <row r="869" spans="1:26" ht="15.75" customHeight="1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</row>
    <row r="870" spans="1:26" ht="15.75" customHeight="1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</row>
    <row r="871" spans="1:26" ht="15.75" customHeight="1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</row>
    <row r="872" spans="1:26" ht="15.75" customHeight="1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</row>
    <row r="873" spans="1:26" ht="15.75" customHeight="1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</row>
    <row r="874" spans="1:26" ht="15.75" customHeight="1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</row>
    <row r="875" spans="1:26" ht="15.75" customHeight="1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</row>
    <row r="876" spans="1:26" ht="15.75" customHeight="1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</row>
    <row r="877" spans="1:26" ht="15.75" customHeight="1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</row>
    <row r="878" spans="1:26" ht="15.75" customHeight="1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</row>
    <row r="879" spans="1:26" ht="15.75" customHeight="1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</row>
    <row r="880" spans="1:26" ht="15.75" customHeight="1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</row>
    <row r="881" spans="1:26" ht="15.75" customHeight="1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</row>
    <row r="882" spans="1:26" ht="15.75" customHeight="1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</row>
    <row r="883" spans="1:26" ht="15.75" customHeight="1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</row>
    <row r="884" spans="1:26" ht="15.75" customHeight="1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</row>
    <row r="885" spans="1:26" ht="15.75" customHeight="1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</row>
    <row r="886" spans="1:26" ht="15.75" customHeight="1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</row>
    <row r="887" spans="1:26" ht="15.75" customHeight="1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</row>
    <row r="888" spans="1:26" ht="15.75" customHeight="1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</row>
    <row r="889" spans="1:26" ht="15.75" customHeight="1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</row>
    <row r="890" spans="1:26" ht="15.75" customHeight="1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</row>
    <row r="891" spans="1:26" ht="15.75" customHeight="1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</row>
    <row r="892" spans="1:26" ht="15.75" customHeight="1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</row>
    <row r="893" spans="1:26" ht="15.75" customHeight="1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</row>
    <row r="894" spans="1:26" ht="15.75" customHeight="1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</row>
    <row r="895" spans="1:26" ht="15.75" customHeight="1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</row>
    <row r="896" spans="1:26" ht="15.75" customHeight="1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</row>
    <row r="897" spans="1:26" ht="15.75" customHeight="1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</row>
    <row r="898" spans="1:26" ht="15.75" customHeight="1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</row>
    <row r="899" spans="1:26" ht="15.75" customHeight="1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</row>
    <row r="900" spans="1:26" ht="15.75" customHeight="1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</row>
    <row r="901" spans="1:26" ht="15.75" customHeight="1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</row>
    <row r="902" spans="1:26" ht="15.75" customHeight="1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</row>
    <row r="903" spans="1:26" ht="15.75" customHeight="1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</row>
    <row r="904" spans="1:26" ht="15.75" customHeight="1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</row>
    <row r="905" spans="1:26" ht="15.75" customHeight="1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</row>
    <row r="906" spans="1:26" ht="15.75" customHeight="1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</row>
    <row r="907" spans="1:26" ht="15.75" customHeight="1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</row>
    <row r="908" spans="1:26" ht="15.75" customHeight="1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</row>
    <row r="909" spans="1:26" ht="15.75" customHeight="1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</row>
    <row r="910" spans="1:26" ht="15.75" customHeight="1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</row>
    <row r="911" spans="1:26" ht="15.75" customHeight="1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</row>
    <row r="912" spans="1:26" ht="15.75" customHeight="1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</row>
    <row r="913" spans="1:26" ht="15.75" customHeight="1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</row>
    <row r="914" spans="1:26" ht="15.75" customHeight="1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</row>
    <row r="915" spans="1:26" ht="15.75" customHeight="1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</row>
    <row r="916" spans="1:26" ht="15.75" customHeight="1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</row>
    <row r="917" spans="1:26" ht="15.75" customHeight="1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</row>
    <row r="918" spans="1:26" ht="15.75" customHeight="1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</row>
    <row r="919" spans="1:26" ht="15.75" customHeight="1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</row>
    <row r="920" spans="1:26" ht="15.75" customHeight="1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</row>
    <row r="921" spans="1:26" ht="15.75" customHeight="1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</row>
    <row r="922" spans="1:26" ht="15.75" customHeight="1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</row>
    <row r="923" spans="1:26" ht="15.75" customHeight="1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</row>
    <row r="924" spans="1:26" ht="15.75" customHeight="1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</row>
    <row r="925" spans="1:26" ht="15.75" customHeight="1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</row>
    <row r="926" spans="1:26" ht="15.75" customHeight="1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</row>
    <row r="927" spans="1:26" ht="15.75" customHeight="1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</row>
    <row r="928" spans="1:26" ht="15.75" customHeight="1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</row>
    <row r="929" spans="1:26" ht="15.75" customHeight="1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</row>
    <row r="930" spans="1:26" ht="15.75" customHeight="1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</row>
    <row r="931" spans="1:26" ht="15.75" customHeight="1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</row>
    <row r="932" spans="1:26" ht="15.75" customHeight="1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</row>
    <row r="933" spans="1:26" ht="15.75" customHeight="1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</row>
    <row r="934" spans="1:26" ht="15.75" customHeight="1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</row>
    <row r="935" spans="1:26" ht="15.75" customHeight="1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</row>
    <row r="936" spans="1:26" ht="15.75" customHeight="1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</row>
    <row r="937" spans="1:26" ht="15.75" customHeight="1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</row>
    <row r="938" spans="1:26" ht="15.75" customHeight="1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</row>
    <row r="939" spans="1:26" ht="15.75" customHeight="1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</row>
    <row r="940" spans="1:26" ht="15.75" customHeight="1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</row>
    <row r="941" spans="1:26" ht="15.75" customHeight="1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</row>
    <row r="942" spans="1:26" ht="15.75" customHeight="1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</row>
    <row r="943" spans="1:26" ht="15.75" customHeight="1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</row>
    <row r="944" spans="1:26" ht="15.75" customHeight="1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</row>
    <row r="945" spans="1:26" ht="15.75" customHeight="1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</row>
    <row r="946" spans="1:26" ht="15.75" customHeight="1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</row>
    <row r="947" spans="1:26" ht="15.75" customHeight="1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</row>
    <row r="948" spans="1:26" ht="15.75" customHeight="1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</row>
    <row r="949" spans="1:26" ht="15.75" customHeight="1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</row>
    <row r="950" spans="1:26" ht="15.75" customHeight="1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</row>
    <row r="951" spans="1:26" ht="15.75" customHeight="1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</row>
    <row r="952" spans="1:26" ht="15.75" customHeight="1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</row>
    <row r="953" spans="1:26" ht="15.75" customHeight="1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</row>
    <row r="954" spans="1:26" ht="15.75" customHeight="1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</row>
    <row r="955" spans="1:26" ht="15.75" customHeight="1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</row>
    <row r="956" spans="1:26" ht="15.75" customHeight="1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</row>
    <row r="957" spans="1:26" ht="15.75" customHeight="1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</row>
    <row r="958" spans="1:26" ht="15.75" customHeight="1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</row>
    <row r="959" spans="1:26" ht="15.75" customHeight="1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</row>
    <row r="960" spans="1:26" ht="15.75" customHeight="1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</row>
    <row r="961" spans="1:26" ht="15.75" customHeight="1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</row>
    <row r="962" spans="1:26" ht="15.75" customHeight="1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</row>
    <row r="963" spans="1:26" ht="15.75" customHeight="1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</row>
    <row r="964" spans="1:26" ht="15.75" customHeight="1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</row>
    <row r="965" spans="1:26" ht="15.75" customHeight="1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</row>
    <row r="966" spans="1:26" ht="15.75" customHeight="1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</row>
    <row r="967" spans="1:26" ht="15.75" customHeight="1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</row>
    <row r="968" spans="1:26" ht="15.75" customHeight="1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</row>
    <row r="969" spans="1:26" ht="15.75" customHeight="1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</row>
    <row r="970" spans="1:26" ht="15.75" customHeight="1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</row>
    <row r="971" spans="1:26" ht="15.75" customHeight="1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</row>
    <row r="972" spans="1:26" ht="15.75" customHeight="1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</row>
    <row r="973" spans="1:26" ht="15.75" customHeight="1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</row>
    <row r="974" spans="1:26" ht="15.75" customHeight="1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</row>
    <row r="975" spans="1:26" ht="15.75" customHeight="1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</row>
    <row r="976" spans="1:26" ht="15.75" customHeight="1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</row>
    <row r="977" spans="1:26" ht="15.75" customHeight="1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</row>
    <row r="978" spans="1:26" ht="15.75" customHeight="1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</row>
    <row r="979" spans="1:26" ht="15.75" customHeight="1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</row>
    <row r="980" spans="1:26" ht="15.75" customHeight="1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</row>
    <row r="981" spans="1:26" ht="15.75" customHeight="1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</row>
    <row r="982" spans="1:26" ht="15.75" customHeight="1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</row>
    <row r="983" spans="1:26" ht="15.75" customHeight="1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</row>
    <row r="984" spans="1:26" ht="15.75" customHeight="1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</row>
    <row r="985" spans="1:26" ht="15.75" customHeight="1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</row>
    <row r="986" spans="1:26" ht="15.75" customHeight="1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</row>
    <row r="987" spans="1:26" ht="15.75" customHeight="1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</row>
    <row r="988" spans="1:26" ht="15.75" customHeight="1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</row>
    <row r="989" spans="1:26" ht="15.75" customHeight="1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</row>
    <row r="990" spans="1:26" ht="15.75" customHeight="1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</row>
    <row r="991" spans="1:26" ht="15.75" customHeight="1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</row>
    <row r="992" spans="1:26" ht="15.75" customHeight="1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</row>
    <row r="993" spans="1:26" ht="15.75" customHeight="1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</row>
    <row r="994" spans="1:26" ht="15.75" customHeight="1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</row>
    <row r="995" spans="1:26" ht="15.75" customHeight="1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</row>
    <row r="996" spans="1:26" ht="15.75" customHeight="1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</row>
    <row r="997" spans="1:26" ht="15.75" customHeight="1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</row>
    <row r="998" spans="1:26" ht="15.75" customHeight="1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</row>
    <row r="999" spans="1:26" ht="15.75" customHeight="1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</row>
    <row r="1000" spans="1:26" ht="15.75" customHeight="1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</row>
  </sheetData>
  <mergeCells count="5">
    <mergeCell ref="B4:F4"/>
    <mergeCell ref="B5:C5"/>
    <mergeCell ref="B8:C8"/>
    <mergeCell ref="B9:C9"/>
    <mergeCell ref="D11:E11"/>
  </mergeCells>
  <pageMargins left="1.1023622047244095" right="0.59055118110236227" top="0.78740157480314965" bottom="1.3779527559055118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Z1000"/>
  <sheetViews>
    <sheetView workbookViewId="0"/>
  </sheetViews>
  <sheetFormatPr defaultColWidth="14.42578125" defaultRowHeight="15" customHeight="1"/>
  <cols>
    <col min="1" max="1" width="14.85546875" customWidth="1"/>
    <col min="2" max="2" width="3.85546875" customWidth="1"/>
    <col min="3" max="3" width="30" customWidth="1"/>
    <col min="4" max="4" width="17.85546875" customWidth="1"/>
    <col min="5" max="5" width="10.28515625" customWidth="1"/>
    <col min="6" max="6" width="5.7109375" customWidth="1"/>
    <col min="7" max="7" width="14.85546875" customWidth="1"/>
    <col min="8" max="8" width="27.28515625" customWidth="1"/>
    <col min="9" max="10" width="9.140625" customWidth="1"/>
    <col min="11" max="11" width="12.85546875" customWidth="1"/>
    <col min="12" max="26" width="9.140625" customWidth="1"/>
  </cols>
  <sheetData>
    <row r="1" spans="1:26" ht="15.75" customHeight="1">
      <c r="A1" s="895" t="s">
        <v>17</v>
      </c>
      <c r="B1" s="896"/>
      <c r="C1" s="897"/>
      <c r="D1" s="897"/>
      <c r="E1" s="897"/>
      <c r="F1" s="897"/>
      <c r="G1" s="897"/>
      <c r="H1" s="898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</row>
    <row r="2" spans="1:26" ht="15.75" customHeight="1">
      <c r="A2" s="1361" t="s">
        <v>1259</v>
      </c>
      <c r="B2" s="1138"/>
      <c r="C2" s="1138"/>
      <c r="D2" s="1138"/>
      <c r="E2" s="1138"/>
      <c r="F2" s="1138"/>
      <c r="G2" s="1138"/>
      <c r="H2" s="1182"/>
      <c r="I2" s="899"/>
      <c r="J2" s="899"/>
      <c r="K2" s="899"/>
      <c r="L2" s="899"/>
      <c r="M2" s="899"/>
      <c r="N2" s="899"/>
      <c r="O2" s="899"/>
      <c r="P2" s="899"/>
      <c r="Q2" s="899"/>
      <c r="R2" s="899"/>
      <c r="S2" s="899"/>
      <c r="T2" s="899"/>
      <c r="U2" s="899"/>
      <c r="V2" s="899"/>
      <c r="W2" s="899"/>
      <c r="X2" s="899"/>
      <c r="Y2" s="899"/>
      <c r="Z2" s="899"/>
    </row>
    <row r="3" spans="1:26" ht="15.75" customHeight="1">
      <c r="A3" s="900" t="s">
        <v>188</v>
      </c>
      <c r="B3" s="901" t="s">
        <v>20</v>
      </c>
      <c r="C3" s="902"/>
      <c r="D3" s="899"/>
      <c r="E3" s="903" t="s">
        <v>1260</v>
      </c>
      <c r="F3" s="904" t="s">
        <v>20</v>
      </c>
      <c r="G3" s="902" t="str">
        <f>+'No KKA'!C10</f>
        <v>009/KK/PARE/X/2023</v>
      </c>
      <c r="H3" s="905"/>
      <c r="I3" s="899"/>
      <c r="J3" s="899"/>
      <c r="K3" s="899"/>
      <c r="L3" s="899"/>
      <c r="M3" s="899"/>
      <c r="N3" s="899"/>
      <c r="O3" s="899"/>
      <c r="P3" s="899"/>
      <c r="Q3" s="899"/>
      <c r="R3" s="899"/>
      <c r="S3" s="899"/>
      <c r="T3" s="899"/>
      <c r="U3" s="899"/>
      <c r="V3" s="899"/>
      <c r="W3" s="899"/>
      <c r="X3" s="899"/>
      <c r="Y3" s="899"/>
      <c r="Z3" s="899"/>
    </row>
    <row r="4" spans="1:26" ht="15.75" customHeight="1">
      <c r="A4" s="900" t="s">
        <v>22</v>
      </c>
      <c r="B4" s="901" t="s">
        <v>20</v>
      </c>
      <c r="C4" s="902"/>
      <c r="D4" s="899"/>
      <c r="E4" s="903" t="s">
        <v>4</v>
      </c>
      <c r="F4" s="904" t="s">
        <v>20</v>
      </c>
      <c r="G4" s="902"/>
      <c r="H4" s="906"/>
      <c r="I4" s="899"/>
      <c r="J4" s="899"/>
      <c r="K4" s="899"/>
      <c r="L4" s="899"/>
      <c r="M4" s="899"/>
      <c r="N4" s="899"/>
      <c r="O4" s="899"/>
      <c r="P4" s="899"/>
      <c r="Q4" s="899"/>
      <c r="R4" s="899"/>
      <c r="S4" s="899"/>
      <c r="T4" s="899"/>
      <c r="U4" s="899"/>
      <c r="V4" s="899"/>
      <c r="W4" s="899"/>
      <c r="X4" s="899"/>
      <c r="Y4" s="899"/>
      <c r="Z4" s="899"/>
    </row>
    <row r="5" spans="1:26" ht="15.75" customHeight="1">
      <c r="A5" s="900" t="s">
        <v>24</v>
      </c>
      <c r="B5" s="901" t="s">
        <v>20</v>
      </c>
      <c r="C5" s="907"/>
      <c r="D5" s="899"/>
      <c r="E5" s="903" t="s">
        <v>37</v>
      </c>
      <c r="F5" s="904" t="s">
        <v>20</v>
      </c>
      <c r="G5" s="1362"/>
      <c r="H5" s="1182"/>
      <c r="I5" s="899"/>
      <c r="J5" s="899"/>
      <c r="K5" s="899"/>
      <c r="L5" s="899"/>
      <c r="M5" s="899"/>
      <c r="N5" s="899"/>
      <c r="O5" s="899"/>
      <c r="P5" s="899"/>
      <c r="Q5" s="899"/>
      <c r="R5" s="899"/>
      <c r="S5" s="899"/>
      <c r="T5" s="899"/>
      <c r="U5" s="899"/>
      <c r="V5" s="899"/>
      <c r="W5" s="899"/>
      <c r="X5" s="899"/>
      <c r="Y5" s="899"/>
      <c r="Z5" s="899"/>
    </row>
    <row r="6" spans="1:26" ht="15.75" customHeight="1">
      <c r="A6" s="900" t="s">
        <v>26</v>
      </c>
      <c r="B6" s="901" t="s">
        <v>20</v>
      </c>
      <c r="C6" s="902"/>
      <c r="D6" s="899"/>
      <c r="E6" s="903" t="s">
        <v>1261</v>
      </c>
      <c r="F6" s="904" t="s">
        <v>20</v>
      </c>
      <c r="G6" s="904"/>
      <c r="H6" s="908"/>
      <c r="I6" s="899"/>
      <c r="J6" s="899"/>
      <c r="K6" s="899"/>
      <c r="L6" s="899"/>
      <c r="M6" s="899"/>
      <c r="N6" s="899"/>
      <c r="O6" s="899"/>
      <c r="P6" s="899"/>
      <c r="Q6" s="899"/>
      <c r="R6" s="899"/>
      <c r="S6" s="899"/>
      <c r="T6" s="899"/>
      <c r="U6" s="899"/>
      <c r="V6" s="899"/>
      <c r="W6" s="899"/>
      <c r="X6" s="899"/>
      <c r="Y6" s="899"/>
      <c r="Z6" s="899"/>
    </row>
    <row r="7" spans="1:26" ht="15.75" customHeight="1">
      <c r="A7" s="909" t="s">
        <v>151</v>
      </c>
      <c r="B7" s="910" t="s">
        <v>20</v>
      </c>
      <c r="C7" s="911"/>
      <c r="D7" s="912"/>
      <c r="E7" s="912"/>
      <c r="F7" s="912"/>
      <c r="G7" s="912"/>
      <c r="H7" s="913"/>
      <c r="I7" s="899"/>
      <c r="J7" s="899"/>
      <c r="K7" s="899"/>
      <c r="L7" s="899"/>
      <c r="M7" s="899"/>
      <c r="N7" s="899"/>
      <c r="O7" s="899"/>
      <c r="P7" s="899"/>
      <c r="Q7" s="899"/>
      <c r="R7" s="899"/>
      <c r="S7" s="899"/>
      <c r="T7" s="899"/>
      <c r="U7" s="899"/>
      <c r="V7" s="899"/>
      <c r="W7" s="899"/>
      <c r="X7" s="899"/>
      <c r="Y7" s="899"/>
      <c r="Z7" s="899"/>
    </row>
    <row r="8" spans="1:26" ht="5.25" customHeight="1">
      <c r="A8" s="899"/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9"/>
      <c r="T8" s="899"/>
      <c r="U8" s="899"/>
      <c r="V8" s="899"/>
      <c r="W8" s="899"/>
      <c r="X8" s="899"/>
      <c r="Y8" s="899"/>
      <c r="Z8" s="899"/>
    </row>
    <row r="9" spans="1:26" ht="15.75" customHeight="1">
      <c r="A9" s="1363" t="s">
        <v>127</v>
      </c>
      <c r="B9" s="1175"/>
      <c r="C9" s="1364" t="s">
        <v>1262</v>
      </c>
      <c r="D9" s="1212"/>
      <c r="E9" s="1212"/>
      <c r="F9" s="1212"/>
      <c r="G9" s="1175"/>
      <c r="H9" s="914" t="s">
        <v>138</v>
      </c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9"/>
      <c r="T9" s="899"/>
      <c r="U9" s="899"/>
      <c r="V9" s="899"/>
      <c r="W9" s="899"/>
      <c r="X9" s="899"/>
      <c r="Y9" s="899"/>
      <c r="Z9" s="899"/>
    </row>
    <row r="10" spans="1:26" ht="15.75" customHeight="1">
      <c r="A10" s="1356">
        <v>1</v>
      </c>
      <c r="B10" s="1154"/>
      <c r="C10" s="1357" t="s">
        <v>449</v>
      </c>
      <c r="D10" s="1153"/>
      <c r="E10" s="1153"/>
      <c r="F10" s="1153"/>
      <c r="G10" s="1154"/>
      <c r="H10" s="915"/>
      <c r="I10" s="899"/>
      <c r="J10" s="899"/>
      <c r="K10" s="899"/>
      <c r="L10" s="899"/>
      <c r="M10" s="899"/>
      <c r="N10" s="899"/>
      <c r="O10" s="899"/>
      <c r="P10" s="899"/>
      <c r="Q10" s="899"/>
      <c r="R10" s="899"/>
      <c r="S10" s="899"/>
      <c r="T10" s="899"/>
      <c r="U10" s="899"/>
      <c r="V10" s="899"/>
      <c r="W10" s="899"/>
      <c r="X10" s="899"/>
      <c r="Y10" s="899"/>
      <c r="Z10" s="899"/>
    </row>
    <row r="11" spans="1:26" ht="15.75" customHeight="1">
      <c r="A11" s="1355"/>
      <c r="B11" s="1154"/>
      <c r="C11" s="916"/>
      <c r="D11" s="917" t="s">
        <v>450</v>
      </c>
      <c r="E11" s="917" t="s">
        <v>451</v>
      </c>
      <c r="F11" s="1365" t="s">
        <v>452</v>
      </c>
      <c r="G11" s="1154"/>
      <c r="H11" s="918" t="s">
        <v>57</v>
      </c>
      <c r="I11" s="899"/>
      <c r="J11" s="899"/>
      <c r="K11" s="899"/>
      <c r="L11" s="899"/>
      <c r="M11" s="899"/>
      <c r="N11" s="899"/>
      <c r="O11" s="899"/>
      <c r="P11" s="899"/>
      <c r="Q11" s="899"/>
      <c r="R11" s="899"/>
      <c r="S11" s="899"/>
      <c r="T11" s="899"/>
      <c r="U11" s="899"/>
      <c r="V11" s="899"/>
      <c r="W11" s="899"/>
      <c r="X11" s="899"/>
      <c r="Y11" s="899"/>
      <c r="Z11" s="899"/>
    </row>
    <row r="12" spans="1:26" ht="15.75" customHeight="1">
      <c r="A12" s="1355"/>
      <c r="B12" s="1154"/>
      <c r="C12" s="916" t="s">
        <v>453</v>
      </c>
      <c r="D12" s="919">
        <v>100000</v>
      </c>
      <c r="E12" s="920"/>
      <c r="F12" s="1360">
        <f t="shared" ref="F12:F18" si="0">D12*E12</f>
        <v>0</v>
      </c>
      <c r="G12" s="1154"/>
      <c r="H12" s="921"/>
      <c r="I12" s="899"/>
      <c r="J12" s="899"/>
      <c r="K12" s="899"/>
      <c r="L12" s="899"/>
      <c r="M12" s="899"/>
      <c r="N12" s="899"/>
      <c r="O12" s="899"/>
      <c r="P12" s="899"/>
      <c r="Q12" s="899"/>
      <c r="R12" s="899"/>
      <c r="S12" s="899"/>
      <c r="T12" s="899"/>
      <c r="U12" s="899"/>
      <c r="V12" s="899"/>
      <c r="W12" s="899"/>
      <c r="X12" s="899"/>
      <c r="Y12" s="899"/>
      <c r="Z12" s="899"/>
    </row>
    <row r="13" spans="1:26" ht="15.75" customHeight="1">
      <c r="A13" s="1355"/>
      <c r="B13" s="1154"/>
      <c r="C13" s="922"/>
      <c r="D13" s="919">
        <v>50000</v>
      </c>
      <c r="E13" s="920"/>
      <c r="F13" s="1360">
        <f t="shared" si="0"/>
        <v>0</v>
      </c>
      <c r="G13" s="1154"/>
      <c r="H13" s="921"/>
      <c r="I13" s="899"/>
      <c r="J13" s="899"/>
      <c r="K13" s="899"/>
      <c r="L13" s="899"/>
      <c r="M13" s="899"/>
      <c r="N13" s="899"/>
      <c r="O13" s="899"/>
      <c r="P13" s="899"/>
      <c r="Q13" s="899"/>
      <c r="R13" s="899"/>
      <c r="S13" s="899"/>
      <c r="T13" s="899"/>
      <c r="U13" s="899"/>
      <c r="V13" s="899"/>
      <c r="W13" s="899"/>
      <c r="X13" s="899"/>
      <c r="Y13" s="899"/>
      <c r="Z13" s="899"/>
    </row>
    <row r="14" spans="1:26" ht="15.75" customHeight="1">
      <c r="A14" s="1355"/>
      <c r="B14" s="1154"/>
      <c r="C14" s="922"/>
      <c r="D14" s="919">
        <v>20000</v>
      </c>
      <c r="E14" s="920"/>
      <c r="F14" s="1360">
        <f t="shared" si="0"/>
        <v>0</v>
      </c>
      <c r="G14" s="1154"/>
      <c r="H14" s="921"/>
      <c r="I14" s="899"/>
      <c r="J14" s="899"/>
      <c r="K14" s="899"/>
      <c r="L14" s="899"/>
      <c r="M14" s="899"/>
      <c r="N14" s="899"/>
      <c r="O14" s="899"/>
      <c r="P14" s="899"/>
      <c r="Q14" s="899"/>
      <c r="R14" s="899"/>
      <c r="S14" s="899"/>
      <c r="T14" s="899"/>
      <c r="U14" s="899"/>
      <c r="V14" s="899"/>
      <c r="W14" s="899"/>
      <c r="X14" s="899"/>
      <c r="Y14" s="899"/>
      <c r="Z14" s="899"/>
    </row>
    <row r="15" spans="1:26" ht="15.75" customHeight="1">
      <c r="A15" s="1355"/>
      <c r="B15" s="1154"/>
      <c r="C15" s="922"/>
      <c r="D15" s="919">
        <v>10000</v>
      </c>
      <c r="E15" s="920"/>
      <c r="F15" s="1360">
        <f t="shared" si="0"/>
        <v>0</v>
      </c>
      <c r="G15" s="1154"/>
      <c r="H15" s="921"/>
      <c r="I15" s="899"/>
      <c r="J15" s="899"/>
      <c r="K15" s="899"/>
      <c r="L15" s="899"/>
      <c r="M15" s="899"/>
      <c r="N15" s="899"/>
      <c r="O15" s="899"/>
      <c r="P15" s="899"/>
      <c r="Q15" s="899"/>
      <c r="R15" s="899"/>
      <c r="S15" s="899"/>
      <c r="T15" s="899"/>
      <c r="U15" s="899"/>
      <c r="V15" s="899"/>
      <c r="W15" s="899"/>
      <c r="X15" s="899"/>
      <c r="Y15" s="899"/>
      <c r="Z15" s="899"/>
    </row>
    <row r="16" spans="1:26" ht="15.75" customHeight="1">
      <c r="A16" s="1355"/>
      <c r="B16" s="1154"/>
      <c r="C16" s="922"/>
      <c r="D16" s="919">
        <v>5000</v>
      </c>
      <c r="E16" s="920"/>
      <c r="F16" s="1360">
        <f t="shared" si="0"/>
        <v>0</v>
      </c>
      <c r="G16" s="1154"/>
      <c r="H16" s="921"/>
      <c r="I16" s="899"/>
      <c r="J16" s="899"/>
      <c r="K16" s="899"/>
      <c r="L16" s="899"/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899"/>
      <c r="X16" s="899"/>
      <c r="Y16" s="899"/>
      <c r="Z16" s="899"/>
    </row>
    <row r="17" spans="1:26" ht="15.75" customHeight="1">
      <c r="A17" s="1355"/>
      <c r="B17" s="1154"/>
      <c r="C17" s="922"/>
      <c r="D17" s="919">
        <v>2000</v>
      </c>
      <c r="E17" s="920"/>
      <c r="F17" s="1360">
        <f t="shared" si="0"/>
        <v>0</v>
      </c>
      <c r="G17" s="1154"/>
      <c r="H17" s="921"/>
      <c r="I17" s="899"/>
      <c r="J17" s="899"/>
      <c r="K17" s="899"/>
      <c r="L17" s="899"/>
      <c r="M17" s="899"/>
      <c r="N17" s="899"/>
      <c r="O17" s="899"/>
      <c r="P17" s="899"/>
      <c r="Q17" s="899"/>
      <c r="R17" s="899"/>
      <c r="S17" s="899"/>
      <c r="T17" s="899"/>
      <c r="U17" s="899"/>
      <c r="V17" s="899"/>
      <c r="W17" s="899"/>
      <c r="X17" s="899"/>
      <c r="Y17" s="899"/>
      <c r="Z17" s="899"/>
    </row>
    <row r="18" spans="1:26" ht="15.75" customHeight="1">
      <c r="A18" s="1355"/>
      <c r="B18" s="1154"/>
      <c r="C18" s="922"/>
      <c r="D18" s="919">
        <v>1000</v>
      </c>
      <c r="E18" s="920"/>
      <c r="F18" s="1360">
        <f t="shared" si="0"/>
        <v>0</v>
      </c>
      <c r="G18" s="1154"/>
      <c r="H18" s="921"/>
      <c r="I18" s="899"/>
      <c r="J18" s="899"/>
      <c r="K18" s="899"/>
      <c r="L18" s="899"/>
      <c r="M18" s="899"/>
      <c r="N18" s="899"/>
      <c r="O18" s="899"/>
      <c r="P18" s="899"/>
      <c r="Q18" s="899"/>
      <c r="R18" s="899"/>
      <c r="S18" s="899"/>
      <c r="T18" s="899"/>
      <c r="U18" s="899"/>
      <c r="V18" s="899"/>
      <c r="W18" s="899"/>
      <c r="X18" s="899"/>
      <c r="Y18" s="899"/>
      <c r="Z18" s="899"/>
    </row>
    <row r="19" spans="1:26" ht="15.75" customHeight="1">
      <c r="A19" s="1355"/>
      <c r="B19" s="1154"/>
      <c r="C19" s="922"/>
      <c r="D19" s="919"/>
      <c r="E19" s="920"/>
      <c r="F19" s="1360"/>
      <c r="G19" s="1154"/>
      <c r="H19" s="921"/>
      <c r="I19" s="899"/>
      <c r="J19" s="899"/>
      <c r="K19" s="899"/>
      <c r="L19" s="899"/>
      <c r="M19" s="899"/>
      <c r="N19" s="899"/>
      <c r="O19" s="899"/>
      <c r="P19" s="899"/>
      <c r="Q19" s="899"/>
      <c r="R19" s="899"/>
      <c r="S19" s="899"/>
      <c r="T19" s="899"/>
      <c r="U19" s="899"/>
      <c r="V19" s="899"/>
      <c r="W19" s="899"/>
      <c r="X19" s="899"/>
      <c r="Y19" s="899"/>
      <c r="Z19" s="899"/>
    </row>
    <row r="20" spans="1:26" ht="15.75" customHeight="1">
      <c r="A20" s="1355"/>
      <c r="B20" s="1154"/>
      <c r="C20" s="916" t="s">
        <v>454</v>
      </c>
      <c r="D20" s="919">
        <v>1000</v>
      </c>
      <c r="E20" s="920"/>
      <c r="F20" s="1360">
        <f t="shared" ref="F20:F24" si="1">D20*E20</f>
        <v>0</v>
      </c>
      <c r="G20" s="1154"/>
      <c r="H20" s="921"/>
      <c r="I20" s="899"/>
      <c r="J20" s="899"/>
      <c r="K20" s="899"/>
      <c r="L20" s="899"/>
      <c r="M20" s="899"/>
      <c r="N20" s="899"/>
      <c r="O20" s="899"/>
      <c r="P20" s="899"/>
      <c r="Q20" s="899"/>
      <c r="R20" s="899"/>
      <c r="S20" s="899"/>
      <c r="T20" s="899"/>
      <c r="U20" s="899"/>
      <c r="V20" s="899"/>
      <c r="W20" s="899"/>
      <c r="X20" s="899"/>
      <c r="Y20" s="899"/>
      <c r="Z20" s="899"/>
    </row>
    <row r="21" spans="1:26" ht="15.75" customHeight="1">
      <c r="A21" s="1355"/>
      <c r="B21" s="1154"/>
      <c r="C21" s="922"/>
      <c r="D21" s="919">
        <v>500</v>
      </c>
      <c r="E21" s="920"/>
      <c r="F21" s="1360">
        <f t="shared" si="1"/>
        <v>0</v>
      </c>
      <c r="G21" s="1154"/>
      <c r="H21" s="921"/>
      <c r="I21" s="899"/>
      <c r="J21" s="899"/>
      <c r="K21" s="899"/>
      <c r="L21" s="899"/>
      <c r="M21" s="899"/>
      <c r="N21" s="899"/>
      <c r="O21" s="899"/>
      <c r="P21" s="899"/>
      <c r="Q21" s="899"/>
      <c r="R21" s="899"/>
      <c r="S21" s="899"/>
      <c r="T21" s="899"/>
      <c r="U21" s="899"/>
      <c r="V21" s="899"/>
      <c r="W21" s="899"/>
      <c r="X21" s="899"/>
      <c r="Y21" s="899"/>
      <c r="Z21" s="899"/>
    </row>
    <row r="22" spans="1:26" ht="15.75" customHeight="1">
      <c r="A22" s="1355"/>
      <c r="B22" s="1154"/>
      <c r="C22" s="922"/>
      <c r="D22" s="919">
        <v>200</v>
      </c>
      <c r="E22" s="920"/>
      <c r="F22" s="1360">
        <f t="shared" si="1"/>
        <v>0</v>
      </c>
      <c r="G22" s="1154"/>
      <c r="H22" s="921"/>
      <c r="I22" s="899"/>
      <c r="J22" s="899"/>
      <c r="K22" s="899"/>
      <c r="L22" s="899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899"/>
      <c r="X22" s="899"/>
      <c r="Y22" s="899"/>
      <c r="Z22" s="899"/>
    </row>
    <row r="23" spans="1:26" ht="15.75" customHeight="1">
      <c r="A23" s="1355"/>
      <c r="B23" s="1154"/>
      <c r="C23" s="922"/>
      <c r="D23" s="919">
        <v>100</v>
      </c>
      <c r="E23" s="920"/>
      <c r="F23" s="1360">
        <f t="shared" si="1"/>
        <v>0</v>
      </c>
      <c r="G23" s="1154"/>
      <c r="H23" s="921"/>
      <c r="I23" s="899"/>
      <c r="J23" s="899"/>
      <c r="K23" s="899"/>
      <c r="L23" s="899"/>
      <c r="M23" s="899"/>
      <c r="N23" s="899"/>
      <c r="O23" s="899"/>
      <c r="P23" s="899"/>
      <c r="Q23" s="899"/>
      <c r="R23" s="899"/>
      <c r="S23" s="899"/>
      <c r="T23" s="899"/>
      <c r="U23" s="899"/>
      <c r="V23" s="899"/>
      <c r="W23" s="899"/>
      <c r="X23" s="899"/>
      <c r="Y23" s="899"/>
      <c r="Z23" s="899"/>
    </row>
    <row r="24" spans="1:26" ht="15.75" customHeight="1">
      <c r="A24" s="1355"/>
      <c r="B24" s="1154"/>
      <c r="C24" s="922"/>
      <c r="D24" s="919">
        <v>50</v>
      </c>
      <c r="E24" s="920"/>
      <c r="F24" s="1360">
        <f t="shared" si="1"/>
        <v>0</v>
      </c>
      <c r="G24" s="1154"/>
      <c r="H24" s="921"/>
      <c r="I24" s="899"/>
      <c r="J24" s="899"/>
      <c r="K24" s="899"/>
      <c r="L24" s="899"/>
      <c r="M24" s="899"/>
      <c r="N24" s="899"/>
      <c r="O24" s="899"/>
      <c r="P24" s="899"/>
      <c r="Q24" s="899"/>
      <c r="R24" s="899"/>
      <c r="S24" s="899"/>
      <c r="T24" s="899"/>
      <c r="U24" s="899"/>
      <c r="V24" s="899"/>
      <c r="W24" s="899"/>
      <c r="X24" s="899"/>
      <c r="Y24" s="899"/>
      <c r="Z24" s="899"/>
    </row>
    <row r="25" spans="1:26" ht="15.75" customHeight="1">
      <c r="A25" s="1355"/>
      <c r="B25" s="1154"/>
      <c r="C25" s="922"/>
      <c r="D25" s="922"/>
      <c r="E25" s="922"/>
      <c r="F25" s="1360"/>
      <c r="G25" s="1154"/>
      <c r="H25" s="923">
        <f>F12+F13+F14+F15+F16+F17+F18+F19+F20+F21+F22+F23+F24</f>
        <v>0</v>
      </c>
      <c r="I25" s="899"/>
      <c r="J25" s="899"/>
      <c r="K25" s="899"/>
      <c r="L25" s="899"/>
      <c r="M25" s="899"/>
      <c r="N25" s="899"/>
      <c r="O25" s="899"/>
      <c r="P25" s="899"/>
      <c r="Q25" s="899"/>
      <c r="R25" s="899"/>
      <c r="S25" s="899"/>
      <c r="T25" s="899"/>
      <c r="U25" s="899"/>
      <c r="V25" s="899"/>
      <c r="W25" s="899"/>
      <c r="X25" s="899"/>
      <c r="Y25" s="899"/>
      <c r="Z25" s="899"/>
    </row>
    <row r="26" spans="1:26" ht="10.5" customHeight="1">
      <c r="A26" s="1355"/>
      <c r="B26" s="1154"/>
      <c r="C26" s="922"/>
      <c r="D26" s="922"/>
      <c r="E26" s="922"/>
      <c r="F26" s="1360"/>
      <c r="G26" s="1154"/>
      <c r="H26" s="921"/>
      <c r="I26" s="899"/>
      <c r="J26" s="899"/>
      <c r="K26" s="899"/>
      <c r="L26" s="899"/>
      <c r="M26" s="899"/>
      <c r="N26" s="899"/>
      <c r="O26" s="899"/>
      <c r="P26" s="899"/>
      <c r="Q26" s="899"/>
      <c r="R26" s="899"/>
      <c r="S26" s="899"/>
      <c r="T26" s="899"/>
      <c r="U26" s="899"/>
      <c r="V26" s="899"/>
      <c r="W26" s="899"/>
      <c r="X26" s="899"/>
      <c r="Y26" s="899"/>
      <c r="Z26" s="899"/>
    </row>
    <row r="27" spans="1:26" ht="15.75" customHeight="1">
      <c r="A27" s="1356">
        <v>2</v>
      </c>
      <c r="B27" s="1154"/>
      <c r="C27" s="1357" t="s">
        <v>455</v>
      </c>
      <c r="D27" s="1153"/>
      <c r="E27" s="1153"/>
      <c r="F27" s="1153"/>
      <c r="G27" s="1154"/>
      <c r="H27" s="915"/>
      <c r="I27" s="899"/>
      <c r="J27" s="899"/>
      <c r="K27" s="899"/>
      <c r="L27" s="899"/>
      <c r="M27" s="899"/>
      <c r="N27" s="899"/>
      <c r="O27" s="899"/>
      <c r="P27" s="899"/>
      <c r="Q27" s="899"/>
      <c r="R27" s="899"/>
      <c r="S27" s="899"/>
      <c r="T27" s="899"/>
      <c r="U27" s="899"/>
      <c r="V27" s="899"/>
      <c r="W27" s="899"/>
      <c r="X27" s="899"/>
      <c r="Y27" s="899"/>
      <c r="Z27" s="899"/>
    </row>
    <row r="28" spans="1:26" ht="15.75" customHeight="1">
      <c r="A28" s="1355"/>
      <c r="B28" s="1154"/>
      <c r="C28" s="1358" t="s">
        <v>456</v>
      </c>
      <c r="D28" s="1154"/>
      <c r="E28" s="924" t="s">
        <v>451</v>
      </c>
      <c r="F28" s="1358" t="s">
        <v>452</v>
      </c>
      <c r="G28" s="1154"/>
      <c r="H28" s="918"/>
      <c r="I28" s="899"/>
      <c r="J28" s="899"/>
      <c r="K28" s="899"/>
      <c r="L28" s="899"/>
      <c r="M28" s="899"/>
      <c r="N28" s="899"/>
      <c r="O28" s="899"/>
      <c r="P28" s="899"/>
      <c r="Q28" s="899"/>
      <c r="R28" s="899"/>
      <c r="S28" s="899"/>
      <c r="T28" s="899"/>
      <c r="U28" s="899"/>
      <c r="V28" s="899"/>
      <c r="W28" s="899"/>
      <c r="X28" s="899"/>
      <c r="Y28" s="899"/>
      <c r="Z28" s="899"/>
    </row>
    <row r="29" spans="1:26" ht="15.75" customHeight="1">
      <c r="A29" s="1359" t="s">
        <v>1263</v>
      </c>
      <c r="B29" s="1154"/>
      <c r="C29" s="925" t="s">
        <v>1264</v>
      </c>
      <c r="D29" s="926"/>
      <c r="E29" s="920"/>
      <c r="F29" s="1360"/>
      <c r="G29" s="1154"/>
      <c r="H29" s="927"/>
      <c r="I29" s="899"/>
      <c r="J29" s="899"/>
      <c r="K29" s="899"/>
      <c r="L29" s="899"/>
      <c r="M29" s="899"/>
      <c r="N29" s="899"/>
      <c r="O29" s="899"/>
      <c r="P29" s="899"/>
      <c r="Q29" s="899"/>
      <c r="R29" s="899"/>
      <c r="S29" s="899"/>
      <c r="T29" s="899"/>
      <c r="U29" s="899"/>
      <c r="V29" s="899"/>
      <c r="W29" s="899"/>
      <c r="X29" s="899"/>
      <c r="Y29" s="899"/>
      <c r="Z29" s="899"/>
    </row>
    <row r="30" spans="1:26" ht="15.75" customHeight="1">
      <c r="A30" s="1359" t="s">
        <v>1265</v>
      </c>
      <c r="B30" s="1154"/>
      <c r="C30" s="925" t="s">
        <v>1266</v>
      </c>
      <c r="D30" s="926"/>
      <c r="E30" s="920"/>
      <c r="F30" s="1360"/>
      <c r="G30" s="1154"/>
      <c r="H30" s="927"/>
      <c r="I30" s="899"/>
      <c r="J30" s="899"/>
      <c r="K30" s="899"/>
      <c r="L30" s="899"/>
      <c r="M30" s="899"/>
      <c r="N30" s="899"/>
      <c r="O30" s="899"/>
      <c r="P30" s="899"/>
      <c r="Q30" s="899"/>
      <c r="R30" s="899"/>
      <c r="S30" s="899"/>
      <c r="T30" s="899"/>
      <c r="U30" s="899"/>
      <c r="V30" s="899"/>
      <c r="W30" s="899"/>
      <c r="X30" s="899"/>
      <c r="Y30" s="899"/>
      <c r="Z30" s="899"/>
    </row>
    <row r="31" spans="1:26" ht="15.75" customHeight="1">
      <c r="A31" s="1359" t="s">
        <v>1267</v>
      </c>
      <c r="B31" s="1154"/>
      <c r="C31" s="925" t="s">
        <v>1268</v>
      </c>
      <c r="D31" s="926"/>
      <c r="E31" s="920"/>
      <c r="F31" s="1360"/>
      <c r="G31" s="1154"/>
      <c r="H31" s="927"/>
      <c r="I31" s="899"/>
      <c r="J31" s="899"/>
      <c r="K31" s="899"/>
      <c r="L31" s="899"/>
      <c r="M31" s="899"/>
      <c r="N31" s="899"/>
      <c r="O31" s="899"/>
      <c r="P31" s="899"/>
      <c r="Q31" s="899"/>
      <c r="R31" s="899"/>
      <c r="S31" s="899"/>
      <c r="T31" s="899"/>
      <c r="U31" s="899"/>
      <c r="V31" s="899"/>
      <c r="W31" s="899"/>
      <c r="X31" s="899"/>
      <c r="Y31" s="899"/>
      <c r="Z31" s="899"/>
    </row>
    <row r="32" spans="1:26" ht="15.75" customHeight="1">
      <c r="A32" s="1359" t="s">
        <v>1269</v>
      </c>
      <c r="B32" s="1154"/>
      <c r="C32" s="925" t="s">
        <v>494</v>
      </c>
      <c r="D32" s="926"/>
      <c r="E32" s="920"/>
      <c r="F32" s="1360"/>
      <c r="G32" s="1154"/>
      <c r="H32" s="927"/>
      <c r="I32" s="899"/>
      <c r="J32" s="899"/>
      <c r="K32" s="899"/>
      <c r="L32" s="899"/>
      <c r="M32" s="899"/>
      <c r="N32" s="899"/>
      <c r="O32" s="899"/>
      <c r="P32" s="899"/>
      <c r="Q32" s="899"/>
      <c r="R32" s="899"/>
      <c r="S32" s="899"/>
      <c r="T32" s="899"/>
      <c r="U32" s="899"/>
      <c r="V32" s="899"/>
      <c r="W32" s="899"/>
      <c r="X32" s="899"/>
      <c r="Y32" s="899"/>
      <c r="Z32" s="899"/>
    </row>
    <row r="33" spans="1:26" ht="15.75" customHeight="1">
      <c r="A33" s="1359" t="s">
        <v>1270</v>
      </c>
      <c r="B33" s="1154"/>
      <c r="C33" s="925" t="s">
        <v>1271</v>
      </c>
      <c r="D33" s="926"/>
      <c r="E33" s="920"/>
      <c r="F33" s="1360"/>
      <c r="G33" s="1154"/>
      <c r="H33" s="927"/>
      <c r="I33" s="899"/>
      <c r="J33" s="899"/>
      <c r="K33" s="899"/>
      <c r="L33" s="899"/>
      <c r="M33" s="899"/>
      <c r="N33" s="899"/>
      <c r="O33" s="899"/>
      <c r="P33" s="899"/>
      <c r="Q33" s="899"/>
      <c r="R33" s="899"/>
      <c r="S33" s="899"/>
      <c r="T33" s="899"/>
      <c r="U33" s="899"/>
      <c r="V33" s="899"/>
      <c r="W33" s="899"/>
      <c r="X33" s="899"/>
      <c r="Y33" s="899"/>
      <c r="Z33" s="899"/>
    </row>
    <row r="34" spans="1:26" ht="15.75" customHeight="1">
      <c r="A34" s="1359" t="s">
        <v>1272</v>
      </c>
      <c r="B34" s="1154"/>
      <c r="C34" s="925" t="s">
        <v>1273</v>
      </c>
      <c r="D34" s="926"/>
      <c r="E34" s="920"/>
      <c r="F34" s="1360"/>
      <c r="G34" s="1154"/>
      <c r="H34" s="927"/>
      <c r="I34" s="899"/>
      <c r="J34" s="899"/>
      <c r="K34" s="899"/>
      <c r="L34" s="899"/>
      <c r="M34" s="899"/>
      <c r="N34" s="899"/>
      <c r="O34" s="899"/>
      <c r="P34" s="899"/>
      <c r="Q34" s="899"/>
      <c r="R34" s="899"/>
      <c r="S34" s="899"/>
      <c r="T34" s="899"/>
      <c r="U34" s="899"/>
      <c r="V34" s="899"/>
      <c r="W34" s="899"/>
      <c r="X34" s="899"/>
      <c r="Y34" s="899"/>
      <c r="Z34" s="899"/>
    </row>
    <row r="35" spans="1:26" ht="15.75" customHeight="1">
      <c r="A35" s="1359" t="s">
        <v>1274</v>
      </c>
      <c r="B35" s="1154"/>
      <c r="C35" s="925" t="s">
        <v>1275</v>
      </c>
      <c r="D35" s="926"/>
      <c r="E35" s="920"/>
      <c r="F35" s="1360"/>
      <c r="G35" s="1154"/>
      <c r="H35" s="927"/>
      <c r="I35" s="899"/>
      <c r="J35" s="899"/>
      <c r="K35" s="899"/>
      <c r="L35" s="899"/>
      <c r="M35" s="899"/>
      <c r="N35" s="899"/>
      <c r="O35" s="899"/>
      <c r="P35" s="899"/>
      <c r="Q35" s="899"/>
      <c r="R35" s="899"/>
      <c r="S35" s="899"/>
      <c r="T35" s="899"/>
      <c r="U35" s="899"/>
      <c r="V35" s="899"/>
      <c r="W35" s="899"/>
      <c r="X35" s="899"/>
      <c r="Y35" s="899"/>
      <c r="Z35" s="899"/>
    </row>
    <row r="36" spans="1:26" ht="15.75" customHeight="1">
      <c r="A36" s="1359" t="s">
        <v>1276</v>
      </c>
      <c r="B36" s="1154"/>
      <c r="C36" s="925" t="s">
        <v>1277</v>
      </c>
      <c r="D36" s="926"/>
      <c r="E36" s="920"/>
      <c r="F36" s="1360"/>
      <c r="G36" s="1154"/>
      <c r="H36" s="927"/>
      <c r="I36" s="899"/>
      <c r="J36" s="899"/>
      <c r="K36" s="899"/>
      <c r="L36" s="899"/>
      <c r="M36" s="899"/>
      <c r="N36" s="899"/>
      <c r="O36" s="899"/>
      <c r="P36" s="899"/>
      <c r="Q36" s="899"/>
      <c r="R36" s="899"/>
      <c r="S36" s="899"/>
      <c r="T36" s="899"/>
      <c r="U36" s="899"/>
      <c r="V36" s="899"/>
      <c r="W36" s="899"/>
      <c r="X36" s="899"/>
      <c r="Y36" s="899"/>
      <c r="Z36" s="899"/>
    </row>
    <row r="37" spans="1:26" ht="15.75" customHeight="1">
      <c r="A37" s="1359" t="s">
        <v>1278</v>
      </c>
      <c r="B37" s="1154"/>
      <c r="C37" s="925" t="s">
        <v>1279</v>
      </c>
      <c r="D37" s="926"/>
      <c r="E37" s="920"/>
      <c r="F37" s="1360"/>
      <c r="G37" s="1154"/>
      <c r="H37" s="927"/>
      <c r="I37" s="899"/>
      <c r="J37" s="899"/>
      <c r="K37" s="899"/>
      <c r="L37" s="899"/>
      <c r="M37" s="899"/>
      <c r="N37" s="899"/>
      <c r="O37" s="899"/>
      <c r="P37" s="899"/>
      <c r="Q37" s="899"/>
      <c r="R37" s="899"/>
      <c r="S37" s="899"/>
      <c r="T37" s="899"/>
      <c r="U37" s="899"/>
      <c r="V37" s="899"/>
      <c r="W37" s="899"/>
      <c r="X37" s="899"/>
      <c r="Y37" s="899"/>
      <c r="Z37" s="899"/>
    </row>
    <row r="38" spans="1:26" ht="15.75" customHeight="1">
      <c r="A38" s="1359" t="s">
        <v>1280</v>
      </c>
      <c r="B38" s="1154"/>
      <c r="C38" s="925" t="s">
        <v>1281</v>
      </c>
      <c r="D38" s="926"/>
      <c r="E38" s="920"/>
      <c r="F38" s="1360"/>
      <c r="G38" s="1154"/>
      <c r="H38" s="927"/>
      <c r="I38" s="899"/>
      <c r="J38" s="899"/>
      <c r="K38" s="899"/>
      <c r="L38" s="899"/>
      <c r="M38" s="899"/>
      <c r="N38" s="899"/>
      <c r="O38" s="899"/>
      <c r="P38" s="899"/>
      <c r="Q38" s="899"/>
      <c r="R38" s="899"/>
      <c r="S38" s="899"/>
      <c r="T38" s="899"/>
      <c r="U38" s="899"/>
      <c r="V38" s="899"/>
      <c r="W38" s="899"/>
      <c r="X38" s="899"/>
      <c r="Y38" s="899"/>
      <c r="Z38" s="899"/>
    </row>
    <row r="39" spans="1:26" ht="15.75" customHeight="1">
      <c r="A39" s="1359" t="s">
        <v>1282</v>
      </c>
      <c r="B39" s="1154"/>
      <c r="C39" s="925" t="s">
        <v>1283</v>
      </c>
      <c r="D39" s="926"/>
      <c r="E39" s="920"/>
      <c r="F39" s="1360"/>
      <c r="G39" s="1154"/>
      <c r="H39" s="927"/>
      <c r="I39" s="899"/>
      <c r="J39" s="899"/>
      <c r="K39" s="899"/>
      <c r="L39" s="899"/>
      <c r="M39" s="899"/>
      <c r="N39" s="899"/>
      <c r="O39" s="899"/>
      <c r="P39" s="899"/>
      <c r="Q39" s="899"/>
      <c r="R39" s="899"/>
      <c r="S39" s="899"/>
      <c r="T39" s="899"/>
      <c r="U39" s="899"/>
      <c r="V39" s="899"/>
      <c r="W39" s="899"/>
      <c r="X39" s="899"/>
      <c r="Y39" s="899"/>
      <c r="Z39" s="899"/>
    </row>
    <row r="40" spans="1:26" ht="15.75" customHeight="1">
      <c r="A40" s="1359" t="s">
        <v>1284</v>
      </c>
      <c r="B40" s="1154"/>
      <c r="C40" s="925" t="s">
        <v>1285</v>
      </c>
      <c r="D40" s="926"/>
      <c r="E40" s="920"/>
      <c r="F40" s="1360"/>
      <c r="G40" s="1154"/>
      <c r="H40" s="927"/>
      <c r="I40" s="899"/>
      <c r="J40" s="899"/>
      <c r="K40" s="899"/>
      <c r="L40" s="899"/>
      <c r="M40" s="899"/>
      <c r="N40" s="899"/>
      <c r="O40" s="899"/>
      <c r="P40" s="899"/>
      <c r="Q40" s="899"/>
      <c r="R40" s="899"/>
      <c r="S40" s="899"/>
      <c r="T40" s="899"/>
      <c r="U40" s="899"/>
      <c r="V40" s="899"/>
      <c r="W40" s="899"/>
      <c r="X40" s="899"/>
      <c r="Y40" s="899"/>
      <c r="Z40" s="899"/>
    </row>
    <row r="41" spans="1:26" ht="15.75" customHeight="1">
      <c r="A41" s="1359" t="s">
        <v>1286</v>
      </c>
      <c r="B41" s="1154"/>
      <c r="C41" s="925" t="s">
        <v>1287</v>
      </c>
      <c r="D41" s="926"/>
      <c r="E41" s="920"/>
      <c r="F41" s="1360"/>
      <c r="G41" s="1154"/>
      <c r="H41" s="927"/>
      <c r="I41" s="899"/>
      <c r="J41" s="899"/>
      <c r="K41" s="899"/>
      <c r="L41" s="899"/>
      <c r="M41" s="899"/>
      <c r="N41" s="899"/>
      <c r="O41" s="899"/>
      <c r="P41" s="899"/>
      <c r="Q41" s="899"/>
      <c r="R41" s="899"/>
      <c r="S41" s="899"/>
      <c r="T41" s="899"/>
      <c r="U41" s="899"/>
      <c r="V41" s="899"/>
      <c r="W41" s="899"/>
      <c r="X41" s="899"/>
      <c r="Y41" s="899"/>
      <c r="Z41" s="899"/>
    </row>
    <row r="42" spans="1:26" ht="15.75" customHeight="1">
      <c r="A42" s="1359" t="s">
        <v>1288</v>
      </c>
      <c r="B42" s="1154"/>
      <c r="C42" s="925" t="s">
        <v>1289</v>
      </c>
      <c r="D42" s="926"/>
      <c r="E42" s="920"/>
      <c r="F42" s="1360"/>
      <c r="G42" s="1154"/>
      <c r="H42" s="927"/>
      <c r="I42" s="899"/>
      <c r="J42" s="899"/>
      <c r="K42" s="899"/>
      <c r="L42" s="899"/>
      <c r="M42" s="899"/>
      <c r="N42" s="899"/>
      <c r="O42" s="899"/>
      <c r="P42" s="899"/>
      <c r="Q42" s="899"/>
      <c r="R42" s="899"/>
      <c r="S42" s="899"/>
      <c r="T42" s="899"/>
      <c r="U42" s="899"/>
      <c r="V42" s="899"/>
      <c r="W42" s="899"/>
      <c r="X42" s="899"/>
      <c r="Y42" s="899"/>
      <c r="Z42" s="899"/>
    </row>
    <row r="43" spans="1:26" ht="15.75" customHeight="1">
      <c r="A43" s="1359" t="s">
        <v>1290</v>
      </c>
      <c r="B43" s="1154"/>
      <c r="C43" s="925" t="s">
        <v>1291</v>
      </c>
      <c r="D43" s="926"/>
      <c r="E43" s="920"/>
      <c r="F43" s="1360"/>
      <c r="G43" s="1154"/>
      <c r="H43" s="927"/>
      <c r="I43" s="899"/>
      <c r="J43" s="899"/>
      <c r="K43" s="899"/>
      <c r="L43" s="899"/>
      <c r="M43" s="899"/>
      <c r="N43" s="899"/>
      <c r="O43" s="899"/>
      <c r="P43" s="899"/>
      <c r="Q43" s="899"/>
      <c r="R43" s="899"/>
      <c r="S43" s="899"/>
      <c r="T43" s="899"/>
      <c r="U43" s="899"/>
      <c r="V43" s="899"/>
      <c r="W43" s="899"/>
      <c r="X43" s="899"/>
      <c r="Y43" s="899"/>
      <c r="Z43" s="899"/>
    </row>
    <row r="44" spans="1:26" ht="15.75" customHeight="1">
      <c r="A44" s="1359" t="s">
        <v>1292</v>
      </c>
      <c r="B44" s="1154"/>
      <c r="C44" s="925" t="s">
        <v>1293</v>
      </c>
      <c r="D44" s="926"/>
      <c r="E44" s="920"/>
      <c r="F44" s="1360"/>
      <c r="G44" s="1154"/>
      <c r="H44" s="927"/>
      <c r="I44" s="899"/>
      <c r="J44" s="899"/>
      <c r="K44" s="899"/>
      <c r="L44" s="899"/>
      <c r="M44" s="899"/>
      <c r="N44" s="899"/>
      <c r="O44" s="899"/>
      <c r="P44" s="899"/>
      <c r="Q44" s="899"/>
      <c r="R44" s="899"/>
      <c r="S44" s="899"/>
      <c r="T44" s="899"/>
      <c r="U44" s="899"/>
      <c r="V44" s="899"/>
      <c r="W44" s="899"/>
      <c r="X44" s="899"/>
      <c r="Y44" s="899"/>
      <c r="Z44" s="899"/>
    </row>
    <row r="45" spans="1:26" ht="15.75" customHeight="1">
      <c r="A45" s="1359" t="s">
        <v>1294</v>
      </c>
      <c r="B45" s="1154"/>
      <c r="C45" s="925" t="s">
        <v>1295</v>
      </c>
      <c r="D45" s="926"/>
      <c r="E45" s="920"/>
      <c r="F45" s="1360"/>
      <c r="G45" s="1154"/>
      <c r="H45" s="927"/>
      <c r="I45" s="899"/>
      <c r="J45" s="899"/>
      <c r="K45" s="899"/>
      <c r="L45" s="899"/>
      <c r="M45" s="899"/>
      <c r="N45" s="899"/>
      <c r="O45" s="899"/>
      <c r="P45" s="899"/>
      <c r="Q45" s="899"/>
      <c r="R45" s="899"/>
      <c r="S45" s="899"/>
      <c r="T45" s="899"/>
      <c r="U45" s="899"/>
      <c r="V45" s="899"/>
      <c r="W45" s="899"/>
      <c r="X45" s="899"/>
      <c r="Y45" s="899"/>
      <c r="Z45" s="899"/>
    </row>
    <row r="46" spans="1:26" ht="15.75" customHeight="1">
      <c r="A46" s="1359" t="s">
        <v>1296</v>
      </c>
      <c r="B46" s="1154"/>
      <c r="C46" s="925" t="s">
        <v>1297</v>
      </c>
      <c r="D46" s="926"/>
      <c r="E46" s="920"/>
      <c r="F46" s="1360"/>
      <c r="G46" s="1154"/>
      <c r="H46" s="927"/>
      <c r="I46" s="899"/>
      <c r="J46" s="899"/>
      <c r="K46" s="899"/>
      <c r="L46" s="899"/>
      <c r="M46" s="899"/>
      <c r="N46" s="899"/>
      <c r="O46" s="899"/>
      <c r="P46" s="899"/>
      <c r="Q46" s="899"/>
      <c r="R46" s="899"/>
      <c r="S46" s="899"/>
      <c r="T46" s="899"/>
      <c r="U46" s="899"/>
      <c r="V46" s="899"/>
      <c r="W46" s="899"/>
      <c r="X46" s="899"/>
      <c r="Y46" s="899"/>
      <c r="Z46" s="899"/>
    </row>
    <row r="47" spans="1:26" ht="15.75" customHeight="1">
      <c r="A47" s="1359" t="s">
        <v>1298</v>
      </c>
      <c r="B47" s="1154"/>
      <c r="C47" s="925" t="s">
        <v>551</v>
      </c>
      <c r="D47" s="926"/>
      <c r="E47" s="920"/>
      <c r="F47" s="1360"/>
      <c r="G47" s="1154"/>
      <c r="H47" s="927"/>
      <c r="I47" s="899"/>
      <c r="J47" s="899"/>
      <c r="K47" s="899"/>
      <c r="L47" s="899"/>
      <c r="M47" s="899"/>
      <c r="N47" s="899"/>
      <c r="O47" s="899"/>
      <c r="P47" s="899"/>
      <c r="Q47" s="899"/>
      <c r="R47" s="899"/>
      <c r="S47" s="899"/>
      <c r="T47" s="899"/>
      <c r="U47" s="899"/>
      <c r="V47" s="899"/>
      <c r="W47" s="899"/>
      <c r="X47" s="899"/>
      <c r="Y47" s="899"/>
      <c r="Z47" s="899"/>
    </row>
    <row r="48" spans="1:26" ht="15.75" customHeight="1">
      <c r="A48" s="1359" t="s">
        <v>1299</v>
      </c>
      <c r="B48" s="1154"/>
      <c r="C48" s="925" t="s">
        <v>1300</v>
      </c>
      <c r="D48" s="926"/>
      <c r="E48" s="920"/>
      <c r="F48" s="1360"/>
      <c r="G48" s="1154"/>
      <c r="H48" s="927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9"/>
      <c r="T48" s="899"/>
      <c r="U48" s="899"/>
      <c r="V48" s="899"/>
      <c r="W48" s="899"/>
      <c r="X48" s="899"/>
      <c r="Y48" s="899"/>
      <c r="Z48" s="899"/>
    </row>
    <row r="49" spans="1:26" ht="15.75" customHeight="1">
      <c r="A49" s="1359" t="s">
        <v>1301</v>
      </c>
      <c r="B49" s="1154"/>
      <c r="C49" s="925" t="s">
        <v>457</v>
      </c>
      <c r="D49" s="926"/>
      <c r="E49" s="920"/>
      <c r="F49" s="1360"/>
      <c r="G49" s="1154"/>
      <c r="H49" s="927"/>
      <c r="I49" s="899"/>
      <c r="J49" s="899"/>
      <c r="K49" s="899"/>
      <c r="L49" s="899"/>
      <c r="M49" s="899"/>
      <c r="N49" s="899"/>
      <c r="O49" s="899"/>
      <c r="P49" s="899"/>
      <c r="Q49" s="899"/>
      <c r="R49" s="899"/>
      <c r="S49" s="899"/>
      <c r="T49" s="899"/>
      <c r="U49" s="899"/>
      <c r="V49" s="899"/>
      <c r="W49" s="899"/>
      <c r="X49" s="899"/>
      <c r="Y49" s="899"/>
      <c r="Z49" s="899"/>
    </row>
    <row r="50" spans="1:26" ht="15.75" customHeight="1">
      <c r="A50" s="1359" t="s">
        <v>1302</v>
      </c>
      <c r="B50" s="1154"/>
      <c r="C50" s="925" t="s">
        <v>555</v>
      </c>
      <c r="D50" s="926"/>
      <c r="E50" s="920"/>
      <c r="F50" s="1360"/>
      <c r="G50" s="1154"/>
      <c r="H50" s="927"/>
      <c r="I50" s="899"/>
      <c r="J50" s="899"/>
      <c r="K50" s="899"/>
      <c r="L50" s="899"/>
      <c r="M50" s="899"/>
      <c r="N50" s="899"/>
      <c r="O50" s="899"/>
      <c r="P50" s="899"/>
      <c r="Q50" s="899"/>
      <c r="R50" s="899"/>
      <c r="S50" s="899"/>
      <c r="T50" s="899"/>
      <c r="U50" s="899"/>
      <c r="V50" s="899"/>
      <c r="W50" s="899"/>
      <c r="X50" s="899"/>
      <c r="Y50" s="899"/>
      <c r="Z50" s="899"/>
    </row>
    <row r="51" spans="1:26" ht="15.75" customHeight="1">
      <c r="A51" s="1359" t="s">
        <v>1303</v>
      </c>
      <c r="B51" s="1154"/>
      <c r="C51" s="925" t="s">
        <v>1304</v>
      </c>
      <c r="D51" s="926"/>
      <c r="E51" s="920"/>
      <c r="F51" s="1360"/>
      <c r="G51" s="1154"/>
      <c r="H51" s="927"/>
      <c r="I51" s="899"/>
      <c r="J51" s="899"/>
      <c r="K51" s="899"/>
      <c r="L51" s="899"/>
      <c r="M51" s="899"/>
      <c r="N51" s="899"/>
      <c r="O51" s="899"/>
      <c r="P51" s="899"/>
      <c r="Q51" s="899"/>
      <c r="R51" s="899"/>
      <c r="S51" s="899"/>
      <c r="T51" s="899"/>
      <c r="U51" s="899"/>
      <c r="V51" s="899"/>
      <c r="W51" s="899"/>
      <c r="X51" s="899"/>
      <c r="Y51" s="899"/>
      <c r="Z51" s="899"/>
    </row>
    <row r="52" spans="1:26" ht="15.75" customHeight="1">
      <c r="A52" s="1359" t="s">
        <v>1305</v>
      </c>
      <c r="B52" s="1154"/>
      <c r="C52" s="925" t="s">
        <v>1306</v>
      </c>
      <c r="D52" s="926"/>
      <c r="E52" s="920"/>
      <c r="F52" s="1360"/>
      <c r="G52" s="1154"/>
      <c r="H52" s="927"/>
      <c r="I52" s="899"/>
      <c r="J52" s="899"/>
      <c r="K52" s="899"/>
      <c r="L52" s="899"/>
      <c r="M52" s="899"/>
      <c r="N52" s="899"/>
      <c r="O52" s="899"/>
      <c r="P52" s="899"/>
      <c r="Q52" s="899"/>
      <c r="R52" s="899"/>
      <c r="S52" s="899"/>
      <c r="T52" s="899"/>
      <c r="U52" s="899"/>
      <c r="V52" s="899"/>
      <c r="W52" s="899"/>
      <c r="X52" s="899"/>
      <c r="Y52" s="899"/>
      <c r="Z52" s="899"/>
    </row>
    <row r="53" spans="1:26" ht="15.75" customHeight="1">
      <c r="A53" s="1359" t="s">
        <v>1307</v>
      </c>
      <c r="B53" s="1154"/>
      <c r="C53" s="925" t="s">
        <v>557</v>
      </c>
      <c r="D53" s="926"/>
      <c r="E53" s="920"/>
      <c r="F53" s="1360"/>
      <c r="G53" s="1154"/>
      <c r="H53" s="927"/>
      <c r="I53" s="899"/>
      <c r="J53" s="899"/>
      <c r="K53" s="899"/>
      <c r="L53" s="899"/>
      <c r="M53" s="899"/>
      <c r="N53" s="899"/>
      <c r="O53" s="899"/>
      <c r="P53" s="899"/>
      <c r="Q53" s="899"/>
      <c r="R53" s="899"/>
      <c r="S53" s="899"/>
      <c r="T53" s="899"/>
      <c r="U53" s="899"/>
      <c r="V53" s="899"/>
      <c r="W53" s="899"/>
      <c r="X53" s="899"/>
      <c r="Y53" s="899"/>
      <c r="Z53" s="899"/>
    </row>
    <row r="54" spans="1:26" ht="15.75" customHeight="1">
      <c r="A54" s="1359" t="s">
        <v>1308</v>
      </c>
      <c r="B54" s="1154"/>
      <c r="C54" s="925" t="s">
        <v>562</v>
      </c>
      <c r="D54" s="926"/>
      <c r="E54" s="920"/>
      <c r="F54" s="1360"/>
      <c r="G54" s="1154"/>
      <c r="H54" s="927"/>
      <c r="I54" s="899"/>
      <c r="J54" s="899"/>
      <c r="K54" s="899"/>
      <c r="L54" s="899"/>
      <c r="M54" s="899"/>
      <c r="N54" s="899"/>
      <c r="O54" s="899"/>
      <c r="P54" s="899"/>
      <c r="Q54" s="899"/>
      <c r="R54" s="899"/>
      <c r="S54" s="899"/>
      <c r="T54" s="899"/>
      <c r="U54" s="899"/>
      <c r="V54" s="899"/>
      <c r="W54" s="899"/>
      <c r="X54" s="899"/>
      <c r="Y54" s="899"/>
      <c r="Z54" s="899"/>
    </row>
    <row r="55" spans="1:26" ht="15.75" customHeight="1">
      <c r="A55" s="1359" t="s">
        <v>1309</v>
      </c>
      <c r="B55" s="1154"/>
      <c r="C55" s="925" t="s">
        <v>559</v>
      </c>
      <c r="D55" s="926"/>
      <c r="E55" s="920"/>
      <c r="F55" s="1360"/>
      <c r="G55" s="1154"/>
      <c r="H55" s="927"/>
      <c r="I55" s="899"/>
      <c r="J55" s="899"/>
      <c r="K55" s="899"/>
      <c r="L55" s="899"/>
      <c r="M55" s="899"/>
      <c r="N55" s="899"/>
      <c r="O55" s="899"/>
      <c r="P55" s="899"/>
      <c r="Q55" s="899"/>
      <c r="R55" s="899"/>
      <c r="S55" s="899"/>
      <c r="T55" s="899"/>
      <c r="U55" s="899"/>
      <c r="V55" s="899"/>
      <c r="W55" s="899"/>
      <c r="X55" s="899"/>
      <c r="Y55" s="899"/>
      <c r="Z55" s="899"/>
    </row>
    <row r="56" spans="1:26" ht="15.75" customHeight="1">
      <c r="A56" s="1359" t="s">
        <v>1310</v>
      </c>
      <c r="B56" s="1154"/>
      <c r="C56" s="925" t="s">
        <v>1311</v>
      </c>
      <c r="D56" s="926"/>
      <c r="E56" s="920"/>
      <c r="F56" s="1360"/>
      <c r="G56" s="1154"/>
      <c r="H56" s="927"/>
      <c r="I56" s="899"/>
      <c r="J56" s="899"/>
      <c r="K56" s="899"/>
      <c r="L56" s="899"/>
      <c r="M56" s="899"/>
      <c r="N56" s="899"/>
      <c r="O56" s="899"/>
      <c r="P56" s="899"/>
      <c r="Q56" s="899"/>
      <c r="R56" s="899"/>
      <c r="S56" s="899"/>
      <c r="T56" s="899"/>
      <c r="U56" s="899"/>
      <c r="V56" s="899"/>
      <c r="W56" s="899"/>
      <c r="X56" s="899"/>
      <c r="Y56" s="899"/>
      <c r="Z56" s="899"/>
    </row>
    <row r="57" spans="1:26" ht="15.75" customHeight="1">
      <c r="A57" s="1359" t="s">
        <v>1312</v>
      </c>
      <c r="B57" s="1154"/>
      <c r="C57" s="925" t="s">
        <v>1313</v>
      </c>
      <c r="D57" s="926"/>
      <c r="E57" s="920"/>
      <c r="F57" s="1360"/>
      <c r="G57" s="1154"/>
      <c r="H57" s="927"/>
      <c r="I57" s="899"/>
      <c r="J57" s="899"/>
      <c r="K57" s="899"/>
      <c r="L57" s="899"/>
      <c r="M57" s="899"/>
      <c r="N57" s="899"/>
      <c r="O57" s="899"/>
      <c r="P57" s="899"/>
      <c r="Q57" s="899"/>
      <c r="R57" s="899"/>
      <c r="S57" s="899"/>
      <c r="T57" s="899"/>
      <c r="U57" s="899"/>
      <c r="V57" s="899"/>
      <c r="W57" s="899"/>
      <c r="X57" s="899"/>
      <c r="Y57" s="899"/>
      <c r="Z57" s="899"/>
    </row>
    <row r="58" spans="1:26" ht="15.75" customHeight="1">
      <c r="A58" s="1359" t="s">
        <v>1314</v>
      </c>
      <c r="B58" s="1154"/>
      <c r="C58" s="925" t="s">
        <v>569</v>
      </c>
      <c r="D58" s="926"/>
      <c r="E58" s="920"/>
      <c r="F58" s="1360"/>
      <c r="G58" s="1154"/>
      <c r="H58" s="927"/>
      <c r="I58" s="899"/>
      <c r="J58" s="899"/>
      <c r="K58" s="899"/>
      <c r="L58" s="899"/>
      <c r="M58" s="899"/>
      <c r="N58" s="899"/>
      <c r="O58" s="899"/>
      <c r="P58" s="899"/>
      <c r="Q58" s="899"/>
      <c r="R58" s="899"/>
      <c r="S58" s="899"/>
      <c r="T58" s="899"/>
      <c r="U58" s="899"/>
      <c r="V58" s="899"/>
      <c r="W58" s="899"/>
      <c r="X58" s="899"/>
      <c r="Y58" s="899"/>
      <c r="Z58" s="899"/>
    </row>
    <row r="59" spans="1:26" ht="15.75" customHeight="1">
      <c r="A59" s="1359" t="s">
        <v>1315</v>
      </c>
      <c r="B59" s="1154"/>
      <c r="C59" s="925" t="s">
        <v>1316</v>
      </c>
      <c r="D59" s="926"/>
      <c r="E59" s="920"/>
      <c r="F59" s="1360"/>
      <c r="G59" s="1154"/>
      <c r="H59" s="927"/>
      <c r="I59" s="899"/>
      <c r="J59" s="899"/>
      <c r="K59" s="899"/>
      <c r="L59" s="899"/>
      <c r="M59" s="899"/>
      <c r="N59" s="899"/>
      <c r="O59" s="899"/>
      <c r="P59" s="899"/>
      <c r="Q59" s="899"/>
      <c r="R59" s="899"/>
      <c r="S59" s="899"/>
      <c r="T59" s="899"/>
      <c r="U59" s="899"/>
      <c r="V59" s="899"/>
      <c r="W59" s="899"/>
      <c r="X59" s="899"/>
      <c r="Y59" s="899"/>
      <c r="Z59" s="899"/>
    </row>
    <row r="60" spans="1:26" ht="15.75" customHeight="1">
      <c r="A60" s="1359" t="s">
        <v>1317</v>
      </c>
      <c r="B60" s="1154"/>
      <c r="C60" s="925" t="s">
        <v>576</v>
      </c>
      <c r="D60" s="926"/>
      <c r="E60" s="920"/>
      <c r="F60" s="1360"/>
      <c r="G60" s="1154"/>
      <c r="H60" s="927"/>
      <c r="I60" s="899"/>
      <c r="J60" s="899"/>
      <c r="K60" s="899"/>
      <c r="L60" s="899"/>
      <c r="M60" s="899"/>
      <c r="N60" s="899"/>
      <c r="O60" s="899"/>
      <c r="P60" s="899"/>
      <c r="Q60" s="899"/>
      <c r="R60" s="899"/>
      <c r="S60" s="899"/>
      <c r="T60" s="899"/>
      <c r="U60" s="899"/>
      <c r="V60" s="899"/>
      <c r="W60" s="899"/>
      <c r="X60" s="899"/>
      <c r="Y60" s="899"/>
      <c r="Z60" s="899"/>
    </row>
    <row r="61" spans="1:26" ht="15.75" customHeight="1">
      <c r="A61" s="1359" t="s">
        <v>1318</v>
      </c>
      <c r="B61" s="1154"/>
      <c r="C61" s="925" t="s">
        <v>578</v>
      </c>
      <c r="D61" s="926"/>
      <c r="E61" s="920"/>
      <c r="F61" s="1360"/>
      <c r="G61" s="1154"/>
      <c r="H61" s="927"/>
      <c r="I61" s="899"/>
      <c r="J61" s="899"/>
      <c r="K61" s="899"/>
      <c r="L61" s="899"/>
      <c r="M61" s="899"/>
      <c r="N61" s="899"/>
      <c r="O61" s="899"/>
      <c r="P61" s="899"/>
      <c r="Q61" s="899"/>
      <c r="R61" s="899"/>
      <c r="S61" s="899"/>
      <c r="T61" s="899"/>
      <c r="U61" s="899"/>
      <c r="V61" s="899"/>
      <c r="W61" s="899"/>
      <c r="X61" s="899"/>
      <c r="Y61" s="899"/>
      <c r="Z61" s="899"/>
    </row>
    <row r="62" spans="1:26" ht="15.75" customHeight="1">
      <c r="A62" s="1359" t="s">
        <v>1319</v>
      </c>
      <c r="B62" s="1154"/>
      <c r="C62" s="925" t="s">
        <v>1320</v>
      </c>
      <c r="D62" s="926"/>
      <c r="E62" s="920"/>
      <c r="F62" s="1360"/>
      <c r="G62" s="1154"/>
      <c r="H62" s="927"/>
      <c r="I62" s="899"/>
      <c r="J62" s="899"/>
      <c r="K62" s="899"/>
      <c r="L62" s="899"/>
      <c r="M62" s="899"/>
      <c r="N62" s="899"/>
      <c r="O62" s="899"/>
      <c r="P62" s="899"/>
      <c r="Q62" s="899"/>
      <c r="R62" s="899"/>
      <c r="S62" s="899"/>
      <c r="T62" s="899"/>
      <c r="U62" s="899"/>
      <c r="V62" s="899"/>
      <c r="W62" s="899"/>
      <c r="X62" s="899"/>
      <c r="Y62" s="899"/>
      <c r="Z62" s="899"/>
    </row>
    <row r="63" spans="1:26" ht="15.75" customHeight="1">
      <c r="A63" s="1359" t="s">
        <v>1321</v>
      </c>
      <c r="B63" s="1154"/>
      <c r="C63" s="925" t="s">
        <v>1322</v>
      </c>
      <c r="D63" s="926"/>
      <c r="E63" s="920"/>
      <c r="F63" s="1360"/>
      <c r="G63" s="1154"/>
      <c r="H63" s="927"/>
      <c r="I63" s="899"/>
      <c r="J63" s="899"/>
      <c r="K63" s="899"/>
      <c r="L63" s="899"/>
      <c r="M63" s="899"/>
      <c r="N63" s="899"/>
      <c r="O63" s="899"/>
      <c r="P63" s="899"/>
      <c r="Q63" s="899"/>
      <c r="R63" s="899"/>
      <c r="S63" s="899"/>
      <c r="T63" s="899"/>
      <c r="U63" s="899"/>
      <c r="V63" s="899"/>
      <c r="W63" s="899"/>
      <c r="X63" s="899"/>
      <c r="Y63" s="899"/>
      <c r="Z63" s="899"/>
    </row>
    <row r="64" spans="1:26" ht="15.75" customHeight="1">
      <c r="A64" s="1359" t="s">
        <v>1323</v>
      </c>
      <c r="B64" s="1154"/>
      <c r="C64" s="925" t="s">
        <v>585</v>
      </c>
      <c r="D64" s="926"/>
      <c r="E64" s="920"/>
      <c r="F64" s="1360"/>
      <c r="G64" s="1154"/>
      <c r="H64" s="927"/>
      <c r="I64" s="899"/>
      <c r="J64" s="899"/>
      <c r="K64" s="899"/>
      <c r="L64" s="899"/>
      <c r="M64" s="899"/>
      <c r="N64" s="899"/>
      <c r="O64" s="899"/>
      <c r="P64" s="899"/>
      <c r="Q64" s="899"/>
      <c r="R64" s="899"/>
      <c r="S64" s="899"/>
      <c r="T64" s="899"/>
      <c r="U64" s="899"/>
      <c r="V64" s="899"/>
      <c r="W64" s="899"/>
      <c r="X64" s="899"/>
      <c r="Y64" s="899"/>
      <c r="Z64" s="899"/>
    </row>
    <row r="65" spans="1:26" ht="15.75" customHeight="1">
      <c r="A65" s="1359" t="s">
        <v>1324</v>
      </c>
      <c r="B65" s="1154"/>
      <c r="C65" s="925" t="s">
        <v>1325</v>
      </c>
      <c r="D65" s="926"/>
      <c r="E65" s="920"/>
      <c r="F65" s="1360"/>
      <c r="G65" s="1154"/>
      <c r="H65" s="927"/>
      <c r="I65" s="928"/>
      <c r="J65" s="899"/>
      <c r="K65" s="899"/>
      <c r="L65" s="899"/>
      <c r="M65" s="899"/>
      <c r="N65" s="899"/>
      <c r="O65" s="899"/>
      <c r="P65" s="899"/>
      <c r="Q65" s="899"/>
      <c r="R65" s="899"/>
      <c r="S65" s="899"/>
      <c r="T65" s="899"/>
      <c r="U65" s="899"/>
      <c r="V65" s="899"/>
      <c r="W65" s="899"/>
      <c r="X65" s="899"/>
      <c r="Y65" s="899"/>
      <c r="Z65" s="899"/>
    </row>
    <row r="66" spans="1:26" ht="15.75" customHeight="1">
      <c r="A66" s="1359" t="s">
        <v>1326</v>
      </c>
      <c r="B66" s="1154"/>
      <c r="C66" s="925" t="s">
        <v>1327</v>
      </c>
      <c r="D66" s="926"/>
      <c r="E66" s="920"/>
      <c r="F66" s="1360"/>
      <c r="G66" s="1154"/>
      <c r="H66" s="927"/>
      <c r="I66" s="899"/>
      <c r="J66" s="899"/>
      <c r="K66" s="899"/>
      <c r="L66" s="899"/>
      <c r="M66" s="899"/>
      <c r="N66" s="899"/>
      <c r="O66" s="899"/>
      <c r="P66" s="899"/>
      <c r="Q66" s="899"/>
      <c r="R66" s="899"/>
      <c r="S66" s="899"/>
      <c r="T66" s="899"/>
      <c r="U66" s="899"/>
      <c r="V66" s="899"/>
      <c r="W66" s="899"/>
      <c r="X66" s="899"/>
      <c r="Y66" s="899"/>
      <c r="Z66" s="899"/>
    </row>
    <row r="67" spans="1:26" ht="15.75" customHeight="1">
      <c r="A67" s="1359" t="s">
        <v>1328</v>
      </c>
      <c r="B67" s="1154"/>
      <c r="C67" s="925" t="s">
        <v>592</v>
      </c>
      <c r="D67" s="926"/>
      <c r="E67" s="920"/>
      <c r="F67" s="1360"/>
      <c r="G67" s="1154"/>
      <c r="H67" s="927"/>
      <c r="I67" s="899"/>
      <c r="J67" s="899"/>
      <c r="K67" s="899"/>
      <c r="L67" s="899"/>
      <c r="M67" s="899"/>
      <c r="N67" s="899"/>
      <c r="O67" s="899"/>
      <c r="P67" s="899"/>
      <c r="Q67" s="899"/>
      <c r="R67" s="899"/>
      <c r="S67" s="899"/>
      <c r="T67" s="899"/>
      <c r="U67" s="899"/>
      <c r="V67" s="899"/>
      <c r="W67" s="899"/>
      <c r="X67" s="899"/>
      <c r="Y67" s="899"/>
      <c r="Z67" s="899"/>
    </row>
    <row r="68" spans="1:26" ht="15.75" customHeight="1">
      <c r="A68" s="1359" t="s">
        <v>1329</v>
      </c>
      <c r="B68" s="1154"/>
      <c r="C68" s="925" t="s">
        <v>1330</v>
      </c>
      <c r="D68" s="926"/>
      <c r="E68" s="920"/>
      <c r="F68" s="1360"/>
      <c r="G68" s="1154"/>
      <c r="H68" s="927"/>
      <c r="I68" s="899"/>
      <c r="J68" s="899"/>
      <c r="K68" s="899"/>
      <c r="L68" s="899"/>
      <c r="M68" s="899"/>
      <c r="N68" s="899"/>
      <c r="O68" s="899"/>
      <c r="P68" s="899"/>
      <c r="Q68" s="899"/>
      <c r="R68" s="899"/>
      <c r="S68" s="899"/>
      <c r="T68" s="899"/>
      <c r="U68" s="899"/>
      <c r="V68" s="899"/>
      <c r="W68" s="899"/>
      <c r="X68" s="899"/>
      <c r="Y68" s="899"/>
      <c r="Z68" s="899"/>
    </row>
    <row r="69" spans="1:26" ht="15.75" customHeight="1">
      <c r="A69" s="1359" t="s">
        <v>1331</v>
      </c>
      <c r="B69" s="1154"/>
      <c r="C69" s="925" t="s">
        <v>1332</v>
      </c>
      <c r="D69" s="926"/>
      <c r="E69" s="920"/>
      <c r="F69" s="1360"/>
      <c r="G69" s="1154"/>
      <c r="H69" s="927"/>
      <c r="I69" s="899"/>
      <c r="J69" s="899"/>
      <c r="K69" s="899"/>
      <c r="L69" s="899"/>
      <c r="M69" s="899"/>
      <c r="N69" s="899"/>
      <c r="O69" s="899"/>
      <c r="P69" s="899"/>
      <c r="Q69" s="899"/>
      <c r="R69" s="899"/>
      <c r="S69" s="899"/>
      <c r="T69" s="899"/>
      <c r="U69" s="899"/>
      <c r="V69" s="899"/>
      <c r="W69" s="899"/>
      <c r="X69" s="899"/>
      <c r="Y69" s="899"/>
      <c r="Z69" s="899"/>
    </row>
    <row r="70" spans="1:26" ht="15.75" customHeight="1">
      <c r="A70" s="1359" t="s">
        <v>1333</v>
      </c>
      <c r="B70" s="1154"/>
      <c r="C70" s="925" t="s">
        <v>1334</v>
      </c>
      <c r="D70" s="926"/>
      <c r="E70" s="920"/>
      <c r="F70" s="1360"/>
      <c r="G70" s="1154"/>
      <c r="H70" s="927"/>
      <c r="I70" s="899"/>
      <c r="J70" s="899"/>
      <c r="K70" s="929"/>
      <c r="L70" s="899"/>
      <c r="M70" s="899"/>
      <c r="N70" s="899"/>
      <c r="O70" s="899"/>
      <c r="P70" s="899"/>
      <c r="Q70" s="899"/>
      <c r="R70" s="899"/>
      <c r="S70" s="899"/>
      <c r="T70" s="899"/>
      <c r="U70" s="899"/>
      <c r="V70" s="899"/>
      <c r="W70" s="899"/>
      <c r="X70" s="899"/>
      <c r="Y70" s="899"/>
      <c r="Z70" s="899"/>
    </row>
    <row r="71" spans="1:26" ht="15.75" customHeight="1">
      <c r="A71" s="1355"/>
      <c r="B71" s="1154"/>
      <c r="C71" s="930"/>
      <c r="D71" s="926"/>
      <c r="E71" s="920"/>
      <c r="F71" s="1360"/>
      <c r="G71" s="1154"/>
      <c r="H71" s="923">
        <f>SUM(F29:F70)</f>
        <v>0</v>
      </c>
      <c r="I71" s="928"/>
      <c r="J71" s="899"/>
      <c r="K71" s="899"/>
      <c r="L71" s="899"/>
      <c r="M71" s="899"/>
      <c r="N71" s="899"/>
      <c r="O71" s="899"/>
      <c r="P71" s="899"/>
      <c r="Q71" s="899"/>
      <c r="R71" s="899"/>
      <c r="S71" s="899"/>
      <c r="T71" s="899"/>
      <c r="U71" s="899"/>
      <c r="V71" s="899"/>
      <c r="W71" s="899"/>
      <c r="X71" s="899"/>
      <c r="Y71" s="899"/>
      <c r="Z71" s="899"/>
    </row>
    <row r="72" spans="1:26" ht="12.75" customHeight="1">
      <c r="A72" s="1366" t="s">
        <v>478</v>
      </c>
      <c r="B72" s="1147"/>
      <c r="C72" s="1147"/>
      <c r="D72" s="1147"/>
      <c r="E72" s="1147"/>
      <c r="F72" s="1147"/>
      <c r="G72" s="1201"/>
      <c r="H72" s="1370">
        <f>+H25+H71</f>
        <v>0</v>
      </c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</row>
    <row r="73" spans="1:26" ht="12.75" customHeight="1">
      <c r="A73" s="1367"/>
      <c r="B73" s="1368"/>
      <c r="C73" s="1368"/>
      <c r="D73" s="1368"/>
      <c r="E73" s="1368"/>
      <c r="F73" s="1368"/>
      <c r="G73" s="1369"/>
      <c r="H73" s="1371"/>
      <c r="I73" s="899"/>
      <c r="J73" s="899"/>
      <c r="K73" s="899"/>
      <c r="L73" s="899"/>
      <c r="M73" s="899"/>
      <c r="N73" s="899"/>
      <c r="O73" s="899"/>
      <c r="P73" s="899"/>
      <c r="Q73" s="899"/>
      <c r="R73" s="899"/>
      <c r="S73" s="899"/>
      <c r="T73" s="899"/>
      <c r="U73" s="899"/>
      <c r="V73" s="899"/>
      <c r="W73" s="899"/>
      <c r="X73" s="899"/>
      <c r="Y73" s="899"/>
      <c r="Z73" s="899"/>
    </row>
    <row r="74" spans="1:26" ht="7.5" customHeight="1">
      <c r="A74" s="899"/>
      <c r="B74" s="899"/>
      <c r="C74" s="931"/>
      <c r="D74" s="899"/>
      <c r="E74" s="899"/>
      <c r="F74" s="899"/>
      <c r="G74" s="899"/>
      <c r="H74" s="929"/>
      <c r="I74" s="899"/>
      <c r="J74" s="899"/>
      <c r="K74" s="899"/>
      <c r="L74" s="899"/>
      <c r="M74" s="899"/>
      <c r="N74" s="899"/>
      <c r="O74" s="899"/>
      <c r="P74" s="899"/>
      <c r="Q74" s="899"/>
      <c r="R74" s="899"/>
      <c r="S74" s="899"/>
      <c r="T74" s="899"/>
      <c r="U74" s="899"/>
      <c r="V74" s="899"/>
      <c r="W74" s="899"/>
      <c r="X74" s="899"/>
      <c r="Y74" s="899"/>
      <c r="Z74" s="899"/>
    </row>
    <row r="75" spans="1:26" ht="15.75" hidden="1" customHeight="1">
      <c r="A75" s="899" t="s">
        <v>479</v>
      </c>
      <c r="B75" s="899"/>
      <c r="C75" s="932"/>
      <c r="D75" s="899"/>
      <c r="E75" s="899"/>
      <c r="F75" s="899" t="s">
        <v>480</v>
      </c>
      <c r="G75" s="899"/>
      <c r="H75" s="933"/>
      <c r="I75" s="899"/>
      <c r="J75" s="899"/>
      <c r="K75" s="899"/>
      <c r="L75" s="899"/>
      <c r="M75" s="899"/>
      <c r="N75" s="899"/>
      <c r="O75" s="899"/>
      <c r="P75" s="899"/>
      <c r="Q75" s="899"/>
      <c r="R75" s="899"/>
      <c r="S75" s="899"/>
      <c r="T75" s="899"/>
      <c r="U75" s="899"/>
      <c r="V75" s="899"/>
      <c r="W75" s="899"/>
      <c r="X75" s="899"/>
      <c r="Y75" s="899"/>
      <c r="Z75" s="899"/>
    </row>
    <row r="76" spans="1:26" ht="15.75" hidden="1" customHeight="1">
      <c r="A76" s="899"/>
      <c r="B76" s="899"/>
      <c r="C76" s="932"/>
      <c r="D76" s="899"/>
      <c r="E76" s="899"/>
      <c r="F76" s="899"/>
      <c r="G76" s="899"/>
      <c r="H76" s="899"/>
      <c r="I76" s="899"/>
      <c r="J76" s="899"/>
      <c r="K76" s="899"/>
      <c r="L76" s="899"/>
      <c r="M76" s="899"/>
      <c r="N76" s="899"/>
      <c r="O76" s="899"/>
      <c r="P76" s="899"/>
      <c r="Q76" s="899"/>
      <c r="R76" s="899"/>
      <c r="S76" s="899"/>
      <c r="T76" s="899"/>
      <c r="U76" s="899"/>
      <c r="V76" s="899"/>
      <c r="W76" s="899"/>
      <c r="X76" s="899"/>
      <c r="Y76" s="899"/>
      <c r="Z76" s="899"/>
    </row>
    <row r="77" spans="1:26" ht="15.75" hidden="1" customHeight="1">
      <c r="A77" s="899"/>
      <c r="B77" s="899"/>
      <c r="C77" s="932"/>
      <c r="D77" s="899"/>
      <c r="E77" s="899"/>
      <c r="F77" s="899"/>
      <c r="G77" s="899"/>
      <c r="H77" s="899"/>
      <c r="I77" s="899"/>
      <c r="J77" s="899"/>
      <c r="K77" s="899"/>
      <c r="L77" s="899"/>
      <c r="M77" s="899"/>
      <c r="N77" s="899"/>
      <c r="O77" s="899"/>
      <c r="P77" s="899"/>
      <c r="Q77" s="899"/>
      <c r="R77" s="899"/>
      <c r="S77" s="899"/>
      <c r="T77" s="899"/>
      <c r="U77" s="899"/>
      <c r="V77" s="899"/>
      <c r="W77" s="899"/>
      <c r="X77" s="899"/>
      <c r="Y77" s="899"/>
      <c r="Z77" s="899"/>
    </row>
    <row r="78" spans="1:26" ht="15.75" hidden="1" customHeight="1">
      <c r="A78" s="899"/>
      <c r="B78" s="899"/>
      <c r="C78" s="932"/>
      <c r="D78" s="899"/>
      <c r="E78" s="899"/>
      <c r="F78" s="899"/>
      <c r="G78" s="899"/>
      <c r="H78" s="899"/>
      <c r="I78" s="899"/>
      <c r="J78" s="899"/>
      <c r="K78" s="899"/>
      <c r="L78" s="899"/>
      <c r="M78" s="899"/>
      <c r="N78" s="899"/>
      <c r="O78" s="899"/>
      <c r="P78" s="899"/>
      <c r="Q78" s="899"/>
      <c r="R78" s="899"/>
      <c r="S78" s="899"/>
      <c r="T78" s="899"/>
      <c r="U78" s="899"/>
      <c r="V78" s="899"/>
      <c r="W78" s="899"/>
      <c r="X78" s="899"/>
      <c r="Y78" s="899"/>
      <c r="Z78" s="899"/>
    </row>
    <row r="79" spans="1:26" ht="15.75" hidden="1" customHeight="1">
      <c r="A79" s="928" t="s">
        <v>481</v>
      </c>
      <c r="B79" s="928"/>
      <c r="C79" s="932"/>
      <c r="D79" s="899"/>
      <c r="E79" s="899"/>
      <c r="F79" s="928" t="s">
        <v>482</v>
      </c>
      <c r="G79" s="928"/>
      <c r="H79" s="899"/>
      <c r="I79" s="899"/>
      <c r="J79" s="899"/>
      <c r="K79" s="899" t="s">
        <v>1332</v>
      </c>
      <c r="L79" s="899"/>
      <c r="M79" s="899"/>
      <c r="N79" s="899"/>
      <c r="O79" s="899"/>
      <c r="P79" s="899"/>
      <c r="Q79" s="899"/>
      <c r="R79" s="899"/>
      <c r="S79" s="899"/>
      <c r="T79" s="899"/>
      <c r="U79" s="899"/>
      <c r="V79" s="899"/>
      <c r="W79" s="899"/>
      <c r="X79" s="899"/>
      <c r="Y79" s="899"/>
      <c r="Z79" s="899"/>
    </row>
    <row r="80" spans="1:26" ht="15.75" hidden="1" customHeight="1">
      <c r="A80" s="899" t="s">
        <v>483</v>
      </c>
      <c r="B80" s="899"/>
      <c r="C80" s="932"/>
      <c r="D80" s="899"/>
      <c r="E80" s="899"/>
      <c r="F80" s="899" t="s">
        <v>484</v>
      </c>
      <c r="G80" s="899"/>
      <c r="H80" s="899"/>
      <c r="I80" s="899"/>
      <c r="J80" s="899"/>
      <c r="K80" s="899"/>
      <c r="L80" s="899"/>
      <c r="M80" s="899"/>
      <c r="N80" s="899"/>
      <c r="O80" s="899"/>
      <c r="P80" s="899"/>
      <c r="Q80" s="899"/>
      <c r="R80" s="899"/>
      <c r="S80" s="899"/>
      <c r="T80" s="899"/>
      <c r="U80" s="899"/>
      <c r="V80" s="899"/>
      <c r="W80" s="899"/>
      <c r="X80" s="899"/>
      <c r="Y80" s="899"/>
      <c r="Z80" s="899"/>
    </row>
    <row r="81" spans="1:26" ht="15.75" customHeight="1">
      <c r="A81" s="899"/>
      <c r="B81" s="899"/>
      <c r="C81" s="932"/>
      <c r="D81" s="899"/>
      <c r="E81" s="899"/>
      <c r="F81" s="899"/>
      <c r="G81" s="899"/>
      <c r="H81" s="899"/>
      <c r="I81" s="899"/>
      <c r="J81" s="899"/>
      <c r="K81" s="899"/>
      <c r="L81" s="899"/>
      <c r="M81" s="899"/>
      <c r="N81" s="899"/>
      <c r="O81" s="899"/>
      <c r="P81" s="899"/>
      <c r="Q81" s="899"/>
      <c r="R81" s="899"/>
      <c r="S81" s="899"/>
      <c r="T81" s="899"/>
      <c r="U81" s="899"/>
      <c r="V81" s="899"/>
      <c r="W81" s="899"/>
      <c r="X81" s="899"/>
      <c r="Y81" s="899"/>
      <c r="Z81" s="899"/>
    </row>
    <row r="82" spans="1:26" ht="15.75" customHeight="1">
      <c r="A82" s="934" t="s">
        <v>1335</v>
      </c>
      <c r="B82" s="934"/>
      <c r="C82" s="932"/>
      <c r="D82" s="899"/>
      <c r="E82" s="899"/>
      <c r="F82" s="935"/>
      <c r="G82" s="935"/>
      <c r="H82" s="933"/>
      <c r="I82" s="899"/>
      <c r="J82" s="899"/>
      <c r="K82" s="936"/>
      <c r="L82" s="899"/>
      <c r="M82" s="899"/>
      <c r="N82" s="899"/>
      <c r="O82" s="899"/>
      <c r="P82" s="899"/>
      <c r="Q82" s="899"/>
      <c r="R82" s="899"/>
      <c r="S82" s="899"/>
      <c r="T82" s="899"/>
      <c r="U82" s="899"/>
      <c r="V82" s="899"/>
      <c r="W82" s="899"/>
      <c r="X82" s="899"/>
      <c r="Y82" s="899"/>
      <c r="Z82" s="899"/>
    </row>
    <row r="83" spans="1:26" ht="15.75" customHeight="1">
      <c r="A83" s="934"/>
      <c r="B83" s="934"/>
      <c r="C83" s="932"/>
      <c r="D83" s="899"/>
      <c r="E83" s="899"/>
      <c r="F83" s="899"/>
      <c r="G83" s="899"/>
      <c r="H83" s="933"/>
      <c r="I83" s="899"/>
      <c r="J83" s="899"/>
      <c r="K83" s="899"/>
      <c r="L83" s="899"/>
      <c r="M83" s="899"/>
      <c r="N83" s="899"/>
      <c r="O83" s="899"/>
      <c r="P83" s="899"/>
      <c r="Q83" s="899"/>
      <c r="R83" s="899"/>
      <c r="S83" s="899"/>
      <c r="T83" s="899"/>
      <c r="U83" s="899"/>
      <c r="V83" s="899"/>
      <c r="W83" s="899"/>
      <c r="X83" s="899"/>
      <c r="Y83" s="899"/>
      <c r="Z83" s="899"/>
    </row>
    <row r="84" spans="1:26" ht="15.75" customHeight="1">
      <c r="A84" s="934"/>
      <c r="B84" s="934"/>
      <c r="C84" s="932"/>
      <c r="D84" s="899"/>
      <c r="E84" s="899"/>
      <c r="F84" s="899"/>
      <c r="G84" s="899"/>
      <c r="H84" s="933"/>
      <c r="I84" s="899"/>
      <c r="J84" s="899"/>
      <c r="K84" s="899"/>
      <c r="L84" s="899"/>
      <c r="M84" s="899"/>
      <c r="N84" s="899"/>
      <c r="O84" s="899"/>
      <c r="P84" s="899"/>
      <c r="Q84" s="899"/>
      <c r="R84" s="899"/>
      <c r="S84" s="899"/>
      <c r="T84" s="899"/>
      <c r="U84" s="899"/>
      <c r="V84" s="899"/>
      <c r="W84" s="899"/>
      <c r="X84" s="899"/>
      <c r="Y84" s="899"/>
      <c r="Z84" s="899"/>
    </row>
    <row r="85" spans="1:26" ht="15.75" customHeight="1">
      <c r="A85" s="934"/>
      <c r="B85" s="934"/>
      <c r="C85" s="934"/>
      <c r="D85" s="899"/>
      <c r="E85" s="899"/>
      <c r="F85" s="899"/>
      <c r="G85" s="899"/>
      <c r="H85" s="933"/>
      <c r="I85" s="899"/>
      <c r="J85" s="899"/>
      <c r="K85" s="899"/>
      <c r="L85" s="899"/>
      <c r="M85" s="899"/>
      <c r="N85" s="899"/>
      <c r="O85" s="899"/>
      <c r="P85" s="899"/>
      <c r="Q85" s="899"/>
      <c r="R85" s="899"/>
      <c r="S85" s="899"/>
      <c r="T85" s="899"/>
      <c r="U85" s="899"/>
      <c r="V85" s="899"/>
      <c r="W85" s="899"/>
      <c r="X85" s="899"/>
      <c r="Y85" s="899"/>
      <c r="Z85" s="899"/>
    </row>
    <row r="86" spans="1:26" ht="15.75" customHeight="1">
      <c r="A86" s="934"/>
      <c r="B86" s="934"/>
      <c r="C86" s="934"/>
      <c r="D86" s="899"/>
      <c r="E86" s="899"/>
      <c r="F86" s="899"/>
      <c r="G86" s="899"/>
      <c r="H86" s="933"/>
      <c r="I86" s="899"/>
      <c r="J86" s="899"/>
      <c r="K86" s="899"/>
      <c r="L86" s="899"/>
      <c r="M86" s="899"/>
      <c r="N86" s="899"/>
      <c r="O86" s="899"/>
      <c r="P86" s="899"/>
      <c r="Q86" s="899"/>
      <c r="R86" s="899"/>
      <c r="S86" s="899"/>
      <c r="T86" s="899"/>
      <c r="U86" s="899"/>
      <c r="V86" s="899"/>
      <c r="W86" s="899"/>
      <c r="X86" s="899"/>
      <c r="Y86" s="899"/>
      <c r="Z86" s="899"/>
    </row>
    <row r="87" spans="1:26" ht="15.75" customHeight="1">
      <c r="A87" s="934"/>
      <c r="B87" s="934"/>
      <c r="C87" s="899"/>
      <c r="D87" s="899"/>
      <c r="E87" s="899"/>
      <c r="F87" s="899"/>
      <c r="G87" s="899"/>
      <c r="H87" s="933"/>
      <c r="I87" s="899"/>
      <c r="J87" s="899"/>
      <c r="K87" s="899"/>
      <c r="L87" s="899"/>
      <c r="M87" s="899"/>
      <c r="N87" s="899"/>
      <c r="O87" s="899"/>
      <c r="P87" s="899"/>
      <c r="Q87" s="899"/>
      <c r="R87" s="899"/>
      <c r="S87" s="899"/>
      <c r="T87" s="899"/>
      <c r="U87" s="899"/>
      <c r="V87" s="899"/>
      <c r="W87" s="899"/>
      <c r="X87" s="899"/>
      <c r="Y87" s="899"/>
      <c r="Z87" s="899"/>
    </row>
    <row r="88" spans="1:26" ht="15.75" customHeight="1">
      <c r="A88" s="934"/>
      <c r="B88" s="934"/>
      <c r="C88" s="899"/>
      <c r="D88" s="899"/>
      <c r="E88" s="899"/>
      <c r="F88" s="899"/>
      <c r="G88" s="899"/>
      <c r="H88" s="933"/>
      <c r="I88" s="899"/>
      <c r="J88" s="899"/>
      <c r="K88" s="899"/>
      <c r="L88" s="899"/>
      <c r="M88" s="899"/>
      <c r="N88" s="899"/>
      <c r="O88" s="899"/>
      <c r="P88" s="899"/>
      <c r="Q88" s="899"/>
      <c r="R88" s="899"/>
      <c r="S88" s="899"/>
      <c r="T88" s="899"/>
      <c r="U88" s="899"/>
      <c r="V88" s="899"/>
      <c r="W88" s="899"/>
      <c r="X88" s="899"/>
      <c r="Y88" s="899"/>
      <c r="Z88" s="899"/>
    </row>
    <row r="89" spans="1:26" ht="15.75" customHeight="1">
      <c r="A89" s="934"/>
      <c r="B89" s="934"/>
      <c r="C89" s="899"/>
      <c r="D89" s="899"/>
      <c r="E89" s="899"/>
      <c r="F89" s="899"/>
      <c r="G89" s="899"/>
      <c r="H89" s="937">
        <f>SUM(H82:H88)</f>
        <v>0</v>
      </c>
      <c r="I89" s="899"/>
      <c r="J89" s="899"/>
      <c r="K89" s="899"/>
      <c r="L89" s="899"/>
      <c r="M89" s="899"/>
      <c r="N89" s="899"/>
      <c r="O89" s="899"/>
      <c r="P89" s="899"/>
      <c r="Q89" s="899"/>
      <c r="R89" s="899"/>
      <c r="S89" s="899"/>
      <c r="T89" s="899"/>
      <c r="U89" s="899"/>
      <c r="V89" s="899"/>
      <c r="W89" s="899"/>
      <c r="X89" s="899"/>
      <c r="Y89" s="899"/>
      <c r="Z89" s="899"/>
    </row>
    <row r="90" spans="1:26" ht="15.75" customHeight="1">
      <c r="A90" s="934"/>
      <c r="B90" s="934"/>
      <c r="C90" s="899"/>
      <c r="D90" s="899"/>
      <c r="E90" s="899"/>
      <c r="F90" s="899"/>
      <c r="G90" s="899"/>
      <c r="H90" s="899"/>
      <c r="I90" s="899"/>
      <c r="J90" s="899"/>
      <c r="K90" s="899"/>
      <c r="L90" s="899"/>
      <c r="M90" s="899"/>
      <c r="N90" s="899"/>
      <c r="O90" s="899"/>
      <c r="P90" s="899"/>
      <c r="Q90" s="899"/>
      <c r="R90" s="899"/>
      <c r="S90" s="899"/>
      <c r="T90" s="899"/>
      <c r="U90" s="899"/>
      <c r="V90" s="899"/>
      <c r="W90" s="899"/>
      <c r="X90" s="899"/>
      <c r="Y90" s="899"/>
      <c r="Z90" s="899"/>
    </row>
    <row r="91" spans="1:26" ht="15.75" customHeight="1">
      <c r="A91" s="899"/>
      <c r="B91" s="899"/>
      <c r="C91" s="899"/>
      <c r="D91" s="899"/>
      <c r="E91" s="899"/>
      <c r="F91" s="899"/>
      <c r="G91" s="899"/>
      <c r="H91" s="938"/>
      <c r="I91" s="899"/>
      <c r="J91" s="899"/>
      <c r="K91" s="899"/>
      <c r="L91" s="899"/>
      <c r="M91" s="899"/>
      <c r="N91" s="899"/>
      <c r="O91" s="899"/>
      <c r="P91" s="899"/>
      <c r="Q91" s="899"/>
      <c r="R91" s="899"/>
      <c r="S91" s="899"/>
      <c r="T91" s="899"/>
      <c r="U91" s="899"/>
      <c r="V91" s="899"/>
      <c r="W91" s="899"/>
      <c r="X91" s="899"/>
      <c r="Y91" s="899"/>
      <c r="Z91" s="899"/>
    </row>
    <row r="92" spans="1:26" ht="15.75" customHeight="1">
      <c r="A92" s="899"/>
      <c r="B92" s="899"/>
      <c r="C92" s="899"/>
      <c r="D92" s="899"/>
      <c r="E92" s="899"/>
      <c r="F92" s="899"/>
      <c r="G92" s="899"/>
      <c r="H92" s="899"/>
      <c r="I92" s="899"/>
      <c r="J92" s="899"/>
      <c r="K92" s="899"/>
      <c r="L92" s="899"/>
      <c r="M92" s="899"/>
      <c r="N92" s="899"/>
      <c r="O92" s="899"/>
      <c r="P92" s="899"/>
      <c r="Q92" s="899"/>
      <c r="R92" s="899"/>
      <c r="S92" s="899"/>
      <c r="T92" s="899"/>
      <c r="U92" s="899"/>
      <c r="V92" s="899"/>
      <c r="W92" s="899"/>
      <c r="X92" s="899"/>
      <c r="Y92" s="899"/>
      <c r="Z92" s="899"/>
    </row>
    <row r="93" spans="1:26" ht="15.75" customHeight="1">
      <c r="A93" s="899"/>
      <c r="B93" s="899"/>
      <c r="C93" s="899"/>
      <c r="D93" s="899"/>
      <c r="E93" s="899"/>
      <c r="F93" s="899"/>
      <c r="G93" s="899"/>
      <c r="H93" s="899"/>
      <c r="I93" s="899"/>
      <c r="J93" s="899"/>
      <c r="K93" s="899"/>
      <c r="L93" s="899"/>
      <c r="M93" s="899"/>
      <c r="N93" s="899"/>
      <c r="O93" s="899"/>
      <c r="P93" s="899"/>
      <c r="Q93" s="899"/>
      <c r="R93" s="899"/>
      <c r="S93" s="899"/>
      <c r="T93" s="899"/>
      <c r="U93" s="899"/>
      <c r="V93" s="899"/>
      <c r="W93" s="899"/>
      <c r="X93" s="899"/>
      <c r="Y93" s="899"/>
      <c r="Z93" s="899"/>
    </row>
    <row r="94" spans="1:26" ht="15.75" customHeight="1">
      <c r="A94" s="899"/>
      <c r="B94" s="899"/>
      <c r="C94" s="899"/>
      <c r="D94" s="899"/>
      <c r="E94" s="899"/>
      <c r="F94" s="899"/>
      <c r="G94" s="899"/>
      <c r="H94" s="899"/>
      <c r="I94" s="899"/>
      <c r="J94" s="899"/>
      <c r="K94" s="899"/>
      <c r="L94" s="899"/>
      <c r="M94" s="899"/>
      <c r="N94" s="899"/>
      <c r="O94" s="899"/>
      <c r="P94" s="899"/>
      <c r="Q94" s="899"/>
      <c r="R94" s="899"/>
      <c r="S94" s="899"/>
      <c r="T94" s="899"/>
      <c r="U94" s="899"/>
      <c r="V94" s="899"/>
      <c r="W94" s="899"/>
      <c r="X94" s="899"/>
      <c r="Y94" s="899"/>
      <c r="Z94" s="899"/>
    </row>
    <row r="95" spans="1:26" ht="15.75" customHeight="1">
      <c r="A95" s="899"/>
      <c r="B95" s="899"/>
      <c r="C95" s="899"/>
      <c r="D95" s="899"/>
      <c r="E95" s="899"/>
      <c r="F95" s="899"/>
      <c r="G95" s="899"/>
      <c r="H95" s="899"/>
      <c r="I95" s="899"/>
      <c r="J95" s="899"/>
      <c r="K95" s="899"/>
      <c r="L95" s="899"/>
      <c r="M95" s="899"/>
      <c r="N95" s="899"/>
      <c r="O95" s="899"/>
      <c r="P95" s="899"/>
      <c r="Q95" s="899"/>
      <c r="R95" s="899"/>
      <c r="S95" s="899"/>
      <c r="T95" s="899"/>
      <c r="U95" s="899"/>
      <c r="V95" s="899"/>
      <c r="W95" s="899"/>
      <c r="X95" s="899"/>
      <c r="Y95" s="899"/>
      <c r="Z95" s="899"/>
    </row>
    <row r="96" spans="1:26" ht="15.75" customHeight="1">
      <c r="A96" s="899"/>
      <c r="B96" s="899"/>
      <c r="C96" s="899"/>
      <c r="D96" s="899"/>
      <c r="E96" s="899"/>
      <c r="F96" s="899"/>
      <c r="G96" s="899"/>
      <c r="H96" s="899"/>
      <c r="I96" s="899"/>
      <c r="J96" s="899"/>
      <c r="K96" s="899"/>
      <c r="L96" s="899"/>
      <c r="M96" s="899"/>
      <c r="N96" s="899"/>
      <c r="O96" s="899"/>
      <c r="P96" s="899"/>
      <c r="Q96" s="899"/>
      <c r="R96" s="899"/>
      <c r="S96" s="899"/>
      <c r="T96" s="899"/>
      <c r="U96" s="899"/>
      <c r="V96" s="899"/>
      <c r="W96" s="899"/>
      <c r="X96" s="899"/>
      <c r="Y96" s="899"/>
      <c r="Z96" s="899"/>
    </row>
    <row r="97" spans="1:26" ht="15.75" customHeight="1">
      <c r="A97" s="899"/>
      <c r="B97" s="899"/>
      <c r="C97" s="899"/>
      <c r="D97" s="899"/>
      <c r="E97" s="899"/>
      <c r="F97" s="899"/>
      <c r="G97" s="899"/>
      <c r="H97" s="899"/>
      <c r="I97" s="899"/>
      <c r="J97" s="899"/>
      <c r="K97" s="899"/>
      <c r="L97" s="899"/>
      <c r="M97" s="899"/>
      <c r="N97" s="899"/>
      <c r="O97" s="899"/>
      <c r="P97" s="899"/>
      <c r="Q97" s="899"/>
      <c r="R97" s="899"/>
      <c r="S97" s="899"/>
      <c r="T97" s="899"/>
      <c r="U97" s="899"/>
      <c r="V97" s="899"/>
      <c r="W97" s="899"/>
      <c r="X97" s="899"/>
      <c r="Y97" s="899"/>
      <c r="Z97" s="899"/>
    </row>
    <row r="98" spans="1:26" ht="15.75" customHeight="1">
      <c r="A98" s="899"/>
      <c r="B98" s="899"/>
      <c r="C98" s="899"/>
      <c r="D98" s="899"/>
      <c r="E98" s="899"/>
      <c r="F98" s="899"/>
      <c r="G98" s="899"/>
      <c r="H98" s="899"/>
      <c r="I98" s="899"/>
      <c r="J98" s="899"/>
      <c r="K98" s="899"/>
      <c r="L98" s="899"/>
      <c r="M98" s="899"/>
      <c r="N98" s="899"/>
      <c r="O98" s="899"/>
      <c r="P98" s="899"/>
      <c r="Q98" s="899"/>
      <c r="R98" s="899"/>
      <c r="S98" s="899"/>
      <c r="T98" s="899"/>
      <c r="U98" s="899"/>
      <c r="V98" s="899"/>
      <c r="W98" s="899"/>
      <c r="X98" s="899"/>
      <c r="Y98" s="899"/>
      <c r="Z98" s="899"/>
    </row>
    <row r="99" spans="1:26" ht="15.75" customHeight="1">
      <c r="A99" s="899"/>
      <c r="B99" s="899"/>
      <c r="C99" s="899"/>
      <c r="D99" s="899"/>
      <c r="E99" s="899"/>
      <c r="F99" s="899"/>
      <c r="G99" s="899"/>
      <c r="H99" s="899"/>
      <c r="I99" s="899"/>
      <c r="J99" s="899"/>
      <c r="K99" s="899"/>
      <c r="L99" s="899"/>
      <c r="M99" s="899"/>
      <c r="N99" s="899"/>
      <c r="O99" s="899"/>
      <c r="P99" s="899"/>
      <c r="Q99" s="899"/>
      <c r="R99" s="899"/>
      <c r="S99" s="899"/>
      <c r="T99" s="899"/>
      <c r="U99" s="899"/>
      <c r="V99" s="899"/>
      <c r="W99" s="899"/>
      <c r="X99" s="899"/>
      <c r="Y99" s="899"/>
      <c r="Z99" s="899"/>
    </row>
    <row r="100" spans="1:26" ht="15.75" customHeight="1">
      <c r="A100" s="899"/>
      <c r="B100" s="899"/>
      <c r="C100" s="899"/>
      <c r="D100" s="899"/>
      <c r="E100" s="899"/>
      <c r="F100" s="899"/>
      <c r="G100" s="899"/>
      <c r="H100" s="899"/>
      <c r="I100" s="899"/>
      <c r="J100" s="899"/>
      <c r="K100" s="899"/>
      <c r="L100" s="899"/>
      <c r="M100" s="899"/>
      <c r="N100" s="899"/>
      <c r="O100" s="899"/>
      <c r="P100" s="899"/>
      <c r="Q100" s="899"/>
      <c r="R100" s="899"/>
      <c r="S100" s="899"/>
      <c r="T100" s="899"/>
      <c r="U100" s="899"/>
      <c r="V100" s="899"/>
      <c r="W100" s="899"/>
      <c r="X100" s="899"/>
      <c r="Y100" s="899"/>
      <c r="Z100" s="899"/>
    </row>
    <row r="101" spans="1:26" ht="15.75" customHeight="1">
      <c r="A101" s="899"/>
      <c r="B101" s="899"/>
      <c r="C101" s="899"/>
      <c r="D101" s="899"/>
      <c r="E101" s="899"/>
      <c r="F101" s="899"/>
      <c r="G101" s="899"/>
      <c r="H101" s="899"/>
      <c r="I101" s="899"/>
      <c r="J101" s="899"/>
      <c r="K101" s="899"/>
      <c r="L101" s="899"/>
      <c r="M101" s="899"/>
      <c r="N101" s="899"/>
      <c r="O101" s="899"/>
      <c r="P101" s="899"/>
      <c r="Q101" s="899"/>
      <c r="R101" s="899"/>
      <c r="S101" s="899"/>
      <c r="T101" s="899"/>
      <c r="U101" s="899"/>
      <c r="V101" s="899"/>
      <c r="W101" s="899"/>
      <c r="X101" s="899"/>
      <c r="Y101" s="899"/>
      <c r="Z101" s="899"/>
    </row>
    <row r="102" spans="1:26" ht="15.75" customHeight="1">
      <c r="A102" s="899"/>
      <c r="B102" s="899"/>
      <c r="C102" s="899"/>
      <c r="D102" s="899"/>
      <c r="E102" s="899"/>
      <c r="F102" s="899"/>
      <c r="G102" s="899"/>
      <c r="H102" s="899"/>
      <c r="I102" s="899"/>
      <c r="J102" s="899"/>
      <c r="K102" s="899"/>
      <c r="L102" s="899"/>
      <c r="M102" s="899"/>
      <c r="N102" s="899"/>
      <c r="O102" s="899"/>
      <c r="P102" s="899"/>
      <c r="Q102" s="899"/>
      <c r="R102" s="899"/>
      <c r="S102" s="899"/>
      <c r="T102" s="899"/>
      <c r="U102" s="899"/>
      <c r="V102" s="899"/>
      <c r="W102" s="899"/>
      <c r="X102" s="899"/>
      <c r="Y102" s="899"/>
      <c r="Z102" s="899"/>
    </row>
    <row r="103" spans="1:26" ht="15.75" customHeight="1">
      <c r="A103" s="899"/>
      <c r="B103" s="899"/>
      <c r="C103" s="899"/>
      <c r="D103" s="899"/>
      <c r="E103" s="899"/>
      <c r="F103" s="899"/>
      <c r="G103" s="899"/>
      <c r="H103" s="899"/>
      <c r="I103" s="899"/>
      <c r="J103" s="899"/>
      <c r="K103" s="899"/>
      <c r="L103" s="899"/>
      <c r="M103" s="899"/>
      <c r="N103" s="899"/>
      <c r="O103" s="899"/>
      <c r="P103" s="899"/>
      <c r="Q103" s="899"/>
      <c r="R103" s="899"/>
      <c r="S103" s="899"/>
      <c r="T103" s="899"/>
      <c r="U103" s="899"/>
      <c r="V103" s="899"/>
      <c r="W103" s="899"/>
      <c r="X103" s="899"/>
      <c r="Y103" s="899"/>
      <c r="Z103" s="899"/>
    </row>
    <row r="104" spans="1:26" ht="15.75" customHeight="1">
      <c r="A104" s="899"/>
      <c r="B104" s="899"/>
      <c r="C104" s="899"/>
      <c r="D104" s="899"/>
      <c r="E104" s="899"/>
      <c r="F104" s="899"/>
      <c r="G104" s="899"/>
      <c r="H104" s="899"/>
      <c r="I104" s="899"/>
      <c r="J104" s="899"/>
      <c r="K104" s="899"/>
      <c r="L104" s="899"/>
      <c r="M104" s="899"/>
      <c r="N104" s="899"/>
      <c r="O104" s="899"/>
      <c r="P104" s="899"/>
      <c r="Q104" s="899"/>
      <c r="R104" s="899"/>
      <c r="S104" s="899"/>
      <c r="T104" s="899"/>
      <c r="U104" s="899"/>
      <c r="V104" s="899"/>
      <c r="W104" s="899"/>
      <c r="X104" s="899"/>
      <c r="Y104" s="899"/>
      <c r="Z104" s="899"/>
    </row>
    <row r="105" spans="1:26" ht="15.75" customHeight="1">
      <c r="A105" s="899"/>
      <c r="B105" s="899"/>
      <c r="C105" s="899"/>
      <c r="D105" s="899"/>
      <c r="E105" s="899"/>
      <c r="F105" s="899"/>
      <c r="G105" s="899"/>
      <c r="H105" s="899"/>
      <c r="I105" s="899"/>
      <c r="J105" s="899"/>
      <c r="K105" s="899"/>
      <c r="L105" s="899"/>
      <c r="M105" s="899"/>
      <c r="N105" s="899"/>
      <c r="O105" s="899"/>
      <c r="P105" s="899"/>
      <c r="Q105" s="899"/>
      <c r="R105" s="899"/>
      <c r="S105" s="899"/>
      <c r="T105" s="899"/>
      <c r="U105" s="899"/>
      <c r="V105" s="899"/>
      <c r="W105" s="899"/>
      <c r="X105" s="899"/>
      <c r="Y105" s="899"/>
      <c r="Z105" s="899"/>
    </row>
    <row r="106" spans="1:26" ht="15.75" customHeight="1">
      <c r="A106" s="899"/>
      <c r="B106" s="899"/>
      <c r="C106" s="899"/>
      <c r="D106" s="899"/>
      <c r="E106" s="899"/>
      <c r="F106" s="899"/>
      <c r="G106" s="899"/>
      <c r="H106" s="899"/>
      <c r="I106" s="899"/>
      <c r="J106" s="899"/>
      <c r="K106" s="899"/>
      <c r="L106" s="899"/>
      <c r="M106" s="899"/>
      <c r="N106" s="899"/>
      <c r="O106" s="899"/>
      <c r="P106" s="899"/>
      <c r="Q106" s="899"/>
      <c r="R106" s="899"/>
      <c r="S106" s="899"/>
      <c r="T106" s="899"/>
      <c r="U106" s="899"/>
      <c r="V106" s="899"/>
      <c r="W106" s="899"/>
      <c r="X106" s="899"/>
      <c r="Y106" s="899"/>
      <c r="Z106" s="899"/>
    </row>
    <row r="107" spans="1:26" ht="15.75" customHeight="1">
      <c r="A107" s="899"/>
      <c r="B107" s="899"/>
      <c r="C107" s="899"/>
      <c r="D107" s="899"/>
      <c r="E107" s="899"/>
      <c r="F107" s="899"/>
      <c r="G107" s="899"/>
      <c r="H107" s="899"/>
      <c r="I107" s="899"/>
      <c r="J107" s="899"/>
      <c r="K107" s="899"/>
      <c r="L107" s="899"/>
      <c r="M107" s="899"/>
      <c r="N107" s="899"/>
      <c r="O107" s="899"/>
      <c r="P107" s="899"/>
      <c r="Q107" s="899"/>
      <c r="R107" s="899"/>
      <c r="S107" s="899"/>
      <c r="T107" s="899"/>
      <c r="U107" s="899"/>
      <c r="V107" s="899"/>
      <c r="W107" s="899"/>
      <c r="X107" s="899"/>
      <c r="Y107" s="899"/>
      <c r="Z107" s="899"/>
    </row>
    <row r="108" spans="1:26" ht="15.75" customHeight="1">
      <c r="A108" s="899"/>
      <c r="B108" s="899"/>
      <c r="C108" s="899"/>
      <c r="D108" s="899"/>
      <c r="E108" s="899"/>
      <c r="F108" s="899"/>
      <c r="G108" s="899"/>
      <c r="H108" s="899"/>
      <c r="I108" s="899"/>
      <c r="J108" s="899"/>
      <c r="K108" s="899"/>
      <c r="L108" s="899"/>
      <c r="M108" s="899"/>
      <c r="N108" s="899"/>
      <c r="O108" s="899"/>
      <c r="P108" s="899"/>
      <c r="Q108" s="899"/>
      <c r="R108" s="899"/>
      <c r="S108" s="899"/>
      <c r="T108" s="899"/>
      <c r="U108" s="899"/>
      <c r="V108" s="899"/>
      <c r="W108" s="899"/>
      <c r="X108" s="899"/>
      <c r="Y108" s="899"/>
      <c r="Z108" s="899"/>
    </row>
    <row r="109" spans="1:26" ht="15.75" customHeight="1">
      <c r="A109" s="899"/>
      <c r="B109" s="899"/>
      <c r="C109" s="899"/>
      <c r="D109" s="899"/>
      <c r="E109" s="899"/>
      <c r="F109" s="899"/>
      <c r="G109" s="899"/>
      <c r="H109" s="899"/>
      <c r="I109" s="899"/>
      <c r="J109" s="899"/>
      <c r="K109" s="899"/>
      <c r="L109" s="899"/>
      <c r="M109" s="899"/>
      <c r="N109" s="899"/>
      <c r="O109" s="899"/>
      <c r="P109" s="899"/>
      <c r="Q109" s="899"/>
      <c r="R109" s="899"/>
      <c r="S109" s="899"/>
      <c r="T109" s="899"/>
      <c r="U109" s="899"/>
      <c r="V109" s="899"/>
      <c r="W109" s="899"/>
      <c r="X109" s="899"/>
      <c r="Y109" s="899"/>
      <c r="Z109" s="899"/>
    </row>
    <row r="110" spans="1:26" ht="15.75" customHeight="1">
      <c r="A110" s="899"/>
      <c r="B110" s="899"/>
      <c r="C110" s="899"/>
      <c r="D110" s="899"/>
      <c r="E110" s="899"/>
      <c r="F110" s="899"/>
      <c r="G110" s="899"/>
      <c r="H110" s="899"/>
      <c r="I110" s="899"/>
      <c r="J110" s="899"/>
      <c r="K110" s="899"/>
      <c r="L110" s="899"/>
      <c r="M110" s="899"/>
      <c r="N110" s="899"/>
      <c r="O110" s="899"/>
      <c r="P110" s="899"/>
      <c r="Q110" s="899"/>
      <c r="R110" s="899"/>
      <c r="S110" s="899"/>
      <c r="T110" s="899"/>
      <c r="U110" s="899"/>
      <c r="V110" s="899"/>
      <c r="W110" s="899"/>
      <c r="X110" s="899"/>
      <c r="Y110" s="899"/>
      <c r="Z110" s="899"/>
    </row>
    <row r="111" spans="1:26" ht="15.75" customHeight="1">
      <c r="A111" s="899"/>
      <c r="B111" s="899"/>
      <c r="C111" s="899"/>
      <c r="D111" s="899"/>
      <c r="E111" s="899"/>
      <c r="F111" s="899"/>
      <c r="G111" s="899"/>
      <c r="H111" s="899"/>
      <c r="I111" s="899"/>
      <c r="J111" s="899"/>
      <c r="K111" s="899"/>
      <c r="L111" s="899"/>
      <c r="M111" s="899"/>
      <c r="N111" s="899"/>
      <c r="O111" s="899"/>
      <c r="P111" s="899"/>
      <c r="Q111" s="899"/>
      <c r="R111" s="899"/>
      <c r="S111" s="899"/>
      <c r="T111" s="899"/>
      <c r="U111" s="899"/>
      <c r="V111" s="899"/>
      <c r="W111" s="899"/>
      <c r="X111" s="899"/>
      <c r="Y111" s="899"/>
      <c r="Z111" s="899"/>
    </row>
    <row r="112" spans="1:26" ht="15.75" customHeight="1">
      <c r="A112" s="899"/>
      <c r="B112" s="899"/>
      <c r="C112" s="899"/>
      <c r="D112" s="899"/>
      <c r="E112" s="899"/>
      <c r="F112" s="899"/>
      <c r="G112" s="899"/>
      <c r="H112" s="899"/>
      <c r="I112" s="899"/>
      <c r="J112" s="899"/>
      <c r="K112" s="899"/>
      <c r="L112" s="899"/>
      <c r="M112" s="899"/>
      <c r="N112" s="899"/>
      <c r="O112" s="899"/>
      <c r="P112" s="899"/>
      <c r="Q112" s="899"/>
      <c r="R112" s="899"/>
      <c r="S112" s="899"/>
      <c r="T112" s="899"/>
      <c r="U112" s="899"/>
      <c r="V112" s="899"/>
      <c r="W112" s="899"/>
      <c r="X112" s="899"/>
      <c r="Y112" s="899"/>
      <c r="Z112" s="899"/>
    </row>
    <row r="113" spans="1:26" ht="15.75" customHeight="1">
      <c r="A113" s="899"/>
      <c r="B113" s="899"/>
      <c r="C113" s="899"/>
      <c r="D113" s="899"/>
      <c r="E113" s="899"/>
      <c r="F113" s="899"/>
      <c r="G113" s="899"/>
      <c r="H113" s="899"/>
      <c r="I113" s="899"/>
      <c r="J113" s="899"/>
      <c r="K113" s="899"/>
      <c r="L113" s="899"/>
      <c r="M113" s="899"/>
      <c r="N113" s="899"/>
      <c r="O113" s="899"/>
      <c r="P113" s="899"/>
      <c r="Q113" s="899"/>
      <c r="R113" s="899"/>
      <c r="S113" s="899"/>
      <c r="T113" s="899"/>
      <c r="U113" s="899"/>
      <c r="V113" s="899"/>
      <c r="W113" s="899"/>
      <c r="X113" s="899"/>
      <c r="Y113" s="899"/>
      <c r="Z113" s="899"/>
    </row>
    <row r="114" spans="1:26" ht="15.75" customHeight="1">
      <c r="A114" s="899"/>
      <c r="B114" s="899"/>
      <c r="C114" s="899"/>
      <c r="D114" s="899"/>
      <c r="E114" s="899"/>
      <c r="F114" s="899"/>
      <c r="G114" s="899"/>
      <c r="H114" s="899"/>
      <c r="I114" s="899"/>
      <c r="J114" s="899"/>
      <c r="K114" s="899"/>
      <c r="L114" s="899"/>
      <c r="M114" s="899"/>
      <c r="N114" s="899"/>
      <c r="O114" s="899"/>
      <c r="P114" s="899"/>
      <c r="Q114" s="899"/>
      <c r="R114" s="899"/>
      <c r="S114" s="899"/>
      <c r="T114" s="899"/>
      <c r="U114" s="899"/>
      <c r="V114" s="899"/>
      <c r="W114" s="899"/>
      <c r="X114" s="899"/>
      <c r="Y114" s="899"/>
      <c r="Z114" s="899"/>
    </row>
    <row r="115" spans="1:26" ht="15.75" customHeight="1">
      <c r="A115" s="899"/>
      <c r="B115" s="899"/>
      <c r="C115" s="899"/>
      <c r="D115" s="899"/>
      <c r="E115" s="899"/>
      <c r="F115" s="899"/>
      <c r="G115" s="899"/>
      <c r="H115" s="899"/>
      <c r="I115" s="899"/>
      <c r="J115" s="899"/>
      <c r="K115" s="899"/>
      <c r="L115" s="899"/>
      <c r="M115" s="899"/>
      <c r="N115" s="899"/>
      <c r="O115" s="899"/>
      <c r="P115" s="899"/>
      <c r="Q115" s="899"/>
      <c r="R115" s="899"/>
      <c r="S115" s="899"/>
      <c r="T115" s="899"/>
      <c r="U115" s="899"/>
      <c r="V115" s="899"/>
      <c r="W115" s="899"/>
      <c r="X115" s="899"/>
      <c r="Y115" s="899"/>
      <c r="Z115" s="899"/>
    </row>
    <row r="116" spans="1:26" ht="15.75" customHeight="1">
      <c r="A116" s="899"/>
      <c r="B116" s="899"/>
      <c r="C116" s="899"/>
      <c r="D116" s="899"/>
      <c r="E116" s="899"/>
      <c r="F116" s="899"/>
      <c r="G116" s="899"/>
      <c r="H116" s="899"/>
      <c r="I116" s="899"/>
      <c r="J116" s="899"/>
      <c r="K116" s="899"/>
      <c r="L116" s="899"/>
      <c r="M116" s="899"/>
      <c r="N116" s="899"/>
      <c r="O116" s="899"/>
      <c r="P116" s="899"/>
      <c r="Q116" s="899"/>
      <c r="R116" s="899"/>
      <c r="S116" s="899"/>
      <c r="T116" s="899"/>
      <c r="U116" s="899"/>
      <c r="V116" s="899"/>
      <c r="W116" s="899"/>
      <c r="X116" s="899"/>
      <c r="Y116" s="899"/>
      <c r="Z116" s="899"/>
    </row>
    <row r="117" spans="1:26" ht="15.75" customHeight="1">
      <c r="A117" s="899"/>
      <c r="B117" s="899"/>
      <c r="C117" s="899"/>
      <c r="D117" s="899"/>
      <c r="E117" s="899"/>
      <c r="F117" s="899"/>
      <c r="G117" s="899"/>
      <c r="H117" s="899"/>
      <c r="I117" s="899"/>
      <c r="J117" s="899"/>
      <c r="K117" s="899"/>
      <c r="L117" s="899"/>
      <c r="M117" s="899"/>
      <c r="N117" s="899"/>
      <c r="O117" s="899"/>
      <c r="P117" s="899"/>
      <c r="Q117" s="899"/>
      <c r="R117" s="899"/>
      <c r="S117" s="899"/>
      <c r="T117" s="899"/>
      <c r="U117" s="899"/>
      <c r="V117" s="899"/>
      <c r="W117" s="899"/>
      <c r="X117" s="899"/>
      <c r="Y117" s="899"/>
      <c r="Z117" s="899"/>
    </row>
    <row r="118" spans="1:26" ht="15.75" customHeight="1">
      <c r="A118" s="899"/>
      <c r="B118" s="899"/>
      <c r="C118" s="899"/>
      <c r="D118" s="899"/>
      <c r="E118" s="899"/>
      <c r="F118" s="899"/>
      <c r="G118" s="899"/>
      <c r="H118" s="899"/>
      <c r="I118" s="899"/>
      <c r="J118" s="899"/>
      <c r="K118" s="899"/>
      <c r="L118" s="899"/>
      <c r="M118" s="899"/>
      <c r="N118" s="899"/>
      <c r="O118" s="899"/>
      <c r="P118" s="899"/>
      <c r="Q118" s="899"/>
      <c r="R118" s="899"/>
      <c r="S118" s="899"/>
      <c r="T118" s="899"/>
      <c r="U118" s="899"/>
      <c r="V118" s="899"/>
      <c r="W118" s="899"/>
      <c r="X118" s="899"/>
      <c r="Y118" s="899"/>
      <c r="Z118" s="899"/>
    </row>
    <row r="119" spans="1:26" ht="15.75" customHeight="1">
      <c r="A119" s="899"/>
      <c r="B119" s="899"/>
      <c r="C119" s="899"/>
      <c r="D119" s="899"/>
      <c r="E119" s="899"/>
      <c r="F119" s="899"/>
      <c r="G119" s="899"/>
      <c r="H119" s="899"/>
      <c r="I119" s="899"/>
      <c r="J119" s="899"/>
      <c r="K119" s="899"/>
      <c r="L119" s="899"/>
      <c r="M119" s="899"/>
      <c r="N119" s="899"/>
      <c r="O119" s="899"/>
      <c r="P119" s="899"/>
      <c r="Q119" s="899"/>
      <c r="R119" s="899"/>
      <c r="S119" s="899"/>
      <c r="T119" s="899"/>
      <c r="U119" s="899"/>
      <c r="V119" s="899"/>
      <c r="W119" s="899"/>
      <c r="X119" s="899"/>
      <c r="Y119" s="899"/>
      <c r="Z119" s="899"/>
    </row>
    <row r="120" spans="1:26" ht="15.75" customHeight="1">
      <c r="A120" s="899"/>
      <c r="B120" s="899"/>
      <c r="C120" s="899"/>
      <c r="D120" s="899"/>
      <c r="E120" s="899"/>
      <c r="F120" s="899"/>
      <c r="G120" s="899"/>
      <c r="H120" s="899"/>
      <c r="I120" s="899"/>
      <c r="J120" s="899"/>
      <c r="K120" s="899"/>
      <c r="L120" s="899"/>
      <c r="M120" s="899"/>
      <c r="N120" s="899"/>
      <c r="O120" s="899"/>
      <c r="P120" s="899"/>
      <c r="Q120" s="899"/>
      <c r="R120" s="899"/>
      <c r="S120" s="899"/>
      <c r="T120" s="899"/>
      <c r="U120" s="899"/>
      <c r="V120" s="899"/>
      <c r="W120" s="899"/>
      <c r="X120" s="899"/>
      <c r="Y120" s="899"/>
      <c r="Z120" s="899"/>
    </row>
    <row r="121" spans="1:26" ht="15.75" customHeight="1">
      <c r="A121" s="899"/>
      <c r="B121" s="899"/>
      <c r="C121" s="899"/>
      <c r="D121" s="899"/>
      <c r="E121" s="899"/>
      <c r="F121" s="899"/>
      <c r="G121" s="899"/>
      <c r="H121" s="899"/>
      <c r="I121" s="899"/>
      <c r="J121" s="899"/>
      <c r="K121" s="899"/>
      <c r="L121" s="899"/>
      <c r="M121" s="899"/>
      <c r="N121" s="899"/>
      <c r="O121" s="899"/>
      <c r="P121" s="899"/>
      <c r="Q121" s="899"/>
      <c r="R121" s="899"/>
      <c r="S121" s="899"/>
      <c r="T121" s="899"/>
      <c r="U121" s="899"/>
      <c r="V121" s="899"/>
      <c r="W121" s="899"/>
      <c r="X121" s="899"/>
      <c r="Y121" s="899"/>
      <c r="Z121" s="899"/>
    </row>
    <row r="122" spans="1:26" ht="15.75" customHeight="1">
      <c r="A122" s="899"/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9"/>
      <c r="T122" s="899"/>
      <c r="U122" s="899"/>
      <c r="V122" s="899"/>
      <c r="W122" s="899"/>
      <c r="X122" s="899"/>
      <c r="Y122" s="899"/>
      <c r="Z122" s="899"/>
    </row>
    <row r="123" spans="1:26" ht="15.75" customHeight="1">
      <c r="A123" s="899"/>
      <c r="B123" s="899"/>
      <c r="C123" s="899"/>
      <c r="D123" s="899"/>
      <c r="E123" s="899"/>
      <c r="F123" s="899"/>
      <c r="G123" s="899"/>
      <c r="H123" s="899"/>
      <c r="I123" s="899"/>
      <c r="J123" s="899"/>
      <c r="K123" s="899"/>
      <c r="L123" s="899"/>
      <c r="M123" s="899"/>
      <c r="N123" s="899"/>
      <c r="O123" s="899"/>
      <c r="P123" s="899"/>
      <c r="Q123" s="899"/>
      <c r="R123" s="899"/>
      <c r="S123" s="899"/>
      <c r="T123" s="899"/>
      <c r="U123" s="899"/>
      <c r="V123" s="899"/>
      <c r="W123" s="899"/>
      <c r="X123" s="899"/>
      <c r="Y123" s="899"/>
      <c r="Z123" s="899"/>
    </row>
    <row r="124" spans="1:26" ht="15.75" customHeight="1">
      <c r="A124" s="899"/>
      <c r="B124" s="899"/>
      <c r="C124" s="899"/>
      <c r="D124" s="899"/>
      <c r="E124" s="899"/>
      <c r="F124" s="899"/>
      <c r="G124" s="899"/>
      <c r="H124" s="899"/>
      <c r="I124" s="899"/>
      <c r="J124" s="899"/>
      <c r="K124" s="899"/>
      <c r="L124" s="899"/>
      <c r="M124" s="899"/>
      <c r="N124" s="899"/>
      <c r="O124" s="899"/>
      <c r="P124" s="899"/>
      <c r="Q124" s="899"/>
      <c r="R124" s="899"/>
      <c r="S124" s="899"/>
      <c r="T124" s="899"/>
      <c r="U124" s="899"/>
      <c r="V124" s="899"/>
      <c r="W124" s="899"/>
      <c r="X124" s="899"/>
      <c r="Y124" s="899"/>
      <c r="Z124" s="899"/>
    </row>
    <row r="125" spans="1:26" ht="15.75" customHeight="1">
      <c r="A125" s="899"/>
      <c r="B125" s="899"/>
      <c r="C125" s="899"/>
      <c r="D125" s="899"/>
      <c r="E125" s="899"/>
      <c r="F125" s="899"/>
      <c r="G125" s="899"/>
      <c r="H125" s="899"/>
      <c r="I125" s="899"/>
      <c r="J125" s="899"/>
      <c r="K125" s="899"/>
      <c r="L125" s="899"/>
      <c r="M125" s="899"/>
      <c r="N125" s="899"/>
      <c r="O125" s="899"/>
      <c r="P125" s="899"/>
      <c r="Q125" s="899"/>
      <c r="R125" s="899"/>
      <c r="S125" s="899"/>
      <c r="T125" s="899"/>
      <c r="U125" s="899"/>
      <c r="V125" s="899"/>
      <c r="W125" s="899"/>
      <c r="X125" s="899"/>
      <c r="Y125" s="899"/>
      <c r="Z125" s="899"/>
    </row>
    <row r="126" spans="1:26" ht="15.75" customHeight="1">
      <c r="A126" s="899"/>
      <c r="B126" s="899"/>
      <c r="C126" s="899"/>
      <c r="D126" s="899"/>
      <c r="E126" s="899"/>
      <c r="F126" s="899"/>
      <c r="G126" s="899"/>
      <c r="H126" s="899"/>
      <c r="I126" s="899"/>
      <c r="J126" s="899"/>
      <c r="K126" s="899"/>
      <c r="L126" s="899"/>
      <c r="M126" s="899"/>
      <c r="N126" s="899"/>
      <c r="O126" s="899"/>
      <c r="P126" s="899"/>
      <c r="Q126" s="899"/>
      <c r="R126" s="899"/>
      <c r="S126" s="899"/>
      <c r="T126" s="899"/>
      <c r="U126" s="899"/>
      <c r="V126" s="899"/>
      <c r="W126" s="899"/>
      <c r="X126" s="899"/>
      <c r="Y126" s="899"/>
      <c r="Z126" s="899"/>
    </row>
    <row r="127" spans="1:26" ht="15.75" customHeight="1">
      <c r="A127" s="899"/>
      <c r="B127" s="899"/>
      <c r="C127" s="899"/>
      <c r="D127" s="899"/>
      <c r="E127" s="899"/>
      <c r="F127" s="899"/>
      <c r="G127" s="899"/>
      <c r="H127" s="899"/>
      <c r="I127" s="899"/>
      <c r="J127" s="899"/>
      <c r="K127" s="899"/>
      <c r="L127" s="899"/>
      <c r="M127" s="899"/>
      <c r="N127" s="899"/>
      <c r="O127" s="899"/>
      <c r="P127" s="899"/>
      <c r="Q127" s="899"/>
      <c r="R127" s="899"/>
      <c r="S127" s="899"/>
      <c r="T127" s="899"/>
      <c r="U127" s="899"/>
      <c r="V127" s="899"/>
      <c r="W127" s="899"/>
      <c r="X127" s="899"/>
      <c r="Y127" s="899"/>
      <c r="Z127" s="899"/>
    </row>
    <row r="128" spans="1:26" ht="15.75" customHeight="1">
      <c r="A128" s="899"/>
      <c r="B128" s="899"/>
      <c r="C128" s="899"/>
      <c r="D128" s="899"/>
      <c r="E128" s="899"/>
      <c r="F128" s="899"/>
      <c r="G128" s="899"/>
      <c r="H128" s="899"/>
      <c r="I128" s="899"/>
      <c r="J128" s="899"/>
      <c r="K128" s="899"/>
      <c r="L128" s="899"/>
      <c r="M128" s="899"/>
      <c r="N128" s="899"/>
      <c r="O128" s="899"/>
      <c r="P128" s="899"/>
      <c r="Q128" s="899"/>
      <c r="R128" s="899"/>
      <c r="S128" s="899"/>
      <c r="T128" s="899"/>
      <c r="U128" s="899"/>
      <c r="V128" s="899"/>
      <c r="W128" s="899"/>
      <c r="X128" s="899"/>
      <c r="Y128" s="899"/>
      <c r="Z128" s="899"/>
    </row>
    <row r="129" spans="1:26" ht="15.75" customHeight="1">
      <c r="A129" s="899"/>
      <c r="B129" s="899"/>
      <c r="C129" s="899"/>
      <c r="D129" s="899"/>
      <c r="E129" s="899"/>
      <c r="F129" s="899"/>
      <c r="G129" s="899"/>
      <c r="H129" s="899"/>
      <c r="I129" s="899"/>
      <c r="J129" s="899"/>
      <c r="K129" s="899"/>
      <c r="L129" s="899"/>
      <c r="M129" s="899"/>
      <c r="N129" s="899"/>
      <c r="O129" s="899"/>
      <c r="P129" s="899"/>
      <c r="Q129" s="899"/>
      <c r="R129" s="899"/>
      <c r="S129" s="899"/>
      <c r="T129" s="899"/>
      <c r="U129" s="899"/>
      <c r="V129" s="899"/>
      <c r="W129" s="899"/>
      <c r="X129" s="899"/>
      <c r="Y129" s="899"/>
      <c r="Z129" s="899"/>
    </row>
    <row r="130" spans="1:26" ht="15.75" customHeight="1">
      <c r="A130" s="899"/>
      <c r="B130" s="899"/>
      <c r="C130" s="899"/>
      <c r="D130" s="899"/>
      <c r="E130" s="899"/>
      <c r="F130" s="899"/>
      <c r="G130" s="899"/>
      <c r="H130" s="899"/>
      <c r="I130" s="899"/>
      <c r="J130" s="899"/>
      <c r="K130" s="899"/>
      <c r="L130" s="899"/>
      <c r="M130" s="899"/>
      <c r="N130" s="899"/>
      <c r="O130" s="899"/>
      <c r="P130" s="899"/>
      <c r="Q130" s="899"/>
      <c r="R130" s="899"/>
      <c r="S130" s="899"/>
      <c r="T130" s="899"/>
      <c r="U130" s="899"/>
      <c r="V130" s="899"/>
      <c r="W130" s="899"/>
      <c r="X130" s="899"/>
      <c r="Y130" s="899"/>
      <c r="Z130" s="899"/>
    </row>
    <row r="131" spans="1:26" ht="15.75" customHeight="1">
      <c r="A131" s="899"/>
      <c r="B131" s="899"/>
      <c r="C131" s="899"/>
      <c r="D131" s="899"/>
      <c r="E131" s="899"/>
      <c r="F131" s="899"/>
      <c r="G131" s="899"/>
      <c r="H131" s="899"/>
      <c r="I131" s="899"/>
      <c r="J131" s="899"/>
      <c r="K131" s="899"/>
      <c r="L131" s="899"/>
      <c r="M131" s="899"/>
      <c r="N131" s="899"/>
      <c r="O131" s="899"/>
      <c r="P131" s="899"/>
      <c r="Q131" s="899"/>
      <c r="R131" s="899"/>
      <c r="S131" s="899"/>
      <c r="T131" s="899"/>
      <c r="U131" s="899"/>
      <c r="V131" s="899"/>
      <c r="W131" s="899"/>
      <c r="X131" s="899"/>
      <c r="Y131" s="899"/>
      <c r="Z131" s="899"/>
    </row>
    <row r="132" spans="1:26" ht="15.75" customHeight="1">
      <c r="A132" s="899"/>
      <c r="B132" s="899"/>
      <c r="C132" s="899"/>
      <c r="D132" s="899"/>
      <c r="E132" s="899"/>
      <c r="F132" s="899"/>
      <c r="G132" s="899"/>
      <c r="H132" s="899"/>
      <c r="I132" s="899"/>
      <c r="J132" s="899"/>
      <c r="K132" s="899"/>
      <c r="L132" s="899"/>
      <c r="M132" s="899"/>
      <c r="N132" s="899"/>
      <c r="O132" s="899"/>
      <c r="P132" s="899"/>
      <c r="Q132" s="899"/>
      <c r="R132" s="899"/>
      <c r="S132" s="899"/>
      <c r="T132" s="899"/>
      <c r="U132" s="899"/>
      <c r="V132" s="899"/>
      <c r="W132" s="899"/>
      <c r="X132" s="899"/>
      <c r="Y132" s="899"/>
      <c r="Z132" s="899"/>
    </row>
    <row r="133" spans="1:26" ht="15.75" customHeight="1">
      <c r="A133" s="899"/>
      <c r="B133" s="899"/>
      <c r="C133" s="899"/>
      <c r="D133" s="899"/>
      <c r="E133" s="899"/>
      <c r="F133" s="899"/>
      <c r="G133" s="899"/>
      <c r="H133" s="899"/>
      <c r="I133" s="899"/>
      <c r="J133" s="899"/>
      <c r="K133" s="899"/>
      <c r="L133" s="899"/>
      <c r="M133" s="899"/>
      <c r="N133" s="899"/>
      <c r="O133" s="899"/>
      <c r="P133" s="899"/>
      <c r="Q133" s="899"/>
      <c r="R133" s="899"/>
      <c r="S133" s="899"/>
      <c r="T133" s="899"/>
      <c r="U133" s="899"/>
      <c r="V133" s="899"/>
      <c r="W133" s="899"/>
      <c r="X133" s="899"/>
      <c r="Y133" s="899"/>
      <c r="Z133" s="899"/>
    </row>
    <row r="134" spans="1:26" ht="15.75" customHeight="1">
      <c r="A134" s="899"/>
      <c r="B134" s="899"/>
      <c r="C134" s="899"/>
      <c r="D134" s="899"/>
      <c r="E134" s="899"/>
      <c r="F134" s="899"/>
      <c r="G134" s="899"/>
      <c r="H134" s="899"/>
      <c r="I134" s="899"/>
      <c r="J134" s="899"/>
      <c r="K134" s="899"/>
      <c r="L134" s="899"/>
      <c r="M134" s="899"/>
      <c r="N134" s="899"/>
      <c r="O134" s="899"/>
      <c r="P134" s="899"/>
      <c r="Q134" s="899"/>
      <c r="R134" s="899"/>
      <c r="S134" s="899"/>
      <c r="T134" s="899"/>
      <c r="U134" s="899"/>
      <c r="V134" s="899"/>
      <c r="W134" s="899"/>
      <c r="X134" s="899"/>
      <c r="Y134" s="899"/>
      <c r="Z134" s="899"/>
    </row>
    <row r="135" spans="1:26" ht="15.75" customHeight="1">
      <c r="A135" s="899"/>
      <c r="B135" s="899"/>
      <c r="C135" s="899"/>
      <c r="D135" s="899"/>
      <c r="E135" s="899"/>
      <c r="F135" s="899"/>
      <c r="G135" s="899"/>
      <c r="H135" s="899"/>
      <c r="I135" s="899"/>
      <c r="J135" s="899"/>
      <c r="K135" s="899"/>
      <c r="L135" s="899"/>
      <c r="M135" s="899"/>
      <c r="N135" s="899"/>
      <c r="O135" s="899"/>
      <c r="P135" s="899"/>
      <c r="Q135" s="899"/>
      <c r="R135" s="899"/>
      <c r="S135" s="899"/>
      <c r="T135" s="899"/>
      <c r="U135" s="899"/>
      <c r="V135" s="899"/>
      <c r="W135" s="899"/>
      <c r="X135" s="899"/>
      <c r="Y135" s="899"/>
      <c r="Z135" s="899"/>
    </row>
    <row r="136" spans="1:26" ht="15.75" customHeight="1">
      <c r="A136" s="899"/>
      <c r="B136" s="899"/>
      <c r="C136" s="899"/>
      <c r="D136" s="899"/>
      <c r="E136" s="899"/>
      <c r="F136" s="899"/>
      <c r="G136" s="899"/>
      <c r="H136" s="899"/>
      <c r="I136" s="899"/>
      <c r="J136" s="899"/>
      <c r="K136" s="899"/>
      <c r="L136" s="899"/>
      <c r="M136" s="899"/>
      <c r="N136" s="899"/>
      <c r="O136" s="899"/>
      <c r="P136" s="899"/>
      <c r="Q136" s="899"/>
      <c r="R136" s="899"/>
      <c r="S136" s="899"/>
      <c r="T136" s="899"/>
      <c r="U136" s="899"/>
      <c r="V136" s="899"/>
      <c r="W136" s="899"/>
      <c r="X136" s="899"/>
      <c r="Y136" s="899"/>
      <c r="Z136" s="899"/>
    </row>
    <row r="137" spans="1:26" ht="15.75" customHeight="1">
      <c r="A137" s="899"/>
      <c r="B137" s="899"/>
      <c r="C137" s="899"/>
      <c r="D137" s="899"/>
      <c r="E137" s="899"/>
      <c r="F137" s="899"/>
      <c r="G137" s="899"/>
      <c r="H137" s="899"/>
      <c r="I137" s="899"/>
      <c r="J137" s="899"/>
      <c r="K137" s="899"/>
      <c r="L137" s="899"/>
      <c r="M137" s="899"/>
      <c r="N137" s="899"/>
      <c r="O137" s="899"/>
      <c r="P137" s="899"/>
      <c r="Q137" s="899"/>
      <c r="R137" s="899"/>
      <c r="S137" s="899"/>
      <c r="T137" s="899"/>
      <c r="U137" s="899"/>
      <c r="V137" s="899"/>
      <c r="W137" s="899"/>
      <c r="X137" s="899"/>
      <c r="Y137" s="899"/>
      <c r="Z137" s="899"/>
    </row>
    <row r="138" spans="1:26" ht="15.75" customHeight="1">
      <c r="A138" s="899"/>
      <c r="B138" s="899"/>
      <c r="C138" s="899"/>
      <c r="D138" s="899"/>
      <c r="E138" s="899"/>
      <c r="F138" s="899"/>
      <c r="G138" s="899"/>
      <c r="H138" s="899"/>
      <c r="I138" s="899"/>
      <c r="J138" s="899"/>
      <c r="K138" s="899"/>
      <c r="L138" s="899"/>
      <c r="M138" s="899"/>
      <c r="N138" s="899"/>
      <c r="O138" s="899"/>
      <c r="P138" s="899"/>
      <c r="Q138" s="899"/>
      <c r="R138" s="899"/>
      <c r="S138" s="899"/>
      <c r="T138" s="899"/>
      <c r="U138" s="899"/>
      <c r="V138" s="899"/>
      <c r="W138" s="899"/>
      <c r="X138" s="899"/>
      <c r="Y138" s="899"/>
      <c r="Z138" s="899"/>
    </row>
    <row r="139" spans="1:26" ht="15.75" customHeight="1">
      <c r="A139" s="899"/>
      <c r="B139" s="899"/>
      <c r="C139" s="899"/>
      <c r="D139" s="899"/>
      <c r="E139" s="899"/>
      <c r="F139" s="899"/>
      <c r="G139" s="899"/>
      <c r="H139" s="899"/>
      <c r="I139" s="899"/>
      <c r="J139" s="899"/>
      <c r="K139" s="899"/>
      <c r="L139" s="899"/>
      <c r="M139" s="899"/>
      <c r="N139" s="899"/>
      <c r="O139" s="899"/>
      <c r="P139" s="899"/>
      <c r="Q139" s="899"/>
      <c r="R139" s="899"/>
      <c r="S139" s="899"/>
      <c r="T139" s="899"/>
      <c r="U139" s="899"/>
      <c r="V139" s="899"/>
      <c r="W139" s="899"/>
      <c r="X139" s="899"/>
      <c r="Y139" s="899"/>
      <c r="Z139" s="899"/>
    </row>
    <row r="140" spans="1:26" ht="15.75" customHeight="1">
      <c r="A140" s="899"/>
      <c r="B140" s="899"/>
      <c r="C140" s="899"/>
      <c r="D140" s="899"/>
      <c r="E140" s="899"/>
      <c r="F140" s="899"/>
      <c r="G140" s="899"/>
      <c r="H140" s="899"/>
      <c r="I140" s="899"/>
      <c r="J140" s="899"/>
      <c r="K140" s="899"/>
      <c r="L140" s="899"/>
      <c r="M140" s="899"/>
      <c r="N140" s="899"/>
      <c r="O140" s="899"/>
      <c r="P140" s="899"/>
      <c r="Q140" s="899"/>
      <c r="R140" s="899"/>
      <c r="S140" s="899"/>
      <c r="T140" s="899"/>
      <c r="U140" s="899"/>
      <c r="V140" s="899"/>
      <c r="W140" s="899"/>
      <c r="X140" s="899"/>
      <c r="Y140" s="899"/>
      <c r="Z140" s="899"/>
    </row>
    <row r="141" spans="1:26" ht="15.75" customHeight="1">
      <c r="A141" s="899"/>
      <c r="B141" s="899"/>
      <c r="C141" s="899"/>
      <c r="D141" s="899"/>
      <c r="E141" s="899"/>
      <c r="F141" s="899"/>
      <c r="G141" s="899"/>
      <c r="H141" s="899"/>
      <c r="I141" s="899"/>
      <c r="J141" s="899"/>
      <c r="K141" s="899"/>
      <c r="L141" s="899"/>
      <c r="M141" s="899"/>
      <c r="N141" s="899"/>
      <c r="O141" s="899"/>
      <c r="P141" s="899"/>
      <c r="Q141" s="899"/>
      <c r="R141" s="899"/>
      <c r="S141" s="899"/>
      <c r="T141" s="899"/>
      <c r="U141" s="899"/>
      <c r="V141" s="899"/>
      <c r="W141" s="899"/>
      <c r="X141" s="899"/>
      <c r="Y141" s="899"/>
      <c r="Z141" s="899"/>
    </row>
    <row r="142" spans="1:26" ht="15.75" customHeight="1">
      <c r="A142" s="899"/>
      <c r="B142" s="899"/>
      <c r="C142" s="899"/>
      <c r="D142" s="899"/>
      <c r="E142" s="899"/>
      <c r="F142" s="899"/>
      <c r="G142" s="899"/>
      <c r="H142" s="899"/>
      <c r="I142" s="899"/>
      <c r="J142" s="899"/>
      <c r="K142" s="899"/>
      <c r="L142" s="899"/>
      <c r="M142" s="899"/>
      <c r="N142" s="899"/>
      <c r="O142" s="899"/>
      <c r="P142" s="899"/>
      <c r="Q142" s="899"/>
      <c r="R142" s="899"/>
      <c r="S142" s="899"/>
      <c r="T142" s="899"/>
      <c r="U142" s="899"/>
      <c r="V142" s="899"/>
      <c r="W142" s="899"/>
      <c r="X142" s="899"/>
      <c r="Y142" s="899"/>
      <c r="Z142" s="899"/>
    </row>
    <row r="143" spans="1:26" ht="15.75" customHeight="1">
      <c r="A143" s="899"/>
      <c r="B143" s="899"/>
      <c r="C143" s="899"/>
      <c r="D143" s="899"/>
      <c r="E143" s="899"/>
      <c r="F143" s="899"/>
      <c r="G143" s="899"/>
      <c r="H143" s="899"/>
      <c r="I143" s="899"/>
      <c r="J143" s="899"/>
      <c r="K143" s="899"/>
      <c r="L143" s="899"/>
      <c r="M143" s="899"/>
      <c r="N143" s="899"/>
      <c r="O143" s="899"/>
      <c r="P143" s="899"/>
      <c r="Q143" s="899"/>
      <c r="R143" s="899"/>
      <c r="S143" s="899"/>
      <c r="T143" s="899"/>
      <c r="U143" s="899"/>
      <c r="V143" s="899"/>
      <c r="W143" s="899"/>
      <c r="X143" s="899"/>
      <c r="Y143" s="899"/>
      <c r="Z143" s="899"/>
    </row>
    <row r="144" spans="1:26" ht="15.75" customHeight="1">
      <c r="A144" s="899"/>
      <c r="B144" s="899"/>
      <c r="C144" s="899"/>
      <c r="D144" s="899"/>
      <c r="E144" s="899"/>
      <c r="F144" s="899"/>
      <c r="G144" s="899"/>
      <c r="H144" s="899"/>
      <c r="I144" s="899"/>
      <c r="J144" s="899"/>
      <c r="K144" s="899"/>
      <c r="L144" s="899"/>
      <c r="M144" s="899"/>
      <c r="N144" s="899"/>
      <c r="O144" s="899"/>
      <c r="P144" s="899"/>
      <c r="Q144" s="899"/>
      <c r="R144" s="899"/>
      <c r="S144" s="899"/>
      <c r="T144" s="899"/>
      <c r="U144" s="899"/>
      <c r="V144" s="899"/>
      <c r="W144" s="899"/>
      <c r="X144" s="899"/>
      <c r="Y144" s="899"/>
      <c r="Z144" s="899"/>
    </row>
    <row r="145" spans="1:26" ht="15.75" customHeight="1">
      <c r="A145" s="899"/>
      <c r="B145" s="899"/>
      <c r="C145" s="899"/>
      <c r="D145" s="899"/>
      <c r="E145" s="899"/>
      <c r="F145" s="899"/>
      <c r="G145" s="899"/>
      <c r="H145" s="899"/>
      <c r="I145" s="899"/>
      <c r="J145" s="899"/>
      <c r="K145" s="899"/>
      <c r="L145" s="899"/>
      <c r="M145" s="899"/>
      <c r="N145" s="899"/>
      <c r="O145" s="899"/>
      <c r="P145" s="899"/>
      <c r="Q145" s="899"/>
      <c r="R145" s="899"/>
      <c r="S145" s="899"/>
      <c r="T145" s="899"/>
      <c r="U145" s="899"/>
      <c r="V145" s="899"/>
      <c r="W145" s="899"/>
      <c r="X145" s="899"/>
      <c r="Y145" s="899"/>
      <c r="Z145" s="899"/>
    </row>
    <row r="146" spans="1:26" ht="15.75" customHeight="1">
      <c r="A146" s="899"/>
      <c r="B146" s="899"/>
      <c r="C146" s="899"/>
      <c r="D146" s="899"/>
      <c r="E146" s="899"/>
      <c r="F146" s="899"/>
      <c r="G146" s="899"/>
      <c r="H146" s="899"/>
      <c r="I146" s="899"/>
      <c r="J146" s="899"/>
      <c r="K146" s="899"/>
      <c r="L146" s="899"/>
      <c r="M146" s="899"/>
      <c r="N146" s="899"/>
      <c r="O146" s="899"/>
      <c r="P146" s="899"/>
      <c r="Q146" s="899"/>
      <c r="R146" s="899"/>
      <c r="S146" s="899"/>
      <c r="T146" s="899"/>
      <c r="U146" s="899"/>
      <c r="V146" s="899"/>
      <c r="W146" s="899"/>
      <c r="X146" s="899"/>
      <c r="Y146" s="899"/>
      <c r="Z146" s="899"/>
    </row>
    <row r="147" spans="1:26" ht="15.75" customHeight="1">
      <c r="A147" s="899"/>
      <c r="B147" s="899"/>
      <c r="C147" s="899"/>
      <c r="D147" s="899"/>
      <c r="E147" s="899"/>
      <c r="F147" s="899"/>
      <c r="G147" s="899"/>
      <c r="H147" s="899"/>
      <c r="I147" s="899"/>
      <c r="J147" s="899"/>
      <c r="K147" s="899"/>
      <c r="L147" s="899"/>
      <c r="M147" s="899"/>
      <c r="N147" s="899"/>
      <c r="O147" s="899"/>
      <c r="P147" s="899"/>
      <c r="Q147" s="899"/>
      <c r="R147" s="899"/>
      <c r="S147" s="899"/>
      <c r="T147" s="899"/>
      <c r="U147" s="899"/>
      <c r="V147" s="899"/>
      <c r="W147" s="899"/>
      <c r="X147" s="899"/>
      <c r="Y147" s="899"/>
      <c r="Z147" s="899"/>
    </row>
    <row r="148" spans="1:26" ht="15.75" customHeight="1">
      <c r="A148" s="899"/>
      <c r="B148" s="899"/>
      <c r="C148" s="899"/>
      <c r="D148" s="899"/>
      <c r="E148" s="899"/>
      <c r="F148" s="899"/>
      <c r="G148" s="899"/>
      <c r="H148" s="899"/>
      <c r="I148" s="899"/>
      <c r="J148" s="899"/>
      <c r="K148" s="899"/>
      <c r="L148" s="899"/>
      <c r="M148" s="899"/>
      <c r="N148" s="899"/>
      <c r="O148" s="899"/>
      <c r="P148" s="899"/>
      <c r="Q148" s="899"/>
      <c r="R148" s="899"/>
      <c r="S148" s="899"/>
      <c r="T148" s="899"/>
      <c r="U148" s="899"/>
      <c r="V148" s="899"/>
      <c r="W148" s="899"/>
      <c r="X148" s="899"/>
      <c r="Y148" s="899"/>
      <c r="Z148" s="899"/>
    </row>
    <row r="149" spans="1:26" ht="15.75" customHeight="1">
      <c r="A149" s="899"/>
      <c r="B149" s="899"/>
      <c r="C149" s="899"/>
      <c r="D149" s="899"/>
      <c r="E149" s="899"/>
      <c r="F149" s="899"/>
      <c r="G149" s="899"/>
      <c r="H149" s="899"/>
      <c r="I149" s="899"/>
      <c r="J149" s="899"/>
      <c r="K149" s="899"/>
      <c r="L149" s="899"/>
      <c r="M149" s="899"/>
      <c r="N149" s="899"/>
      <c r="O149" s="899"/>
      <c r="P149" s="899"/>
      <c r="Q149" s="899"/>
      <c r="R149" s="899"/>
      <c r="S149" s="899"/>
      <c r="T149" s="899"/>
      <c r="U149" s="899"/>
      <c r="V149" s="899"/>
      <c r="W149" s="899"/>
      <c r="X149" s="899"/>
      <c r="Y149" s="899"/>
      <c r="Z149" s="899"/>
    </row>
    <row r="150" spans="1:26" ht="15.75" customHeight="1">
      <c r="A150" s="899"/>
      <c r="B150" s="899"/>
      <c r="C150" s="899"/>
      <c r="D150" s="899"/>
      <c r="E150" s="899"/>
      <c r="F150" s="899"/>
      <c r="G150" s="899"/>
      <c r="H150" s="899"/>
      <c r="I150" s="899"/>
      <c r="J150" s="899"/>
      <c r="K150" s="899"/>
      <c r="L150" s="899"/>
      <c r="M150" s="899"/>
      <c r="N150" s="899"/>
      <c r="O150" s="899"/>
      <c r="P150" s="899"/>
      <c r="Q150" s="899"/>
      <c r="R150" s="899"/>
      <c r="S150" s="899"/>
      <c r="T150" s="899"/>
      <c r="U150" s="899"/>
      <c r="V150" s="899"/>
      <c r="W150" s="899"/>
      <c r="X150" s="899"/>
      <c r="Y150" s="899"/>
      <c r="Z150" s="899"/>
    </row>
    <row r="151" spans="1:26" ht="15.75" customHeight="1">
      <c r="A151" s="899"/>
      <c r="B151" s="899"/>
      <c r="C151" s="899"/>
      <c r="D151" s="899"/>
      <c r="E151" s="899"/>
      <c r="F151" s="899"/>
      <c r="G151" s="899"/>
      <c r="H151" s="899"/>
      <c r="I151" s="899"/>
      <c r="J151" s="899"/>
      <c r="K151" s="899"/>
      <c r="L151" s="899"/>
      <c r="M151" s="899"/>
      <c r="N151" s="899"/>
      <c r="O151" s="899"/>
      <c r="P151" s="899"/>
      <c r="Q151" s="899"/>
      <c r="R151" s="899"/>
      <c r="S151" s="899"/>
      <c r="T151" s="899"/>
      <c r="U151" s="899"/>
      <c r="V151" s="899"/>
      <c r="W151" s="899"/>
      <c r="X151" s="899"/>
      <c r="Y151" s="899"/>
      <c r="Z151" s="899"/>
    </row>
    <row r="152" spans="1:26" ht="15.75" customHeight="1">
      <c r="A152" s="899"/>
      <c r="B152" s="899"/>
      <c r="C152" s="899"/>
      <c r="D152" s="899"/>
      <c r="E152" s="899"/>
      <c r="F152" s="899"/>
      <c r="G152" s="899"/>
      <c r="H152" s="899"/>
      <c r="I152" s="899"/>
      <c r="J152" s="899"/>
      <c r="K152" s="899"/>
      <c r="L152" s="899"/>
      <c r="M152" s="899"/>
      <c r="N152" s="899"/>
      <c r="O152" s="899"/>
      <c r="P152" s="899"/>
      <c r="Q152" s="899"/>
      <c r="R152" s="899"/>
      <c r="S152" s="899"/>
      <c r="T152" s="899"/>
      <c r="U152" s="899"/>
      <c r="V152" s="899"/>
      <c r="W152" s="899"/>
      <c r="X152" s="899"/>
      <c r="Y152" s="899"/>
      <c r="Z152" s="899"/>
    </row>
    <row r="153" spans="1:26" ht="15.75" customHeight="1">
      <c r="A153" s="899"/>
      <c r="B153" s="899"/>
      <c r="C153" s="899"/>
      <c r="D153" s="899"/>
      <c r="E153" s="899"/>
      <c r="F153" s="899"/>
      <c r="G153" s="899"/>
      <c r="H153" s="899"/>
      <c r="I153" s="899"/>
      <c r="J153" s="899"/>
      <c r="K153" s="899"/>
      <c r="L153" s="899"/>
      <c r="M153" s="899"/>
      <c r="N153" s="899"/>
      <c r="O153" s="899"/>
      <c r="P153" s="899"/>
      <c r="Q153" s="899"/>
      <c r="R153" s="899"/>
      <c r="S153" s="899"/>
      <c r="T153" s="899"/>
      <c r="U153" s="899"/>
      <c r="V153" s="899"/>
      <c r="W153" s="899"/>
      <c r="X153" s="899"/>
      <c r="Y153" s="899"/>
      <c r="Z153" s="899"/>
    </row>
    <row r="154" spans="1:26" ht="15.75" customHeight="1">
      <c r="A154" s="899"/>
      <c r="B154" s="899"/>
      <c r="C154" s="899"/>
      <c r="D154" s="899"/>
      <c r="E154" s="899"/>
      <c r="F154" s="899"/>
      <c r="G154" s="899"/>
      <c r="H154" s="899"/>
      <c r="I154" s="899"/>
      <c r="J154" s="899"/>
      <c r="K154" s="899"/>
      <c r="L154" s="899"/>
      <c r="M154" s="899"/>
      <c r="N154" s="899"/>
      <c r="O154" s="899"/>
      <c r="P154" s="899"/>
      <c r="Q154" s="899"/>
      <c r="R154" s="899"/>
      <c r="S154" s="899"/>
      <c r="T154" s="899"/>
      <c r="U154" s="899"/>
      <c r="V154" s="899"/>
      <c r="W154" s="899"/>
      <c r="X154" s="899"/>
      <c r="Y154" s="899"/>
      <c r="Z154" s="899"/>
    </row>
    <row r="155" spans="1:26" ht="15.75" customHeight="1">
      <c r="A155" s="899"/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9"/>
      <c r="T155" s="899"/>
      <c r="U155" s="899"/>
      <c r="V155" s="899"/>
      <c r="W155" s="899"/>
      <c r="X155" s="899"/>
      <c r="Y155" s="899"/>
      <c r="Z155" s="899"/>
    </row>
    <row r="156" spans="1:26" ht="15.75" customHeight="1">
      <c r="A156" s="899"/>
      <c r="B156" s="899"/>
      <c r="C156" s="899"/>
      <c r="D156" s="899"/>
      <c r="E156" s="899"/>
      <c r="F156" s="899"/>
      <c r="G156" s="899"/>
      <c r="H156" s="899"/>
      <c r="I156" s="899"/>
      <c r="J156" s="899"/>
      <c r="K156" s="899"/>
      <c r="L156" s="899"/>
      <c r="M156" s="899"/>
      <c r="N156" s="899"/>
      <c r="O156" s="899"/>
      <c r="P156" s="899"/>
      <c r="Q156" s="899"/>
      <c r="R156" s="899"/>
      <c r="S156" s="899"/>
      <c r="T156" s="899"/>
      <c r="U156" s="899"/>
      <c r="V156" s="899"/>
      <c r="W156" s="899"/>
      <c r="X156" s="899"/>
      <c r="Y156" s="899"/>
      <c r="Z156" s="899"/>
    </row>
    <row r="157" spans="1:26" ht="15.75" customHeight="1">
      <c r="A157" s="899"/>
      <c r="B157" s="899"/>
      <c r="C157" s="899"/>
      <c r="D157" s="899"/>
      <c r="E157" s="899"/>
      <c r="F157" s="899"/>
      <c r="G157" s="899"/>
      <c r="H157" s="899"/>
      <c r="I157" s="899"/>
      <c r="J157" s="899"/>
      <c r="K157" s="899"/>
      <c r="L157" s="899"/>
      <c r="M157" s="899"/>
      <c r="N157" s="899"/>
      <c r="O157" s="899"/>
      <c r="P157" s="899"/>
      <c r="Q157" s="899"/>
      <c r="R157" s="899"/>
      <c r="S157" s="899"/>
      <c r="T157" s="899"/>
      <c r="U157" s="899"/>
      <c r="V157" s="899"/>
      <c r="W157" s="899"/>
      <c r="X157" s="899"/>
      <c r="Y157" s="899"/>
      <c r="Z157" s="899"/>
    </row>
    <row r="158" spans="1:26" ht="15.75" customHeight="1">
      <c r="A158" s="899"/>
      <c r="B158" s="899"/>
      <c r="C158" s="899"/>
      <c r="D158" s="899"/>
      <c r="E158" s="899"/>
      <c r="F158" s="899"/>
      <c r="G158" s="899"/>
      <c r="H158" s="899"/>
      <c r="I158" s="899"/>
      <c r="J158" s="899"/>
      <c r="K158" s="899"/>
      <c r="L158" s="899"/>
      <c r="M158" s="899"/>
      <c r="N158" s="899"/>
      <c r="O158" s="899"/>
      <c r="P158" s="899"/>
      <c r="Q158" s="899"/>
      <c r="R158" s="899"/>
      <c r="S158" s="899"/>
      <c r="T158" s="899"/>
      <c r="U158" s="899"/>
      <c r="V158" s="899"/>
      <c r="W158" s="899"/>
      <c r="X158" s="899"/>
      <c r="Y158" s="899"/>
      <c r="Z158" s="899"/>
    </row>
    <row r="159" spans="1:26" ht="15.75" customHeight="1">
      <c r="A159" s="899"/>
      <c r="B159" s="899"/>
      <c r="C159" s="899"/>
      <c r="D159" s="899"/>
      <c r="E159" s="899"/>
      <c r="F159" s="899"/>
      <c r="G159" s="899"/>
      <c r="H159" s="899"/>
      <c r="I159" s="899"/>
      <c r="J159" s="899"/>
      <c r="K159" s="899"/>
      <c r="L159" s="899"/>
      <c r="M159" s="899"/>
      <c r="N159" s="899"/>
      <c r="O159" s="899"/>
      <c r="P159" s="899"/>
      <c r="Q159" s="899"/>
      <c r="R159" s="899"/>
      <c r="S159" s="899"/>
      <c r="T159" s="899"/>
      <c r="U159" s="899"/>
      <c r="V159" s="899"/>
      <c r="W159" s="899"/>
      <c r="X159" s="899"/>
      <c r="Y159" s="899"/>
      <c r="Z159" s="899"/>
    </row>
    <row r="160" spans="1:26" ht="15.75" customHeight="1">
      <c r="A160" s="899"/>
      <c r="B160" s="899"/>
      <c r="C160" s="899"/>
      <c r="D160" s="899"/>
      <c r="E160" s="899"/>
      <c r="F160" s="899"/>
      <c r="G160" s="899"/>
      <c r="H160" s="899"/>
      <c r="I160" s="899"/>
      <c r="J160" s="899"/>
      <c r="K160" s="899"/>
      <c r="L160" s="899"/>
      <c r="M160" s="899"/>
      <c r="N160" s="899"/>
      <c r="O160" s="899"/>
      <c r="P160" s="899"/>
      <c r="Q160" s="899"/>
      <c r="R160" s="899"/>
      <c r="S160" s="899"/>
      <c r="T160" s="899"/>
      <c r="U160" s="899"/>
      <c r="V160" s="899"/>
      <c r="W160" s="899"/>
      <c r="X160" s="899"/>
      <c r="Y160" s="899"/>
      <c r="Z160" s="899"/>
    </row>
    <row r="161" spans="1:26" ht="15.75" customHeight="1">
      <c r="A161" s="899"/>
      <c r="B161" s="899"/>
      <c r="C161" s="899"/>
      <c r="D161" s="899"/>
      <c r="E161" s="899"/>
      <c r="F161" s="899"/>
      <c r="G161" s="899"/>
      <c r="H161" s="899"/>
      <c r="I161" s="899"/>
      <c r="J161" s="899"/>
      <c r="K161" s="899"/>
      <c r="L161" s="899"/>
      <c r="M161" s="899"/>
      <c r="N161" s="899"/>
      <c r="O161" s="899"/>
      <c r="P161" s="899"/>
      <c r="Q161" s="899"/>
      <c r="R161" s="899"/>
      <c r="S161" s="899"/>
      <c r="T161" s="899"/>
      <c r="U161" s="899"/>
      <c r="V161" s="899"/>
      <c r="W161" s="899"/>
      <c r="X161" s="899"/>
      <c r="Y161" s="899"/>
      <c r="Z161" s="899"/>
    </row>
    <row r="162" spans="1:26" ht="15.75" customHeight="1">
      <c r="A162" s="899"/>
      <c r="B162" s="899"/>
      <c r="C162" s="899"/>
      <c r="D162" s="899"/>
      <c r="E162" s="899"/>
      <c r="F162" s="899"/>
      <c r="G162" s="899"/>
      <c r="H162" s="899"/>
      <c r="I162" s="899"/>
      <c r="J162" s="899"/>
      <c r="K162" s="899"/>
      <c r="L162" s="899"/>
      <c r="M162" s="899"/>
      <c r="N162" s="899"/>
      <c r="O162" s="899"/>
      <c r="P162" s="899"/>
      <c r="Q162" s="899"/>
      <c r="R162" s="899"/>
      <c r="S162" s="899"/>
      <c r="T162" s="899"/>
      <c r="U162" s="899"/>
      <c r="V162" s="899"/>
      <c r="W162" s="899"/>
      <c r="X162" s="899"/>
      <c r="Y162" s="899"/>
      <c r="Z162" s="899"/>
    </row>
    <row r="163" spans="1:26" ht="15.75" customHeight="1">
      <c r="A163" s="899"/>
      <c r="B163" s="899"/>
      <c r="C163" s="899"/>
      <c r="D163" s="899"/>
      <c r="E163" s="899"/>
      <c r="F163" s="899"/>
      <c r="G163" s="899"/>
      <c r="H163" s="899"/>
      <c r="I163" s="899"/>
      <c r="J163" s="899"/>
      <c r="K163" s="899"/>
      <c r="L163" s="899"/>
      <c r="M163" s="899"/>
      <c r="N163" s="899"/>
      <c r="O163" s="899"/>
      <c r="P163" s="899"/>
      <c r="Q163" s="899"/>
      <c r="R163" s="899"/>
      <c r="S163" s="899"/>
      <c r="T163" s="899"/>
      <c r="U163" s="899"/>
      <c r="V163" s="899"/>
      <c r="W163" s="899"/>
      <c r="X163" s="899"/>
      <c r="Y163" s="899"/>
      <c r="Z163" s="899"/>
    </row>
    <row r="164" spans="1:26" ht="15.75" customHeight="1">
      <c r="A164" s="899"/>
      <c r="B164" s="899"/>
      <c r="C164" s="899"/>
      <c r="D164" s="899"/>
      <c r="E164" s="899"/>
      <c r="F164" s="899"/>
      <c r="G164" s="899"/>
      <c r="H164" s="899"/>
      <c r="I164" s="899"/>
      <c r="J164" s="899"/>
      <c r="K164" s="899"/>
      <c r="L164" s="899"/>
      <c r="M164" s="899"/>
      <c r="N164" s="899"/>
      <c r="O164" s="899"/>
      <c r="P164" s="899"/>
      <c r="Q164" s="899"/>
      <c r="R164" s="899"/>
      <c r="S164" s="899"/>
      <c r="T164" s="899"/>
      <c r="U164" s="899"/>
      <c r="V164" s="899"/>
      <c r="W164" s="899"/>
      <c r="X164" s="899"/>
      <c r="Y164" s="899"/>
      <c r="Z164" s="899"/>
    </row>
    <row r="165" spans="1:26" ht="15.75" customHeight="1">
      <c r="A165" s="899"/>
      <c r="B165" s="899"/>
      <c r="C165" s="899"/>
      <c r="D165" s="899"/>
      <c r="E165" s="899"/>
      <c r="F165" s="899"/>
      <c r="G165" s="899"/>
      <c r="H165" s="899"/>
      <c r="I165" s="899"/>
      <c r="J165" s="899"/>
      <c r="K165" s="899"/>
      <c r="L165" s="899"/>
      <c r="M165" s="899"/>
      <c r="N165" s="899"/>
      <c r="O165" s="899"/>
      <c r="P165" s="899"/>
      <c r="Q165" s="899"/>
      <c r="R165" s="899"/>
      <c r="S165" s="899"/>
      <c r="T165" s="899"/>
      <c r="U165" s="899"/>
      <c r="V165" s="899"/>
      <c r="W165" s="899"/>
      <c r="X165" s="899"/>
      <c r="Y165" s="899"/>
      <c r="Z165" s="899"/>
    </row>
    <row r="166" spans="1:26" ht="15.75" customHeight="1">
      <c r="A166" s="899"/>
      <c r="B166" s="899"/>
      <c r="C166" s="899"/>
      <c r="D166" s="899"/>
      <c r="E166" s="899"/>
      <c r="F166" s="899"/>
      <c r="G166" s="899"/>
      <c r="H166" s="899"/>
      <c r="I166" s="899"/>
      <c r="J166" s="899"/>
      <c r="K166" s="899"/>
      <c r="L166" s="899"/>
      <c r="M166" s="899"/>
      <c r="N166" s="899"/>
      <c r="O166" s="899"/>
      <c r="P166" s="899"/>
      <c r="Q166" s="899"/>
      <c r="R166" s="899"/>
      <c r="S166" s="899"/>
      <c r="T166" s="899"/>
      <c r="U166" s="899"/>
      <c r="V166" s="899"/>
      <c r="W166" s="899"/>
      <c r="X166" s="899"/>
      <c r="Y166" s="899"/>
      <c r="Z166" s="899"/>
    </row>
    <row r="167" spans="1:26" ht="15.75" customHeight="1">
      <c r="A167" s="899"/>
      <c r="B167" s="899"/>
      <c r="C167" s="899"/>
      <c r="D167" s="899"/>
      <c r="E167" s="899"/>
      <c r="F167" s="899"/>
      <c r="G167" s="899"/>
      <c r="H167" s="899"/>
      <c r="I167" s="899"/>
      <c r="J167" s="899"/>
      <c r="K167" s="899"/>
      <c r="L167" s="899"/>
      <c r="M167" s="899"/>
      <c r="N167" s="899"/>
      <c r="O167" s="899"/>
      <c r="P167" s="899"/>
      <c r="Q167" s="899"/>
      <c r="R167" s="899"/>
      <c r="S167" s="899"/>
      <c r="T167" s="899"/>
      <c r="U167" s="899"/>
      <c r="V167" s="899"/>
      <c r="W167" s="899"/>
      <c r="X167" s="899"/>
      <c r="Y167" s="899"/>
      <c r="Z167" s="899"/>
    </row>
    <row r="168" spans="1:26" ht="15.75" customHeight="1">
      <c r="A168" s="899"/>
      <c r="B168" s="899"/>
      <c r="C168" s="899"/>
      <c r="D168" s="899"/>
      <c r="E168" s="899"/>
      <c r="F168" s="899"/>
      <c r="G168" s="899"/>
      <c r="H168" s="899"/>
      <c r="I168" s="899"/>
      <c r="J168" s="899"/>
      <c r="K168" s="899"/>
      <c r="L168" s="899"/>
      <c r="M168" s="899"/>
      <c r="N168" s="899"/>
      <c r="O168" s="899"/>
      <c r="P168" s="899"/>
      <c r="Q168" s="899"/>
      <c r="R168" s="899"/>
      <c r="S168" s="899"/>
      <c r="T168" s="899"/>
      <c r="U168" s="899"/>
      <c r="V168" s="899"/>
      <c r="W168" s="899"/>
      <c r="X168" s="899"/>
      <c r="Y168" s="899"/>
      <c r="Z168" s="899"/>
    </row>
    <row r="169" spans="1:26" ht="15.75" customHeight="1">
      <c r="A169" s="899"/>
      <c r="B169" s="899"/>
      <c r="C169" s="899"/>
      <c r="D169" s="899"/>
      <c r="E169" s="899"/>
      <c r="F169" s="899"/>
      <c r="G169" s="899"/>
      <c r="H169" s="899"/>
      <c r="I169" s="899"/>
      <c r="J169" s="899"/>
      <c r="K169" s="899"/>
      <c r="L169" s="899"/>
      <c r="M169" s="899"/>
      <c r="N169" s="899"/>
      <c r="O169" s="899"/>
      <c r="P169" s="899"/>
      <c r="Q169" s="899"/>
      <c r="R169" s="899"/>
      <c r="S169" s="899"/>
      <c r="T169" s="899"/>
      <c r="U169" s="899"/>
      <c r="V169" s="899"/>
      <c r="W169" s="899"/>
      <c r="X169" s="899"/>
      <c r="Y169" s="899"/>
      <c r="Z169" s="899"/>
    </row>
    <row r="170" spans="1:26" ht="15.75" customHeight="1">
      <c r="A170" s="899"/>
      <c r="B170" s="899"/>
      <c r="C170" s="899"/>
      <c r="D170" s="899"/>
      <c r="E170" s="899"/>
      <c r="F170" s="899"/>
      <c r="G170" s="899"/>
      <c r="H170" s="899"/>
      <c r="I170" s="899"/>
      <c r="J170" s="899"/>
      <c r="K170" s="899"/>
      <c r="L170" s="899"/>
      <c r="M170" s="899"/>
      <c r="N170" s="899"/>
      <c r="O170" s="899"/>
      <c r="P170" s="899"/>
      <c r="Q170" s="899"/>
      <c r="R170" s="899"/>
      <c r="S170" s="899"/>
      <c r="T170" s="899"/>
      <c r="U170" s="899"/>
      <c r="V170" s="899"/>
      <c r="W170" s="899"/>
      <c r="X170" s="899"/>
      <c r="Y170" s="899"/>
      <c r="Z170" s="899"/>
    </row>
    <row r="171" spans="1:26" ht="15.75" customHeight="1">
      <c r="A171" s="899"/>
      <c r="B171" s="899"/>
      <c r="C171" s="899"/>
      <c r="D171" s="899"/>
      <c r="E171" s="899"/>
      <c r="F171" s="899"/>
      <c r="G171" s="899"/>
      <c r="H171" s="899"/>
      <c r="I171" s="899"/>
      <c r="J171" s="899"/>
      <c r="K171" s="899"/>
      <c r="L171" s="899"/>
      <c r="M171" s="899"/>
      <c r="N171" s="899"/>
      <c r="O171" s="899"/>
      <c r="P171" s="899"/>
      <c r="Q171" s="899"/>
      <c r="R171" s="899"/>
      <c r="S171" s="899"/>
      <c r="T171" s="899"/>
      <c r="U171" s="899"/>
      <c r="V171" s="899"/>
      <c r="W171" s="899"/>
      <c r="X171" s="899"/>
      <c r="Y171" s="899"/>
      <c r="Z171" s="899"/>
    </row>
    <row r="172" spans="1:26" ht="15.75" customHeight="1">
      <c r="A172" s="899"/>
      <c r="B172" s="899"/>
      <c r="C172" s="899"/>
      <c r="D172" s="899"/>
      <c r="E172" s="899"/>
      <c r="F172" s="899"/>
      <c r="G172" s="899"/>
      <c r="H172" s="899"/>
      <c r="I172" s="899"/>
      <c r="J172" s="899"/>
      <c r="K172" s="899"/>
      <c r="L172" s="899"/>
      <c r="M172" s="899"/>
      <c r="N172" s="899"/>
      <c r="O172" s="899"/>
      <c r="P172" s="899"/>
      <c r="Q172" s="899"/>
      <c r="R172" s="899"/>
      <c r="S172" s="899"/>
      <c r="T172" s="899"/>
      <c r="U172" s="899"/>
      <c r="V172" s="899"/>
      <c r="W172" s="899"/>
      <c r="X172" s="899"/>
      <c r="Y172" s="899"/>
      <c r="Z172" s="899"/>
    </row>
    <row r="173" spans="1:26" ht="15.75" customHeight="1">
      <c r="A173" s="899"/>
      <c r="B173" s="899"/>
      <c r="C173" s="899"/>
      <c r="D173" s="899"/>
      <c r="E173" s="899"/>
      <c r="F173" s="899"/>
      <c r="G173" s="899"/>
      <c r="H173" s="899"/>
      <c r="I173" s="899"/>
      <c r="J173" s="899"/>
      <c r="K173" s="899"/>
      <c r="L173" s="899"/>
      <c r="M173" s="899"/>
      <c r="N173" s="899"/>
      <c r="O173" s="899"/>
      <c r="P173" s="899"/>
      <c r="Q173" s="899"/>
      <c r="R173" s="899"/>
      <c r="S173" s="899"/>
      <c r="T173" s="899"/>
      <c r="U173" s="899"/>
      <c r="V173" s="899"/>
      <c r="W173" s="899"/>
      <c r="X173" s="899"/>
      <c r="Y173" s="899"/>
      <c r="Z173" s="899"/>
    </row>
    <row r="174" spans="1:26" ht="15.75" customHeight="1">
      <c r="A174" s="899"/>
      <c r="B174" s="899"/>
      <c r="C174" s="899"/>
      <c r="D174" s="899"/>
      <c r="E174" s="899"/>
      <c r="F174" s="899"/>
      <c r="G174" s="899"/>
      <c r="H174" s="899"/>
      <c r="I174" s="899"/>
      <c r="J174" s="899"/>
      <c r="K174" s="899"/>
      <c r="L174" s="899"/>
      <c r="M174" s="899"/>
      <c r="N174" s="899"/>
      <c r="O174" s="899"/>
      <c r="P174" s="899"/>
      <c r="Q174" s="899"/>
      <c r="R174" s="899"/>
      <c r="S174" s="899"/>
      <c r="T174" s="899"/>
      <c r="U174" s="899"/>
      <c r="V174" s="899"/>
      <c r="W174" s="899"/>
      <c r="X174" s="899"/>
      <c r="Y174" s="899"/>
      <c r="Z174" s="899"/>
    </row>
    <row r="175" spans="1:26" ht="15.75" customHeight="1">
      <c r="A175" s="899"/>
      <c r="B175" s="899"/>
      <c r="C175" s="899"/>
      <c r="D175" s="899"/>
      <c r="E175" s="899"/>
      <c r="F175" s="899"/>
      <c r="G175" s="899"/>
      <c r="H175" s="899"/>
      <c r="I175" s="899"/>
      <c r="J175" s="899"/>
      <c r="K175" s="899"/>
      <c r="L175" s="899"/>
      <c r="M175" s="899"/>
      <c r="N175" s="899"/>
      <c r="O175" s="899"/>
      <c r="P175" s="899"/>
      <c r="Q175" s="899"/>
      <c r="R175" s="899"/>
      <c r="S175" s="899"/>
      <c r="T175" s="899"/>
      <c r="U175" s="899"/>
      <c r="V175" s="899"/>
      <c r="W175" s="899"/>
      <c r="X175" s="899"/>
      <c r="Y175" s="899"/>
      <c r="Z175" s="899"/>
    </row>
    <row r="176" spans="1:26" ht="15.75" customHeight="1">
      <c r="A176" s="899"/>
      <c r="B176" s="899"/>
      <c r="C176" s="899"/>
      <c r="D176" s="899"/>
      <c r="E176" s="899"/>
      <c r="F176" s="899"/>
      <c r="G176" s="899"/>
      <c r="H176" s="899"/>
      <c r="I176" s="899"/>
      <c r="J176" s="899"/>
      <c r="K176" s="899"/>
      <c r="L176" s="899"/>
      <c r="M176" s="899"/>
      <c r="N176" s="899"/>
      <c r="O176" s="899"/>
      <c r="P176" s="899"/>
      <c r="Q176" s="899"/>
      <c r="R176" s="899"/>
      <c r="S176" s="899"/>
      <c r="T176" s="899"/>
      <c r="U176" s="899"/>
      <c r="V176" s="899"/>
      <c r="W176" s="899"/>
      <c r="X176" s="899"/>
      <c r="Y176" s="899"/>
      <c r="Z176" s="899"/>
    </row>
    <row r="177" spans="1:26" ht="15.75" customHeight="1">
      <c r="A177" s="899"/>
      <c r="B177" s="899"/>
      <c r="C177" s="899"/>
      <c r="D177" s="899"/>
      <c r="E177" s="899"/>
      <c r="F177" s="899"/>
      <c r="G177" s="899"/>
      <c r="H177" s="899"/>
      <c r="I177" s="899"/>
      <c r="J177" s="899"/>
      <c r="K177" s="899"/>
      <c r="L177" s="899"/>
      <c r="M177" s="899"/>
      <c r="N177" s="899"/>
      <c r="O177" s="899"/>
      <c r="P177" s="899"/>
      <c r="Q177" s="899"/>
      <c r="R177" s="899"/>
      <c r="S177" s="899"/>
      <c r="T177" s="899"/>
      <c r="U177" s="899"/>
      <c r="V177" s="899"/>
      <c r="W177" s="899"/>
      <c r="X177" s="899"/>
      <c r="Y177" s="899"/>
      <c r="Z177" s="899"/>
    </row>
    <row r="178" spans="1:26" ht="15.75" customHeight="1">
      <c r="A178" s="899"/>
      <c r="B178" s="899"/>
      <c r="C178" s="899"/>
      <c r="D178" s="899"/>
      <c r="E178" s="899"/>
      <c r="F178" s="899"/>
      <c r="G178" s="899"/>
      <c r="H178" s="899"/>
      <c r="I178" s="899"/>
      <c r="J178" s="899"/>
      <c r="K178" s="899"/>
      <c r="L178" s="899"/>
      <c r="M178" s="899"/>
      <c r="N178" s="899"/>
      <c r="O178" s="899"/>
      <c r="P178" s="899"/>
      <c r="Q178" s="899"/>
      <c r="R178" s="899"/>
      <c r="S178" s="899"/>
      <c r="T178" s="899"/>
      <c r="U178" s="899"/>
      <c r="V178" s="899"/>
      <c r="W178" s="899"/>
      <c r="X178" s="899"/>
      <c r="Y178" s="899"/>
      <c r="Z178" s="899"/>
    </row>
    <row r="179" spans="1:26" ht="15.75" customHeight="1">
      <c r="A179" s="899"/>
      <c r="B179" s="899"/>
      <c r="C179" s="899"/>
      <c r="D179" s="899"/>
      <c r="E179" s="899"/>
      <c r="F179" s="899"/>
      <c r="G179" s="899"/>
      <c r="H179" s="899"/>
      <c r="I179" s="899"/>
      <c r="J179" s="899"/>
      <c r="K179" s="899"/>
      <c r="L179" s="899"/>
      <c r="M179" s="899"/>
      <c r="N179" s="899"/>
      <c r="O179" s="899"/>
      <c r="P179" s="899"/>
      <c r="Q179" s="899"/>
      <c r="R179" s="899"/>
      <c r="S179" s="899"/>
      <c r="T179" s="899"/>
      <c r="U179" s="899"/>
      <c r="V179" s="899"/>
      <c r="W179" s="899"/>
      <c r="X179" s="899"/>
      <c r="Y179" s="899"/>
      <c r="Z179" s="899"/>
    </row>
    <row r="180" spans="1:26" ht="15.75" customHeight="1">
      <c r="A180" s="899"/>
      <c r="B180" s="899"/>
      <c r="C180" s="899"/>
      <c r="D180" s="899"/>
      <c r="E180" s="899"/>
      <c r="F180" s="899"/>
      <c r="G180" s="899"/>
      <c r="H180" s="899"/>
      <c r="I180" s="899"/>
      <c r="J180" s="899"/>
      <c r="K180" s="899"/>
      <c r="L180" s="899"/>
      <c r="M180" s="899"/>
      <c r="N180" s="899"/>
      <c r="O180" s="899"/>
      <c r="P180" s="899"/>
      <c r="Q180" s="899"/>
      <c r="R180" s="899"/>
      <c r="S180" s="899"/>
      <c r="T180" s="899"/>
      <c r="U180" s="899"/>
      <c r="V180" s="899"/>
      <c r="W180" s="899"/>
      <c r="X180" s="899"/>
      <c r="Y180" s="899"/>
      <c r="Z180" s="899"/>
    </row>
    <row r="181" spans="1:26" ht="15.75" customHeight="1">
      <c r="A181" s="899"/>
      <c r="B181" s="899"/>
      <c r="C181" s="899"/>
      <c r="D181" s="899"/>
      <c r="E181" s="899"/>
      <c r="F181" s="899"/>
      <c r="G181" s="899"/>
      <c r="H181" s="899"/>
      <c r="I181" s="899"/>
      <c r="J181" s="899"/>
      <c r="K181" s="899"/>
      <c r="L181" s="899"/>
      <c r="M181" s="899"/>
      <c r="N181" s="899"/>
      <c r="O181" s="899"/>
      <c r="P181" s="899"/>
      <c r="Q181" s="899"/>
      <c r="R181" s="899"/>
      <c r="S181" s="899"/>
      <c r="T181" s="899"/>
      <c r="U181" s="899"/>
      <c r="V181" s="899"/>
      <c r="W181" s="899"/>
      <c r="X181" s="899"/>
      <c r="Y181" s="899"/>
      <c r="Z181" s="899"/>
    </row>
    <row r="182" spans="1:26" ht="15.75" customHeight="1">
      <c r="A182" s="899"/>
      <c r="B182" s="899"/>
      <c r="C182" s="899"/>
      <c r="D182" s="899"/>
      <c r="E182" s="899"/>
      <c r="F182" s="899"/>
      <c r="G182" s="899"/>
      <c r="H182" s="899"/>
      <c r="I182" s="899"/>
      <c r="J182" s="899"/>
      <c r="K182" s="899"/>
      <c r="L182" s="899"/>
      <c r="M182" s="899"/>
      <c r="N182" s="899"/>
      <c r="O182" s="899"/>
      <c r="P182" s="899"/>
      <c r="Q182" s="899"/>
      <c r="R182" s="899"/>
      <c r="S182" s="899"/>
      <c r="T182" s="899"/>
      <c r="U182" s="899"/>
      <c r="V182" s="899"/>
      <c r="W182" s="899"/>
      <c r="X182" s="899"/>
      <c r="Y182" s="899"/>
      <c r="Z182" s="899"/>
    </row>
    <row r="183" spans="1:26" ht="15.75" customHeight="1">
      <c r="A183" s="899"/>
      <c r="B183" s="899"/>
      <c r="C183" s="899"/>
      <c r="D183" s="899"/>
      <c r="E183" s="899"/>
      <c r="F183" s="899"/>
      <c r="G183" s="899"/>
      <c r="H183" s="899"/>
      <c r="I183" s="899"/>
      <c r="J183" s="899"/>
      <c r="K183" s="899"/>
      <c r="L183" s="899"/>
      <c r="M183" s="899"/>
      <c r="N183" s="899"/>
      <c r="O183" s="899"/>
      <c r="P183" s="899"/>
      <c r="Q183" s="899"/>
      <c r="R183" s="899"/>
      <c r="S183" s="899"/>
      <c r="T183" s="899"/>
      <c r="U183" s="899"/>
      <c r="V183" s="899"/>
      <c r="W183" s="899"/>
      <c r="X183" s="899"/>
      <c r="Y183" s="899"/>
      <c r="Z183" s="899"/>
    </row>
    <row r="184" spans="1:26" ht="15.75" customHeight="1">
      <c r="A184" s="899"/>
      <c r="B184" s="899"/>
      <c r="C184" s="899"/>
      <c r="D184" s="899"/>
      <c r="E184" s="899"/>
      <c r="F184" s="899"/>
      <c r="G184" s="899"/>
      <c r="H184" s="899"/>
      <c r="I184" s="899"/>
      <c r="J184" s="899"/>
      <c r="K184" s="899"/>
      <c r="L184" s="899"/>
      <c r="M184" s="899"/>
      <c r="N184" s="899"/>
      <c r="O184" s="899"/>
      <c r="P184" s="899"/>
      <c r="Q184" s="899"/>
      <c r="R184" s="899"/>
      <c r="S184" s="899"/>
      <c r="T184" s="899"/>
      <c r="U184" s="899"/>
      <c r="V184" s="899"/>
      <c r="W184" s="899"/>
      <c r="X184" s="899"/>
      <c r="Y184" s="899"/>
      <c r="Z184" s="899"/>
    </row>
    <row r="185" spans="1:26" ht="15.75" customHeight="1">
      <c r="A185" s="899"/>
      <c r="B185" s="899"/>
      <c r="C185" s="899"/>
      <c r="D185" s="899"/>
      <c r="E185" s="899"/>
      <c r="F185" s="899"/>
      <c r="G185" s="899"/>
      <c r="H185" s="899"/>
      <c r="I185" s="899"/>
      <c r="J185" s="899"/>
      <c r="K185" s="899"/>
      <c r="L185" s="899"/>
      <c r="M185" s="899"/>
      <c r="N185" s="899"/>
      <c r="O185" s="899"/>
      <c r="P185" s="899"/>
      <c r="Q185" s="899"/>
      <c r="R185" s="899"/>
      <c r="S185" s="899"/>
      <c r="T185" s="899"/>
      <c r="U185" s="899"/>
      <c r="V185" s="899"/>
      <c r="W185" s="899"/>
      <c r="X185" s="899"/>
      <c r="Y185" s="899"/>
      <c r="Z185" s="899"/>
    </row>
    <row r="186" spans="1:26" ht="15.75" customHeight="1">
      <c r="A186" s="899"/>
      <c r="B186" s="899"/>
      <c r="C186" s="899"/>
      <c r="D186" s="899"/>
      <c r="E186" s="899"/>
      <c r="F186" s="899"/>
      <c r="G186" s="899"/>
      <c r="H186" s="899"/>
      <c r="I186" s="899"/>
      <c r="J186" s="899"/>
      <c r="K186" s="899"/>
      <c r="L186" s="899"/>
      <c r="M186" s="899"/>
      <c r="N186" s="899"/>
      <c r="O186" s="899"/>
      <c r="P186" s="899"/>
      <c r="Q186" s="899"/>
      <c r="R186" s="899"/>
      <c r="S186" s="899"/>
      <c r="T186" s="899"/>
      <c r="U186" s="899"/>
      <c r="V186" s="899"/>
      <c r="W186" s="899"/>
      <c r="X186" s="899"/>
      <c r="Y186" s="899"/>
      <c r="Z186" s="899"/>
    </row>
    <row r="187" spans="1:26" ht="15.75" customHeight="1">
      <c r="A187" s="899"/>
      <c r="B187" s="899"/>
      <c r="C187" s="899"/>
      <c r="D187" s="899"/>
      <c r="E187" s="899"/>
      <c r="F187" s="899"/>
      <c r="G187" s="899"/>
      <c r="H187" s="899"/>
      <c r="I187" s="899"/>
      <c r="J187" s="899"/>
      <c r="K187" s="899"/>
      <c r="L187" s="899"/>
      <c r="M187" s="899"/>
      <c r="N187" s="899"/>
      <c r="O187" s="899"/>
      <c r="P187" s="899"/>
      <c r="Q187" s="899"/>
      <c r="R187" s="899"/>
      <c r="S187" s="899"/>
      <c r="T187" s="899"/>
      <c r="U187" s="899"/>
      <c r="V187" s="899"/>
      <c r="W187" s="899"/>
      <c r="X187" s="899"/>
      <c r="Y187" s="899"/>
      <c r="Z187" s="899"/>
    </row>
    <row r="188" spans="1:26" ht="15.75" customHeight="1">
      <c r="A188" s="899"/>
      <c r="B188" s="899"/>
      <c r="C188" s="899"/>
      <c r="D188" s="899"/>
      <c r="E188" s="899"/>
      <c r="F188" s="899"/>
      <c r="G188" s="899"/>
      <c r="H188" s="899"/>
      <c r="I188" s="899"/>
      <c r="J188" s="899"/>
      <c r="K188" s="899"/>
      <c r="L188" s="899"/>
      <c r="M188" s="899"/>
      <c r="N188" s="899"/>
      <c r="O188" s="899"/>
      <c r="P188" s="899"/>
      <c r="Q188" s="899"/>
      <c r="R188" s="899"/>
      <c r="S188" s="899"/>
      <c r="T188" s="899"/>
      <c r="U188" s="899"/>
      <c r="V188" s="899"/>
      <c r="W188" s="899"/>
      <c r="X188" s="899"/>
      <c r="Y188" s="899"/>
      <c r="Z188" s="899"/>
    </row>
    <row r="189" spans="1:26" ht="15.75" customHeight="1">
      <c r="A189" s="899"/>
      <c r="B189" s="899"/>
      <c r="C189" s="899"/>
      <c r="D189" s="899"/>
      <c r="E189" s="899"/>
      <c r="F189" s="899"/>
      <c r="G189" s="899"/>
      <c r="H189" s="899"/>
      <c r="I189" s="899"/>
      <c r="J189" s="899"/>
      <c r="K189" s="899"/>
      <c r="L189" s="899"/>
      <c r="M189" s="899"/>
      <c r="N189" s="899"/>
      <c r="O189" s="899"/>
      <c r="P189" s="899"/>
      <c r="Q189" s="899"/>
      <c r="R189" s="899"/>
      <c r="S189" s="899"/>
      <c r="T189" s="899"/>
      <c r="U189" s="899"/>
      <c r="V189" s="899"/>
      <c r="W189" s="899"/>
      <c r="X189" s="899"/>
      <c r="Y189" s="899"/>
      <c r="Z189" s="899"/>
    </row>
    <row r="190" spans="1:26" ht="15.75" customHeight="1">
      <c r="A190" s="899"/>
      <c r="B190" s="899"/>
      <c r="C190" s="899"/>
      <c r="D190" s="899"/>
      <c r="E190" s="899"/>
      <c r="F190" s="899"/>
      <c r="G190" s="899"/>
      <c r="H190" s="899"/>
      <c r="I190" s="899"/>
      <c r="J190" s="899"/>
      <c r="K190" s="899"/>
      <c r="L190" s="899"/>
      <c r="M190" s="899"/>
      <c r="N190" s="899"/>
      <c r="O190" s="899"/>
      <c r="P190" s="899"/>
      <c r="Q190" s="899"/>
      <c r="R190" s="899"/>
      <c r="S190" s="899"/>
      <c r="T190" s="899"/>
      <c r="U190" s="899"/>
      <c r="V190" s="899"/>
      <c r="W190" s="899"/>
      <c r="X190" s="899"/>
      <c r="Y190" s="899"/>
      <c r="Z190" s="899"/>
    </row>
    <row r="191" spans="1:26" ht="15.75" customHeight="1">
      <c r="A191" s="899"/>
      <c r="B191" s="899"/>
      <c r="C191" s="899"/>
      <c r="D191" s="899"/>
      <c r="E191" s="899"/>
      <c r="F191" s="899"/>
      <c r="G191" s="899"/>
      <c r="H191" s="899"/>
      <c r="I191" s="899"/>
      <c r="J191" s="899"/>
      <c r="K191" s="899"/>
      <c r="L191" s="899"/>
      <c r="M191" s="899"/>
      <c r="N191" s="899"/>
      <c r="O191" s="899"/>
      <c r="P191" s="899"/>
      <c r="Q191" s="899"/>
      <c r="R191" s="899"/>
      <c r="S191" s="899"/>
      <c r="T191" s="899"/>
      <c r="U191" s="899"/>
      <c r="V191" s="899"/>
      <c r="W191" s="899"/>
      <c r="X191" s="899"/>
      <c r="Y191" s="899"/>
      <c r="Z191" s="899"/>
    </row>
    <row r="192" spans="1:26" ht="15.75" customHeight="1">
      <c r="A192" s="899"/>
      <c r="B192" s="899"/>
      <c r="C192" s="899"/>
      <c r="D192" s="899"/>
      <c r="E192" s="899"/>
      <c r="F192" s="899"/>
      <c r="G192" s="899"/>
      <c r="H192" s="899"/>
      <c r="I192" s="899"/>
      <c r="J192" s="899"/>
      <c r="K192" s="899"/>
      <c r="L192" s="899"/>
      <c r="M192" s="899"/>
      <c r="N192" s="899"/>
      <c r="O192" s="899"/>
      <c r="P192" s="899"/>
      <c r="Q192" s="899"/>
      <c r="R192" s="899"/>
      <c r="S192" s="899"/>
      <c r="T192" s="899"/>
      <c r="U192" s="899"/>
      <c r="V192" s="899"/>
      <c r="W192" s="899"/>
      <c r="X192" s="899"/>
      <c r="Y192" s="899"/>
      <c r="Z192" s="899"/>
    </row>
    <row r="193" spans="1:26" ht="15.75" customHeight="1">
      <c r="A193" s="899"/>
      <c r="B193" s="899"/>
      <c r="C193" s="899"/>
      <c r="D193" s="899"/>
      <c r="E193" s="899"/>
      <c r="F193" s="899"/>
      <c r="G193" s="899"/>
      <c r="H193" s="899"/>
      <c r="I193" s="899"/>
      <c r="J193" s="899"/>
      <c r="K193" s="899"/>
      <c r="L193" s="899"/>
      <c r="M193" s="899"/>
      <c r="N193" s="899"/>
      <c r="O193" s="899"/>
      <c r="P193" s="899"/>
      <c r="Q193" s="899"/>
      <c r="R193" s="899"/>
      <c r="S193" s="899"/>
      <c r="T193" s="899"/>
      <c r="U193" s="899"/>
      <c r="V193" s="899"/>
      <c r="W193" s="899"/>
      <c r="X193" s="899"/>
      <c r="Y193" s="899"/>
      <c r="Z193" s="899"/>
    </row>
    <row r="194" spans="1:26" ht="15.75" customHeight="1">
      <c r="A194" s="899"/>
      <c r="B194" s="899"/>
      <c r="C194" s="899"/>
      <c r="D194" s="899"/>
      <c r="E194" s="899"/>
      <c r="F194" s="899"/>
      <c r="G194" s="899"/>
      <c r="H194" s="899"/>
      <c r="I194" s="899"/>
      <c r="J194" s="899"/>
      <c r="K194" s="899"/>
      <c r="L194" s="899"/>
      <c r="M194" s="899"/>
      <c r="N194" s="899"/>
      <c r="O194" s="899"/>
      <c r="P194" s="899"/>
      <c r="Q194" s="899"/>
      <c r="R194" s="899"/>
      <c r="S194" s="899"/>
      <c r="T194" s="899"/>
      <c r="U194" s="899"/>
      <c r="V194" s="899"/>
      <c r="W194" s="899"/>
      <c r="X194" s="899"/>
      <c r="Y194" s="899"/>
      <c r="Z194" s="899"/>
    </row>
    <row r="195" spans="1:26" ht="15.75" customHeight="1">
      <c r="A195" s="899"/>
      <c r="B195" s="899"/>
      <c r="C195" s="899"/>
      <c r="D195" s="899"/>
      <c r="E195" s="899"/>
      <c r="F195" s="899"/>
      <c r="G195" s="899"/>
      <c r="H195" s="899"/>
      <c r="I195" s="899"/>
      <c r="J195" s="899"/>
      <c r="K195" s="899"/>
      <c r="L195" s="899"/>
      <c r="M195" s="899"/>
      <c r="N195" s="899"/>
      <c r="O195" s="899"/>
      <c r="P195" s="899"/>
      <c r="Q195" s="899"/>
      <c r="R195" s="899"/>
      <c r="S195" s="899"/>
      <c r="T195" s="899"/>
      <c r="U195" s="899"/>
      <c r="V195" s="899"/>
      <c r="W195" s="899"/>
      <c r="X195" s="899"/>
      <c r="Y195" s="899"/>
      <c r="Z195" s="899"/>
    </row>
    <row r="196" spans="1:26" ht="15.75" customHeight="1">
      <c r="A196" s="899"/>
      <c r="B196" s="899"/>
      <c r="C196" s="899"/>
      <c r="D196" s="899"/>
      <c r="E196" s="899"/>
      <c r="F196" s="899"/>
      <c r="G196" s="899"/>
      <c r="H196" s="899"/>
      <c r="I196" s="899"/>
      <c r="J196" s="899"/>
      <c r="K196" s="899"/>
      <c r="L196" s="899"/>
      <c r="M196" s="899"/>
      <c r="N196" s="899"/>
      <c r="O196" s="899"/>
      <c r="P196" s="899"/>
      <c r="Q196" s="899"/>
      <c r="R196" s="899"/>
      <c r="S196" s="899"/>
      <c r="T196" s="899"/>
      <c r="U196" s="899"/>
      <c r="V196" s="899"/>
      <c r="W196" s="899"/>
      <c r="X196" s="899"/>
      <c r="Y196" s="899"/>
      <c r="Z196" s="899"/>
    </row>
    <row r="197" spans="1:26" ht="15.75" customHeight="1">
      <c r="A197" s="899"/>
      <c r="B197" s="899"/>
      <c r="C197" s="899"/>
      <c r="D197" s="899"/>
      <c r="E197" s="899"/>
      <c r="F197" s="899"/>
      <c r="G197" s="899"/>
      <c r="H197" s="899"/>
      <c r="I197" s="899"/>
      <c r="J197" s="899"/>
      <c r="K197" s="899"/>
      <c r="L197" s="899"/>
      <c r="M197" s="899"/>
      <c r="N197" s="899"/>
      <c r="O197" s="899"/>
      <c r="P197" s="899"/>
      <c r="Q197" s="899"/>
      <c r="R197" s="899"/>
      <c r="S197" s="899"/>
      <c r="T197" s="899"/>
      <c r="U197" s="899"/>
      <c r="V197" s="899"/>
      <c r="W197" s="899"/>
      <c r="X197" s="899"/>
      <c r="Y197" s="899"/>
      <c r="Z197" s="899"/>
    </row>
    <row r="198" spans="1:26" ht="15.75" customHeight="1">
      <c r="A198" s="899"/>
      <c r="B198" s="899"/>
      <c r="C198" s="899"/>
      <c r="D198" s="899"/>
      <c r="E198" s="899"/>
      <c r="F198" s="899"/>
      <c r="G198" s="899"/>
      <c r="H198" s="899"/>
      <c r="I198" s="899"/>
      <c r="J198" s="899"/>
      <c r="K198" s="899"/>
      <c r="L198" s="899"/>
      <c r="M198" s="899"/>
      <c r="N198" s="899"/>
      <c r="O198" s="899"/>
      <c r="P198" s="899"/>
      <c r="Q198" s="899"/>
      <c r="R198" s="899"/>
      <c r="S198" s="899"/>
      <c r="T198" s="899"/>
      <c r="U198" s="899"/>
      <c r="V198" s="899"/>
      <c r="W198" s="899"/>
      <c r="X198" s="899"/>
      <c r="Y198" s="899"/>
      <c r="Z198" s="899"/>
    </row>
    <row r="199" spans="1:26" ht="15.75" customHeight="1">
      <c r="A199" s="899"/>
      <c r="B199" s="899"/>
      <c r="C199" s="899"/>
      <c r="D199" s="899"/>
      <c r="E199" s="899"/>
      <c r="F199" s="899"/>
      <c r="G199" s="899"/>
      <c r="H199" s="899"/>
      <c r="I199" s="899"/>
      <c r="J199" s="899"/>
      <c r="K199" s="899"/>
      <c r="L199" s="899"/>
      <c r="M199" s="899"/>
      <c r="N199" s="899"/>
      <c r="O199" s="899"/>
      <c r="P199" s="899"/>
      <c r="Q199" s="899"/>
      <c r="R199" s="899"/>
      <c r="S199" s="899"/>
      <c r="T199" s="899"/>
      <c r="U199" s="899"/>
      <c r="V199" s="899"/>
      <c r="W199" s="899"/>
      <c r="X199" s="899"/>
      <c r="Y199" s="899"/>
      <c r="Z199" s="899"/>
    </row>
    <row r="200" spans="1:26" ht="15.75" customHeight="1">
      <c r="A200" s="899"/>
      <c r="B200" s="899"/>
      <c r="C200" s="899"/>
      <c r="D200" s="899"/>
      <c r="E200" s="899"/>
      <c r="F200" s="899"/>
      <c r="G200" s="899"/>
      <c r="H200" s="899"/>
      <c r="I200" s="899"/>
      <c r="J200" s="899"/>
      <c r="K200" s="899"/>
      <c r="L200" s="899"/>
      <c r="M200" s="899"/>
      <c r="N200" s="899"/>
      <c r="O200" s="899"/>
      <c r="P200" s="899"/>
      <c r="Q200" s="899"/>
      <c r="R200" s="899"/>
      <c r="S200" s="899"/>
      <c r="T200" s="899"/>
      <c r="U200" s="899"/>
      <c r="V200" s="899"/>
      <c r="W200" s="899"/>
      <c r="X200" s="899"/>
      <c r="Y200" s="899"/>
      <c r="Z200" s="899"/>
    </row>
    <row r="201" spans="1:26" ht="15.75" customHeight="1">
      <c r="A201" s="899"/>
      <c r="B201" s="899"/>
      <c r="C201" s="899"/>
      <c r="D201" s="899"/>
      <c r="E201" s="899"/>
      <c r="F201" s="899"/>
      <c r="G201" s="899"/>
      <c r="H201" s="899"/>
      <c r="I201" s="899"/>
      <c r="J201" s="899"/>
      <c r="K201" s="899"/>
      <c r="L201" s="899"/>
      <c r="M201" s="899"/>
      <c r="N201" s="899"/>
      <c r="O201" s="899"/>
      <c r="P201" s="899"/>
      <c r="Q201" s="899"/>
      <c r="R201" s="899"/>
      <c r="S201" s="899"/>
      <c r="T201" s="899"/>
      <c r="U201" s="899"/>
      <c r="V201" s="899"/>
      <c r="W201" s="899"/>
      <c r="X201" s="899"/>
      <c r="Y201" s="899"/>
      <c r="Z201" s="899"/>
    </row>
    <row r="202" spans="1:26" ht="15.75" customHeight="1">
      <c r="A202" s="899"/>
      <c r="B202" s="899"/>
      <c r="C202" s="899"/>
      <c r="D202" s="899"/>
      <c r="E202" s="899"/>
      <c r="F202" s="899"/>
      <c r="G202" s="899"/>
      <c r="H202" s="899"/>
      <c r="I202" s="899"/>
      <c r="J202" s="899"/>
      <c r="K202" s="899"/>
      <c r="L202" s="899"/>
      <c r="M202" s="899"/>
      <c r="N202" s="899"/>
      <c r="O202" s="899"/>
      <c r="P202" s="899"/>
      <c r="Q202" s="899"/>
      <c r="R202" s="899"/>
      <c r="S202" s="899"/>
      <c r="T202" s="899"/>
      <c r="U202" s="899"/>
      <c r="V202" s="899"/>
      <c r="W202" s="899"/>
      <c r="X202" s="899"/>
      <c r="Y202" s="899"/>
      <c r="Z202" s="899"/>
    </row>
    <row r="203" spans="1:26" ht="15.75" customHeight="1">
      <c r="A203" s="899"/>
      <c r="B203" s="899"/>
      <c r="C203" s="899"/>
      <c r="D203" s="899"/>
      <c r="E203" s="899"/>
      <c r="F203" s="899"/>
      <c r="G203" s="899"/>
      <c r="H203" s="899"/>
      <c r="I203" s="899"/>
      <c r="J203" s="899"/>
      <c r="K203" s="899"/>
      <c r="L203" s="899"/>
      <c r="M203" s="899"/>
      <c r="N203" s="899"/>
      <c r="O203" s="899"/>
      <c r="P203" s="899"/>
      <c r="Q203" s="899"/>
      <c r="R203" s="899"/>
      <c r="S203" s="899"/>
      <c r="T203" s="899"/>
      <c r="U203" s="899"/>
      <c r="V203" s="899"/>
      <c r="W203" s="899"/>
      <c r="X203" s="899"/>
      <c r="Y203" s="899"/>
      <c r="Z203" s="899"/>
    </row>
    <row r="204" spans="1:26" ht="15.75" customHeight="1">
      <c r="A204" s="899"/>
      <c r="B204" s="899"/>
      <c r="C204" s="899"/>
      <c r="D204" s="899"/>
      <c r="E204" s="899"/>
      <c r="F204" s="899"/>
      <c r="G204" s="899"/>
      <c r="H204" s="899"/>
      <c r="I204" s="899"/>
      <c r="J204" s="899"/>
      <c r="K204" s="899"/>
      <c r="L204" s="899"/>
      <c r="M204" s="899"/>
      <c r="N204" s="899"/>
      <c r="O204" s="899"/>
      <c r="P204" s="899"/>
      <c r="Q204" s="899"/>
      <c r="R204" s="899"/>
      <c r="S204" s="899"/>
      <c r="T204" s="899"/>
      <c r="U204" s="899"/>
      <c r="V204" s="899"/>
      <c r="W204" s="899"/>
      <c r="X204" s="899"/>
      <c r="Y204" s="899"/>
      <c r="Z204" s="899"/>
    </row>
    <row r="205" spans="1:26" ht="15.75" customHeight="1">
      <c r="A205" s="899"/>
      <c r="B205" s="899"/>
      <c r="C205" s="899"/>
      <c r="D205" s="899"/>
      <c r="E205" s="899"/>
      <c r="F205" s="899"/>
      <c r="G205" s="899"/>
      <c r="H205" s="899"/>
      <c r="I205" s="899"/>
      <c r="J205" s="899"/>
      <c r="K205" s="899"/>
      <c r="L205" s="899"/>
      <c r="M205" s="899"/>
      <c r="N205" s="899"/>
      <c r="O205" s="899"/>
      <c r="P205" s="899"/>
      <c r="Q205" s="899"/>
      <c r="R205" s="899"/>
      <c r="S205" s="899"/>
      <c r="T205" s="899"/>
      <c r="U205" s="899"/>
      <c r="V205" s="899"/>
      <c r="W205" s="899"/>
      <c r="X205" s="899"/>
      <c r="Y205" s="899"/>
      <c r="Z205" s="899"/>
    </row>
    <row r="206" spans="1:26" ht="15.75" customHeight="1">
      <c r="A206" s="899"/>
      <c r="B206" s="899"/>
      <c r="C206" s="899"/>
      <c r="D206" s="899"/>
      <c r="E206" s="899"/>
      <c r="F206" s="899"/>
      <c r="G206" s="899"/>
      <c r="H206" s="899"/>
      <c r="I206" s="899"/>
      <c r="J206" s="899"/>
      <c r="K206" s="899"/>
      <c r="L206" s="899"/>
      <c r="M206" s="899"/>
      <c r="N206" s="899"/>
      <c r="O206" s="899"/>
      <c r="P206" s="899"/>
      <c r="Q206" s="899"/>
      <c r="R206" s="899"/>
      <c r="S206" s="899"/>
      <c r="T206" s="899"/>
      <c r="U206" s="899"/>
      <c r="V206" s="899"/>
      <c r="W206" s="899"/>
      <c r="X206" s="899"/>
      <c r="Y206" s="899"/>
      <c r="Z206" s="899"/>
    </row>
    <row r="207" spans="1:26" ht="15.75" customHeight="1">
      <c r="A207" s="899"/>
      <c r="B207" s="899"/>
      <c r="C207" s="899"/>
      <c r="D207" s="899"/>
      <c r="E207" s="899"/>
      <c r="F207" s="899"/>
      <c r="G207" s="899"/>
      <c r="H207" s="899"/>
      <c r="I207" s="899"/>
      <c r="J207" s="899"/>
      <c r="K207" s="899"/>
      <c r="L207" s="899"/>
      <c r="M207" s="899"/>
      <c r="N207" s="899"/>
      <c r="O207" s="899"/>
      <c r="P207" s="899"/>
      <c r="Q207" s="899"/>
      <c r="R207" s="899"/>
      <c r="S207" s="899"/>
      <c r="T207" s="899"/>
      <c r="U207" s="899"/>
      <c r="V207" s="899"/>
      <c r="W207" s="899"/>
      <c r="X207" s="899"/>
      <c r="Y207" s="899"/>
      <c r="Z207" s="899"/>
    </row>
    <row r="208" spans="1:26" ht="15.75" customHeight="1">
      <c r="A208" s="899"/>
      <c r="B208" s="899"/>
      <c r="C208" s="899"/>
      <c r="D208" s="899"/>
      <c r="E208" s="899"/>
      <c r="F208" s="899"/>
      <c r="G208" s="899"/>
      <c r="H208" s="899"/>
      <c r="I208" s="899"/>
      <c r="J208" s="899"/>
      <c r="K208" s="899"/>
      <c r="L208" s="899"/>
      <c r="M208" s="899"/>
      <c r="N208" s="899"/>
      <c r="O208" s="899"/>
      <c r="P208" s="899"/>
      <c r="Q208" s="899"/>
      <c r="R208" s="899"/>
      <c r="S208" s="899"/>
      <c r="T208" s="899"/>
      <c r="U208" s="899"/>
      <c r="V208" s="899"/>
      <c r="W208" s="899"/>
      <c r="X208" s="899"/>
      <c r="Y208" s="899"/>
      <c r="Z208" s="899"/>
    </row>
    <row r="209" spans="1:26" ht="15.75" customHeight="1">
      <c r="A209" s="899"/>
      <c r="B209" s="899"/>
      <c r="C209" s="899"/>
      <c r="D209" s="899"/>
      <c r="E209" s="899"/>
      <c r="F209" s="899"/>
      <c r="G209" s="899"/>
      <c r="H209" s="899"/>
      <c r="I209" s="899"/>
      <c r="J209" s="899"/>
      <c r="K209" s="899"/>
      <c r="L209" s="899"/>
      <c r="M209" s="899"/>
      <c r="N209" s="899"/>
      <c r="O209" s="899"/>
      <c r="P209" s="899"/>
      <c r="Q209" s="899"/>
      <c r="R209" s="899"/>
      <c r="S209" s="899"/>
      <c r="T209" s="899"/>
      <c r="U209" s="899"/>
      <c r="V209" s="899"/>
      <c r="W209" s="899"/>
      <c r="X209" s="899"/>
      <c r="Y209" s="899"/>
      <c r="Z209" s="899"/>
    </row>
    <row r="210" spans="1:26" ht="15.75" customHeight="1">
      <c r="A210" s="899"/>
      <c r="B210" s="899"/>
      <c r="C210" s="899"/>
      <c r="D210" s="899"/>
      <c r="E210" s="899"/>
      <c r="F210" s="899"/>
      <c r="G210" s="899"/>
      <c r="H210" s="899"/>
      <c r="I210" s="899"/>
      <c r="J210" s="899"/>
      <c r="K210" s="899"/>
      <c r="L210" s="899"/>
      <c r="M210" s="899"/>
      <c r="N210" s="899"/>
      <c r="O210" s="899"/>
      <c r="P210" s="899"/>
      <c r="Q210" s="899"/>
      <c r="R210" s="899"/>
      <c r="S210" s="899"/>
      <c r="T210" s="899"/>
      <c r="U210" s="899"/>
      <c r="V210" s="899"/>
      <c r="W210" s="899"/>
      <c r="X210" s="899"/>
      <c r="Y210" s="899"/>
      <c r="Z210" s="899"/>
    </row>
    <row r="211" spans="1:26" ht="15.75" customHeight="1">
      <c r="A211" s="899"/>
      <c r="B211" s="899"/>
      <c r="C211" s="899"/>
      <c r="D211" s="899"/>
      <c r="E211" s="899"/>
      <c r="F211" s="899"/>
      <c r="G211" s="899"/>
      <c r="H211" s="899"/>
      <c r="I211" s="899"/>
      <c r="J211" s="899"/>
      <c r="K211" s="899"/>
      <c r="L211" s="899"/>
      <c r="M211" s="899"/>
      <c r="N211" s="899"/>
      <c r="O211" s="899"/>
      <c r="P211" s="899"/>
      <c r="Q211" s="899"/>
      <c r="R211" s="899"/>
      <c r="S211" s="899"/>
      <c r="T211" s="899"/>
      <c r="U211" s="899"/>
      <c r="V211" s="899"/>
      <c r="W211" s="899"/>
      <c r="X211" s="899"/>
      <c r="Y211" s="899"/>
      <c r="Z211" s="899"/>
    </row>
    <row r="212" spans="1:26" ht="15.75" customHeight="1">
      <c r="A212" s="899"/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9"/>
      <c r="T212" s="899"/>
      <c r="U212" s="899"/>
      <c r="V212" s="899"/>
      <c r="W212" s="899"/>
      <c r="X212" s="899"/>
      <c r="Y212" s="899"/>
      <c r="Z212" s="899"/>
    </row>
    <row r="213" spans="1:26" ht="15.75" customHeight="1">
      <c r="A213" s="899"/>
      <c r="B213" s="899"/>
      <c r="C213" s="899"/>
      <c r="D213" s="899"/>
      <c r="E213" s="899"/>
      <c r="F213" s="899"/>
      <c r="G213" s="899"/>
      <c r="H213" s="899"/>
      <c r="I213" s="899"/>
      <c r="J213" s="899"/>
      <c r="K213" s="899"/>
      <c r="L213" s="899"/>
      <c r="M213" s="899"/>
      <c r="N213" s="899"/>
      <c r="O213" s="899"/>
      <c r="P213" s="899"/>
      <c r="Q213" s="899"/>
      <c r="R213" s="899"/>
      <c r="S213" s="899"/>
      <c r="T213" s="899"/>
      <c r="U213" s="899"/>
      <c r="V213" s="899"/>
      <c r="W213" s="899"/>
      <c r="X213" s="899"/>
      <c r="Y213" s="899"/>
      <c r="Z213" s="899"/>
    </row>
    <row r="214" spans="1:26" ht="15.75" customHeight="1">
      <c r="A214" s="899"/>
      <c r="B214" s="899"/>
      <c r="C214" s="899"/>
      <c r="D214" s="899"/>
      <c r="E214" s="899"/>
      <c r="F214" s="899"/>
      <c r="G214" s="899"/>
      <c r="H214" s="899"/>
      <c r="I214" s="899"/>
      <c r="J214" s="899"/>
      <c r="K214" s="899"/>
      <c r="L214" s="899"/>
      <c r="M214" s="899"/>
      <c r="N214" s="899"/>
      <c r="O214" s="899"/>
      <c r="P214" s="899"/>
      <c r="Q214" s="899"/>
      <c r="R214" s="899"/>
      <c r="S214" s="899"/>
      <c r="T214" s="899"/>
      <c r="U214" s="899"/>
      <c r="V214" s="899"/>
      <c r="W214" s="899"/>
      <c r="X214" s="899"/>
      <c r="Y214" s="899"/>
      <c r="Z214" s="899"/>
    </row>
    <row r="215" spans="1:26" ht="15.75" customHeight="1">
      <c r="A215" s="899"/>
      <c r="B215" s="899"/>
      <c r="C215" s="899"/>
      <c r="D215" s="899"/>
      <c r="E215" s="899"/>
      <c r="F215" s="899"/>
      <c r="G215" s="899"/>
      <c r="H215" s="899"/>
      <c r="I215" s="899"/>
      <c r="J215" s="899"/>
      <c r="K215" s="899"/>
      <c r="L215" s="899"/>
      <c r="M215" s="899"/>
      <c r="N215" s="899"/>
      <c r="O215" s="899"/>
      <c r="P215" s="899"/>
      <c r="Q215" s="899"/>
      <c r="R215" s="899"/>
      <c r="S215" s="899"/>
      <c r="T215" s="899"/>
      <c r="U215" s="899"/>
      <c r="V215" s="899"/>
      <c r="W215" s="899"/>
      <c r="X215" s="899"/>
      <c r="Y215" s="899"/>
      <c r="Z215" s="899"/>
    </row>
    <row r="216" spans="1:26" ht="15.75" customHeight="1">
      <c r="A216" s="899"/>
      <c r="B216" s="899"/>
      <c r="C216" s="899"/>
      <c r="D216" s="899"/>
      <c r="E216" s="899"/>
      <c r="F216" s="899"/>
      <c r="G216" s="899"/>
      <c r="H216" s="899"/>
      <c r="I216" s="899"/>
      <c r="J216" s="899"/>
      <c r="K216" s="899"/>
      <c r="L216" s="899"/>
      <c r="M216" s="899"/>
      <c r="N216" s="899"/>
      <c r="O216" s="899"/>
      <c r="P216" s="899"/>
      <c r="Q216" s="899"/>
      <c r="R216" s="899"/>
      <c r="S216" s="899"/>
      <c r="T216" s="899"/>
      <c r="U216" s="899"/>
      <c r="V216" s="899"/>
      <c r="W216" s="899"/>
      <c r="X216" s="899"/>
      <c r="Y216" s="899"/>
      <c r="Z216" s="899"/>
    </row>
    <row r="217" spans="1:26" ht="15.75" customHeight="1">
      <c r="A217" s="899"/>
      <c r="B217" s="899"/>
      <c r="C217" s="899"/>
      <c r="D217" s="899"/>
      <c r="E217" s="899"/>
      <c r="F217" s="899"/>
      <c r="G217" s="899"/>
      <c r="H217" s="899"/>
      <c r="I217" s="899"/>
      <c r="J217" s="899"/>
      <c r="K217" s="899"/>
      <c r="L217" s="899"/>
      <c r="M217" s="899"/>
      <c r="N217" s="899"/>
      <c r="O217" s="899"/>
      <c r="P217" s="899"/>
      <c r="Q217" s="899"/>
      <c r="R217" s="899"/>
      <c r="S217" s="899"/>
      <c r="T217" s="899"/>
      <c r="U217" s="899"/>
      <c r="V217" s="899"/>
      <c r="W217" s="899"/>
      <c r="X217" s="899"/>
      <c r="Y217" s="899"/>
      <c r="Z217" s="899"/>
    </row>
    <row r="218" spans="1:26" ht="15.75" customHeight="1">
      <c r="A218" s="899"/>
      <c r="B218" s="899"/>
      <c r="C218" s="899"/>
      <c r="D218" s="899"/>
      <c r="E218" s="899"/>
      <c r="F218" s="899"/>
      <c r="G218" s="899"/>
      <c r="H218" s="899"/>
      <c r="I218" s="899"/>
      <c r="J218" s="899"/>
      <c r="K218" s="899"/>
      <c r="L218" s="899"/>
      <c r="M218" s="899"/>
      <c r="N218" s="899"/>
      <c r="O218" s="899"/>
      <c r="P218" s="899"/>
      <c r="Q218" s="899"/>
      <c r="R218" s="899"/>
      <c r="S218" s="899"/>
      <c r="T218" s="899"/>
      <c r="U218" s="899"/>
      <c r="V218" s="899"/>
      <c r="W218" s="899"/>
      <c r="X218" s="899"/>
      <c r="Y218" s="899"/>
      <c r="Z218" s="899"/>
    </row>
    <row r="219" spans="1:26" ht="15.75" customHeight="1">
      <c r="A219" s="899"/>
      <c r="B219" s="899"/>
      <c r="C219" s="899"/>
      <c r="D219" s="899"/>
      <c r="E219" s="899"/>
      <c r="F219" s="899"/>
      <c r="G219" s="899"/>
      <c r="H219" s="899"/>
      <c r="I219" s="899"/>
      <c r="J219" s="899"/>
      <c r="K219" s="899"/>
      <c r="L219" s="899"/>
      <c r="M219" s="899"/>
      <c r="N219" s="899"/>
      <c r="O219" s="899"/>
      <c r="P219" s="899"/>
      <c r="Q219" s="899"/>
      <c r="R219" s="899"/>
      <c r="S219" s="899"/>
      <c r="T219" s="899"/>
      <c r="U219" s="899"/>
      <c r="V219" s="899"/>
      <c r="W219" s="899"/>
      <c r="X219" s="899"/>
      <c r="Y219" s="899"/>
      <c r="Z219" s="899"/>
    </row>
    <row r="220" spans="1:26" ht="15.75" customHeight="1">
      <c r="A220" s="899"/>
      <c r="B220" s="899"/>
      <c r="C220" s="899"/>
      <c r="D220" s="899"/>
      <c r="E220" s="899"/>
      <c r="F220" s="899"/>
      <c r="G220" s="899"/>
      <c r="H220" s="899"/>
      <c r="I220" s="899"/>
      <c r="J220" s="899"/>
      <c r="K220" s="899"/>
      <c r="L220" s="899"/>
      <c r="M220" s="899"/>
      <c r="N220" s="899"/>
      <c r="O220" s="899"/>
      <c r="P220" s="899"/>
      <c r="Q220" s="899"/>
      <c r="R220" s="899"/>
      <c r="S220" s="899"/>
      <c r="T220" s="899"/>
      <c r="U220" s="899"/>
      <c r="V220" s="899"/>
      <c r="W220" s="899"/>
      <c r="X220" s="899"/>
      <c r="Y220" s="899"/>
      <c r="Z220" s="899"/>
    </row>
    <row r="221" spans="1:26" ht="15.75" customHeight="1">
      <c r="A221" s="899"/>
      <c r="B221" s="899"/>
      <c r="C221" s="899"/>
      <c r="D221" s="899"/>
      <c r="E221" s="899"/>
      <c r="F221" s="899"/>
      <c r="G221" s="899"/>
      <c r="H221" s="899"/>
      <c r="I221" s="899"/>
      <c r="J221" s="899"/>
      <c r="K221" s="899"/>
      <c r="L221" s="899"/>
      <c r="M221" s="899"/>
      <c r="N221" s="899"/>
      <c r="O221" s="899"/>
      <c r="P221" s="899"/>
      <c r="Q221" s="899"/>
      <c r="R221" s="899"/>
      <c r="S221" s="899"/>
      <c r="T221" s="899"/>
      <c r="U221" s="899"/>
      <c r="V221" s="899"/>
      <c r="W221" s="899"/>
      <c r="X221" s="899"/>
      <c r="Y221" s="899"/>
      <c r="Z221" s="899"/>
    </row>
    <row r="222" spans="1:26" ht="15.75" customHeight="1">
      <c r="A222" s="899"/>
      <c r="B222" s="899"/>
      <c r="C222" s="899"/>
      <c r="D222" s="899"/>
      <c r="E222" s="899"/>
      <c r="F222" s="899"/>
      <c r="G222" s="899"/>
      <c r="H222" s="899"/>
      <c r="I222" s="899"/>
      <c r="J222" s="899"/>
      <c r="K222" s="899"/>
      <c r="L222" s="899"/>
      <c r="M222" s="899"/>
      <c r="N222" s="899"/>
      <c r="O222" s="899"/>
      <c r="P222" s="899"/>
      <c r="Q222" s="899"/>
      <c r="R222" s="899"/>
      <c r="S222" s="899"/>
      <c r="T222" s="899"/>
      <c r="U222" s="899"/>
      <c r="V222" s="899"/>
      <c r="W222" s="899"/>
      <c r="X222" s="899"/>
      <c r="Y222" s="899"/>
      <c r="Z222" s="899"/>
    </row>
    <row r="223" spans="1:26" ht="15.75" customHeight="1">
      <c r="A223" s="899"/>
      <c r="B223" s="899"/>
      <c r="C223" s="899"/>
      <c r="D223" s="899"/>
      <c r="E223" s="899"/>
      <c r="F223" s="899"/>
      <c r="G223" s="899"/>
      <c r="H223" s="899"/>
      <c r="I223" s="899"/>
      <c r="J223" s="899"/>
      <c r="K223" s="899"/>
      <c r="L223" s="899"/>
      <c r="M223" s="899"/>
      <c r="N223" s="899"/>
      <c r="O223" s="899"/>
      <c r="P223" s="899"/>
      <c r="Q223" s="899"/>
      <c r="R223" s="899"/>
      <c r="S223" s="899"/>
      <c r="T223" s="899"/>
      <c r="U223" s="899"/>
      <c r="V223" s="899"/>
      <c r="W223" s="899"/>
      <c r="X223" s="899"/>
      <c r="Y223" s="899"/>
      <c r="Z223" s="899"/>
    </row>
    <row r="224" spans="1:26" ht="15.75" customHeight="1">
      <c r="A224" s="899"/>
      <c r="B224" s="899"/>
      <c r="C224" s="899"/>
      <c r="D224" s="899"/>
      <c r="E224" s="899"/>
      <c r="F224" s="899"/>
      <c r="G224" s="899"/>
      <c r="H224" s="899"/>
      <c r="I224" s="899"/>
      <c r="J224" s="899"/>
      <c r="K224" s="899"/>
      <c r="L224" s="899"/>
      <c r="M224" s="899"/>
      <c r="N224" s="899"/>
      <c r="O224" s="899"/>
      <c r="P224" s="899"/>
      <c r="Q224" s="899"/>
      <c r="R224" s="899"/>
      <c r="S224" s="899"/>
      <c r="T224" s="899"/>
      <c r="U224" s="899"/>
      <c r="V224" s="899"/>
      <c r="W224" s="899"/>
      <c r="X224" s="899"/>
      <c r="Y224" s="899"/>
      <c r="Z224" s="899"/>
    </row>
    <row r="225" spans="1:26" ht="15.75" customHeight="1">
      <c r="A225" s="899"/>
      <c r="B225" s="899"/>
      <c r="C225" s="899"/>
      <c r="D225" s="899"/>
      <c r="E225" s="899"/>
      <c r="F225" s="899"/>
      <c r="G225" s="899"/>
      <c r="H225" s="899"/>
      <c r="I225" s="899"/>
      <c r="J225" s="899"/>
      <c r="K225" s="899"/>
      <c r="L225" s="899"/>
      <c r="M225" s="899"/>
      <c r="N225" s="899"/>
      <c r="O225" s="899"/>
      <c r="P225" s="899"/>
      <c r="Q225" s="899"/>
      <c r="R225" s="899"/>
      <c r="S225" s="899"/>
      <c r="T225" s="899"/>
      <c r="U225" s="899"/>
      <c r="V225" s="899"/>
      <c r="W225" s="899"/>
      <c r="X225" s="899"/>
      <c r="Y225" s="899"/>
      <c r="Z225" s="899"/>
    </row>
    <row r="226" spans="1:26" ht="15.75" customHeight="1">
      <c r="A226" s="899"/>
      <c r="B226" s="899"/>
      <c r="C226" s="899"/>
      <c r="D226" s="899"/>
      <c r="E226" s="899"/>
      <c r="F226" s="899"/>
      <c r="G226" s="899"/>
      <c r="H226" s="899"/>
      <c r="I226" s="899"/>
      <c r="J226" s="899"/>
      <c r="K226" s="899"/>
      <c r="L226" s="899"/>
      <c r="M226" s="899"/>
      <c r="N226" s="899"/>
      <c r="O226" s="899"/>
      <c r="P226" s="899"/>
      <c r="Q226" s="899"/>
      <c r="R226" s="899"/>
      <c r="S226" s="899"/>
      <c r="T226" s="899"/>
      <c r="U226" s="899"/>
      <c r="V226" s="899"/>
      <c r="W226" s="899"/>
      <c r="X226" s="899"/>
      <c r="Y226" s="899"/>
      <c r="Z226" s="899"/>
    </row>
    <row r="227" spans="1:26" ht="15.75" customHeight="1">
      <c r="A227" s="899"/>
      <c r="B227" s="899"/>
      <c r="C227" s="899"/>
      <c r="D227" s="899"/>
      <c r="E227" s="899"/>
      <c r="F227" s="899"/>
      <c r="G227" s="899"/>
      <c r="H227" s="899"/>
      <c r="I227" s="899"/>
      <c r="J227" s="899"/>
      <c r="K227" s="899"/>
      <c r="L227" s="899"/>
      <c r="M227" s="899"/>
      <c r="N227" s="899"/>
      <c r="O227" s="899"/>
      <c r="P227" s="899"/>
      <c r="Q227" s="899"/>
      <c r="R227" s="899"/>
      <c r="S227" s="899"/>
      <c r="T227" s="899"/>
      <c r="U227" s="899"/>
      <c r="V227" s="899"/>
      <c r="W227" s="899"/>
      <c r="X227" s="899"/>
      <c r="Y227" s="899"/>
      <c r="Z227" s="899"/>
    </row>
    <row r="228" spans="1:26" ht="15.75" customHeight="1">
      <c r="A228" s="899"/>
      <c r="B228" s="899"/>
      <c r="C228" s="899"/>
      <c r="D228" s="899"/>
      <c r="E228" s="899"/>
      <c r="F228" s="899"/>
      <c r="G228" s="899"/>
      <c r="H228" s="899"/>
      <c r="I228" s="899"/>
      <c r="J228" s="899"/>
      <c r="K228" s="899"/>
      <c r="L228" s="899"/>
      <c r="M228" s="899"/>
      <c r="N228" s="899"/>
      <c r="O228" s="899"/>
      <c r="P228" s="899"/>
      <c r="Q228" s="899"/>
      <c r="R228" s="899"/>
      <c r="S228" s="899"/>
      <c r="T228" s="899"/>
      <c r="U228" s="899"/>
      <c r="V228" s="899"/>
      <c r="W228" s="899"/>
      <c r="X228" s="899"/>
      <c r="Y228" s="899"/>
      <c r="Z228" s="899"/>
    </row>
    <row r="229" spans="1:26" ht="15.75" customHeight="1">
      <c r="A229" s="899"/>
      <c r="B229" s="899"/>
      <c r="C229" s="899"/>
      <c r="D229" s="899"/>
      <c r="E229" s="899"/>
      <c r="F229" s="899"/>
      <c r="G229" s="899"/>
      <c r="H229" s="899"/>
      <c r="I229" s="899"/>
      <c r="J229" s="899"/>
      <c r="K229" s="899"/>
      <c r="L229" s="899"/>
      <c r="M229" s="899"/>
      <c r="N229" s="899"/>
      <c r="O229" s="899"/>
      <c r="P229" s="899"/>
      <c r="Q229" s="899"/>
      <c r="R229" s="899"/>
      <c r="S229" s="899"/>
      <c r="T229" s="899"/>
      <c r="U229" s="899"/>
      <c r="V229" s="899"/>
      <c r="W229" s="899"/>
      <c r="X229" s="899"/>
      <c r="Y229" s="899"/>
      <c r="Z229" s="899"/>
    </row>
    <row r="230" spans="1:26" ht="15.75" customHeight="1">
      <c r="A230" s="899"/>
      <c r="B230" s="899"/>
      <c r="C230" s="899"/>
      <c r="D230" s="899"/>
      <c r="E230" s="899"/>
      <c r="F230" s="899"/>
      <c r="G230" s="899"/>
      <c r="H230" s="899"/>
      <c r="I230" s="899"/>
      <c r="J230" s="899"/>
      <c r="K230" s="899"/>
      <c r="L230" s="899"/>
      <c r="M230" s="899"/>
      <c r="N230" s="899"/>
      <c r="O230" s="899"/>
      <c r="P230" s="899"/>
      <c r="Q230" s="899"/>
      <c r="R230" s="899"/>
      <c r="S230" s="899"/>
      <c r="T230" s="899"/>
      <c r="U230" s="899"/>
      <c r="V230" s="899"/>
      <c r="W230" s="899"/>
      <c r="X230" s="899"/>
      <c r="Y230" s="899"/>
      <c r="Z230" s="899"/>
    </row>
    <row r="231" spans="1:26" ht="15.75" customHeight="1">
      <c r="A231" s="899"/>
      <c r="B231" s="899"/>
      <c r="C231" s="899"/>
      <c r="D231" s="899"/>
      <c r="E231" s="899"/>
      <c r="F231" s="899"/>
      <c r="G231" s="899"/>
      <c r="H231" s="899"/>
      <c r="I231" s="899"/>
      <c r="J231" s="899"/>
      <c r="K231" s="899"/>
      <c r="L231" s="899"/>
      <c r="M231" s="899"/>
      <c r="N231" s="899"/>
      <c r="O231" s="899"/>
      <c r="P231" s="899"/>
      <c r="Q231" s="899"/>
      <c r="R231" s="899"/>
      <c r="S231" s="899"/>
      <c r="T231" s="899"/>
      <c r="U231" s="899"/>
      <c r="V231" s="899"/>
      <c r="W231" s="899"/>
      <c r="X231" s="899"/>
      <c r="Y231" s="899"/>
      <c r="Z231" s="899"/>
    </row>
    <row r="232" spans="1:26" ht="15.75" customHeight="1">
      <c r="A232" s="899"/>
      <c r="B232" s="899"/>
      <c r="C232" s="899"/>
      <c r="D232" s="899"/>
      <c r="E232" s="899"/>
      <c r="F232" s="899"/>
      <c r="G232" s="899"/>
      <c r="H232" s="899"/>
      <c r="I232" s="899"/>
      <c r="J232" s="899"/>
      <c r="K232" s="899"/>
      <c r="L232" s="899"/>
      <c r="M232" s="899"/>
      <c r="N232" s="899"/>
      <c r="O232" s="899"/>
      <c r="P232" s="899"/>
      <c r="Q232" s="899"/>
      <c r="R232" s="899"/>
      <c r="S232" s="899"/>
      <c r="T232" s="899"/>
      <c r="U232" s="899"/>
      <c r="V232" s="899"/>
      <c r="W232" s="899"/>
      <c r="X232" s="899"/>
      <c r="Y232" s="899"/>
      <c r="Z232" s="899"/>
    </row>
    <row r="233" spans="1:26" ht="15.75" customHeight="1">
      <c r="A233" s="899"/>
      <c r="B233" s="899"/>
      <c r="C233" s="899"/>
      <c r="D233" s="899"/>
      <c r="E233" s="899"/>
      <c r="F233" s="899"/>
      <c r="G233" s="899"/>
      <c r="H233" s="899"/>
      <c r="I233" s="899"/>
      <c r="J233" s="899"/>
      <c r="K233" s="899"/>
      <c r="L233" s="899"/>
      <c r="M233" s="899"/>
      <c r="N233" s="899"/>
      <c r="O233" s="899"/>
      <c r="P233" s="899"/>
      <c r="Q233" s="899"/>
      <c r="R233" s="899"/>
      <c r="S233" s="899"/>
      <c r="T233" s="899"/>
      <c r="U233" s="899"/>
      <c r="V233" s="899"/>
      <c r="W233" s="899"/>
      <c r="X233" s="899"/>
      <c r="Y233" s="899"/>
      <c r="Z233" s="899"/>
    </row>
    <row r="234" spans="1:26" ht="15.75" customHeight="1">
      <c r="A234" s="899"/>
      <c r="B234" s="899"/>
      <c r="C234" s="899"/>
      <c r="D234" s="899"/>
      <c r="E234" s="899"/>
      <c r="F234" s="899"/>
      <c r="G234" s="899"/>
      <c r="H234" s="899"/>
      <c r="I234" s="899"/>
      <c r="J234" s="899"/>
      <c r="K234" s="899"/>
      <c r="L234" s="899"/>
      <c r="M234" s="899"/>
      <c r="N234" s="899"/>
      <c r="O234" s="899"/>
      <c r="P234" s="899"/>
      <c r="Q234" s="899"/>
      <c r="R234" s="899"/>
      <c r="S234" s="899"/>
      <c r="T234" s="899"/>
      <c r="U234" s="899"/>
      <c r="V234" s="899"/>
      <c r="W234" s="899"/>
      <c r="X234" s="899"/>
      <c r="Y234" s="899"/>
      <c r="Z234" s="899"/>
    </row>
    <row r="235" spans="1:26" ht="15.75" customHeight="1">
      <c r="A235" s="899"/>
      <c r="B235" s="899"/>
      <c r="C235" s="899"/>
      <c r="D235" s="899"/>
      <c r="E235" s="899"/>
      <c r="F235" s="899"/>
      <c r="G235" s="899"/>
      <c r="H235" s="899"/>
      <c r="I235" s="899"/>
      <c r="J235" s="899"/>
      <c r="K235" s="899"/>
      <c r="L235" s="899"/>
      <c r="M235" s="899"/>
      <c r="N235" s="899"/>
      <c r="O235" s="899"/>
      <c r="P235" s="899"/>
      <c r="Q235" s="899"/>
      <c r="R235" s="899"/>
      <c r="S235" s="899"/>
      <c r="T235" s="899"/>
      <c r="U235" s="899"/>
      <c r="V235" s="899"/>
      <c r="W235" s="899"/>
      <c r="X235" s="899"/>
      <c r="Y235" s="899"/>
      <c r="Z235" s="899"/>
    </row>
    <row r="236" spans="1:26" ht="15.75" customHeight="1">
      <c r="A236" s="899"/>
      <c r="B236" s="899"/>
      <c r="C236" s="899"/>
      <c r="D236" s="899"/>
      <c r="E236" s="899"/>
      <c r="F236" s="899"/>
      <c r="G236" s="899"/>
      <c r="H236" s="899"/>
      <c r="I236" s="899"/>
      <c r="J236" s="899"/>
      <c r="K236" s="899"/>
      <c r="L236" s="899"/>
      <c r="M236" s="899"/>
      <c r="N236" s="899"/>
      <c r="O236" s="899"/>
      <c r="P236" s="899"/>
      <c r="Q236" s="899"/>
      <c r="R236" s="899"/>
      <c r="S236" s="899"/>
      <c r="T236" s="899"/>
      <c r="U236" s="899"/>
      <c r="V236" s="899"/>
      <c r="W236" s="899"/>
      <c r="X236" s="899"/>
      <c r="Y236" s="899"/>
      <c r="Z236" s="899"/>
    </row>
    <row r="237" spans="1:26" ht="15.75" customHeight="1">
      <c r="A237" s="899"/>
      <c r="B237" s="899"/>
      <c r="C237" s="899"/>
      <c r="D237" s="899"/>
      <c r="E237" s="899"/>
      <c r="F237" s="899"/>
      <c r="G237" s="899"/>
      <c r="H237" s="899"/>
      <c r="I237" s="899"/>
      <c r="J237" s="899"/>
      <c r="K237" s="899"/>
      <c r="L237" s="899"/>
      <c r="M237" s="899"/>
      <c r="N237" s="899"/>
      <c r="O237" s="899"/>
      <c r="P237" s="899"/>
      <c r="Q237" s="899"/>
      <c r="R237" s="899"/>
      <c r="S237" s="899"/>
      <c r="T237" s="899"/>
      <c r="U237" s="899"/>
      <c r="V237" s="899"/>
      <c r="W237" s="899"/>
      <c r="X237" s="899"/>
      <c r="Y237" s="899"/>
      <c r="Z237" s="899"/>
    </row>
    <row r="238" spans="1:26" ht="15.75" customHeight="1">
      <c r="A238" s="899"/>
      <c r="B238" s="899"/>
      <c r="C238" s="899"/>
      <c r="D238" s="899"/>
      <c r="E238" s="899"/>
      <c r="F238" s="899"/>
      <c r="G238" s="899"/>
      <c r="H238" s="899"/>
      <c r="I238" s="899"/>
      <c r="J238" s="899"/>
      <c r="K238" s="899"/>
      <c r="L238" s="899"/>
      <c r="M238" s="899"/>
      <c r="N238" s="899"/>
      <c r="O238" s="899"/>
      <c r="P238" s="899"/>
      <c r="Q238" s="899"/>
      <c r="R238" s="899"/>
      <c r="S238" s="899"/>
      <c r="T238" s="899"/>
      <c r="U238" s="899"/>
      <c r="V238" s="899"/>
      <c r="W238" s="899"/>
      <c r="X238" s="899"/>
      <c r="Y238" s="899"/>
      <c r="Z238" s="899"/>
    </row>
    <row r="239" spans="1:26" ht="15.75" customHeight="1">
      <c r="A239" s="899"/>
      <c r="B239" s="899"/>
      <c r="C239" s="899"/>
      <c r="D239" s="899"/>
      <c r="E239" s="899"/>
      <c r="F239" s="899"/>
      <c r="G239" s="899"/>
      <c r="H239" s="899"/>
      <c r="I239" s="899"/>
      <c r="J239" s="899"/>
      <c r="K239" s="899"/>
      <c r="L239" s="899"/>
      <c r="M239" s="899"/>
      <c r="N239" s="899"/>
      <c r="O239" s="899"/>
      <c r="P239" s="899"/>
      <c r="Q239" s="899"/>
      <c r="R239" s="899"/>
      <c r="S239" s="899"/>
      <c r="T239" s="899"/>
      <c r="U239" s="899"/>
      <c r="V239" s="899"/>
      <c r="W239" s="899"/>
      <c r="X239" s="899"/>
      <c r="Y239" s="899"/>
      <c r="Z239" s="899"/>
    </row>
    <row r="240" spans="1:26" ht="15.75" customHeight="1">
      <c r="A240" s="899"/>
      <c r="B240" s="899"/>
      <c r="C240" s="899"/>
      <c r="D240" s="899"/>
      <c r="E240" s="899"/>
      <c r="F240" s="899"/>
      <c r="G240" s="899"/>
      <c r="H240" s="899"/>
      <c r="I240" s="899"/>
      <c r="J240" s="899"/>
      <c r="K240" s="899"/>
      <c r="L240" s="899"/>
      <c r="M240" s="899"/>
      <c r="N240" s="899"/>
      <c r="O240" s="899"/>
      <c r="P240" s="899"/>
      <c r="Q240" s="899"/>
      <c r="R240" s="899"/>
      <c r="S240" s="899"/>
      <c r="T240" s="899"/>
      <c r="U240" s="899"/>
      <c r="V240" s="899"/>
      <c r="W240" s="899"/>
      <c r="X240" s="899"/>
      <c r="Y240" s="899"/>
      <c r="Z240" s="899"/>
    </row>
    <row r="241" spans="1:26" ht="15.75" customHeight="1">
      <c r="A241" s="899"/>
      <c r="B241" s="899"/>
      <c r="C241" s="899"/>
      <c r="D241" s="899"/>
      <c r="E241" s="899"/>
      <c r="F241" s="899"/>
      <c r="G241" s="899"/>
      <c r="H241" s="899"/>
      <c r="I241" s="899"/>
      <c r="J241" s="899"/>
      <c r="K241" s="899"/>
      <c r="L241" s="899"/>
      <c r="M241" s="899"/>
      <c r="N241" s="899"/>
      <c r="O241" s="899"/>
      <c r="P241" s="899"/>
      <c r="Q241" s="899"/>
      <c r="R241" s="899"/>
      <c r="S241" s="899"/>
      <c r="T241" s="899"/>
      <c r="U241" s="899"/>
      <c r="V241" s="899"/>
      <c r="W241" s="899"/>
      <c r="X241" s="899"/>
      <c r="Y241" s="899"/>
      <c r="Z241" s="899"/>
    </row>
    <row r="242" spans="1:26" ht="15.75" customHeight="1">
      <c r="A242" s="899"/>
      <c r="B242" s="899"/>
      <c r="C242" s="899"/>
      <c r="D242" s="899"/>
      <c r="E242" s="899"/>
      <c r="F242" s="899"/>
      <c r="G242" s="899"/>
      <c r="H242" s="899"/>
      <c r="I242" s="899"/>
      <c r="J242" s="899"/>
      <c r="K242" s="899"/>
      <c r="L242" s="899"/>
      <c r="M242" s="899"/>
      <c r="N242" s="899"/>
      <c r="O242" s="899"/>
      <c r="P242" s="899"/>
      <c r="Q242" s="899"/>
      <c r="R242" s="899"/>
      <c r="S242" s="899"/>
      <c r="T242" s="899"/>
      <c r="U242" s="899"/>
      <c r="V242" s="899"/>
      <c r="W242" s="899"/>
      <c r="X242" s="899"/>
      <c r="Y242" s="899"/>
      <c r="Z242" s="899"/>
    </row>
    <row r="243" spans="1:26" ht="15.75" customHeight="1">
      <c r="A243" s="899"/>
      <c r="B243" s="899"/>
      <c r="C243" s="899"/>
      <c r="D243" s="899"/>
      <c r="E243" s="899"/>
      <c r="F243" s="899"/>
      <c r="G243" s="899"/>
      <c r="H243" s="899"/>
      <c r="I243" s="899"/>
      <c r="J243" s="899"/>
      <c r="K243" s="899"/>
      <c r="L243" s="899"/>
      <c r="M243" s="899"/>
      <c r="N243" s="899"/>
      <c r="O243" s="899"/>
      <c r="P243" s="899"/>
      <c r="Q243" s="899"/>
      <c r="R243" s="899"/>
      <c r="S243" s="899"/>
      <c r="T243" s="899"/>
      <c r="U243" s="899"/>
      <c r="V243" s="899"/>
      <c r="W243" s="899"/>
      <c r="X243" s="899"/>
      <c r="Y243" s="899"/>
      <c r="Z243" s="899"/>
    </row>
    <row r="244" spans="1:26" ht="15.75" customHeight="1">
      <c r="A244" s="899"/>
      <c r="B244" s="899"/>
      <c r="C244" s="899"/>
      <c r="D244" s="899"/>
      <c r="E244" s="899"/>
      <c r="F244" s="899"/>
      <c r="G244" s="899"/>
      <c r="H244" s="899"/>
      <c r="I244" s="899"/>
      <c r="J244" s="899"/>
      <c r="K244" s="899"/>
      <c r="L244" s="899"/>
      <c r="M244" s="899"/>
      <c r="N244" s="899"/>
      <c r="O244" s="899"/>
      <c r="P244" s="899"/>
      <c r="Q244" s="899"/>
      <c r="R244" s="899"/>
      <c r="S244" s="899"/>
      <c r="T244" s="899"/>
      <c r="U244" s="899"/>
      <c r="V244" s="899"/>
      <c r="W244" s="899"/>
      <c r="X244" s="899"/>
      <c r="Y244" s="899"/>
      <c r="Z244" s="899"/>
    </row>
    <row r="245" spans="1:26" ht="15.75" customHeight="1">
      <c r="A245" s="899"/>
      <c r="B245" s="899"/>
      <c r="C245" s="899"/>
      <c r="D245" s="899"/>
      <c r="E245" s="899"/>
      <c r="F245" s="899"/>
      <c r="G245" s="899"/>
      <c r="H245" s="899"/>
      <c r="I245" s="899"/>
      <c r="J245" s="899"/>
      <c r="K245" s="899"/>
      <c r="L245" s="899"/>
      <c r="M245" s="899"/>
      <c r="N245" s="899"/>
      <c r="O245" s="899"/>
      <c r="P245" s="899"/>
      <c r="Q245" s="899"/>
      <c r="R245" s="899"/>
      <c r="S245" s="899"/>
      <c r="T245" s="899"/>
      <c r="U245" s="899"/>
      <c r="V245" s="899"/>
      <c r="W245" s="899"/>
      <c r="X245" s="899"/>
      <c r="Y245" s="899"/>
      <c r="Z245" s="899"/>
    </row>
    <row r="246" spans="1:26" ht="15.75" customHeight="1">
      <c r="A246" s="899"/>
      <c r="B246" s="899"/>
      <c r="C246" s="899"/>
      <c r="D246" s="899"/>
      <c r="E246" s="899"/>
      <c r="F246" s="899"/>
      <c r="G246" s="899"/>
      <c r="H246" s="899"/>
      <c r="I246" s="899"/>
      <c r="J246" s="899"/>
      <c r="K246" s="899"/>
      <c r="L246" s="899"/>
      <c r="M246" s="899"/>
      <c r="N246" s="899"/>
      <c r="O246" s="899"/>
      <c r="P246" s="899"/>
      <c r="Q246" s="899"/>
      <c r="R246" s="899"/>
      <c r="S246" s="899"/>
      <c r="T246" s="899"/>
      <c r="U246" s="899"/>
      <c r="V246" s="899"/>
      <c r="W246" s="899"/>
      <c r="X246" s="899"/>
      <c r="Y246" s="899"/>
      <c r="Z246" s="899"/>
    </row>
    <row r="247" spans="1:26" ht="15.75" customHeight="1">
      <c r="A247" s="899"/>
      <c r="B247" s="899"/>
      <c r="C247" s="899"/>
      <c r="D247" s="899"/>
      <c r="E247" s="899"/>
      <c r="F247" s="899"/>
      <c r="G247" s="899"/>
      <c r="H247" s="899"/>
      <c r="I247" s="899"/>
      <c r="J247" s="899"/>
      <c r="K247" s="899"/>
      <c r="L247" s="899"/>
      <c r="M247" s="899"/>
      <c r="N247" s="899"/>
      <c r="O247" s="899"/>
      <c r="P247" s="899"/>
      <c r="Q247" s="899"/>
      <c r="R247" s="899"/>
      <c r="S247" s="899"/>
      <c r="T247" s="899"/>
      <c r="U247" s="899"/>
      <c r="V247" s="899"/>
      <c r="W247" s="899"/>
      <c r="X247" s="899"/>
      <c r="Y247" s="899"/>
      <c r="Z247" s="899"/>
    </row>
    <row r="248" spans="1:26" ht="15.75" customHeight="1">
      <c r="A248" s="899"/>
      <c r="B248" s="899"/>
      <c r="C248" s="899"/>
      <c r="D248" s="899"/>
      <c r="E248" s="899"/>
      <c r="F248" s="899"/>
      <c r="G248" s="899"/>
      <c r="H248" s="899"/>
      <c r="I248" s="899"/>
      <c r="J248" s="899"/>
      <c r="K248" s="899"/>
      <c r="L248" s="899"/>
      <c r="M248" s="899"/>
      <c r="N248" s="899"/>
      <c r="O248" s="899"/>
      <c r="P248" s="899"/>
      <c r="Q248" s="899"/>
      <c r="R248" s="899"/>
      <c r="S248" s="899"/>
      <c r="T248" s="899"/>
      <c r="U248" s="899"/>
      <c r="V248" s="899"/>
      <c r="W248" s="899"/>
      <c r="X248" s="899"/>
      <c r="Y248" s="899"/>
      <c r="Z248" s="899"/>
    </row>
    <row r="249" spans="1:26" ht="15.75" customHeight="1">
      <c r="A249" s="899"/>
      <c r="B249" s="899"/>
      <c r="C249" s="899"/>
      <c r="D249" s="899"/>
      <c r="E249" s="899"/>
      <c r="F249" s="899"/>
      <c r="G249" s="899"/>
      <c r="H249" s="899"/>
      <c r="I249" s="899"/>
      <c r="J249" s="899"/>
      <c r="K249" s="899"/>
      <c r="L249" s="899"/>
      <c r="M249" s="899"/>
      <c r="N249" s="899"/>
      <c r="O249" s="899"/>
      <c r="P249" s="899"/>
      <c r="Q249" s="899"/>
      <c r="R249" s="899"/>
      <c r="S249" s="899"/>
      <c r="T249" s="899"/>
      <c r="U249" s="899"/>
      <c r="V249" s="899"/>
      <c r="W249" s="899"/>
      <c r="X249" s="899"/>
      <c r="Y249" s="899"/>
      <c r="Z249" s="899"/>
    </row>
    <row r="250" spans="1:26" ht="15.75" customHeight="1">
      <c r="A250" s="899"/>
      <c r="B250" s="899"/>
      <c r="C250" s="899"/>
      <c r="D250" s="899"/>
      <c r="E250" s="899"/>
      <c r="F250" s="899"/>
      <c r="G250" s="899"/>
      <c r="H250" s="899"/>
      <c r="I250" s="899"/>
      <c r="J250" s="899"/>
      <c r="K250" s="899"/>
      <c r="L250" s="899"/>
      <c r="M250" s="899"/>
      <c r="N250" s="899"/>
      <c r="O250" s="899"/>
      <c r="P250" s="899"/>
      <c r="Q250" s="899"/>
      <c r="R250" s="899"/>
      <c r="S250" s="899"/>
      <c r="T250" s="899"/>
      <c r="U250" s="899"/>
      <c r="V250" s="899"/>
      <c r="W250" s="899"/>
      <c r="X250" s="899"/>
      <c r="Y250" s="899"/>
      <c r="Z250" s="899"/>
    </row>
    <row r="251" spans="1:26" ht="15.75" customHeight="1">
      <c r="A251" s="899"/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9"/>
      <c r="T251" s="899"/>
      <c r="U251" s="899"/>
      <c r="V251" s="899"/>
      <c r="W251" s="899"/>
      <c r="X251" s="899"/>
      <c r="Y251" s="899"/>
      <c r="Z251" s="899"/>
    </row>
    <row r="252" spans="1:26" ht="15.75" customHeight="1">
      <c r="A252" s="899"/>
      <c r="B252" s="899"/>
      <c r="C252" s="899"/>
      <c r="D252" s="899"/>
      <c r="E252" s="899"/>
      <c r="F252" s="899"/>
      <c r="G252" s="899"/>
      <c r="H252" s="899"/>
      <c r="I252" s="899"/>
      <c r="J252" s="899"/>
      <c r="K252" s="899"/>
      <c r="L252" s="899"/>
      <c r="M252" s="899"/>
      <c r="N252" s="899"/>
      <c r="O252" s="899"/>
      <c r="P252" s="899"/>
      <c r="Q252" s="899"/>
      <c r="R252" s="899"/>
      <c r="S252" s="899"/>
      <c r="T252" s="899"/>
      <c r="U252" s="899"/>
      <c r="V252" s="899"/>
      <c r="W252" s="899"/>
      <c r="X252" s="899"/>
      <c r="Y252" s="899"/>
      <c r="Z252" s="899"/>
    </row>
    <row r="253" spans="1:26" ht="15.75" customHeight="1">
      <c r="A253" s="899"/>
      <c r="B253" s="899"/>
      <c r="C253" s="899"/>
      <c r="D253" s="899"/>
      <c r="E253" s="899"/>
      <c r="F253" s="899"/>
      <c r="G253" s="899"/>
      <c r="H253" s="899"/>
      <c r="I253" s="899"/>
      <c r="J253" s="899"/>
      <c r="K253" s="899"/>
      <c r="L253" s="899"/>
      <c r="M253" s="899"/>
      <c r="N253" s="899"/>
      <c r="O253" s="899"/>
      <c r="P253" s="899"/>
      <c r="Q253" s="899"/>
      <c r="R253" s="899"/>
      <c r="S253" s="899"/>
      <c r="T253" s="899"/>
      <c r="U253" s="899"/>
      <c r="V253" s="899"/>
      <c r="W253" s="899"/>
      <c r="X253" s="899"/>
      <c r="Y253" s="899"/>
      <c r="Z253" s="899"/>
    </row>
    <row r="254" spans="1:26" ht="15.75" customHeight="1">
      <c r="A254" s="899"/>
      <c r="B254" s="899"/>
      <c r="C254" s="899"/>
      <c r="D254" s="899"/>
      <c r="E254" s="899"/>
      <c r="F254" s="899"/>
      <c r="G254" s="899"/>
      <c r="H254" s="899"/>
      <c r="I254" s="899"/>
      <c r="J254" s="899"/>
      <c r="K254" s="899"/>
      <c r="L254" s="899"/>
      <c r="M254" s="899"/>
      <c r="N254" s="899"/>
      <c r="O254" s="899"/>
      <c r="P254" s="899"/>
      <c r="Q254" s="899"/>
      <c r="R254" s="899"/>
      <c r="S254" s="899"/>
      <c r="T254" s="899"/>
      <c r="U254" s="899"/>
      <c r="V254" s="899"/>
      <c r="W254" s="899"/>
      <c r="X254" s="899"/>
      <c r="Y254" s="899"/>
      <c r="Z254" s="899"/>
    </row>
    <row r="255" spans="1:26" ht="15.75" customHeight="1">
      <c r="A255" s="899"/>
      <c r="B255" s="899"/>
      <c r="C255" s="899"/>
      <c r="D255" s="899"/>
      <c r="E255" s="899"/>
      <c r="F255" s="899"/>
      <c r="G255" s="899"/>
      <c r="H255" s="899"/>
      <c r="I255" s="899"/>
      <c r="J255" s="899"/>
      <c r="K255" s="899"/>
      <c r="L255" s="899"/>
      <c r="M255" s="899"/>
      <c r="N255" s="899"/>
      <c r="O255" s="899"/>
      <c r="P255" s="899"/>
      <c r="Q255" s="899"/>
      <c r="R255" s="899"/>
      <c r="S255" s="899"/>
      <c r="T255" s="899"/>
      <c r="U255" s="899"/>
      <c r="V255" s="899"/>
      <c r="W255" s="899"/>
      <c r="X255" s="899"/>
      <c r="Y255" s="899"/>
      <c r="Z255" s="899"/>
    </row>
    <row r="256" spans="1:26" ht="15.75" customHeight="1">
      <c r="A256" s="899"/>
      <c r="B256" s="899"/>
      <c r="C256" s="899"/>
      <c r="D256" s="899"/>
      <c r="E256" s="899"/>
      <c r="F256" s="899"/>
      <c r="G256" s="899"/>
      <c r="H256" s="899"/>
      <c r="I256" s="899"/>
      <c r="J256" s="899"/>
      <c r="K256" s="899"/>
      <c r="L256" s="899"/>
      <c r="M256" s="899"/>
      <c r="N256" s="899"/>
      <c r="O256" s="899"/>
      <c r="P256" s="899"/>
      <c r="Q256" s="899"/>
      <c r="R256" s="899"/>
      <c r="S256" s="899"/>
      <c r="T256" s="899"/>
      <c r="U256" s="899"/>
      <c r="V256" s="899"/>
      <c r="W256" s="899"/>
      <c r="X256" s="899"/>
      <c r="Y256" s="899"/>
      <c r="Z256" s="899"/>
    </row>
    <row r="257" spans="1:26" ht="15.75" customHeight="1">
      <c r="A257" s="899"/>
      <c r="B257" s="899"/>
      <c r="C257" s="899"/>
      <c r="D257" s="899"/>
      <c r="E257" s="899"/>
      <c r="F257" s="899"/>
      <c r="G257" s="899"/>
      <c r="H257" s="899"/>
      <c r="I257" s="899"/>
      <c r="J257" s="899"/>
      <c r="K257" s="899"/>
      <c r="L257" s="899"/>
      <c r="M257" s="899"/>
      <c r="N257" s="899"/>
      <c r="O257" s="899"/>
      <c r="P257" s="899"/>
      <c r="Q257" s="899"/>
      <c r="R257" s="899"/>
      <c r="S257" s="899"/>
      <c r="T257" s="899"/>
      <c r="U257" s="899"/>
      <c r="V257" s="899"/>
      <c r="W257" s="899"/>
      <c r="X257" s="899"/>
      <c r="Y257" s="899"/>
      <c r="Z257" s="899"/>
    </row>
    <row r="258" spans="1:26" ht="15.75" customHeight="1">
      <c r="A258" s="899"/>
      <c r="B258" s="899"/>
      <c r="C258" s="899"/>
      <c r="D258" s="899"/>
      <c r="E258" s="899"/>
      <c r="F258" s="899"/>
      <c r="G258" s="899"/>
      <c r="H258" s="899"/>
      <c r="I258" s="899"/>
      <c r="J258" s="899"/>
      <c r="K258" s="899"/>
      <c r="L258" s="899"/>
      <c r="M258" s="899"/>
      <c r="N258" s="899"/>
      <c r="O258" s="899"/>
      <c r="P258" s="899"/>
      <c r="Q258" s="899"/>
      <c r="R258" s="899"/>
      <c r="S258" s="899"/>
      <c r="T258" s="899"/>
      <c r="U258" s="899"/>
      <c r="V258" s="899"/>
      <c r="W258" s="899"/>
      <c r="X258" s="899"/>
      <c r="Y258" s="899"/>
      <c r="Z258" s="899"/>
    </row>
    <row r="259" spans="1:26" ht="15.75" customHeight="1">
      <c r="A259" s="899"/>
      <c r="B259" s="899"/>
      <c r="C259" s="899"/>
      <c r="D259" s="899"/>
      <c r="E259" s="899"/>
      <c r="F259" s="899"/>
      <c r="G259" s="899"/>
      <c r="H259" s="899"/>
      <c r="I259" s="899"/>
      <c r="J259" s="899"/>
      <c r="K259" s="899"/>
      <c r="L259" s="899"/>
      <c r="M259" s="899"/>
      <c r="N259" s="899"/>
      <c r="O259" s="899"/>
      <c r="P259" s="899"/>
      <c r="Q259" s="899"/>
      <c r="R259" s="899"/>
      <c r="S259" s="899"/>
      <c r="T259" s="899"/>
      <c r="U259" s="899"/>
      <c r="V259" s="899"/>
      <c r="W259" s="899"/>
      <c r="X259" s="899"/>
      <c r="Y259" s="899"/>
      <c r="Z259" s="899"/>
    </row>
    <row r="260" spans="1:26" ht="15.75" customHeight="1">
      <c r="A260" s="899"/>
      <c r="B260" s="899"/>
      <c r="C260" s="899"/>
      <c r="D260" s="899"/>
      <c r="E260" s="899"/>
      <c r="F260" s="899"/>
      <c r="G260" s="899"/>
      <c r="H260" s="899"/>
      <c r="I260" s="899"/>
      <c r="J260" s="899"/>
      <c r="K260" s="899"/>
      <c r="L260" s="899"/>
      <c r="M260" s="899"/>
      <c r="N260" s="899"/>
      <c r="O260" s="899"/>
      <c r="P260" s="899"/>
      <c r="Q260" s="899"/>
      <c r="R260" s="899"/>
      <c r="S260" s="899"/>
      <c r="T260" s="899"/>
      <c r="U260" s="899"/>
      <c r="V260" s="899"/>
      <c r="W260" s="899"/>
      <c r="X260" s="899"/>
      <c r="Y260" s="899"/>
      <c r="Z260" s="899"/>
    </row>
    <row r="261" spans="1:26" ht="15.75" customHeight="1">
      <c r="A261" s="899"/>
      <c r="B261" s="899"/>
      <c r="C261" s="899"/>
      <c r="D261" s="899"/>
      <c r="E261" s="899"/>
      <c r="F261" s="899"/>
      <c r="G261" s="899"/>
      <c r="H261" s="899"/>
      <c r="I261" s="899"/>
      <c r="J261" s="899"/>
      <c r="K261" s="899"/>
      <c r="L261" s="899"/>
      <c r="M261" s="899"/>
      <c r="N261" s="899"/>
      <c r="O261" s="899"/>
      <c r="P261" s="899"/>
      <c r="Q261" s="899"/>
      <c r="R261" s="899"/>
      <c r="S261" s="899"/>
      <c r="T261" s="899"/>
      <c r="U261" s="899"/>
      <c r="V261" s="899"/>
      <c r="W261" s="899"/>
      <c r="X261" s="899"/>
      <c r="Y261" s="899"/>
      <c r="Z261" s="899"/>
    </row>
    <row r="262" spans="1:26" ht="15.75" customHeight="1">
      <c r="A262" s="899"/>
      <c r="B262" s="899"/>
      <c r="C262" s="899"/>
      <c r="D262" s="899"/>
      <c r="E262" s="899"/>
      <c r="F262" s="899"/>
      <c r="G262" s="899"/>
      <c r="H262" s="899"/>
      <c r="I262" s="899"/>
      <c r="J262" s="899"/>
      <c r="K262" s="899"/>
      <c r="L262" s="899"/>
      <c r="M262" s="899"/>
      <c r="N262" s="899"/>
      <c r="O262" s="899"/>
      <c r="P262" s="899"/>
      <c r="Q262" s="899"/>
      <c r="R262" s="899"/>
      <c r="S262" s="899"/>
      <c r="T262" s="899"/>
      <c r="U262" s="899"/>
      <c r="V262" s="899"/>
      <c r="W262" s="899"/>
      <c r="X262" s="899"/>
      <c r="Y262" s="899"/>
      <c r="Z262" s="899"/>
    </row>
    <row r="263" spans="1:26" ht="15.75" customHeight="1">
      <c r="A263" s="899"/>
      <c r="B263" s="899"/>
      <c r="C263" s="899"/>
      <c r="D263" s="899"/>
      <c r="E263" s="899"/>
      <c r="F263" s="899"/>
      <c r="G263" s="899"/>
      <c r="H263" s="899"/>
      <c r="I263" s="899"/>
      <c r="J263" s="899"/>
      <c r="K263" s="899"/>
      <c r="L263" s="899"/>
      <c r="M263" s="899"/>
      <c r="N263" s="899"/>
      <c r="O263" s="899"/>
      <c r="P263" s="899"/>
      <c r="Q263" s="899"/>
      <c r="R263" s="899"/>
      <c r="S263" s="899"/>
      <c r="T263" s="899"/>
      <c r="U263" s="899"/>
      <c r="V263" s="899"/>
      <c r="W263" s="899"/>
      <c r="X263" s="899"/>
      <c r="Y263" s="899"/>
      <c r="Z263" s="899"/>
    </row>
    <row r="264" spans="1:26" ht="15.75" customHeight="1">
      <c r="A264" s="899"/>
      <c r="B264" s="899"/>
      <c r="C264" s="899"/>
      <c r="D264" s="899"/>
      <c r="E264" s="899"/>
      <c r="F264" s="899"/>
      <c r="G264" s="899"/>
      <c r="H264" s="899"/>
      <c r="I264" s="899"/>
      <c r="J264" s="899"/>
      <c r="K264" s="899"/>
      <c r="L264" s="899"/>
      <c r="M264" s="899"/>
      <c r="N264" s="899"/>
      <c r="O264" s="899"/>
      <c r="P264" s="899"/>
      <c r="Q264" s="899"/>
      <c r="R264" s="899"/>
      <c r="S264" s="899"/>
      <c r="T264" s="899"/>
      <c r="U264" s="899"/>
      <c r="V264" s="899"/>
      <c r="W264" s="899"/>
      <c r="X264" s="899"/>
      <c r="Y264" s="899"/>
      <c r="Z264" s="899"/>
    </row>
    <row r="265" spans="1:26" ht="15.75" customHeight="1">
      <c r="A265" s="899"/>
      <c r="B265" s="899"/>
      <c r="C265" s="899"/>
      <c r="D265" s="899"/>
      <c r="E265" s="899"/>
      <c r="F265" s="899"/>
      <c r="G265" s="899"/>
      <c r="H265" s="899"/>
      <c r="I265" s="899"/>
      <c r="J265" s="899"/>
      <c r="K265" s="899"/>
      <c r="L265" s="899"/>
      <c r="M265" s="899"/>
      <c r="N265" s="899"/>
      <c r="O265" s="899"/>
      <c r="P265" s="899"/>
      <c r="Q265" s="899"/>
      <c r="R265" s="899"/>
      <c r="S265" s="899"/>
      <c r="T265" s="899"/>
      <c r="U265" s="899"/>
      <c r="V265" s="899"/>
      <c r="W265" s="899"/>
      <c r="X265" s="899"/>
      <c r="Y265" s="899"/>
      <c r="Z265" s="899"/>
    </row>
    <row r="266" spans="1:26" ht="15.75" customHeight="1">
      <c r="A266" s="899"/>
      <c r="B266" s="899"/>
      <c r="C266" s="899"/>
      <c r="D266" s="899"/>
      <c r="E266" s="899"/>
      <c r="F266" s="899"/>
      <c r="G266" s="899"/>
      <c r="H266" s="899"/>
      <c r="I266" s="899"/>
      <c r="J266" s="899"/>
      <c r="K266" s="899"/>
      <c r="L266" s="899"/>
      <c r="M266" s="899"/>
      <c r="N266" s="899"/>
      <c r="O266" s="899"/>
      <c r="P266" s="899"/>
      <c r="Q266" s="899"/>
      <c r="R266" s="899"/>
      <c r="S266" s="899"/>
      <c r="T266" s="899"/>
      <c r="U266" s="899"/>
      <c r="V266" s="899"/>
      <c r="W266" s="899"/>
      <c r="X266" s="899"/>
      <c r="Y266" s="899"/>
      <c r="Z266" s="899"/>
    </row>
    <row r="267" spans="1:26" ht="15.75" customHeight="1">
      <c r="A267" s="899"/>
      <c r="B267" s="899"/>
      <c r="C267" s="899"/>
      <c r="D267" s="899"/>
      <c r="E267" s="899"/>
      <c r="F267" s="899"/>
      <c r="G267" s="899"/>
      <c r="H267" s="899"/>
      <c r="I267" s="899"/>
      <c r="J267" s="899"/>
      <c r="K267" s="899"/>
      <c r="L267" s="899"/>
      <c r="M267" s="899"/>
      <c r="N267" s="899"/>
      <c r="O267" s="899"/>
      <c r="P267" s="899"/>
      <c r="Q267" s="899"/>
      <c r="R267" s="899"/>
      <c r="S267" s="899"/>
      <c r="T267" s="899"/>
      <c r="U267" s="899"/>
      <c r="V267" s="899"/>
      <c r="W267" s="899"/>
      <c r="X267" s="899"/>
      <c r="Y267" s="899"/>
      <c r="Z267" s="899"/>
    </row>
    <row r="268" spans="1:26" ht="15.75" customHeight="1">
      <c r="A268" s="899"/>
      <c r="B268" s="899"/>
      <c r="C268" s="899"/>
      <c r="D268" s="899"/>
      <c r="E268" s="899"/>
      <c r="F268" s="899"/>
      <c r="G268" s="899"/>
      <c r="H268" s="899"/>
      <c r="I268" s="899"/>
      <c r="J268" s="899"/>
      <c r="K268" s="899"/>
      <c r="L268" s="899"/>
      <c r="M268" s="899"/>
      <c r="N268" s="899"/>
      <c r="O268" s="899"/>
      <c r="P268" s="899"/>
      <c r="Q268" s="899"/>
      <c r="R268" s="899"/>
      <c r="S268" s="899"/>
      <c r="T268" s="899"/>
      <c r="U268" s="899"/>
      <c r="V268" s="899"/>
      <c r="W268" s="899"/>
      <c r="X268" s="899"/>
      <c r="Y268" s="899"/>
      <c r="Z268" s="899"/>
    </row>
    <row r="269" spans="1:26" ht="15.75" customHeight="1">
      <c r="A269" s="899"/>
      <c r="B269" s="899"/>
      <c r="C269" s="899"/>
      <c r="D269" s="899"/>
      <c r="E269" s="899"/>
      <c r="F269" s="899"/>
      <c r="G269" s="899"/>
      <c r="H269" s="899"/>
      <c r="I269" s="899"/>
      <c r="J269" s="899"/>
      <c r="K269" s="899"/>
      <c r="L269" s="899"/>
      <c r="M269" s="899"/>
      <c r="N269" s="899"/>
      <c r="O269" s="899"/>
      <c r="P269" s="899"/>
      <c r="Q269" s="899"/>
      <c r="R269" s="899"/>
      <c r="S269" s="899"/>
      <c r="T269" s="899"/>
      <c r="U269" s="899"/>
      <c r="V269" s="899"/>
      <c r="W269" s="899"/>
      <c r="X269" s="899"/>
      <c r="Y269" s="899"/>
      <c r="Z269" s="899"/>
    </row>
    <row r="270" spans="1:26" ht="15.75" customHeight="1">
      <c r="A270" s="899"/>
      <c r="B270" s="899"/>
      <c r="C270" s="899"/>
      <c r="D270" s="899"/>
      <c r="E270" s="899"/>
      <c r="F270" s="899"/>
      <c r="G270" s="899"/>
      <c r="H270" s="899"/>
      <c r="I270" s="899"/>
      <c r="J270" s="899"/>
      <c r="K270" s="899"/>
      <c r="L270" s="899"/>
      <c r="M270" s="899"/>
      <c r="N270" s="899"/>
      <c r="O270" s="899"/>
      <c r="P270" s="899"/>
      <c r="Q270" s="899"/>
      <c r="R270" s="899"/>
      <c r="S270" s="899"/>
      <c r="T270" s="899"/>
      <c r="U270" s="899"/>
      <c r="V270" s="899"/>
      <c r="W270" s="899"/>
      <c r="X270" s="899"/>
      <c r="Y270" s="899"/>
      <c r="Z270" s="899"/>
    </row>
    <row r="271" spans="1:26" ht="15.75" customHeight="1">
      <c r="A271" s="899"/>
      <c r="B271" s="899"/>
      <c r="C271" s="899"/>
      <c r="D271" s="899"/>
      <c r="E271" s="899"/>
      <c r="F271" s="899"/>
      <c r="G271" s="899"/>
      <c r="H271" s="899"/>
      <c r="I271" s="899"/>
      <c r="J271" s="899"/>
      <c r="K271" s="899"/>
      <c r="L271" s="899"/>
      <c r="M271" s="899"/>
      <c r="N271" s="899"/>
      <c r="O271" s="899"/>
      <c r="P271" s="899"/>
      <c r="Q271" s="899"/>
      <c r="R271" s="899"/>
      <c r="S271" s="899"/>
      <c r="T271" s="899"/>
      <c r="U271" s="899"/>
      <c r="V271" s="899"/>
      <c r="W271" s="899"/>
      <c r="X271" s="899"/>
      <c r="Y271" s="899"/>
      <c r="Z271" s="899"/>
    </row>
    <row r="272" spans="1:26" ht="15.75" customHeight="1">
      <c r="A272" s="899"/>
      <c r="B272" s="899"/>
      <c r="C272" s="899"/>
      <c r="D272" s="899"/>
      <c r="E272" s="899"/>
      <c r="F272" s="899"/>
      <c r="G272" s="899"/>
      <c r="H272" s="899"/>
      <c r="I272" s="899"/>
      <c r="J272" s="899"/>
      <c r="K272" s="899"/>
      <c r="L272" s="899"/>
      <c r="M272" s="899"/>
      <c r="N272" s="899"/>
      <c r="O272" s="899"/>
      <c r="P272" s="899"/>
      <c r="Q272" s="899"/>
      <c r="R272" s="899"/>
      <c r="S272" s="899"/>
      <c r="T272" s="899"/>
      <c r="U272" s="899"/>
      <c r="V272" s="899"/>
      <c r="W272" s="899"/>
      <c r="X272" s="899"/>
      <c r="Y272" s="899"/>
      <c r="Z272" s="899"/>
    </row>
    <row r="273" spans="1:26" ht="15.75" customHeight="1">
      <c r="A273" s="899"/>
      <c r="B273" s="899"/>
      <c r="C273" s="899"/>
      <c r="D273" s="899"/>
      <c r="E273" s="899"/>
      <c r="F273" s="899"/>
      <c r="G273" s="899"/>
      <c r="H273" s="899"/>
      <c r="I273" s="899"/>
      <c r="J273" s="899"/>
      <c r="K273" s="899"/>
      <c r="L273" s="899"/>
      <c r="M273" s="899"/>
      <c r="N273" s="899"/>
      <c r="O273" s="899"/>
      <c r="P273" s="899"/>
      <c r="Q273" s="899"/>
      <c r="R273" s="899"/>
      <c r="S273" s="899"/>
      <c r="T273" s="899"/>
      <c r="U273" s="899"/>
      <c r="V273" s="899"/>
      <c r="W273" s="899"/>
      <c r="X273" s="899"/>
      <c r="Y273" s="899"/>
      <c r="Z273" s="899"/>
    </row>
    <row r="274" spans="1:26" ht="15.75" customHeight="1">
      <c r="A274" s="899"/>
      <c r="B274" s="899"/>
      <c r="C274" s="899"/>
      <c r="D274" s="899"/>
      <c r="E274" s="899"/>
      <c r="F274" s="899"/>
      <c r="G274" s="899"/>
      <c r="H274" s="899"/>
      <c r="I274" s="899"/>
      <c r="J274" s="899"/>
      <c r="K274" s="899"/>
      <c r="L274" s="899"/>
      <c r="M274" s="899"/>
      <c r="N274" s="899"/>
      <c r="O274" s="899"/>
      <c r="P274" s="899"/>
      <c r="Q274" s="899"/>
      <c r="R274" s="899"/>
      <c r="S274" s="899"/>
      <c r="T274" s="899"/>
      <c r="U274" s="899"/>
      <c r="V274" s="899"/>
      <c r="W274" s="899"/>
      <c r="X274" s="899"/>
      <c r="Y274" s="899"/>
      <c r="Z274" s="899"/>
    </row>
    <row r="275" spans="1:26" ht="15.75" customHeight="1">
      <c r="A275" s="899"/>
      <c r="B275" s="899"/>
      <c r="C275" s="899"/>
      <c r="D275" s="899"/>
      <c r="E275" s="899"/>
      <c r="F275" s="899"/>
      <c r="G275" s="899"/>
      <c r="H275" s="899"/>
      <c r="I275" s="899"/>
      <c r="J275" s="899"/>
      <c r="K275" s="899"/>
      <c r="L275" s="899"/>
      <c r="M275" s="899"/>
      <c r="N275" s="899"/>
      <c r="O275" s="899"/>
      <c r="P275" s="899"/>
      <c r="Q275" s="899"/>
      <c r="R275" s="899"/>
      <c r="S275" s="899"/>
      <c r="T275" s="899"/>
      <c r="U275" s="899"/>
      <c r="V275" s="899"/>
      <c r="W275" s="899"/>
      <c r="X275" s="899"/>
      <c r="Y275" s="899"/>
      <c r="Z275" s="899"/>
    </row>
    <row r="276" spans="1:26" ht="15.75" customHeight="1">
      <c r="A276" s="899"/>
      <c r="B276" s="899"/>
      <c r="C276" s="899"/>
      <c r="D276" s="899"/>
      <c r="E276" s="899"/>
      <c r="F276" s="899"/>
      <c r="G276" s="899"/>
      <c r="H276" s="899"/>
      <c r="I276" s="899"/>
      <c r="J276" s="899"/>
      <c r="K276" s="899"/>
      <c r="L276" s="899"/>
      <c r="M276" s="899"/>
      <c r="N276" s="899"/>
      <c r="O276" s="899"/>
      <c r="P276" s="899"/>
      <c r="Q276" s="899"/>
      <c r="R276" s="899"/>
      <c r="S276" s="899"/>
      <c r="T276" s="899"/>
      <c r="U276" s="899"/>
      <c r="V276" s="899"/>
      <c r="W276" s="899"/>
      <c r="X276" s="899"/>
      <c r="Y276" s="899"/>
      <c r="Z276" s="899"/>
    </row>
    <row r="277" spans="1:26" ht="15.75" customHeight="1">
      <c r="A277" s="899"/>
      <c r="B277" s="899"/>
      <c r="C277" s="899"/>
      <c r="D277" s="899"/>
      <c r="E277" s="899"/>
      <c r="F277" s="899"/>
      <c r="G277" s="899"/>
      <c r="H277" s="899"/>
      <c r="I277" s="899"/>
      <c r="J277" s="899"/>
      <c r="K277" s="899"/>
      <c r="L277" s="899"/>
      <c r="M277" s="899"/>
      <c r="N277" s="899"/>
      <c r="O277" s="899"/>
      <c r="P277" s="899"/>
      <c r="Q277" s="899"/>
      <c r="R277" s="899"/>
      <c r="S277" s="899"/>
      <c r="T277" s="899"/>
      <c r="U277" s="899"/>
      <c r="V277" s="899"/>
      <c r="W277" s="899"/>
      <c r="X277" s="899"/>
      <c r="Y277" s="899"/>
      <c r="Z277" s="899"/>
    </row>
    <row r="278" spans="1:26" ht="15.75" customHeight="1">
      <c r="A278" s="899"/>
      <c r="B278" s="899"/>
      <c r="C278" s="899"/>
      <c r="D278" s="899"/>
      <c r="E278" s="899"/>
      <c r="F278" s="899"/>
      <c r="G278" s="899"/>
      <c r="H278" s="899"/>
      <c r="I278" s="899"/>
      <c r="J278" s="899"/>
      <c r="K278" s="899"/>
      <c r="L278" s="899"/>
      <c r="M278" s="899"/>
      <c r="N278" s="899"/>
      <c r="O278" s="899"/>
      <c r="P278" s="899"/>
      <c r="Q278" s="899"/>
      <c r="R278" s="899"/>
      <c r="S278" s="899"/>
      <c r="T278" s="899"/>
      <c r="U278" s="899"/>
      <c r="V278" s="899"/>
      <c r="W278" s="899"/>
      <c r="X278" s="899"/>
      <c r="Y278" s="899"/>
      <c r="Z278" s="899"/>
    </row>
    <row r="279" spans="1:26" ht="15.75" customHeight="1">
      <c r="A279" s="899"/>
      <c r="B279" s="899"/>
      <c r="C279" s="899"/>
      <c r="D279" s="899"/>
      <c r="E279" s="899"/>
      <c r="F279" s="899"/>
      <c r="G279" s="899"/>
      <c r="H279" s="899"/>
      <c r="I279" s="899"/>
      <c r="J279" s="899"/>
      <c r="K279" s="899"/>
      <c r="L279" s="899"/>
      <c r="M279" s="899"/>
      <c r="N279" s="899"/>
      <c r="O279" s="899"/>
      <c r="P279" s="899"/>
      <c r="Q279" s="899"/>
      <c r="R279" s="899"/>
      <c r="S279" s="899"/>
      <c r="T279" s="899"/>
      <c r="U279" s="899"/>
      <c r="V279" s="899"/>
      <c r="W279" s="899"/>
      <c r="X279" s="899"/>
      <c r="Y279" s="899"/>
      <c r="Z279" s="899"/>
    </row>
    <row r="280" spans="1:26" ht="15.75" customHeight="1">
      <c r="A280" s="899"/>
      <c r="B280" s="899"/>
      <c r="C280" s="899"/>
      <c r="D280" s="899"/>
      <c r="E280" s="899"/>
      <c r="F280" s="899"/>
      <c r="G280" s="899"/>
      <c r="H280" s="899"/>
      <c r="I280" s="899"/>
      <c r="J280" s="899"/>
      <c r="K280" s="899"/>
      <c r="L280" s="899"/>
      <c r="M280" s="899"/>
      <c r="N280" s="899"/>
      <c r="O280" s="899"/>
      <c r="P280" s="899"/>
      <c r="Q280" s="899"/>
      <c r="R280" s="899"/>
      <c r="S280" s="899"/>
      <c r="T280" s="899"/>
      <c r="U280" s="899"/>
      <c r="V280" s="899"/>
      <c r="W280" s="899"/>
      <c r="X280" s="899"/>
      <c r="Y280" s="899"/>
      <c r="Z280" s="899"/>
    </row>
    <row r="281" spans="1:26" ht="15.75" customHeight="1">
      <c r="A281" s="899"/>
      <c r="B281" s="899"/>
      <c r="C281" s="899"/>
      <c r="D281" s="899"/>
      <c r="E281" s="899"/>
      <c r="F281" s="899"/>
      <c r="G281" s="899"/>
      <c r="H281" s="899"/>
      <c r="I281" s="899"/>
      <c r="J281" s="899"/>
      <c r="K281" s="899"/>
      <c r="L281" s="899"/>
      <c r="M281" s="899"/>
      <c r="N281" s="899"/>
      <c r="O281" s="899"/>
      <c r="P281" s="899"/>
      <c r="Q281" s="899"/>
      <c r="R281" s="899"/>
      <c r="S281" s="899"/>
      <c r="T281" s="899"/>
      <c r="U281" s="899"/>
      <c r="V281" s="899"/>
      <c r="W281" s="899"/>
      <c r="X281" s="899"/>
      <c r="Y281" s="899"/>
      <c r="Z281" s="899"/>
    </row>
    <row r="282" spans="1:26" ht="15.75" customHeight="1">
      <c r="A282" s="899"/>
      <c r="B282" s="899"/>
      <c r="C282" s="899"/>
      <c r="D282" s="899"/>
      <c r="E282" s="899"/>
      <c r="F282" s="899"/>
      <c r="G282" s="899"/>
      <c r="H282" s="899"/>
      <c r="I282" s="899"/>
      <c r="J282" s="899"/>
      <c r="K282" s="899"/>
      <c r="L282" s="899"/>
      <c r="M282" s="899"/>
      <c r="N282" s="899"/>
      <c r="O282" s="899"/>
      <c r="P282" s="899"/>
      <c r="Q282" s="899"/>
      <c r="R282" s="899"/>
      <c r="S282" s="899"/>
      <c r="T282" s="899"/>
      <c r="U282" s="899"/>
      <c r="V282" s="899"/>
      <c r="W282" s="899"/>
      <c r="X282" s="899"/>
      <c r="Y282" s="899"/>
      <c r="Z282" s="899"/>
    </row>
    <row r="283" spans="1:26" ht="15.75" customHeight="1">
      <c r="A283" s="899"/>
      <c r="B283" s="899"/>
      <c r="C283" s="899"/>
      <c r="D283" s="899"/>
      <c r="E283" s="899"/>
      <c r="F283" s="899"/>
      <c r="G283" s="899"/>
      <c r="H283" s="899"/>
      <c r="I283" s="899"/>
      <c r="J283" s="899"/>
      <c r="K283" s="899"/>
      <c r="L283" s="899"/>
      <c r="M283" s="899"/>
      <c r="N283" s="899"/>
      <c r="O283" s="899"/>
      <c r="P283" s="899"/>
      <c r="Q283" s="899"/>
      <c r="R283" s="899"/>
      <c r="S283" s="899"/>
      <c r="T283" s="899"/>
      <c r="U283" s="899"/>
      <c r="V283" s="899"/>
      <c r="W283" s="899"/>
      <c r="X283" s="899"/>
      <c r="Y283" s="899"/>
      <c r="Z283" s="899"/>
    </row>
    <row r="284" spans="1:26" ht="15.75" customHeight="1">
      <c r="A284" s="899"/>
      <c r="B284" s="899"/>
      <c r="C284" s="899"/>
      <c r="D284" s="899"/>
      <c r="E284" s="899"/>
      <c r="F284" s="899"/>
      <c r="G284" s="899"/>
      <c r="H284" s="899"/>
      <c r="I284" s="899"/>
      <c r="J284" s="899"/>
      <c r="K284" s="899"/>
      <c r="L284" s="899"/>
      <c r="M284" s="899"/>
      <c r="N284" s="899"/>
      <c r="O284" s="899"/>
      <c r="P284" s="899"/>
      <c r="Q284" s="899"/>
      <c r="R284" s="899"/>
      <c r="S284" s="899"/>
      <c r="T284" s="899"/>
      <c r="U284" s="899"/>
      <c r="V284" s="899"/>
      <c r="W284" s="899"/>
      <c r="X284" s="899"/>
      <c r="Y284" s="899"/>
      <c r="Z284" s="899"/>
    </row>
    <row r="285" spans="1:26" ht="15.75" customHeight="1">
      <c r="A285" s="899"/>
      <c r="B285" s="899"/>
      <c r="C285" s="899"/>
      <c r="D285" s="899"/>
      <c r="E285" s="899"/>
      <c r="F285" s="899"/>
      <c r="G285" s="899"/>
      <c r="H285" s="899"/>
      <c r="I285" s="899"/>
      <c r="J285" s="899"/>
      <c r="K285" s="899"/>
      <c r="L285" s="899"/>
      <c r="M285" s="899"/>
      <c r="N285" s="899"/>
      <c r="O285" s="899"/>
      <c r="P285" s="899"/>
      <c r="Q285" s="899"/>
      <c r="R285" s="899"/>
      <c r="S285" s="899"/>
      <c r="T285" s="899"/>
      <c r="U285" s="899"/>
      <c r="V285" s="899"/>
      <c r="W285" s="899"/>
      <c r="X285" s="899"/>
      <c r="Y285" s="899"/>
      <c r="Z285" s="899"/>
    </row>
    <row r="286" spans="1:26" ht="15.75" customHeight="1">
      <c r="A286" s="899"/>
      <c r="B286" s="899"/>
      <c r="C286" s="899"/>
      <c r="D286" s="899"/>
      <c r="E286" s="899"/>
      <c r="F286" s="899"/>
      <c r="G286" s="899"/>
      <c r="H286" s="899"/>
      <c r="I286" s="899"/>
      <c r="J286" s="899"/>
      <c r="K286" s="899"/>
      <c r="L286" s="899"/>
      <c r="M286" s="899"/>
      <c r="N286" s="899"/>
      <c r="O286" s="899"/>
      <c r="P286" s="899"/>
      <c r="Q286" s="899"/>
      <c r="R286" s="899"/>
      <c r="S286" s="899"/>
      <c r="T286" s="899"/>
      <c r="U286" s="899"/>
      <c r="V286" s="899"/>
      <c r="W286" s="899"/>
      <c r="X286" s="899"/>
      <c r="Y286" s="899"/>
      <c r="Z286" s="899"/>
    </row>
    <row r="287" spans="1:26" ht="15.75" customHeight="1">
      <c r="A287" s="899"/>
      <c r="B287" s="899"/>
      <c r="C287" s="899"/>
      <c r="D287" s="899"/>
      <c r="E287" s="899"/>
      <c r="F287" s="899"/>
      <c r="G287" s="899"/>
      <c r="H287" s="899"/>
      <c r="I287" s="899"/>
      <c r="J287" s="899"/>
      <c r="K287" s="899"/>
      <c r="L287" s="899"/>
      <c r="M287" s="899"/>
      <c r="N287" s="899"/>
      <c r="O287" s="899"/>
      <c r="P287" s="899"/>
      <c r="Q287" s="899"/>
      <c r="R287" s="899"/>
      <c r="S287" s="899"/>
      <c r="T287" s="899"/>
      <c r="U287" s="899"/>
      <c r="V287" s="899"/>
      <c r="W287" s="899"/>
      <c r="X287" s="899"/>
      <c r="Y287" s="899"/>
      <c r="Z287" s="899"/>
    </row>
    <row r="288" spans="1:26" ht="15.75" customHeight="1">
      <c r="A288" s="899"/>
      <c r="B288" s="899"/>
      <c r="C288" s="899"/>
      <c r="D288" s="899"/>
      <c r="E288" s="899"/>
      <c r="F288" s="899"/>
      <c r="G288" s="899"/>
      <c r="H288" s="899"/>
      <c r="I288" s="899"/>
      <c r="J288" s="899"/>
      <c r="K288" s="899"/>
      <c r="L288" s="899"/>
      <c r="M288" s="899"/>
      <c r="N288" s="899"/>
      <c r="O288" s="899"/>
      <c r="P288" s="899"/>
      <c r="Q288" s="899"/>
      <c r="R288" s="899"/>
      <c r="S288" s="899"/>
      <c r="T288" s="899"/>
      <c r="U288" s="899"/>
      <c r="V288" s="899"/>
      <c r="W288" s="899"/>
      <c r="X288" s="899"/>
      <c r="Y288" s="899"/>
      <c r="Z288" s="899"/>
    </row>
    <row r="289" spans="1:26" ht="15.75" customHeight="1">
      <c r="A289" s="899"/>
      <c r="B289" s="899"/>
      <c r="C289" s="899"/>
      <c r="D289" s="899"/>
      <c r="E289" s="899"/>
      <c r="F289" s="899"/>
      <c r="G289" s="899"/>
      <c r="H289" s="899"/>
      <c r="I289" s="899"/>
      <c r="J289" s="899"/>
      <c r="K289" s="899"/>
      <c r="L289" s="899"/>
      <c r="M289" s="899"/>
      <c r="N289" s="899"/>
      <c r="O289" s="899"/>
      <c r="P289" s="899"/>
      <c r="Q289" s="899"/>
      <c r="R289" s="899"/>
      <c r="S289" s="899"/>
      <c r="T289" s="899"/>
      <c r="U289" s="899"/>
      <c r="V289" s="899"/>
      <c r="W289" s="899"/>
      <c r="X289" s="899"/>
      <c r="Y289" s="899"/>
      <c r="Z289" s="899"/>
    </row>
    <row r="290" spans="1:26" ht="15.75" customHeight="1">
      <c r="A290" s="899"/>
      <c r="B290" s="899"/>
      <c r="C290" s="899"/>
      <c r="D290" s="899"/>
      <c r="E290" s="899"/>
      <c r="F290" s="899"/>
      <c r="G290" s="899"/>
      <c r="H290" s="899"/>
      <c r="I290" s="899"/>
      <c r="J290" s="899"/>
      <c r="K290" s="899"/>
      <c r="L290" s="899"/>
      <c r="M290" s="899"/>
      <c r="N290" s="899"/>
      <c r="O290" s="899"/>
      <c r="P290" s="899"/>
      <c r="Q290" s="899"/>
      <c r="R290" s="899"/>
      <c r="S290" s="899"/>
      <c r="T290" s="899"/>
      <c r="U290" s="899"/>
      <c r="V290" s="899"/>
      <c r="W290" s="899"/>
      <c r="X290" s="899"/>
      <c r="Y290" s="899"/>
      <c r="Z290" s="899"/>
    </row>
    <row r="291" spans="1:26" ht="15.75" customHeight="1">
      <c r="A291" s="899"/>
      <c r="B291" s="899"/>
      <c r="C291" s="899"/>
      <c r="D291" s="899"/>
      <c r="E291" s="899"/>
      <c r="F291" s="899"/>
      <c r="G291" s="899"/>
      <c r="H291" s="899"/>
      <c r="I291" s="899"/>
      <c r="J291" s="899"/>
      <c r="K291" s="899"/>
      <c r="L291" s="899"/>
      <c r="M291" s="899"/>
      <c r="N291" s="899"/>
      <c r="O291" s="899"/>
      <c r="P291" s="899"/>
      <c r="Q291" s="899"/>
      <c r="R291" s="899"/>
      <c r="S291" s="899"/>
      <c r="T291" s="899"/>
      <c r="U291" s="899"/>
      <c r="V291" s="899"/>
      <c r="W291" s="899"/>
      <c r="X291" s="899"/>
      <c r="Y291" s="899"/>
      <c r="Z291" s="899"/>
    </row>
    <row r="292" spans="1:26" ht="15.75" customHeight="1">
      <c r="A292" s="899"/>
      <c r="B292" s="899"/>
      <c r="C292" s="899"/>
      <c r="D292" s="899"/>
      <c r="E292" s="899"/>
      <c r="F292" s="899"/>
      <c r="G292" s="899"/>
      <c r="H292" s="899"/>
      <c r="I292" s="899"/>
      <c r="J292" s="899"/>
      <c r="K292" s="899"/>
      <c r="L292" s="899"/>
      <c r="M292" s="899"/>
      <c r="N292" s="899"/>
      <c r="O292" s="899"/>
      <c r="P292" s="899"/>
      <c r="Q292" s="899"/>
      <c r="R292" s="899"/>
      <c r="S292" s="899"/>
      <c r="T292" s="899"/>
      <c r="U292" s="899"/>
      <c r="V292" s="899"/>
      <c r="W292" s="899"/>
      <c r="X292" s="899"/>
      <c r="Y292" s="899"/>
      <c r="Z292" s="899"/>
    </row>
    <row r="293" spans="1:26" ht="15.75" customHeight="1">
      <c r="A293" s="899"/>
      <c r="B293" s="899"/>
      <c r="C293" s="899"/>
      <c r="D293" s="899"/>
      <c r="E293" s="899"/>
      <c r="F293" s="899"/>
      <c r="G293" s="899"/>
      <c r="H293" s="899"/>
      <c r="I293" s="899"/>
      <c r="J293" s="899"/>
      <c r="K293" s="899"/>
      <c r="L293" s="899"/>
      <c r="M293" s="899"/>
      <c r="N293" s="899"/>
      <c r="O293" s="899"/>
      <c r="P293" s="899"/>
      <c r="Q293" s="899"/>
      <c r="R293" s="899"/>
      <c r="S293" s="899"/>
      <c r="T293" s="899"/>
      <c r="U293" s="899"/>
      <c r="V293" s="899"/>
      <c r="W293" s="899"/>
      <c r="X293" s="899"/>
      <c r="Y293" s="899"/>
      <c r="Z293" s="899"/>
    </row>
    <row r="294" spans="1:26" ht="15.75" customHeight="1">
      <c r="A294" s="899"/>
      <c r="B294" s="899"/>
      <c r="C294" s="899"/>
      <c r="D294" s="899"/>
      <c r="E294" s="899"/>
      <c r="F294" s="899"/>
      <c r="G294" s="899"/>
      <c r="H294" s="899"/>
      <c r="I294" s="899"/>
      <c r="J294" s="899"/>
      <c r="K294" s="899"/>
      <c r="L294" s="899"/>
      <c r="M294" s="899"/>
      <c r="N294" s="899"/>
      <c r="O294" s="899"/>
      <c r="P294" s="899"/>
      <c r="Q294" s="899"/>
      <c r="R294" s="899"/>
      <c r="S294" s="899"/>
      <c r="T294" s="899"/>
      <c r="U294" s="899"/>
      <c r="V294" s="899"/>
      <c r="W294" s="899"/>
      <c r="X294" s="899"/>
      <c r="Y294" s="899"/>
      <c r="Z294" s="899"/>
    </row>
    <row r="295" spans="1:26" ht="15.75" customHeight="1">
      <c r="A295" s="899"/>
      <c r="B295" s="899"/>
      <c r="C295" s="899"/>
      <c r="D295" s="899"/>
      <c r="E295" s="899"/>
      <c r="F295" s="899"/>
      <c r="G295" s="899"/>
      <c r="H295" s="899"/>
      <c r="I295" s="899"/>
      <c r="J295" s="899"/>
      <c r="K295" s="899"/>
      <c r="L295" s="899"/>
      <c r="M295" s="899"/>
      <c r="N295" s="899"/>
      <c r="O295" s="899"/>
      <c r="P295" s="899"/>
      <c r="Q295" s="899"/>
      <c r="R295" s="899"/>
      <c r="S295" s="899"/>
      <c r="T295" s="899"/>
      <c r="U295" s="899"/>
      <c r="V295" s="899"/>
      <c r="W295" s="899"/>
      <c r="X295" s="899"/>
      <c r="Y295" s="899"/>
      <c r="Z295" s="899"/>
    </row>
    <row r="296" spans="1:26" ht="15.75" customHeight="1">
      <c r="A296" s="899"/>
      <c r="B296" s="899"/>
      <c r="C296" s="899"/>
      <c r="D296" s="899"/>
      <c r="E296" s="899"/>
      <c r="F296" s="899"/>
      <c r="G296" s="899"/>
      <c r="H296" s="899"/>
      <c r="I296" s="899"/>
      <c r="J296" s="899"/>
      <c r="K296" s="899"/>
      <c r="L296" s="899"/>
      <c r="M296" s="899"/>
      <c r="N296" s="899"/>
      <c r="O296" s="899"/>
      <c r="P296" s="899"/>
      <c r="Q296" s="899"/>
      <c r="R296" s="899"/>
      <c r="S296" s="899"/>
      <c r="T296" s="899"/>
      <c r="U296" s="899"/>
      <c r="V296" s="899"/>
      <c r="W296" s="899"/>
      <c r="X296" s="899"/>
      <c r="Y296" s="899"/>
      <c r="Z296" s="899"/>
    </row>
    <row r="297" spans="1:26" ht="15.75" customHeight="1">
      <c r="A297" s="899"/>
      <c r="B297" s="899"/>
      <c r="C297" s="899"/>
      <c r="D297" s="899"/>
      <c r="E297" s="899"/>
      <c r="F297" s="899"/>
      <c r="G297" s="899"/>
      <c r="H297" s="899"/>
      <c r="I297" s="899"/>
      <c r="J297" s="899"/>
      <c r="K297" s="899"/>
      <c r="L297" s="899"/>
      <c r="M297" s="899"/>
      <c r="N297" s="899"/>
      <c r="O297" s="899"/>
      <c r="P297" s="899"/>
      <c r="Q297" s="899"/>
      <c r="R297" s="899"/>
      <c r="S297" s="899"/>
      <c r="T297" s="899"/>
      <c r="U297" s="899"/>
      <c r="V297" s="899"/>
      <c r="W297" s="899"/>
      <c r="X297" s="899"/>
      <c r="Y297" s="899"/>
      <c r="Z297" s="899"/>
    </row>
    <row r="298" spans="1:26" ht="15.75" customHeight="1">
      <c r="A298" s="899"/>
      <c r="B298" s="899"/>
      <c r="C298" s="899"/>
      <c r="D298" s="899"/>
      <c r="E298" s="899"/>
      <c r="F298" s="899"/>
      <c r="G298" s="899"/>
      <c r="H298" s="899"/>
      <c r="I298" s="899"/>
      <c r="J298" s="899"/>
      <c r="K298" s="899"/>
      <c r="L298" s="899"/>
      <c r="M298" s="899"/>
      <c r="N298" s="899"/>
      <c r="O298" s="899"/>
      <c r="P298" s="899"/>
      <c r="Q298" s="899"/>
      <c r="R298" s="899"/>
      <c r="S298" s="899"/>
      <c r="T298" s="899"/>
      <c r="U298" s="899"/>
      <c r="V298" s="899"/>
      <c r="W298" s="899"/>
      <c r="X298" s="899"/>
      <c r="Y298" s="899"/>
      <c r="Z298" s="899"/>
    </row>
    <row r="299" spans="1:26" ht="15.75" customHeight="1">
      <c r="A299" s="899"/>
      <c r="B299" s="899"/>
      <c r="C299" s="899"/>
      <c r="D299" s="899"/>
      <c r="E299" s="899"/>
      <c r="F299" s="899"/>
      <c r="G299" s="899"/>
      <c r="H299" s="899"/>
      <c r="I299" s="899"/>
      <c r="J299" s="899"/>
      <c r="K299" s="899"/>
      <c r="L299" s="899"/>
      <c r="M299" s="899"/>
      <c r="N299" s="899"/>
      <c r="O299" s="899"/>
      <c r="P299" s="899"/>
      <c r="Q299" s="899"/>
      <c r="R299" s="899"/>
      <c r="S299" s="899"/>
      <c r="T299" s="899"/>
      <c r="U299" s="899"/>
      <c r="V299" s="899"/>
      <c r="W299" s="899"/>
      <c r="X299" s="899"/>
      <c r="Y299" s="899"/>
      <c r="Z299" s="899"/>
    </row>
    <row r="300" spans="1:26" ht="15.75" customHeight="1">
      <c r="A300" s="899"/>
      <c r="B300" s="899"/>
      <c r="C300" s="899"/>
      <c r="D300" s="899"/>
      <c r="E300" s="899"/>
      <c r="F300" s="899"/>
      <c r="G300" s="899"/>
      <c r="H300" s="899"/>
      <c r="I300" s="899"/>
      <c r="J300" s="899"/>
      <c r="K300" s="899"/>
      <c r="L300" s="899"/>
      <c r="M300" s="899"/>
      <c r="N300" s="899"/>
      <c r="O300" s="899"/>
      <c r="P300" s="899"/>
      <c r="Q300" s="899"/>
      <c r="R300" s="899"/>
      <c r="S300" s="899"/>
      <c r="T300" s="899"/>
      <c r="U300" s="899"/>
      <c r="V300" s="899"/>
      <c r="W300" s="899"/>
      <c r="X300" s="899"/>
      <c r="Y300" s="899"/>
      <c r="Z300" s="899"/>
    </row>
    <row r="301" spans="1:26" ht="15.75" customHeight="1">
      <c r="A301" s="899"/>
      <c r="B301" s="899"/>
      <c r="C301" s="899"/>
      <c r="D301" s="899"/>
      <c r="E301" s="899"/>
      <c r="F301" s="899"/>
      <c r="G301" s="899"/>
      <c r="H301" s="899"/>
      <c r="I301" s="899"/>
      <c r="J301" s="899"/>
      <c r="K301" s="899"/>
      <c r="L301" s="899"/>
      <c r="M301" s="899"/>
      <c r="N301" s="899"/>
      <c r="O301" s="899"/>
      <c r="P301" s="899"/>
      <c r="Q301" s="899"/>
      <c r="R301" s="899"/>
      <c r="S301" s="899"/>
      <c r="T301" s="899"/>
      <c r="U301" s="899"/>
      <c r="V301" s="899"/>
      <c r="W301" s="899"/>
      <c r="X301" s="899"/>
      <c r="Y301" s="899"/>
      <c r="Z301" s="899"/>
    </row>
    <row r="302" spans="1:26" ht="15.75" customHeight="1">
      <c r="A302" s="899"/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9"/>
      <c r="T302" s="899"/>
      <c r="U302" s="899"/>
      <c r="V302" s="899"/>
      <c r="W302" s="899"/>
      <c r="X302" s="899"/>
      <c r="Y302" s="899"/>
      <c r="Z302" s="899"/>
    </row>
    <row r="303" spans="1:26" ht="15.75" customHeight="1">
      <c r="A303" s="899"/>
      <c r="B303" s="899"/>
      <c r="C303" s="899"/>
      <c r="D303" s="899"/>
      <c r="E303" s="899"/>
      <c r="F303" s="899"/>
      <c r="G303" s="899"/>
      <c r="H303" s="899"/>
      <c r="I303" s="899"/>
      <c r="J303" s="899"/>
      <c r="K303" s="899"/>
      <c r="L303" s="899"/>
      <c r="M303" s="899"/>
      <c r="N303" s="899"/>
      <c r="O303" s="899"/>
      <c r="P303" s="899"/>
      <c r="Q303" s="899"/>
      <c r="R303" s="899"/>
      <c r="S303" s="899"/>
      <c r="T303" s="899"/>
      <c r="U303" s="899"/>
      <c r="V303" s="899"/>
      <c r="W303" s="899"/>
      <c r="X303" s="899"/>
      <c r="Y303" s="899"/>
      <c r="Z303" s="899"/>
    </row>
    <row r="304" spans="1:26" ht="15.75" customHeight="1">
      <c r="A304" s="899"/>
      <c r="B304" s="899"/>
      <c r="C304" s="899"/>
      <c r="D304" s="899"/>
      <c r="E304" s="899"/>
      <c r="F304" s="899"/>
      <c r="G304" s="899"/>
      <c r="H304" s="899"/>
      <c r="I304" s="899"/>
      <c r="J304" s="899"/>
      <c r="K304" s="899"/>
      <c r="L304" s="899"/>
      <c r="M304" s="899"/>
      <c r="N304" s="899"/>
      <c r="O304" s="899"/>
      <c r="P304" s="899"/>
      <c r="Q304" s="899"/>
      <c r="R304" s="899"/>
      <c r="S304" s="899"/>
      <c r="T304" s="899"/>
      <c r="U304" s="899"/>
      <c r="V304" s="899"/>
      <c r="W304" s="899"/>
      <c r="X304" s="899"/>
      <c r="Y304" s="899"/>
      <c r="Z304" s="899"/>
    </row>
    <row r="305" spans="1:26" ht="15.75" customHeight="1">
      <c r="A305" s="899"/>
      <c r="B305" s="899"/>
      <c r="C305" s="899"/>
      <c r="D305" s="899"/>
      <c r="E305" s="899"/>
      <c r="F305" s="899"/>
      <c r="G305" s="899"/>
      <c r="H305" s="899"/>
      <c r="I305" s="899"/>
      <c r="J305" s="899"/>
      <c r="K305" s="899"/>
      <c r="L305" s="899"/>
      <c r="M305" s="899"/>
      <c r="N305" s="899"/>
      <c r="O305" s="899"/>
      <c r="P305" s="899"/>
      <c r="Q305" s="899"/>
      <c r="R305" s="899"/>
      <c r="S305" s="899"/>
      <c r="T305" s="899"/>
      <c r="U305" s="899"/>
      <c r="V305" s="899"/>
      <c r="W305" s="899"/>
      <c r="X305" s="899"/>
      <c r="Y305" s="899"/>
      <c r="Z305" s="899"/>
    </row>
    <row r="306" spans="1:26" ht="15.75" customHeight="1">
      <c r="A306" s="899"/>
      <c r="B306" s="899"/>
      <c r="C306" s="899"/>
      <c r="D306" s="899"/>
      <c r="E306" s="899"/>
      <c r="F306" s="899"/>
      <c r="G306" s="899"/>
      <c r="H306" s="899"/>
      <c r="I306" s="899"/>
      <c r="J306" s="899"/>
      <c r="K306" s="899"/>
      <c r="L306" s="899"/>
      <c r="M306" s="899"/>
      <c r="N306" s="899"/>
      <c r="O306" s="899"/>
      <c r="P306" s="899"/>
      <c r="Q306" s="899"/>
      <c r="R306" s="899"/>
      <c r="S306" s="899"/>
      <c r="T306" s="899"/>
      <c r="U306" s="899"/>
      <c r="V306" s="899"/>
      <c r="W306" s="899"/>
      <c r="X306" s="899"/>
      <c r="Y306" s="899"/>
      <c r="Z306" s="899"/>
    </row>
    <row r="307" spans="1:26" ht="15.75" customHeight="1">
      <c r="A307" s="899"/>
      <c r="B307" s="899"/>
      <c r="C307" s="899"/>
      <c r="D307" s="899"/>
      <c r="E307" s="899"/>
      <c r="F307" s="899"/>
      <c r="G307" s="899"/>
      <c r="H307" s="899"/>
      <c r="I307" s="899"/>
      <c r="J307" s="899"/>
      <c r="K307" s="899"/>
      <c r="L307" s="899"/>
      <c r="M307" s="899"/>
      <c r="N307" s="899"/>
      <c r="O307" s="899"/>
      <c r="P307" s="899"/>
      <c r="Q307" s="899"/>
      <c r="R307" s="899"/>
      <c r="S307" s="899"/>
      <c r="T307" s="899"/>
      <c r="U307" s="899"/>
      <c r="V307" s="899"/>
      <c r="W307" s="899"/>
      <c r="X307" s="899"/>
      <c r="Y307" s="899"/>
      <c r="Z307" s="899"/>
    </row>
    <row r="308" spans="1:26" ht="15.75" customHeight="1">
      <c r="A308" s="899"/>
      <c r="B308" s="899"/>
      <c r="C308" s="899"/>
      <c r="D308" s="899"/>
      <c r="E308" s="899"/>
      <c r="F308" s="899"/>
      <c r="G308" s="899"/>
      <c r="H308" s="899"/>
      <c r="I308" s="899"/>
      <c r="J308" s="899"/>
      <c r="K308" s="899"/>
      <c r="L308" s="899"/>
      <c r="M308" s="899"/>
      <c r="N308" s="899"/>
      <c r="O308" s="899"/>
      <c r="P308" s="899"/>
      <c r="Q308" s="899"/>
      <c r="R308" s="899"/>
      <c r="S308" s="899"/>
      <c r="T308" s="899"/>
      <c r="U308" s="899"/>
      <c r="V308" s="899"/>
      <c r="W308" s="899"/>
      <c r="X308" s="899"/>
      <c r="Y308" s="899"/>
      <c r="Z308" s="899"/>
    </row>
    <row r="309" spans="1:26" ht="15.75" customHeight="1">
      <c r="A309" s="899"/>
      <c r="B309" s="899"/>
      <c r="C309" s="899"/>
      <c r="D309" s="899"/>
      <c r="E309" s="899"/>
      <c r="F309" s="899"/>
      <c r="G309" s="899"/>
      <c r="H309" s="899"/>
      <c r="I309" s="899"/>
      <c r="J309" s="899"/>
      <c r="K309" s="899"/>
      <c r="L309" s="899"/>
      <c r="M309" s="899"/>
      <c r="N309" s="899"/>
      <c r="O309" s="899"/>
      <c r="P309" s="899"/>
      <c r="Q309" s="899"/>
      <c r="R309" s="899"/>
      <c r="S309" s="899"/>
      <c r="T309" s="899"/>
      <c r="U309" s="899"/>
      <c r="V309" s="899"/>
      <c r="W309" s="899"/>
      <c r="X309" s="899"/>
      <c r="Y309" s="899"/>
      <c r="Z309" s="899"/>
    </row>
    <row r="310" spans="1:26" ht="15.75" customHeight="1">
      <c r="A310" s="899"/>
      <c r="B310" s="899"/>
      <c r="C310" s="899"/>
      <c r="D310" s="899"/>
      <c r="E310" s="899"/>
      <c r="F310" s="899"/>
      <c r="G310" s="899"/>
      <c r="H310" s="899"/>
      <c r="I310" s="899"/>
      <c r="J310" s="899"/>
      <c r="K310" s="899"/>
      <c r="L310" s="899"/>
      <c r="M310" s="899"/>
      <c r="N310" s="899"/>
      <c r="O310" s="899"/>
      <c r="P310" s="899"/>
      <c r="Q310" s="899"/>
      <c r="R310" s="899"/>
      <c r="S310" s="899"/>
      <c r="T310" s="899"/>
      <c r="U310" s="899"/>
      <c r="V310" s="899"/>
      <c r="W310" s="899"/>
      <c r="X310" s="899"/>
      <c r="Y310" s="899"/>
      <c r="Z310" s="899"/>
    </row>
    <row r="311" spans="1:26" ht="15.75" customHeight="1">
      <c r="A311" s="899"/>
      <c r="B311" s="899"/>
      <c r="C311" s="899"/>
      <c r="D311" s="899"/>
      <c r="E311" s="899"/>
      <c r="F311" s="899"/>
      <c r="G311" s="899"/>
      <c r="H311" s="899"/>
      <c r="I311" s="899"/>
      <c r="J311" s="899"/>
      <c r="K311" s="899"/>
      <c r="L311" s="899"/>
      <c r="M311" s="899"/>
      <c r="N311" s="899"/>
      <c r="O311" s="899"/>
      <c r="P311" s="899"/>
      <c r="Q311" s="899"/>
      <c r="R311" s="899"/>
      <c r="S311" s="899"/>
      <c r="T311" s="899"/>
      <c r="U311" s="899"/>
      <c r="V311" s="899"/>
      <c r="W311" s="899"/>
      <c r="X311" s="899"/>
      <c r="Y311" s="899"/>
      <c r="Z311" s="899"/>
    </row>
    <row r="312" spans="1:26" ht="15.75" customHeight="1">
      <c r="A312" s="899"/>
      <c r="B312" s="899"/>
      <c r="C312" s="899"/>
      <c r="D312" s="899"/>
      <c r="E312" s="899"/>
      <c r="F312" s="899"/>
      <c r="G312" s="899"/>
      <c r="H312" s="899"/>
      <c r="I312" s="899"/>
      <c r="J312" s="899"/>
      <c r="K312" s="899"/>
      <c r="L312" s="899"/>
      <c r="M312" s="899"/>
      <c r="N312" s="899"/>
      <c r="O312" s="899"/>
      <c r="P312" s="899"/>
      <c r="Q312" s="899"/>
      <c r="R312" s="899"/>
      <c r="S312" s="899"/>
      <c r="T312" s="899"/>
      <c r="U312" s="899"/>
      <c r="V312" s="899"/>
      <c r="W312" s="899"/>
      <c r="X312" s="899"/>
      <c r="Y312" s="899"/>
      <c r="Z312" s="899"/>
    </row>
    <row r="313" spans="1:26" ht="15.75" customHeight="1">
      <c r="A313" s="899"/>
      <c r="B313" s="899"/>
      <c r="C313" s="899"/>
      <c r="D313" s="899"/>
      <c r="E313" s="899"/>
      <c r="F313" s="899"/>
      <c r="G313" s="899"/>
      <c r="H313" s="899"/>
      <c r="I313" s="899"/>
      <c r="J313" s="899"/>
      <c r="K313" s="899"/>
      <c r="L313" s="899"/>
      <c r="M313" s="899"/>
      <c r="N313" s="899"/>
      <c r="O313" s="899"/>
      <c r="P313" s="899"/>
      <c r="Q313" s="899"/>
      <c r="R313" s="899"/>
      <c r="S313" s="899"/>
      <c r="T313" s="899"/>
      <c r="U313" s="899"/>
      <c r="V313" s="899"/>
      <c r="W313" s="899"/>
      <c r="X313" s="899"/>
      <c r="Y313" s="899"/>
      <c r="Z313" s="899"/>
    </row>
    <row r="314" spans="1:26" ht="15.75" customHeight="1">
      <c r="A314" s="899"/>
      <c r="B314" s="899"/>
      <c r="C314" s="899"/>
      <c r="D314" s="899"/>
      <c r="E314" s="899"/>
      <c r="F314" s="899"/>
      <c r="G314" s="899"/>
      <c r="H314" s="899"/>
      <c r="I314" s="899"/>
      <c r="J314" s="899"/>
      <c r="K314" s="899"/>
      <c r="L314" s="899"/>
      <c r="M314" s="899"/>
      <c r="N314" s="899"/>
      <c r="O314" s="899"/>
      <c r="P314" s="899"/>
      <c r="Q314" s="899"/>
      <c r="R314" s="899"/>
      <c r="S314" s="899"/>
      <c r="T314" s="899"/>
      <c r="U314" s="899"/>
      <c r="V314" s="899"/>
      <c r="W314" s="899"/>
      <c r="X314" s="899"/>
      <c r="Y314" s="899"/>
      <c r="Z314" s="899"/>
    </row>
    <row r="315" spans="1:26" ht="15.75" customHeight="1">
      <c r="A315" s="899"/>
      <c r="B315" s="899"/>
      <c r="C315" s="899"/>
      <c r="D315" s="899"/>
      <c r="E315" s="899"/>
      <c r="F315" s="899"/>
      <c r="G315" s="899"/>
      <c r="H315" s="899"/>
      <c r="I315" s="899"/>
      <c r="J315" s="899"/>
      <c r="K315" s="899"/>
      <c r="L315" s="899"/>
      <c r="M315" s="899"/>
      <c r="N315" s="899"/>
      <c r="O315" s="899"/>
      <c r="P315" s="899"/>
      <c r="Q315" s="899"/>
      <c r="R315" s="899"/>
      <c r="S315" s="899"/>
      <c r="T315" s="899"/>
      <c r="U315" s="899"/>
      <c r="V315" s="899"/>
      <c r="W315" s="899"/>
      <c r="X315" s="899"/>
      <c r="Y315" s="899"/>
      <c r="Z315" s="899"/>
    </row>
    <row r="316" spans="1:26" ht="15.75" customHeight="1">
      <c r="A316" s="899"/>
      <c r="B316" s="899"/>
      <c r="C316" s="899"/>
      <c r="D316" s="899"/>
      <c r="E316" s="899"/>
      <c r="F316" s="899"/>
      <c r="G316" s="899"/>
      <c r="H316" s="899"/>
      <c r="I316" s="899"/>
      <c r="J316" s="899"/>
      <c r="K316" s="899"/>
      <c r="L316" s="899"/>
      <c r="M316" s="899"/>
      <c r="N316" s="899"/>
      <c r="O316" s="899"/>
      <c r="P316" s="899"/>
      <c r="Q316" s="899"/>
      <c r="R316" s="899"/>
      <c r="S316" s="899"/>
      <c r="T316" s="899"/>
      <c r="U316" s="899"/>
      <c r="V316" s="899"/>
      <c r="W316" s="899"/>
      <c r="X316" s="899"/>
      <c r="Y316" s="899"/>
      <c r="Z316" s="899"/>
    </row>
    <row r="317" spans="1:26" ht="15.75" customHeight="1">
      <c r="A317" s="899"/>
      <c r="B317" s="899"/>
      <c r="C317" s="899"/>
      <c r="D317" s="899"/>
      <c r="E317" s="899"/>
      <c r="F317" s="899"/>
      <c r="G317" s="899"/>
      <c r="H317" s="899"/>
      <c r="I317" s="899"/>
      <c r="J317" s="899"/>
      <c r="K317" s="899"/>
      <c r="L317" s="899"/>
      <c r="M317" s="899"/>
      <c r="N317" s="899"/>
      <c r="O317" s="899"/>
      <c r="P317" s="899"/>
      <c r="Q317" s="899"/>
      <c r="R317" s="899"/>
      <c r="S317" s="899"/>
      <c r="T317" s="899"/>
      <c r="U317" s="899"/>
      <c r="V317" s="899"/>
      <c r="W317" s="899"/>
      <c r="X317" s="899"/>
      <c r="Y317" s="899"/>
      <c r="Z317" s="899"/>
    </row>
    <row r="318" spans="1:26" ht="15.75" customHeight="1">
      <c r="A318" s="899"/>
      <c r="B318" s="899"/>
      <c r="C318" s="899"/>
      <c r="D318" s="899"/>
      <c r="E318" s="899"/>
      <c r="F318" s="899"/>
      <c r="G318" s="899"/>
      <c r="H318" s="899"/>
      <c r="I318" s="899"/>
      <c r="J318" s="899"/>
      <c r="K318" s="899"/>
      <c r="L318" s="899"/>
      <c r="M318" s="899"/>
      <c r="N318" s="899"/>
      <c r="O318" s="899"/>
      <c r="P318" s="899"/>
      <c r="Q318" s="899"/>
      <c r="R318" s="899"/>
      <c r="S318" s="899"/>
      <c r="T318" s="899"/>
      <c r="U318" s="899"/>
      <c r="V318" s="899"/>
      <c r="W318" s="899"/>
      <c r="X318" s="899"/>
      <c r="Y318" s="899"/>
      <c r="Z318" s="899"/>
    </row>
    <row r="319" spans="1:26" ht="15.75" customHeight="1">
      <c r="A319" s="899"/>
      <c r="B319" s="899"/>
      <c r="C319" s="899"/>
      <c r="D319" s="899"/>
      <c r="E319" s="899"/>
      <c r="F319" s="899"/>
      <c r="G319" s="899"/>
      <c r="H319" s="899"/>
      <c r="I319" s="899"/>
      <c r="J319" s="899"/>
      <c r="K319" s="899"/>
      <c r="L319" s="899"/>
      <c r="M319" s="899"/>
      <c r="N319" s="899"/>
      <c r="O319" s="899"/>
      <c r="P319" s="899"/>
      <c r="Q319" s="899"/>
      <c r="R319" s="899"/>
      <c r="S319" s="899"/>
      <c r="T319" s="899"/>
      <c r="U319" s="899"/>
      <c r="V319" s="899"/>
      <c r="W319" s="899"/>
      <c r="X319" s="899"/>
      <c r="Y319" s="899"/>
      <c r="Z319" s="899"/>
    </row>
    <row r="320" spans="1:26" ht="15.75" customHeight="1">
      <c r="A320" s="899"/>
      <c r="B320" s="899"/>
      <c r="C320" s="899"/>
      <c r="D320" s="899"/>
      <c r="E320" s="899"/>
      <c r="F320" s="899"/>
      <c r="G320" s="899"/>
      <c r="H320" s="899"/>
      <c r="I320" s="899"/>
      <c r="J320" s="899"/>
      <c r="K320" s="899"/>
      <c r="L320" s="899"/>
      <c r="M320" s="899"/>
      <c r="N320" s="899"/>
      <c r="O320" s="899"/>
      <c r="P320" s="899"/>
      <c r="Q320" s="899"/>
      <c r="R320" s="899"/>
      <c r="S320" s="899"/>
      <c r="T320" s="899"/>
      <c r="U320" s="899"/>
      <c r="V320" s="899"/>
      <c r="W320" s="899"/>
      <c r="X320" s="899"/>
      <c r="Y320" s="899"/>
      <c r="Z320" s="899"/>
    </row>
    <row r="321" spans="1:26" ht="15.75" customHeight="1">
      <c r="A321" s="899"/>
      <c r="B321" s="899"/>
      <c r="C321" s="899"/>
      <c r="D321" s="899"/>
      <c r="E321" s="899"/>
      <c r="F321" s="899"/>
      <c r="G321" s="899"/>
      <c r="H321" s="899"/>
      <c r="I321" s="899"/>
      <c r="J321" s="899"/>
      <c r="K321" s="899"/>
      <c r="L321" s="899"/>
      <c r="M321" s="899"/>
      <c r="N321" s="899"/>
      <c r="O321" s="899"/>
      <c r="P321" s="899"/>
      <c r="Q321" s="899"/>
      <c r="R321" s="899"/>
      <c r="S321" s="899"/>
      <c r="T321" s="899"/>
      <c r="U321" s="899"/>
      <c r="V321" s="899"/>
      <c r="W321" s="899"/>
      <c r="X321" s="899"/>
      <c r="Y321" s="899"/>
      <c r="Z321" s="899"/>
    </row>
    <row r="322" spans="1:26" ht="15.75" customHeight="1">
      <c r="A322" s="899"/>
      <c r="B322" s="899"/>
      <c r="C322" s="899"/>
      <c r="D322" s="899"/>
      <c r="E322" s="899"/>
      <c r="F322" s="899"/>
      <c r="G322" s="899"/>
      <c r="H322" s="899"/>
      <c r="I322" s="899"/>
      <c r="J322" s="899"/>
      <c r="K322" s="899"/>
      <c r="L322" s="899"/>
      <c r="M322" s="899"/>
      <c r="N322" s="899"/>
      <c r="O322" s="899"/>
      <c r="P322" s="899"/>
      <c r="Q322" s="899"/>
      <c r="R322" s="899"/>
      <c r="S322" s="899"/>
      <c r="T322" s="899"/>
      <c r="U322" s="899"/>
      <c r="V322" s="899"/>
      <c r="W322" s="899"/>
      <c r="X322" s="899"/>
      <c r="Y322" s="899"/>
      <c r="Z322" s="899"/>
    </row>
    <row r="323" spans="1:26" ht="15.75" customHeight="1">
      <c r="A323" s="899"/>
      <c r="B323" s="899"/>
      <c r="C323" s="899"/>
      <c r="D323" s="899"/>
      <c r="E323" s="899"/>
      <c r="F323" s="899"/>
      <c r="G323" s="899"/>
      <c r="H323" s="899"/>
      <c r="I323" s="899"/>
      <c r="J323" s="899"/>
      <c r="K323" s="899"/>
      <c r="L323" s="899"/>
      <c r="M323" s="899"/>
      <c r="N323" s="899"/>
      <c r="O323" s="899"/>
      <c r="P323" s="899"/>
      <c r="Q323" s="899"/>
      <c r="R323" s="899"/>
      <c r="S323" s="899"/>
      <c r="T323" s="899"/>
      <c r="U323" s="899"/>
      <c r="V323" s="899"/>
      <c r="W323" s="899"/>
      <c r="X323" s="899"/>
      <c r="Y323" s="899"/>
      <c r="Z323" s="899"/>
    </row>
    <row r="324" spans="1:26" ht="15.75" customHeight="1">
      <c r="A324" s="899"/>
      <c r="B324" s="899"/>
      <c r="C324" s="899"/>
      <c r="D324" s="899"/>
      <c r="E324" s="899"/>
      <c r="F324" s="899"/>
      <c r="G324" s="899"/>
      <c r="H324" s="899"/>
      <c r="I324" s="899"/>
      <c r="J324" s="899"/>
      <c r="K324" s="899"/>
      <c r="L324" s="899"/>
      <c r="M324" s="899"/>
      <c r="N324" s="899"/>
      <c r="O324" s="899"/>
      <c r="P324" s="899"/>
      <c r="Q324" s="899"/>
      <c r="R324" s="899"/>
      <c r="S324" s="899"/>
      <c r="T324" s="899"/>
      <c r="U324" s="899"/>
      <c r="V324" s="899"/>
      <c r="W324" s="899"/>
      <c r="X324" s="899"/>
      <c r="Y324" s="899"/>
      <c r="Z324" s="899"/>
    </row>
    <row r="325" spans="1:26" ht="15.75" customHeight="1">
      <c r="A325" s="899"/>
      <c r="B325" s="899"/>
      <c r="C325" s="899"/>
      <c r="D325" s="899"/>
      <c r="E325" s="899"/>
      <c r="F325" s="899"/>
      <c r="G325" s="899"/>
      <c r="H325" s="899"/>
      <c r="I325" s="899"/>
      <c r="J325" s="899"/>
      <c r="K325" s="899"/>
      <c r="L325" s="899"/>
      <c r="M325" s="899"/>
      <c r="N325" s="899"/>
      <c r="O325" s="899"/>
      <c r="P325" s="899"/>
      <c r="Q325" s="899"/>
      <c r="R325" s="899"/>
      <c r="S325" s="899"/>
      <c r="T325" s="899"/>
      <c r="U325" s="899"/>
      <c r="V325" s="899"/>
      <c r="W325" s="899"/>
      <c r="X325" s="899"/>
      <c r="Y325" s="899"/>
      <c r="Z325" s="899"/>
    </row>
    <row r="326" spans="1:26" ht="15.75" customHeight="1">
      <c r="A326" s="899"/>
      <c r="B326" s="899"/>
      <c r="C326" s="899"/>
      <c r="D326" s="899"/>
      <c r="E326" s="899"/>
      <c r="F326" s="899"/>
      <c r="G326" s="899"/>
      <c r="H326" s="899"/>
      <c r="I326" s="899"/>
      <c r="J326" s="899"/>
      <c r="K326" s="899"/>
      <c r="L326" s="899"/>
      <c r="M326" s="899"/>
      <c r="N326" s="899"/>
      <c r="O326" s="899"/>
      <c r="P326" s="899"/>
      <c r="Q326" s="899"/>
      <c r="R326" s="899"/>
      <c r="S326" s="899"/>
      <c r="T326" s="899"/>
      <c r="U326" s="899"/>
      <c r="V326" s="899"/>
      <c r="W326" s="899"/>
      <c r="X326" s="899"/>
      <c r="Y326" s="899"/>
      <c r="Z326" s="899"/>
    </row>
    <row r="327" spans="1:26" ht="15.75" customHeight="1">
      <c r="A327" s="899"/>
      <c r="B327" s="899"/>
      <c r="C327" s="899"/>
      <c r="D327" s="899"/>
      <c r="E327" s="899"/>
      <c r="F327" s="899"/>
      <c r="G327" s="899"/>
      <c r="H327" s="899"/>
      <c r="I327" s="899"/>
      <c r="J327" s="899"/>
      <c r="K327" s="899"/>
      <c r="L327" s="899"/>
      <c r="M327" s="899"/>
      <c r="N327" s="899"/>
      <c r="O327" s="899"/>
      <c r="P327" s="899"/>
      <c r="Q327" s="899"/>
      <c r="R327" s="899"/>
      <c r="S327" s="899"/>
      <c r="T327" s="899"/>
      <c r="U327" s="899"/>
      <c r="V327" s="899"/>
      <c r="W327" s="899"/>
      <c r="X327" s="899"/>
      <c r="Y327" s="899"/>
      <c r="Z327" s="899"/>
    </row>
    <row r="328" spans="1:26" ht="15.75" customHeight="1">
      <c r="A328" s="899"/>
      <c r="B328" s="899"/>
      <c r="C328" s="899"/>
      <c r="D328" s="899"/>
      <c r="E328" s="899"/>
      <c r="F328" s="899"/>
      <c r="G328" s="899"/>
      <c r="H328" s="899"/>
      <c r="I328" s="899"/>
      <c r="J328" s="899"/>
      <c r="K328" s="899"/>
      <c r="L328" s="899"/>
      <c r="M328" s="899"/>
      <c r="N328" s="899"/>
      <c r="O328" s="899"/>
      <c r="P328" s="899"/>
      <c r="Q328" s="899"/>
      <c r="R328" s="899"/>
      <c r="S328" s="899"/>
      <c r="T328" s="899"/>
      <c r="U328" s="899"/>
      <c r="V328" s="899"/>
      <c r="W328" s="899"/>
      <c r="X328" s="899"/>
      <c r="Y328" s="899"/>
      <c r="Z328" s="899"/>
    </row>
    <row r="329" spans="1:26" ht="15.75" customHeight="1">
      <c r="A329" s="899"/>
      <c r="B329" s="899"/>
      <c r="C329" s="899"/>
      <c r="D329" s="899"/>
      <c r="E329" s="899"/>
      <c r="F329" s="899"/>
      <c r="G329" s="899"/>
      <c r="H329" s="899"/>
      <c r="I329" s="899"/>
      <c r="J329" s="899"/>
      <c r="K329" s="899"/>
      <c r="L329" s="899"/>
      <c r="M329" s="899"/>
      <c r="N329" s="899"/>
      <c r="O329" s="899"/>
      <c r="P329" s="899"/>
      <c r="Q329" s="899"/>
      <c r="R329" s="899"/>
      <c r="S329" s="899"/>
      <c r="T329" s="899"/>
      <c r="U329" s="899"/>
      <c r="V329" s="899"/>
      <c r="W329" s="899"/>
      <c r="X329" s="899"/>
      <c r="Y329" s="899"/>
      <c r="Z329" s="899"/>
    </row>
    <row r="330" spans="1:26" ht="15.75" customHeight="1">
      <c r="A330" s="899"/>
      <c r="B330" s="899"/>
      <c r="C330" s="899"/>
      <c r="D330" s="899"/>
      <c r="E330" s="899"/>
      <c r="F330" s="899"/>
      <c r="G330" s="899"/>
      <c r="H330" s="899"/>
      <c r="I330" s="899"/>
      <c r="J330" s="899"/>
      <c r="K330" s="899"/>
      <c r="L330" s="899"/>
      <c r="M330" s="899"/>
      <c r="N330" s="899"/>
      <c r="O330" s="899"/>
      <c r="P330" s="899"/>
      <c r="Q330" s="899"/>
      <c r="R330" s="899"/>
      <c r="S330" s="899"/>
      <c r="T330" s="899"/>
      <c r="U330" s="899"/>
      <c r="V330" s="899"/>
      <c r="W330" s="899"/>
      <c r="X330" s="899"/>
      <c r="Y330" s="899"/>
      <c r="Z330" s="899"/>
    </row>
    <row r="331" spans="1:26" ht="15.75" customHeight="1">
      <c r="A331" s="899"/>
      <c r="B331" s="899"/>
      <c r="C331" s="899"/>
      <c r="D331" s="899"/>
      <c r="E331" s="899"/>
      <c r="F331" s="899"/>
      <c r="G331" s="899"/>
      <c r="H331" s="899"/>
      <c r="I331" s="899"/>
      <c r="J331" s="899"/>
      <c r="K331" s="899"/>
      <c r="L331" s="899"/>
      <c r="M331" s="899"/>
      <c r="N331" s="899"/>
      <c r="O331" s="899"/>
      <c r="P331" s="899"/>
      <c r="Q331" s="899"/>
      <c r="R331" s="899"/>
      <c r="S331" s="899"/>
      <c r="T331" s="899"/>
      <c r="U331" s="899"/>
      <c r="V331" s="899"/>
      <c r="W331" s="899"/>
      <c r="X331" s="899"/>
      <c r="Y331" s="899"/>
      <c r="Z331" s="899"/>
    </row>
    <row r="332" spans="1:26" ht="15.75" customHeight="1">
      <c r="A332" s="899"/>
      <c r="B332" s="899"/>
      <c r="C332" s="899"/>
      <c r="D332" s="899"/>
      <c r="E332" s="899"/>
      <c r="F332" s="899"/>
      <c r="G332" s="899"/>
      <c r="H332" s="899"/>
      <c r="I332" s="899"/>
      <c r="J332" s="899"/>
      <c r="K332" s="899"/>
      <c r="L332" s="899"/>
      <c r="M332" s="899"/>
      <c r="N332" s="899"/>
      <c r="O332" s="899"/>
      <c r="P332" s="899"/>
      <c r="Q332" s="899"/>
      <c r="R332" s="899"/>
      <c r="S332" s="899"/>
      <c r="T332" s="899"/>
      <c r="U332" s="899"/>
      <c r="V332" s="899"/>
      <c r="W332" s="899"/>
      <c r="X332" s="899"/>
      <c r="Y332" s="899"/>
      <c r="Z332" s="899"/>
    </row>
    <row r="333" spans="1:26" ht="15.75" customHeight="1">
      <c r="A333" s="899"/>
      <c r="B333" s="899"/>
      <c r="C333" s="899"/>
      <c r="D333" s="899"/>
      <c r="E333" s="899"/>
      <c r="F333" s="899"/>
      <c r="G333" s="899"/>
      <c r="H333" s="899"/>
      <c r="I333" s="899"/>
      <c r="J333" s="899"/>
      <c r="K333" s="899"/>
      <c r="L333" s="899"/>
      <c r="M333" s="899"/>
      <c r="N333" s="899"/>
      <c r="O333" s="899"/>
      <c r="P333" s="899"/>
      <c r="Q333" s="899"/>
      <c r="R333" s="899"/>
      <c r="S333" s="899"/>
      <c r="T333" s="899"/>
      <c r="U333" s="899"/>
      <c r="V333" s="899"/>
      <c r="W333" s="899"/>
      <c r="X333" s="899"/>
      <c r="Y333" s="899"/>
      <c r="Z333" s="899"/>
    </row>
    <row r="334" spans="1:26" ht="15.75" customHeight="1">
      <c r="A334" s="899"/>
      <c r="B334" s="899"/>
      <c r="C334" s="899"/>
      <c r="D334" s="899"/>
      <c r="E334" s="899"/>
      <c r="F334" s="899"/>
      <c r="G334" s="899"/>
      <c r="H334" s="899"/>
      <c r="I334" s="899"/>
      <c r="J334" s="899"/>
      <c r="K334" s="899"/>
      <c r="L334" s="899"/>
      <c r="M334" s="899"/>
      <c r="N334" s="899"/>
      <c r="O334" s="899"/>
      <c r="P334" s="899"/>
      <c r="Q334" s="899"/>
      <c r="R334" s="899"/>
      <c r="S334" s="899"/>
      <c r="T334" s="899"/>
      <c r="U334" s="899"/>
      <c r="V334" s="899"/>
      <c r="W334" s="899"/>
      <c r="X334" s="899"/>
      <c r="Y334" s="899"/>
      <c r="Z334" s="899"/>
    </row>
    <row r="335" spans="1:26" ht="15.75" customHeight="1">
      <c r="A335" s="899"/>
      <c r="B335" s="899"/>
      <c r="C335" s="899"/>
      <c r="D335" s="899"/>
      <c r="E335" s="899"/>
      <c r="F335" s="899"/>
      <c r="G335" s="899"/>
      <c r="H335" s="899"/>
      <c r="I335" s="899"/>
      <c r="J335" s="899"/>
      <c r="K335" s="899"/>
      <c r="L335" s="899"/>
      <c r="M335" s="899"/>
      <c r="N335" s="899"/>
      <c r="O335" s="899"/>
      <c r="P335" s="899"/>
      <c r="Q335" s="899"/>
      <c r="R335" s="899"/>
      <c r="S335" s="899"/>
      <c r="T335" s="899"/>
      <c r="U335" s="899"/>
      <c r="V335" s="899"/>
      <c r="W335" s="899"/>
      <c r="X335" s="899"/>
      <c r="Y335" s="899"/>
      <c r="Z335" s="899"/>
    </row>
    <row r="336" spans="1:26" ht="15.75" customHeight="1">
      <c r="A336" s="899"/>
      <c r="B336" s="899"/>
      <c r="C336" s="899"/>
      <c r="D336" s="899"/>
      <c r="E336" s="899"/>
      <c r="F336" s="899"/>
      <c r="G336" s="899"/>
      <c r="H336" s="899"/>
      <c r="I336" s="899"/>
      <c r="J336" s="899"/>
      <c r="K336" s="899"/>
      <c r="L336" s="899"/>
      <c r="M336" s="899"/>
      <c r="N336" s="899"/>
      <c r="O336" s="899"/>
      <c r="P336" s="899"/>
      <c r="Q336" s="899"/>
      <c r="R336" s="899"/>
      <c r="S336" s="899"/>
      <c r="T336" s="899"/>
      <c r="U336" s="899"/>
      <c r="V336" s="899"/>
      <c r="W336" s="899"/>
      <c r="X336" s="899"/>
      <c r="Y336" s="899"/>
      <c r="Z336" s="899"/>
    </row>
    <row r="337" spans="1:26" ht="15.75" customHeight="1">
      <c r="A337" s="899"/>
      <c r="B337" s="899"/>
      <c r="C337" s="899"/>
      <c r="D337" s="899"/>
      <c r="E337" s="899"/>
      <c r="F337" s="899"/>
      <c r="G337" s="899"/>
      <c r="H337" s="899"/>
      <c r="I337" s="899"/>
      <c r="J337" s="899"/>
      <c r="K337" s="899"/>
      <c r="L337" s="899"/>
      <c r="M337" s="899"/>
      <c r="N337" s="899"/>
      <c r="O337" s="899"/>
      <c r="P337" s="899"/>
      <c r="Q337" s="899"/>
      <c r="R337" s="899"/>
      <c r="S337" s="899"/>
      <c r="T337" s="899"/>
      <c r="U337" s="899"/>
      <c r="V337" s="899"/>
      <c r="W337" s="899"/>
      <c r="X337" s="899"/>
      <c r="Y337" s="899"/>
      <c r="Z337" s="899"/>
    </row>
    <row r="338" spans="1:26" ht="15.75" customHeight="1">
      <c r="A338" s="899"/>
      <c r="B338" s="899"/>
      <c r="C338" s="899"/>
      <c r="D338" s="899"/>
      <c r="E338" s="899"/>
      <c r="F338" s="899"/>
      <c r="G338" s="899"/>
      <c r="H338" s="899"/>
      <c r="I338" s="899"/>
      <c r="J338" s="899"/>
      <c r="K338" s="899"/>
      <c r="L338" s="899"/>
      <c r="M338" s="899"/>
      <c r="N338" s="899"/>
      <c r="O338" s="899"/>
      <c r="P338" s="899"/>
      <c r="Q338" s="899"/>
      <c r="R338" s="899"/>
      <c r="S338" s="899"/>
      <c r="T338" s="899"/>
      <c r="U338" s="899"/>
      <c r="V338" s="899"/>
      <c r="W338" s="899"/>
      <c r="X338" s="899"/>
      <c r="Y338" s="899"/>
      <c r="Z338" s="899"/>
    </row>
    <row r="339" spans="1:26" ht="15.75" customHeight="1">
      <c r="A339" s="899"/>
      <c r="B339" s="899"/>
      <c r="C339" s="899"/>
      <c r="D339" s="899"/>
      <c r="E339" s="899"/>
      <c r="F339" s="899"/>
      <c r="G339" s="899"/>
      <c r="H339" s="899"/>
      <c r="I339" s="899"/>
      <c r="J339" s="899"/>
      <c r="K339" s="899"/>
      <c r="L339" s="899"/>
      <c r="M339" s="899"/>
      <c r="N339" s="899"/>
      <c r="O339" s="899"/>
      <c r="P339" s="899"/>
      <c r="Q339" s="899"/>
      <c r="R339" s="899"/>
      <c r="S339" s="899"/>
      <c r="T339" s="899"/>
      <c r="U339" s="899"/>
      <c r="V339" s="899"/>
      <c r="W339" s="899"/>
      <c r="X339" s="899"/>
      <c r="Y339" s="899"/>
      <c r="Z339" s="899"/>
    </row>
    <row r="340" spans="1:26" ht="15.75" customHeight="1">
      <c r="A340" s="899"/>
      <c r="B340" s="899"/>
      <c r="C340" s="899"/>
      <c r="D340" s="899"/>
      <c r="E340" s="899"/>
      <c r="F340" s="899"/>
      <c r="G340" s="899"/>
      <c r="H340" s="899"/>
      <c r="I340" s="899"/>
      <c r="J340" s="899"/>
      <c r="K340" s="899"/>
      <c r="L340" s="899"/>
      <c r="M340" s="899"/>
      <c r="N340" s="899"/>
      <c r="O340" s="899"/>
      <c r="P340" s="899"/>
      <c r="Q340" s="899"/>
      <c r="R340" s="899"/>
      <c r="S340" s="899"/>
      <c r="T340" s="899"/>
      <c r="U340" s="899"/>
      <c r="V340" s="899"/>
      <c r="W340" s="899"/>
      <c r="X340" s="899"/>
      <c r="Y340" s="899"/>
      <c r="Z340" s="899"/>
    </row>
    <row r="341" spans="1:26" ht="15.75" customHeight="1">
      <c r="A341" s="899"/>
      <c r="B341" s="899"/>
      <c r="C341" s="899"/>
      <c r="D341" s="899"/>
      <c r="E341" s="899"/>
      <c r="F341" s="899"/>
      <c r="G341" s="899"/>
      <c r="H341" s="899"/>
      <c r="I341" s="899"/>
      <c r="J341" s="899"/>
      <c r="K341" s="899"/>
      <c r="L341" s="899"/>
      <c r="M341" s="899"/>
      <c r="N341" s="899"/>
      <c r="O341" s="899"/>
      <c r="P341" s="899"/>
      <c r="Q341" s="899"/>
      <c r="R341" s="899"/>
      <c r="S341" s="899"/>
      <c r="T341" s="899"/>
      <c r="U341" s="899"/>
      <c r="V341" s="899"/>
      <c r="W341" s="899"/>
      <c r="X341" s="899"/>
      <c r="Y341" s="899"/>
      <c r="Z341" s="899"/>
    </row>
    <row r="342" spans="1:26" ht="15.75" customHeight="1">
      <c r="A342" s="899"/>
      <c r="B342" s="899"/>
      <c r="C342" s="899"/>
      <c r="D342" s="899"/>
      <c r="E342" s="899"/>
      <c r="F342" s="899"/>
      <c r="G342" s="899"/>
      <c r="H342" s="899"/>
      <c r="I342" s="899"/>
      <c r="J342" s="899"/>
      <c r="K342" s="899"/>
      <c r="L342" s="899"/>
      <c r="M342" s="899"/>
      <c r="N342" s="899"/>
      <c r="O342" s="899"/>
      <c r="P342" s="899"/>
      <c r="Q342" s="899"/>
      <c r="R342" s="899"/>
      <c r="S342" s="899"/>
      <c r="T342" s="899"/>
      <c r="U342" s="899"/>
      <c r="V342" s="899"/>
      <c r="W342" s="899"/>
      <c r="X342" s="899"/>
      <c r="Y342" s="899"/>
      <c r="Z342" s="899"/>
    </row>
    <row r="343" spans="1:26" ht="15.75" customHeight="1">
      <c r="A343" s="899"/>
      <c r="B343" s="899"/>
      <c r="C343" s="899"/>
      <c r="D343" s="899"/>
      <c r="E343" s="899"/>
      <c r="F343" s="899"/>
      <c r="G343" s="899"/>
      <c r="H343" s="899"/>
      <c r="I343" s="899"/>
      <c r="J343" s="899"/>
      <c r="K343" s="899"/>
      <c r="L343" s="899"/>
      <c r="M343" s="899"/>
      <c r="N343" s="899"/>
      <c r="O343" s="899"/>
      <c r="P343" s="899"/>
      <c r="Q343" s="899"/>
      <c r="R343" s="899"/>
      <c r="S343" s="899"/>
      <c r="T343" s="899"/>
      <c r="U343" s="899"/>
      <c r="V343" s="899"/>
      <c r="W343" s="899"/>
      <c r="X343" s="899"/>
      <c r="Y343" s="899"/>
      <c r="Z343" s="899"/>
    </row>
    <row r="344" spans="1:26" ht="15.75" customHeight="1">
      <c r="A344" s="899"/>
      <c r="B344" s="899"/>
      <c r="C344" s="899"/>
      <c r="D344" s="899"/>
      <c r="E344" s="899"/>
      <c r="F344" s="899"/>
      <c r="G344" s="899"/>
      <c r="H344" s="899"/>
      <c r="I344" s="899"/>
      <c r="J344" s="899"/>
      <c r="K344" s="899"/>
      <c r="L344" s="899"/>
      <c r="M344" s="899"/>
      <c r="N344" s="899"/>
      <c r="O344" s="899"/>
      <c r="P344" s="899"/>
      <c r="Q344" s="899"/>
      <c r="R344" s="899"/>
      <c r="S344" s="899"/>
      <c r="T344" s="899"/>
      <c r="U344" s="899"/>
      <c r="V344" s="899"/>
      <c r="W344" s="899"/>
      <c r="X344" s="899"/>
      <c r="Y344" s="899"/>
      <c r="Z344" s="899"/>
    </row>
    <row r="345" spans="1:26" ht="15.75" customHeight="1">
      <c r="A345" s="899"/>
      <c r="B345" s="899"/>
      <c r="C345" s="899"/>
      <c r="D345" s="899"/>
      <c r="E345" s="899"/>
      <c r="F345" s="899"/>
      <c r="G345" s="899"/>
      <c r="H345" s="899"/>
      <c r="I345" s="899"/>
      <c r="J345" s="899"/>
      <c r="K345" s="899"/>
      <c r="L345" s="899"/>
      <c r="M345" s="899"/>
      <c r="N345" s="899"/>
      <c r="O345" s="899"/>
      <c r="P345" s="899"/>
      <c r="Q345" s="899"/>
      <c r="R345" s="899"/>
      <c r="S345" s="899"/>
      <c r="T345" s="899"/>
      <c r="U345" s="899"/>
      <c r="V345" s="899"/>
      <c r="W345" s="899"/>
      <c r="X345" s="899"/>
      <c r="Y345" s="899"/>
      <c r="Z345" s="899"/>
    </row>
    <row r="346" spans="1:26" ht="15.75" customHeight="1">
      <c r="A346" s="899"/>
      <c r="B346" s="899"/>
      <c r="C346" s="899"/>
      <c r="D346" s="899"/>
      <c r="E346" s="899"/>
      <c r="F346" s="899"/>
      <c r="G346" s="899"/>
      <c r="H346" s="899"/>
      <c r="I346" s="899"/>
      <c r="J346" s="899"/>
      <c r="K346" s="899"/>
      <c r="L346" s="899"/>
      <c r="M346" s="899"/>
      <c r="N346" s="899"/>
      <c r="O346" s="899"/>
      <c r="P346" s="899"/>
      <c r="Q346" s="899"/>
      <c r="R346" s="899"/>
      <c r="S346" s="899"/>
      <c r="T346" s="899"/>
      <c r="U346" s="899"/>
      <c r="V346" s="899"/>
      <c r="W346" s="899"/>
      <c r="X346" s="899"/>
      <c r="Y346" s="899"/>
      <c r="Z346" s="899"/>
    </row>
    <row r="347" spans="1:26" ht="15.75" customHeight="1">
      <c r="A347" s="899"/>
      <c r="B347" s="899"/>
      <c r="C347" s="899"/>
      <c r="D347" s="899"/>
      <c r="E347" s="899"/>
      <c r="F347" s="899"/>
      <c r="G347" s="899"/>
      <c r="H347" s="899"/>
      <c r="I347" s="899"/>
      <c r="J347" s="899"/>
      <c r="K347" s="899"/>
      <c r="L347" s="899"/>
      <c r="M347" s="899"/>
      <c r="N347" s="899"/>
      <c r="O347" s="899"/>
      <c r="P347" s="899"/>
      <c r="Q347" s="899"/>
      <c r="R347" s="899"/>
      <c r="S347" s="899"/>
      <c r="T347" s="899"/>
      <c r="U347" s="899"/>
      <c r="V347" s="899"/>
      <c r="W347" s="899"/>
      <c r="X347" s="899"/>
      <c r="Y347" s="899"/>
      <c r="Z347" s="899"/>
    </row>
    <row r="348" spans="1:26" ht="15.75" customHeight="1">
      <c r="A348" s="899"/>
      <c r="B348" s="899"/>
      <c r="C348" s="899"/>
      <c r="D348" s="899"/>
      <c r="E348" s="899"/>
      <c r="F348" s="899"/>
      <c r="G348" s="899"/>
      <c r="H348" s="899"/>
      <c r="I348" s="899"/>
      <c r="J348" s="899"/>
      <c r="K348" s="899"/>
      <c r="L348" s="899"/>
      <c r="M348" s="899"/>
      <c r="N348" s="899"/>
      <c r="O348" s="899"/>
      <c r="P348" s="899"/>
      <c r="Q348" s="899"/>
      <c r="R348" s="899"/>
      <c r="S348" s="899"/>
      <c r="T348" s="899"/>
      <c r="U348" s="899"/>
      <c r="V348" s="899"/>
      <c r="W348" s="899"/>
      <c r="X348" s="899"/>
      <c r="Y348" s="899"/>
      <c r="Z348" s="899"/>
    </row>
    <row r="349" spans="1:26" ht="15.75" customHeight="1">
      <c r="A349" s="899"/>
      <c r="B349" s="899"/>
      <c r="C349" s="899"/>
      <c r="D349" s="899"/>
      <c r="E349" s="899"/>
      <c r="F349" s="899"/>
      <c r="G349" s="899"/>
      <c r="H349" s="899"/>
      <c r="I349" s="899"/>
      <c r="J349" s="899"/>
      <c r="K349" s="899"/>
      <c r="L349" s="899"/>
      <c r="M349" s="899"/>
      <c r="N349" s="899"/>
      <c r="O349" s="899"/>
      <c r="P349" s="899"/>
      <c r="Q349" s="899"/>
      <c r="R349" s="899"/>
      <c r="S349" s="899"/>
      <c r="T349" s="899"/>
      <c r="U349" s="899"/>
      <c r="V349" s="899"/>
      <c r="W349" s="899"/>
      <c r="X349" s="899"/>
      <c r="Y349" s="899"/>
      <c r="Z349" s="899"/>
    </row>
    <row r="350" spans="1:26" ht="15.75" customHeight="1">
      <c r="A350" s="899"/>
      <c r="B350" s="899"/>
      <c r="C350" s="899"/>
      <c r="D350" s="899"/>
      <c r="E350" s="899"/>
      <c r="F350" s="899"/>
      <c r="G350" s="899"/>
      <c r="H350" s="899"/>
      <c r="I350" s="899"/>
      <c r="J350" s="899"/>
      <c r="K350" s="899"/>
      <c r="L350" s="899"/>
      <c r="M350" s="899"/>
      <c r="N350" s="899"/>
      <c r="O350" s="899"/>
      <c r="P350" s="899"/>
      <c r="Q350" s="899"/>
      <c r="R350" s="899"/>
      <c r="S350" s="899"/>
      <c r="T350" s="899"/>
      <c r="U350" s="899"/>
      <c r="V350" s="899"/>
      <c r="W350" s="899"/>
      <c r="X350" s="899"/>
      <c r="Y350" s="899"/>
      <c r="Z350" s="899"/>
    </row>
    <row r="351" spans="1:26" ht="15.75" customHeight="1">
      <c r="A351" s="899"/>
      <c r="B351" s="899"/>
      <c r="C351" s="899"/>
      <c r="D351" s="899"/>
      <c r="E351" s="899"/>
      <c r="F351" s="899"/>
      <c r="G351" s="899"/>
      <c r="H351" s="899"/>
      <c r="I351" s="899"/>
      <c r="J351" s="899"/>
      <c r="K351" s="899"/>
      <c r="L351" s="899"/>
      <c r="M351" s="899"/>
      <c r="N351" s="899"/>
      <c r="O351" s="899"/>
      <c r="P351" s="899"/>
      <c r="Q351" s="899"/>
      <c r="R351" s="899"/>
      <c r="S351" s="899"/>
      <c r="T351" s="899"/>
      <c r="U351" s="899"/>
      <c r="V351" s="899"/>
      <c r="W351" s="899"/>
      <c r="X351" s="899"/>
      <c r="Y351" s="899"/>
      <c r="Z351" s="899"/>
    </row>
    <row r="352" spans="1:26" ht="15.75" customHeight="1">
      <c r="A352" s="899"/>
      <c r="B352" s="899"/>
      <c r="C352" s="899"/>
      <c r="D352" s="899"/>
      <c r="E352" s="899"/>
      <c r="F352" s="899"/>
      <c r="G352" s="899"/>
      <c r="H352" s="899"/>
      <c r="I352" s="899"/>
      <c r="J352" s="899"/>
      <c r="K352" s="899"/>
      <c r="L352" s="899"/>
      <c r="M352" s="899"/>
      <c r="N352" s="899"/>
      <c r="O352" s="899"/>
      <c r="P352" s="899"/>
      <c r="Q352" s="899"/>
      <c r="R352" s="899"/>
      <c r="S352" s="899"/>
      <c r="T352" s="899"/>
      <c r="U352" s="899"/>
      <c r="V352" s="899"/>
      <c r="W352" s="899"/>
      <c r="X352" s="899"/>
      <c r="Y352" s="899"/>
      <c r="Z352" s="899"/>
    </row>
    <row r="353" spans="1:26" ht="15.75" customHeight="1">
      <c r="A353" s="899"/>
      <c r="B353" s="899"/>
      <c r="C353" s="899"/>
      <c r="D353" s="899"/>
      <c r="E353" s="899"/>
      <c r="F353" s="899"/>
      <c r="G353" s="899"/>
      <c r="H353" s="899"/>
      <c r="I353" s="899"/>
      <c r="J353" s="899"/>
      <c r="K353" s="899"/>
      <c r="L353" s="899"/>
      <c r="M353" s="899"/>
      <c r="N353" s="899"/>
      <c r="O353" s="899"/>
      <c r="P353" s="899"/>
      <c r="Q353" s="899"/>
      <c r="R353" s="899"/>
      <c r="S353" s="899"/>
      <c r="T353" s="899"/>
      <c r="U353" s="899"/>
      <c r="V353" s="899"/>
      <c r="W353" s="899"/>
      <c r="X353" s="899"/>
      <c r="Y353" s="899"/>
      <c r="Z353" s="899"/>
    </row>
    <row r="354" spans="1:26" ht="15.75" customHeight="1">
      <c r="A354" s="899"/>
      <c r="B354" s="899"/>
      <c r="C354" s="899"/>
      <c r="D354" s="899"/>
      <c r="E354" s="899"/>
      <c r="F354" s="899"/>
      <c r="G354" s="899"/>
      <c r="H354" s="899"/>
      <c r="I354" s="899"/>
      <c r="J354" s="899"/>
      <c r="K354" s="899"/>
      <c r="L354" s="899"/>
      <c r="M354" s="899"/>
      <c r="N354" s="899"/>
      <c r="O354" s="899"/>
      <c r="P354" s="899"/>
      <c r="Q354" s="899"/>
      <c r="R354" s="899"/>
      <c r="S354" s="899"/>
      <c r="T354" s="899"/>
      <c r="U354" s="899"/>
      <c r="V354" s="899"/>
      <c r="W354" s="899"/>
      <c r="X354" s="899"/>
      <c r="Y354" s="899"/>
      <c r="Z354" s="899"/>
    </row>
    <row r="355" spans="1:26" ht="15.75" customHeight="1">
      <c r="A355" s="899"/>
      <c r="B355" s="899"/>
      <c r="C355" s="899"/>
      <c r="D355" s="899"/>
      <c r="E355" s="899"/>
      <c r="F355" s="899"/>
      <c r="G355" s="899"/>
      <c r="H355" s="899"/>
      <c r="I355" s="899"/>
      <c r="J355" s="899"/>
      <c r="K355" s="899"/>
      <c r="L355" s="899"/>
      <c r="M355" s="899"/>
      <c r="N355" s="899"/>
      <c r="O355" s="899"/>
      <c r="P355" s="899"/>
      <c r="Q355" s="899"/>
      <c r="R355" s="899"/>
      <c r="S355" s="899"/>
      <c r="T355" s="899"/>
      <c r="U355" s="899"/>
      <c r="V355" s="899"/>
      <c r="W355" s="899"/>
      <c r="X355" s="899"/>
      <c r="Y355" s="899"/>
      <c r="Z355" s="899"/>
    </row>
    <row r="356" spans="1:26" ht="15.75" customHeight="1">
      <c r="A356" s="899"/>
      <c r="B356" s="899"/>
      <c r="C356" s="899"/>
      <c r="D356" s="899"/>
      <c r="E356" s="899"/>
      <c r="F356" s="899"/>
      <c r="G356" s="899"/>
      <c r="H356" s="899"/>
      <c r="I356" s="899"/>
      <c r="J356" s="899"/>
      <c r="K356" s="899"/>
      <c r="L356" s="899"/>
      <c r="M356" s="899"/>
      <c r="N356" s="899"/>
      <c r="O356" s="899"/>
      <c r="P356" s="899"/>
      <c r="Q356" s="899"/>
      <c r="R356" s="899"/>
      <c r="S356" s="899"/>
      <c r="T356" s="899"/>
      <c r="U356" s="899"/>
      <c r="V356" s="899"/>
      <c r="W356" s="899"/>
      <c r="X356" s="899"/>
      <c r="Y356" s="899"/>
      <c r="Z356" s="899"/>
    </row>
    <row r="357" spans="1:26" ht="15.75" customHeight="1">
      <c r="A357" s="899"/>
      <c r="B357" s="899"/>
      <c r="C357" s="899"/>
      <c r="D357" s="899"/>
      <c r="E357" s="899"/>
      <c r="F357" s="899"/>
      <c r="G357" s="899"/>
      <c r="H357" s="899"/>
      <c r="I357" s="899"/>
      <c r="J357" s="899"/>
      <c r="K357" s="899"/>
      <c r="L357" s="899"/>
      <c r="M357" s="899"/>
      <c r="N357" s="899"/>
      <c r="O357" s="899"/>
      <c r="P357" s="899"/>
      <c r="Q357" s="899"/>
      <c r="R357" s="899"/>
      <c r="S357" s="899"/>
      <c r="T357" s="899"/>
      <c r="U357" s="899"/>
      <c r="V357" s="899"/>
      <c r="W357" s="899"/>
      <c r="X357" s="899"/>
      <c r="Y357" s="899"/>
      <c r="Z357" s="899"/>
    </row>
    <row r="358" spans="1:26" ht="15.75" customHeight="1">
      <c r="A358" s="899"/>
      <c r="B358" s="899"/>
      <c r="C358" s="899"/>
      <c r="D358" s="899"/>
      <c r="E358" s="899"/>
      <c r="F358" s="899"/>
      <c r="G358" s="899"/>
      <c r="H358" s="899"/>
      <c r="I358" s="899"/>
      <c r="J358" s="899"/>
      <c r="K358" s="899"/>
      <c r="L358" s="899"/>
      <c r="M358" s="899"/>
      <c r="N358" s="899"/>
      <c r="O358" s="899"/>
      <c r="P358" s="899"/>
      <c r="Q358" s="899"/>
      <c r="R358" s="899"/>
      <c r="S358" s="899"/>
      <c r="T358" s="899"/>
      <c r="U358" s="899"/>
      <c r="V358" s="899"/>
      <c r="W358" s="899"/>
      <c r="X358" s="899"/>
      <c r="Y358" s="899"/>
      <c r="Z358" s="899"/>
    </row>
    <row r="359" spans="1:26" ht="15.75" customHeight="1">
      <c r="A359" s="899"/>
      <c r="B359" s="899"/>
      <c r="C359" s="899"/>
      <c r="D359" s="899"/>
      <c r="E359" s="899"/>
      <c r="F359" s="899"/>
      <c r="G359" s="899"/>
      <c r="H359" s="899"/>
      <c r="I359" s="899"/>
      <c r="J359" s="899"/>
      <c r="K359" s="899"/>
      <c r="L359" s="899"/>
      <c r="M359" s="899"/>
      <c r="N359" s="899"/>
      <c r="O359" s="899"/>
      <c r="P359" s="899"/>
      <c r="Q359" s="899"/>
      <c r="R359" s="899"/>
      <c r="S359" s="899"/>
      <c r="T359" s="899"/>
      <c r="U359" s="899"/>
      <c r="V359" s="899"/>
      <c r="W359" s="899"/>
      <c r="X359" s="899"/>
      <c r="Y359" s="899"/>
      <c r="Z359" s="899"/>
    </row>
    <row r="360" spans="1:26" ht="15.75" customHeight="1">
      <c r="A360" s="899"/>
      <c r="B360" s="899"/>
      <c r="C360" s="899"/>
      <c r="D360" s="899"/>
      <c r="E360" s="899"/>
      <c r="F360" s="899"/>
      <c r="G360" s="899"/>
      <c r="H360" s="899"/>
      <c r="I360" s="899"/>
      <c r="J360" s="899"/>
      <c r="K360" s="899"/>
      <c r="L360" s="899"/>
      <c r="M360" s="899"/>
      <c r="N360" s="899"/>
      <c r="O360" s="899"/>
      <c r="P360" s="899"/>
      <c r="Q360" s="899"/>
      <c r="R360" s="899"/>
      <c r="S360" s="899"/>
      <c r="T360" s="899"/>
      <c r="U360" s="899"/>
      <c r="V360" s="899"/>
      <c r="W360" s="899"/>
      <c r="X360" s="899"/>
      <c r="Y360" s="899"/>
      <c r="Z360" s="899"/>
    </row>
    <row r="361" spans="1:26" ht="15.75" customHeight="1">
      <c r="A361" s="899"/>
      <c r="B361" s="899"/>
      <c r="C361" s="899"/>
      <c r="D361" s="899"/>
      <c r="E361" s="899"/>
      <c r="F361" s="899"/>
      <c r="G361" s="899"/>
      <c r="H361" s="899"/>
      <c r="I361" s="899"/>
      <c r="J361" s="899"/>
      <c r="K361" s="899"/>
      <c r="L361" s="899"/>
      <c r="M361" s="899"/>
      <c r="N361" s="899"/>
      <c r="O361" s="899"/>
      <c r="P361" s="899"/>
      <c r="Q361" s="899"/>
      <c r="R361" s="899"/>
      <c r="S361" s="899"/>
      <c r="T361" s="899"/>
      <c r="U361" s="899"/>
      <c r="V361" s="899"/>
      <c r="W361" s="899"/>
      <c r="X361" s="899"/>
      <c r="Y361" s="899"/>
      <c r="Z361" s="899"/>
    </row>
    <row r="362" spans="1:26" ht="15.75" customHeight="1">
      <c r="A362" s="899"/>
      <c r="B362" s="899"/>
      <c r="C362" s="899"/>
      <c r="D362" s="899"/>
      <c r="E362" s="899"/>
      <c r="F362" s="899"/>
      <c r="G362" s="899"/>
      <c r="H362" s="899"/>
      <c r="I362" s="899"/>
      <c r="J362" s="899"/>
      <c r="K362" s="899"/>
      <c r="L362" s="899"/>
      <c r="M362" s="899"/>
      <c r="N362" s="899"/>
      <c r="O362" s="899"/>
      <c r="P362" s="899"/>
      <c r="Q362" s="899"/>
      <c r="R362" s="899"/>
      <c r="S362" s="899"/>
      <c r="T362" s="899"/>
      <c r="U362" s="899"/>
      <c r="V362" s="899"/>
      <c r="W362" s="899"/>
      <c r="X362" s="899"/>
      <c r="Y362" s="899"/>
      <c r="Z362" s="899"/>
    </row>
    <row r="363" spans="1:26" ht="15.75" customHeight="1">
      <c r="A363" s="899"/>
      <c r="B363" s="899"/>
      <c r="C363" s="899"/>
      <c r="D363" s="899"/>
      <c r="E363" s="899"/>
      <c r="F363" s="899"/>
      <c r="G363" s="899"/>
      <c r="H363" s="899"/>
      <c r="I363" s="899"/>
      <c r="J363" s="899"/>
      <c r="K363" s="899"/>
      <c r="L363" s="899"/>
      <c r="M363" s="899"/>
      <c r="N363" s="899"/>
      <c r="O363" s="899"/>
      <c r="P363" s="899"/>
      <c r="Q363" s="899"/>
      <c r="R363" s="899"/>
      <c r="S363" s="899"/>
      <c r="T363" s="899"/>
      <c r="U363" s="899"/>
      <c r="V363" s="899"/>
      <c r="W363" s="899"/>
      <c r="X363" s="899"/>
      <c r="Y363" s="899"/>
      <c r="Z363" s="899"/>
    </row>
    <row r="364" spans="1:26" ht="15.75" customHeight="1">
      <c r="A364" s="899"/>
      <c r="B364" s="899"/>
      <c r="C364" s="899"/>
      <c r="D364" s="899"/>
      <c r="E364" s="899"/>
      <c r="F364" s="899"/>
      <c r="G364" s="899"/>
      <c r="H364" s="899"/>
      <c r="I364" s="899"/>
      <c r="J364" s="899"/>
      <c r="K364" s="899"/>
      <c r="L364" s="899"/>
      <c r="M364" s="899"/>
      <c r="N364" s="899"/>
      <c r="O364" s="899"/>
      <c r="P364" s="899"/>
      <c r="Q364" s="899"/>
      <c r="R364" s="899"/>
      <c r="S364" s="899"/>
      <c r="T364" s="899"/>
      <c r="U364" s="899"/>
      <c r="V364" s="899"/>
      <c r="W364" s="899"/>
      <c r="X364" s="899"/>
      <c r="Y364" s="899"/>
      <c r="Z364" s="899"/>
    </row>
    <row r="365" spans="1:26" ht="15.75" customHeight="1">
      <c r="A365" s="899"/>
      <c r="B365" s="899"/>
      <c r="C365" s="899"/>
      <c r="D365" s="899"/>
      <c r="E365" s="899"/>
      <c r="F365" s="899"/>
      <c r="G365" s="899"/>
      <c r="H365" s="899"/>
      <c r="I365" s="899"/>
      <c r="J365" s="899"/>
      <c r="K365" s="899"/>
      <c r="L365" s="899"/>
      <c r="M365" s="899"/>
      <c r="N365" s="899"/>
      <c r="O365" s="899"/>
      <c r="P365" s="899"/>
      <c r="Q365" s="899"/>
      <c r="R365" s="899"/>
      <c r="S365" s="899"/>
      <c r="T365" s="899"/>
      <c r="U365" s="899"/>
      <c r="V365" s="899"/>
      <c r="W365" s="899"/>
      <c r="X365" s="899"/>
      <c r="Y365" s="899"/>
      <c r="Z365" s="899"/>
    </row>
    <row r="366" spans="1:26" ht="15.75" customHeight="1">
      <c r="A366" s="899"/>
      <c r="B366" s="899"/>
      <c r="C366" s="899"/>
      <c r="D366" s="899"/>
      <c r="E366" s="899"/>
      <c r="F366" s="899"/>
      <c r="G366" s="899"/>
      <c r="H366" s="899"/>
      <c r="I366" s="899"/>
      <c r="J366" s="899"/>
      <c r="K366" s="899"/>
      <c r="L366" s="899"/>
      <c r="M366" s="899"/>
      <c r="N366" s="899"/>
      <c r="O366" s="899"/>
      <c r="P366" s="899"/>
      <c r="Q366" s="899"/>
      <c r="R366" s="899"/>
      <c r="S366" s="899"/>
      <c r="T366" s="899"/>
      <c r="U366" s="899"/>
      <c r="V366" s="899"/>
      <c r="W366" s="899"/>
      <c r="X366" s="899"/>
      <c r="Y366" s="899"/>
      <c r="Z366" s="899"/>
    </row>
    <row r="367" spans="1:26" ht="15.75" customHeight="1">
      <c r="A367" s="899"/>
      <c r="B367" s="899"/>
      <c r="C367" s="899"/>
      <c r="D367" s="899"/>
      <c r="E367" s="899"/>
      <c r="F367" s="899"/>
      <c r="G367" s="899"/>
      <c r="H367" s="899"/>
      <c r="I367" s="899"/>
      <c r="J367" s="899"/>
      <c r="K367" s="899"/>
      <c r="L367" s="899"/>
      <c r="M367" s="899"/>
      <c r="N367" s="899"/>
      <c r="O367" s="899"/>
      <c r="P367" s="899"/>
      <c r="Q367" s="899"/>
      <c r="R367" s="899"/>
      <c r="S367" s="899"/>
      <c r="T367" s="899"/>
      <c r="U367" s="899"/>
      <c r="V367" s="899"/>
      <c r="W367" s="899"/>
      <c r="X367" s="899"/>
      <c r="Y367" s="899"/>
      <c r="Z367" s="899"/>
    </row>
    <row r="368" spans="1:26" ht="15.75" customHeight="1">
      <c r="A368" s="899"/>
      <c r="B368" s="899"/>
      <c r="C368" s="899"/>
      <c r="D368" s="899"/>
      <c r="E368" s="899"/>
      <c r="F368" s="899"/>
      <c r="G368" s="899"/>
      <c r="H368" s="899"/>
      <c r="I368" s="899"/>
      <c r="J368" s="899"/>
      <c r="K368" s="899"/>
      <c r="L368" s="899"/>
      <c r="M368" s="899"/>
      <c r="N368" s="899"/>
      <c r="O368" s="899"/>
      <c r="P368" s="899"/>
      <c r="Q368" s="899"/>
      <c r="R368" s="899"/>
      <c r="S368" s="899"/>
      <c r="T368" s="899"/>
      <c r="U368" s="899"/>
      <c r="V368" s="899"/>
      <c r="W368" s="899"/>
      <c r="X368" s="899"/>
      <c r="Y368" s="899"/>
      <c r="Z368" s="899"/>
    </row>
    <row r="369" spans="1:26" ht="15.75" customHeight="1">
      <c r="A369" s="899"/>
      <c r="B369" s="899"/>
      <c r="C369" s="899"/>
      <c r="D369" s="899"/>
      <c r="E369" s="899"/>
      <c r="F369" s="899"/>
      <c r="G369" s="899"/>
      <c r="H369" s="899"/>
      <c r="I369" s="899"/>
      <c r="J369" s="899"/>
      <c r="K369" s="899"/>
      <c r="L369" s="899"/>
      <c r="M369" s="899"/>
      <c r="N369" s="899"/>
      <c r="O369" s="899"/>
      <c r="P369" s="899"/>
      <c r="Q369" s="899"/>
      <c r="R369" s="899"/>
      <c r="S369" s="899"/>
      <c r="T369" s="899"/>
      <c r="U369" s="899"/>
      <c r="V369" s="899"/>
      <c r="W369" s="899"/>
      <c r="X369" s="899"/>
      <c r="Y369" s="899"/>
      <c r="Z369" s="899"/>
    </row>
    <row r="370" spans="1:26" ht="15.75" customHeight="1">
      <c r="A370" s="899"/>
      <c r="B370" s="899"/>
      <c r="C370" s="899"/>
      <c r="D370" s="899"/>
      <c r="E370" s="899"/>
      <c r="F370" s="899"/>
      <c r="G370" s="899"/>
      <c r="H370" s="899"/>
      <c r="I370" s="899"/>
      <c r="J370" s="899"/>
      <c r="K370" s="899"/>
      <c r="L370" s="899"/>
      <c r="M370" s="899"/>
      <c r="N370" s="899"/>
      <c r="O370" s="899"/>
      <c r="P370" s="899"/>
      <c r="Q370" s="899"/>
      <c r="R370" s="899"/>
      <c r="S370" s="899"/>
      <c r="T370" s="899"/>
      <c r="U370" s="899"/>
      <c r="V370" s="899"/>
      <c r="W370" s="899"/>
      <c r="X370" s="899"/>
      <c r="Y370" s="899"/>
      <c r="Z370" s="899"/>
    </row>
    <row r="371" spans="1:26" ht="15.75" customHeight="1">
      <c r="A371" s="899"/>
      <c r="B371" s="899"/>
      <c r="C371" s="899"/>
      <c r="D371" s="899"/>
      <c r="E371" s="899"/>
      <c r="F371" s="899"/>
      <c r="G371" s="899"/>
      <c r="H371" s="899"/>
      <c r="I371" s="899"/>
      <c r="J371" s="899"/>
      <c r="K371" s="899"/>
      <c r="L371" s="899"/>
      <c r="M371" s="899"/>
      <c r="N371" s="899"/>
      <c r="O371" s="899"/>
      <c r="P371" s="899"/>
      <c r="Q371" s="899"/>
      <c r="R371" s="899"/>
      <c r="S371" s="899"/>
      <c r="T371" s="899"/>
      <c r="U371" s="899"/>
      <c r="V371" s="899"/>
      <c r="W371" s="899"/>
      <c r="X371" s="899"/>
      <c r="Y371" s="899"/>
      <c r="Z371" s="899"/>
    </row>
    <row r="372" spans="1:26" ht="15.75" customHeight="1">
      <c r="A372" s="899"/>
      <c r="B372" s="899"/>
      <c r="C372" s="899"/>
      <c r="D372" s="899"/>
      <c r="E372" s="899"/>
      <c r="F372" s="899"/>
      <c r="G372" s="899"/>
      <c r="H372" s="899"/>
      <c r="I372" s="899"/>
      <c r="J372" s="899"/>
      <c r="K372" s="899"/>
      <c r="L372" s="899"/>
      <c r="M372" s="899"/>
      <c r="N372" s="899"/>
      <c r="O372" s="899"/>
      <c r="P372" s="899"/>
      <c r="Q372" s="899"/>
      <c r="R372" s="899"/>
      <c r="S372" s="899"/>
      <c r="T372" s="899"/>
      <c r="U372" s="899"/>
      <c r="V372" s="899"/>
      <c r="W372" s="899"/>
      <c r="X372" s="899"/>
      <c r="Y372" s="899"/>
      <c r="Z372" s="899"/>
    </row>
    <row r="373" spans="1:26" ht="15.75" customHeight="1">
      <c r="A373" s="899"/>
      <c r="B373" s="899"/>
      <c r="C373" s="899"/>
      <c r="D373" s="899"/>
      <c r="E373" s="899"/>
      <c r="F373" s="899"/>
      <c r="G373" s="899"/>
      <c r="H373" s="899"/>
      <c r="I373" s="899"/>
      <c r="J373" s="899"/>
      <c r="K373" s="899"/>
      <c r="L373" s="899"/>
      <c r="M373" s="899"/>
      <c r="N373" s="899"/>
      <c r="O373" s="899"/>
      <c r="P373" s="899"/>
      <c r="Q373" s="899"/>
      <c r="R373" s="899"/>
      <c r="S373" s="899"/>
      <c r="T373" s="899"/>
      <c r="U373" s="899"/>
      <c r="V373" s="899"/>
      <c r="W373" s="899"/>
      <c r="X373" s="899"/>
      <c r="Y373" s="899"/>
      <c r="Z373" s="899"/>
    </row>
    <row r="374" spans="1:26" ht="15.75" customHeight="1">
      <c r="A374" s="899"/>
      <c r="B374" s="899"/>
      <c r="C374" s="899"/>
      <c r="D374" s="899"/>
      <c r="E374" s="899"/>
      <c r="F374" s="899"/>
      <c r="G374" s="899"/>
      <c r="H374" s="899"/>
      <c r="I374" s="899"/>
      <c r="J374" s="899"/>
      <c r="K374" s="899"/>
      <c r="L374" s="899"/>
      <c r="M374" s="899"/>
      <c r="N374" s="899"/>
      <c r="O374" s="899"/>
      <c r="P374" s="899"/>
      <c r="Q374" s="899"/>
      <c r="R374" s="899"/>
      <c r="S374" s="899"/>
      <c r="T374" s="899"/>
      <c r="U374" s="899"/>
      <c r="V374" s="899"/>
      <c r="W374" s="899"/>
      <c r="X374" s="899"/>
      <c r="Y374" s="899"/>
      <c r="Z374" s="899"/>
    </row>
    <row r="375" spans="1:26" ht="15.75" customHeight="1">
      <c r="A375" s="899"/>
      <c r="B375" s="899"/>
      <c r="C375" s="899"/>
      <c r="D375" s="899"/>
      <c r="E375" s="899"/>
      <c r="F375" s="899"/>
      <c r="G375" s="899"/>
      <c r="H375" s="899"/>
      <c r="I375" s="899"/>
      <c r="J375" s="899"/>
      <c r="K375" s="899"/>
      <c r="L375" s="899"/>
      <c r="M375" s="899"/>
      <c r="N375" s="899"/>
      <c r="O375" s="899"/>
      <c r="P375" s="899"/>
      <c r="Q375" s="899"/>
      <c r="R375" s="899"/>
      <c r="S375" s="899"/>
      <c r="T375" s="899"/>
      <c r="U375" s="899"/>
      <c r="V375" s="899"/>
      <c r="W375" s="899"/>
      <c r="X375" s="899"/>
      <c r="Y375" s="899"/>
      <c r="Z375" s="899"/>
    </row>
    <row r="376" spans="1:26" ht="15.75" customHeight="1">
      <c r="A376" s="899"/>
      <c r="B376" s="899"/>
      <c r="C376" s="899"/>
      <c r="D376" s="899"/>
      <c r="E376" s="899"/>
      <c r="F376" s="899"/>
      <c r="G376" s="899"/>
      <c r="H376" s="899"/>
      <c r="I376" s="899"/>
      <c r="J376" s="899"/>
      <c r="K376" s="899"/>
      <c r="L376" s="899"/>
      <c r="M376" s="899"/>
      <c r="N376" s="899"/>
      <c r="O376" s="899"/>
      <c r="P376" s="899"/>
      <c r="Q376" s="899"/>
      <c r="R376" s="899"/>
      <c r="S376" s="899"/>
      <c r="T376" s="899"/>
      <c r="U376" s="899"/>
      <c r="V376" s="899"/>
      <c r="W376" s="899"/>
      <c r="X376" s="899"/>
      <c r="Y376" s="899"/>
      <c r="Z376" s="899"/>
    </row>
    <row r="377" spans="1:26" ht="15.75" customHeight="1">
      <c r="A377" s="899"/>
      <c r="B377" s="899"/>
      <c r="C377" s="899"/>
      <c r="D377" s="899"/>
      <c r="E377" s="899"/>
      <c r="F377" s="899"/>
      <c r="G377" s="899"/>
      <c r="H377" s="899"/>
      <c r="I377" s="899"/>
      <c r="J377" s="899"/>
      <c r="K377" s="899"/>
      <c r="L377" s="899"/>
      <c r="M377" s="899"/>
      <c r="N377" s="899"/>
      <c r="O377" s="899"/>
      <c r="P377" s="899"/>
      <c r="Q377" s="899"/>
      <c r="R377" s="899"/>
      <c r="S377" s="899"/>
      <c r="T377" s="899"/>
      <c r="U377" s="899"/>
      <c r="V377" s="899"/>
      <c r="W377" s="899"/>
      <c r="X377" s="899"/>
      <c r="Y377" s="899"/>
      <c r="Z377" s="899"/>
    </row>
    <row r="378" spans="1:26" ht="15.75" customHeight="1">
      <c r="A378" s="899"/>
      <c r="B378" s="899"/>
      <c r="C378" s="899"/>
      <c r="D378" s="899"/>
      <c r="E378" s="899"/>
      <c r="F378" s="899"/>
      <c r="G378" s="899"/>
      <c r="H378" s="899"/>
      <c r="I378" s="899"/>
      <c r="J378" s="899"/>
      <c r="K378" s="899"/>
      <c r="L378" s="899"/>
      <c r="M378" s="899"/>
      <c r="N378" s="899"/>
      <c r="O378" s="899"/>
      <c r="P378" s="899"/>
      <c r="Q378" s="899"/>
      <c r="R378" s="899"/>
      <c r="S378" s="899"/>
      <c r="T378" s="899"/>
      <c r="U378" s="899"/>
      <c r="V378" s="899"/>
      <c r="W378" s="899"/>
      <c r="X378" s="899"/>
      <c r="Y378" s="899"/>
      <c r="Z378" s="899"/>
    </row>
    <row r="379" spans="1:26" ht="15.75" customHeight="1">
      <c r="A379" s="899"/>
      <c r="B379" s="899"/>
      <c r="C379" s="899"/>
      <c r="D379" s="899"/>
      <c r="E379" s="899"/>
      <c r="F379" s="899"/>
      <c r="G379" s="899"/>
      <c r="H379" s="899"/>
      <c r="I379" s="899"/>
      <c r="J379" s="899"/>
      <c r="K379" s="899"/>
      <c r="L379" s="899"/>
      <c r="M379" s="899"/>
      <c r="N379" s="899"/>
      <c r="O379" s="899"/>
      <c r="P379" s="899"/>
      <c r="Q379" s="899"/>
      <c r="R379" s="899"/>
      <c r="S379" s="899"/>
      <c r="T379" s="899"/>
      <c r="U379" s="899"/>
      <c r="V379" s="899"/>
      <c r="W379" s="899"/>
      <c r="X379" s="899"/>
      <c r="Y379" s="899"/>
      <c r="Z379" s="899"/>
    </row>
    <row r="380" spans="1:26" ht="15.75" customHeight="1">
      <c r="A380" s="899"/>
      <c r="B380" s="899"/>
      <c r="C380" s="899"/>
      <c r="D380" s="899"/>
      <c r="E380" s="899"/>
      <c r="F380" s="899"/>
      <c r="G380" s="899"/>
      <c r="H380" s="899"/>
      <c r="I380" s="899"/>
      <c r="J380" s="899"/>
      <c r="K380" s="899"/>
      <c r="L380" s="899"/>
      <c r="M380" s="899"/>
      <c r="N380" s="899"/>
      <c r="O380" s="899"/>
      <c r="P380" s="899"/>
      <c r="Q380" s="899"/>
      <c r="R380" s="899"/>
      <c r="S380" s="899"/>
      <c r="T380" s="899"/>
      <c r="U380" s="899"/>
      <c r="V380" s="899"/>
      <c r="W380" s="899"/>
      <c r="X380" s="899"/>
      <c r="Y380" s="899"/>
      <c r="Z380" s="899"/>
    </row>
    <row r="381" spans="1:26" ht="15.75" customHeight="1">
      <c r="A381" s="899"/>
      <c r="B381" s="899"/>
      <c r="C381" s="899"/>
      <c r="D381" s="899"/>
      <c r="E381" s="899"/>
      <c r="F381" s="899"/>
      <c r="G381" s="899"/>
      <c r="H381" s="899"/>
      <c r="I381" s="899"/>
      <c r="J381" s="899"/>
      <c r="K381" s="899"/>
      <c r="L381" s="899"/>
      <c r="M381" s="899"/>
      <c r="N381" s="899"/>
      <c r="O381" s="899"/>
      <c r="P381" s="899"/>
      <c r="Q381" s="899"/>
      <c r="R381" s="899"/>
      <c r="S381" s="899"/>
      <c r="T381" s="899"/>
      <c r="U381" s="899"/>
      <c r="V381" s="899"/>
      <c r="W381" s="899"/>
      <c r="X381" s="899"/>
      <c r="Y381" s="899"/>
      <c r="Z381" s="899"/>
    </row>
    <row r="382" spans="1:26" ht="15.75" customHeight="1">
      <c r="A382" s="899"/>
      <c r="B382" s="899"/>
      <c r="C382" s="899"/>
      <c r="D382" s="899"/>
      <c r="E382" s="899"/>
      <c r="F382" s="899"/>
      <c r="G382" s="899"/>
      <c r="H382" s="899"/>
      <c r="I382" s="899"/>
      <c r="J382" s="899"/>
      <c r="K382" s="899"/>
      <c r="L382" s="899"/>
      <c r="M382" s="899"/>
      <c r="N382" s="899"/>
      <c r="O382" s="899"/>
      <c r="P382" s="899"/>
      <c r="Q382" s="899"/>
      <c r="R382" s="899"/>
      <c r="S382" s="899"/>
      <c r="T382" s="899"/>
      <c r="U382" s="899"/>
      <c r="V382" s="899"/>
      <c r="W382" s="899"/>
      <c r="X382" s="899"/>
      <c r="Y382" s="899"/>
      <c r="Z382" s="899"/>
    </row>
    <row r="383" spans="1:26" ht="15.75" customHeight="1">
      <c r="A383" s="899"/>
      <c r="B383" s="899"/>
      <c r="C383" s="899"/>
      <c r="D383" s="899"/>
      <c r="E383" s="899"/>
      <c r="F383" s="899"/>
      <c r="G383" s="899"/>
      <c r="H383" s="899"/>
      <c r="I383" s="899"/>
      <c r="J383" s="899"/>
      <c r="K383" s="899"/>
      <c r="L383" s="899"/>
      <c r="M383" s="899"/>
      <c r="N383" s="899"/>
      <c r="O383" s="899"/>
      <c r="P383" s="899"/>
      <c r="Q383" s="899"/>
      <c r="R383" s="899"/>
      <c r="S383" s="899"/>
      <c r="T383" s="899"/>
      <c r="U383" s="899"/>
      <c r="V383" s="899"/>
      <c r="W383" s="899"/>
      <c r="X383" s="899"/>
      <c r="Y383" s="899"/>
      <c r="Z383" s="899"/>
    </row>
    <row r="384" spans="1:26" ht="15.75" customHeight="1">
      <c r="A384" s="899"/>
      <c r="B384" s="899"/>
      <c r="C384" s="899"/>
      <c r="D384" s="899"/>
      <c r="E384" s="899"/>
      <c r="F384" s="899"/>
      <c r="G384" s="899"/>
      <c r="H384" s="899"/>
      <c r="I384" s="899"/>
      <c r="J384" s="899"/>
      <c r="K384" s="899"/>
      <c r="L384" s="899"/>
      <c r="M384" s="899"/>
      <c r="N384" s="899"/>
      <c r="O384" s="899"/>
      <c r="P384" s="899"/>
      <c r="Q384" s="899"/>
      <c r="R384" s="899"/>
      <c r="S384" s="899"/>
      <c r="T384" s="899"/>
      <c r="U384" s="899"/>
      <c r="V384" s="899"/>
      <c r="W384" s="899"/>
      <c r="X384" s="899"/>
      <c r="Y384" s="899"/>
      <c r="Z384" s="899"/>
    </row>
    <row r="385" spans="1:26" ht="15.75" customHeight="1">
      <c r="A385" s="899"/>
      <c r="B385" s="899"/>
      <c r="C385" s="899"/>
      <c r="D385" s="899"/>
      <c r="E385" s="899"/>
      <c r="F385" s="899"/>
      <c r="G385" s="899"/>
      <c r="H385" s="899"/>
      <c r="I385" s="899"/>
      <c r="J385" s="899"/>
      <c r="K385" s="899"/>
      <c r="L385" s="899"/>
      <c r="M385" s="899"/>
      <c r="N385" s="899"/>
      <c r="O385" s="899"/>
      <c r="P385" s="899"/>
      <c r="Q385" s="899"/>
      <c r="R385" s="899"/>
      <c r="S385" s="899"/>
      <c r="T385" s="899"/>
      <c r="U385" s="899"/>
      <c r="V385" s="899"/>
      <c r="W385" s="899"/>
      <c r="X385" s="899"/>
      <c r="Y385" s="899"/>
      <c r="Z385" s="899"/>
    </row>
    <row r="386" spans="1:26" ht="15.75" customHeight="1">
      <c r="A386" s="899"/>
      <c r="B386" s="899"/>
      <c r="C386" s="899"/>
      <c r="D386" s="899"/>
      <c r="E386" s="899"/>
      <c r="F386" s="899"/>
      <c r="G386" s="899"/>
      <c r="H386" s="899"/>
      <c r="I386" s="899"/>
      <c r="J386" s="899"/>
      <c r="K386" s="899"/>
      <c r="L386" s="899"/>
      <c r="M386" s="899"/>
      <c r="N386" s="899"/>
      <c r="O386" s="899"/>
      <c r="P386" s="899"/>
      <c r="Q386" s="899"/>
      <c r="R386" s="899"/>
      <c r="S386" s="899"/>
      <c r="T386" s="899"/>
      <c r="U386" s="899"/>
      <c r="V386" s="899"/>
      <c r="W386" s="899"/>
      <c r="X386" s="899"/>
      <c r="Y386" s="899"/>
      <c r="Z386" s="899"/>
    </row>
    <row r="387" spans="1:26" ht="15.75" customHeight="1">
      <c r="A387" s="899"/>
      <c r="B387" s="899"/>
      <c r="C387" s="899"/>
      <c r="D387" s="899"/>
      <c r="E387" s="899"/>
      <c r="F387" s="899"/>
      <c r="G387" s="899"/>
      <c r="H387" s="899"/>
      <c r="I387" s="899"/>
      <c r="J387" s="899"/>
      <c r="K387" s="899"/>
      <c r="L387" s="899"/>
      <c r="M387" s="899"/>
      <c r="N387" s="899"/>
      <c r="O387" s="899"/>
      <c r="P387" s="899"/>
      <c r="Q387" s="899"/>
      <c r="R387" s="899"/>
      <c r="S387" s="899"/>
      <c r="T387" s="899"/>
      <c r="U387" s="899"/>
      <c r="V387" s="899"/>
      <c r="W387" s="899"/>
      <c r="X387" s="899"/>
      <c r="Y387" s="899"/>
      <c r="Z387" s="899"/>
    </row>
    <row r="388" spans="1:26" ht="15.75" customHeight="1">
      <c r="A388" s="899"/>
      <c r="B388" s="899"/>
      <c r="C388" s="899"/>
      <c r="D388" s="899"/>
      <c r="E388" s="899"/>
      <c r="F388" s="899"/>
      <c r="G388" s="899"/>
      <c r="H388" s="899"/>
      <c r="I388" s="899"/>
      <c r="J388" s="899"/>
      <c r="K388" s="899"/>
      <c r="L388" s="899"/>
      <c r="M388" s="899"/>
      <c r="N388" s="899"/>
      <c r="O388" s="899"/>
      <c r="P388" s="899"/>
      <c r="Q388" s="899"/>
      <c r="R388" s="899"/>
      <c r="S388" s="899"/>
      <c r="T388" s="899"/>
      <c r="U388" s="899"/>
      <c r="V388" s="899"/>
      <c r="W388" s="899"/>
      <c r="X388" s="899"/>
      <c r="Y388" s="899"/>
      <c r="Z388" s="899"/>
    </row>
    <row r="389" spans="1:26" ht="15.75" customHeight="1">
      <c r="A389" s="899"/>
      <c r="B389" s="899"/>
      <c r="C389" s="899"/>
      <c r="D389" s="899"/>
      <c r="E389" s="899"/>
      <c r="F389" s="899"/>
      <c r="G389" s="899"/>
      <c r="H389" s="899"/>
      <c r="I389" s="899"/>
      <c r="J389" s="899"/>
      <c r="K389" s="899"/>
      <c r="L389" s="899"/>
      <c r="M389" s="899"/>
      <c r="N389" s="899"/>
      <c r="O389" s="899"/>
      <c r="P389" s="899"/>
      <c r="Q389" s="899"/>
      <c r="R389" s="899"/>
      <c r="S389" s="899"/>
      <c r="T389" s="899"/>
      <c r="U389" s="899"/>
      <c r="V389" s="899"/>
      <c r="W389" s="899"/>
      <c r="X389" s="899"/>
      <c r="Y389" s="899"/>
      <c r="Z389" s="899"/>
    </row>
    <row r="390" spans="1:26" ht="15.75" customHeight="1">
      <c r="A390" s="899"/>
      <c r="B390" s="899"/>
      <c r="C390" s="899"/>
      <c r="D390" s="899"/>
      <c r="E390" s="899"/>
      <c r="F390" s="899"/>
      <c r="G390" s="899"/>
      <c r="H390" s="899"/>
      <c r="I390" s="899"/>
      <c r="J390" s="899"/>
      <c r="K390" s="899"/>
      <c r="L390" s="899"/>
      <c r="M390" s="899"/>
      <c r="N390" s="899"/>
      <c r="O390" s="899"/>
      <c r="P390" s="899"/>
      <c r="Q390" s="899"/>
      <c r="R390" s="899"/>
      <c r="S390" s="899"/>
      <c r="T390" s="899"/>
      <c r="U390" s="899"/>
      <c r="V390" s="899"/>
      <c r="W390" s="899"/>
      <c r="X390" s="899"/>
      <c r="Y390" s="899"/>
      <c r="Z390" s="899"/>
    </row>
    <row r="391" spans="1:26" ht="15.75" customHeight="1">
      <c r="A391" s="899"/>
      <c r="B391" s="899"/>
      <c r="C391" s="899"/>
      <c r="D391" s="899"/>
      <c r="E391" s="899"/>
      <c r="F391" s="899"/>
      <c r="G391" s="899"/>
      <c r="H391" s="899"/>
      <c r="I391" s="899"/>
      <c r="J391" s="899"/>
      <c r="K391" s="899"/>
      <c r="L391" s="899"/>
      <c r="M391" s="899"/>
      <c r="N391" s="899"/>
      <c r="O391" s="899"/>
      <c r="P391" s="899"/>
      <c r="Q391" s="899"/>
      <c r="R391" s="899"/>
      <c r="S391" s="899"/>
      <c r="T391" s="899"/>
      <c r="U391" s="899"/>
      <c r="V391" s="899"/>
      <c r="W391" s="899"/>
      <c r="X391" s="899"/>
      <c r="Y391" s="899"/>
      <c r="Z391" s="899"/>
    </row>
    <row r="392" spans="1:26" ht="15.75" customHeight="1">
      <c r="A392" s="899"/>
      <c r="B392" s="899"/>
      <c r="C392" s="899"/>
      <c r="D392" s="899"/>
      <c r="E392" s="899"/>
      <c r="F392" s="899"/>
      <c r="G392" s="899"/>
      <c r="H392" s="899"/>
      <c r="I392" s="899"/>
      <c r="J392" s="899"/>
      <c r="K392" s="899"/>
      <c r="L392" s="899"/>
      <c r="M392" s="899"/>
      <c r="N392" s="899"/>
      <c r="O392" s="899"/>
      <c r="P392" s="899"/>
      <c r="Q392" s="899"/>
      <c r="R392" s="899"/>
      <c r="S392" s="899"/>
      <c r="T392" s="899"/>
      <c r="U392" s="899"/>
      <c r="V392" s="899"/>
      <c r="W392" s="899"/>
      <c r="X392" s="899"/>
      <c r="Y392" s="899"/>
      <c r="Z392" s="899"/>
    </row>
    <row r="393" spans="1:26" ht="15.75" customHeight="1">
      <c r="A393" s="899"/>
      <c r="B393" s="899"/>
      <c r="C393" s="899"/>
      <c r="D393" s="899"/>
      <c r="E393" s="899"/>
      <c r="F393" s="899"/>
      <c r="G393" s="899"/>
      <c r="H393" s="899"/>
      <c r="I393" s="899"/>
      <c r="J393" s="899"/>
      <c r="K393" s="899"/>
      <c r="L393" s="899"/>
      <c r="M393" s="899"/>
      <c r="N393" s="899"/>
      <c r="O393" s="899"/>
      <c r="P393" s="899"/>
      <c r="Q393" s="899"/>
      <c r="R393" s="899"/>
      <c r="S393" s="899"/>
      <c r="T393" s="899"/>
      <c r="U393" s="899"/>
      <c r="V393" s="899"/>
      <c r="W393" s="899"/>
      <c r="X393" s="899"/>
      <c r="Y393" s="899"/>
      <c r="Z393" s="899"/>
    </row>
    <row r="394" spans="1:26" ht="15.75" customHeight="1">
      <c r="A394" s="899"/>
      <c r="B394" s="899"/>
      <c r="C394" s="899"/>
      <c r="D394" s="899"/>
      <c r="E394" s="899"/>
      <c r="F394" s="899"/>
      <c r="G394" s="899"/>
      <c r="H394" s="899"/>
      <c r="I394" s="899"/>
      <c r="J394" s="899"/>
      <c r="K394" s="899"/>
      <c r="L394" s="899"/>
      <c r="M394" s="899"/>
      <c r="N394" s="899"/>
      <c r="O394" s="899"/>
      <c r="P394" s="899"/>
      <c r="Q394" s="899"/>
      <c r="R394" s="899"/>
      <c r="S394" s="899"/>
      <c r="T394" s="899"/>
      <c r="U394" s="899"/>
      <c r="V394" s="899"/>
      <c r="W394" s="899"/>
      <c r="X394" s="899"/>
      <c r="Y394" s="899"/>
      <c r="Z394" s="899"/>
    </row>
    <row r="395" spans="1:26" ht="15.75" customHeight="1">
      <c r="A395" s="899"/>
      <c r="B395" s="899"/>
      <c r="C395" s="899"/>
      <c r="D395" s="899"/>
      <c r="E395" s="899"/>
      <c r="F395" s="899"/>
      <c r="G395" s="899"/>
      <c r="H395" s="899"/>
      <c r="I395" s="899"/>
      <c r="J395" s="899"/>
      <c r="K395" s="899"/>
      <c r="L395" s="899"/>
      <c r="M395" s="899"/>
      <c r="N395" s="899"/>
      <c r="O395" s="899"/>
      <c r="P395" s="899"/>
      <c r="Q395" s="899"/>
      <c r="R395" s="899"/>
      <c r="S395" s="899"/>
      <c r="T395" s="899"/>
      <c r="U395" s="899"/>
      <c r="V395" s="899"/>
      <c r="W395" s="899"/>
      <c r="X395" s="899"/>
      <c r="Y395" s="899"/>
      <c r="Z395" s="899"/>
    </row>
    <row r="396" spans="1:26" ht="15.75" customHeight="1">
      <c r="A396" s="899"/>
      <c r="B396" s="899"/>
      <c r="C396" s="899"/>
      <c r="D396" s="899"/>
      <c r="E396" s="899"/>
      <c r="F396" s="899"/>
      <c r="G396" s="899"/>
      <c r="H396" s="899"/>
      <c r="I396" s="899"/>
      <c r="J396" s="899"/>
      <c r="K396" s="899"/>
      <c r="L396" s="899"/>
      <c r="M396" s="899"/>
      <c r="N396" s="899"/>
      <c r="O396" s="899"/>
      <c r="P396" s="899"/>
      <c r="Q396" s="899"/>
      <c r="R396" s="899"/>
      <c r="S396" s="899"/>
      <c r="T396" s="899"/>
      <c r="U396" s="899"/>
      <c r="V396" s="899"/>
      <c r="W396" s="899"/>
      <c r="X396" s="899"/>
      <c r="Y396" s="899"/>
      <c r="Z396" s="899"/>
    </row>
    <row r="397" spans="1:26" ht="15.75" customHeight="1">
      <c r="A397" s="899"/>
      <c r="B397" s="899"/>
      <c r="C397" s="899"/>
      <c r="D397" s="899"/>
      <c r="E397" s="899"/>
      <c r="F397" s="899"/>
      <c r="G397" s="899"/>
      <c r="H397" s="899"/>
      <c r="I397" s="899"/>
      <c r="J397" s="899"/>
      <c r="K397" s="899"/>
      <c r="L397" s="899"/>
      <c r="M397" s="899"/>
      <c r="N397" s="899"/>
      <c r="O397" s="899"/>
      <c r="P397" s="899"/>
      <c r="Q397" s="899"/>
      <c r="R397" s="899"/>
      <c r="S397" s="899"/>
      <c r="T397" s="899"/>
      <c r="U397" s="899"/>
      <c r="V397" s="899"/>
      <c r="W397" s="899"/>
      <c r="X397" s="899"/>
      <c r="Y397" s="899"/>
      <c r="Z397" s="899"/>
    </row>
    <row r="398" spans="1:26" ht="15.75" customHeight="1">
      <c r="A398" s="899"/>
      <c r="B398" s="899"/>
      <c r="C398" s="899"/>
      <c r="D398" s="899"/>
      <c r="E398" s="899"/>
      <c r="F398" s="899"/>
      <c r="G398" s="899"/>
      <c r="H398" s="899"/>
      <c r="I398" s="899"/>
      <c r="J398" s="899"/>
      <c r="K398" s="899"/>
      <c r="L398" s="899"/>
      <c r="M398" s="899"/>
      <c r="N398" s="899"/>
      <c r="O398" s="899"/>
      <c r="P398" s="899"/>
      <c r="Q398" s="899"/>
      <c r="R398" s="899"/>
      <c r="S398" s="899"/>
      <c r="T398" s="899"/>
      <c r="U398" s="899"/>
      <c r="V398" s="899"/>
      <c r="W398" s="899"/>
      <c r="X398" s="899"/>
      <c r="Y398" s="899"/>
      <c r="Z398" s="899"/>
    </row>
    <row r="399" spans="1:26" ht="15.75" customHeight="1">
      <c r="A399" s="899"/>
      <c r="B399" s="899"/>
      <c r="C399" s="899"/>
      <c r="D399" s="899"/>
      <c r="E399" s="899"/>
      <c r="F399" s="899"/>
      <c r="G399" s="899"/>
      <c r="H399" s="899"/>
      <c r="I399" s="899"/>
      <c r="J399" s="899"/>
      <c r="K399" s="899"/>
      <c r="L399" s="899"/>
      <c r="M399" s="899"/>
      <c r="N399" s="899"/>
      <c r="O399" s="899"/>
      <c r="P399" s="899"/>
      <c r="Q399" s="899"/>
      <c r="R399" s="899"/>
      <c r="S399" s="899"/>
      <c r="T399" s="899"/>
      <c r="U399" s="899"/>
      <c r="V399" s="899"/>
      <c r="W399" s="899"/>
      <c r="X399" s="899"/>
      <c r="Y399" s="899"/>
      <c r="Z399" s="899"/>
    </row>
    <row r="400" spans="1:26" ht="15.75" customHeight="1">
      <c r="A400" s="899"/>
      <c r="B400" s="899"/>
      <c r="C400" s="899"/>
      <c r="D400" s="899"/>
      <c r="E400" s="899"/>
      <c r="F400" s="899"/>
      <c r="G400" s="899"/>
      <c r="H400" s="899"/>
      <c r="I400" s="899"/>
      <c r="J400" s="899"/>
      <c r="K400" s="899"/>
      <c r="L400" s="899"/>
      <c r="M400" s="899"/>
      <c r="N400" s="899"/>
      <c r="O400" s="899"/>
      <c r="P400" s="899"/>
      <c r="Q400" s="899"/>
      <c r="R400" s="899"/>
      <c r="S400" s="899"/>
      <c r="T400" s="899"/>
      <c r="U400" s="899"/>
      <c r="V400" s="899"/>
      <c r="W400" s="899"/>
      <c r="X400" s="899"/>
      <c r="Y400" s="899"/>
      <c r="Z400" s="899"/>
    </row>
    <row r="401" spans="1:26" ht="15.75" customHeight="1">
      <c r="A401" s="899"/>
      <c r="B401" s="899"/>
      <c r="C401" s="899"/>
      <c r="D401" s="899"/>
      <c r="E401" s="899"/>
      <c r="F401" s="899"/>
      <c r="G401" s="899"/>
      <c r="H401" s="899"/>
      <c r="I401" s="899"/>
      <c r="J401" s="899"/>
      <c r="K401" s="899"/>
      <c r="L401" s="899"/>
      <c r="M401" s="899"/>
      <c r="N401" s="899"/>
      <c r="O401" s="899"/>
      <c r="P401" s="899"/>
      <c r="Q401" s="899"/>
      <c r="R401" s="899"/>
      <c r="S401" s="899"/>
      <c r="T401" s="899"/>
      <c r="U401" s="899"/>
      <c r="V401" s="899"/>
      <c r="W401" s="899"/>
      <c r="X401" s="899"/>
      <c r="Y401" s="899"/>
      <c r="Z401" s="899"/>
    </row>
    <row r="402" spans="1:26" ht="15.75" customHeight="1">
      <c r="A402" s="899"/>
      <c r="B402" s="899"/>
      <c r="C402" s="899"/>
      <c r="D402" s="899"/>
      <c r="E402" s="899"/>
      <c r="F402" s="899"/>
      <c r="G402" s="899"/>
      <c r="H402" s="899"/>
      <c r="I402" s="899"/>
      <c r="J402" s="899"/>
      <c r="K402" s="899"/>
      <c r="L402" s="899"/>
      <c r="M402" s="899"/>
      <c r="N402" s="899"/>
      <c r="O402" s="899"/>
      <c r="P402" s="899"/>
      <c r="Q402" s="899"/>
      <c r="R402" s="899"/>
      <c r="S402" s="899"/>
      <c r="T402" s="899"/>
      <c r="U402" s="899"/>
      <c r="V402" s="899"/>
      <c r="W402" s="899"/>
      <c r="X402" s="899"/>
      <c r="Y402" s="899"/>
      <c r="Z402" s="899"/>
    </row>
    <row r="403" spans="1:26" ht="15.75" customHeight="1">
      <c r="A403" s="899"/>
      <c r="B403" s="899"/>
      <c r="C403" s="899"/>
      <c r="D403" s="899"/>
      <c r="E403" s="899"/>
      <c r="F403" s="899"/>
      <c r="G403" s="899"/>
      <c r="H403" s="899"/>
      <c r="I403" s="899"/>
      <c r="J403" s="899"/>
      <c r="K403" s="899"/>
      <c r="L403" s="899"/>
      <c r="M403" s="899"/>
      <c r="N403" s="899"/>
      <c r="O403" s="899"/>
      <c r="P403" s="899"/>
      <c r="Q403" s="899"/>
      <c r="R403" s="899"/>
      <c r="S403" s="899"/>
      <c r="T403" s="899"/>
      <c r="U403" s="899"/>
      <c r="V403" s="899"/>
      <c r="W403" s="899"/>
      <c r="X403" s="899"/>
      <c r="Y403" s="899"/>
      <c r="Z403" s="899"/>
    </row>
    <row r="404" spans="1:26" ht="15.75" customHeight="1">
      <c r="A404" s="899"/>
      <c r="B404" s="899"/>
      <c r="C404" s="899"/>
      <c r="D404" s="899"/>
      <c r="E404" s="899"/>
      <c r="F404" s="899"/>
      <c r="G404" s="899"/>
      <c r="H404" s="899"/>
      <c r="I404" s="899"/>
      <c r="J404" s="899"/>
      <c r="K404" s="899"/>
      <c r="L404" s="899"/>
      <c r="M404" s="899"/>
      <c r="N404" s="899"/>
      <c r="O404" s="899"/>
      <c r="P404" s="899"/>
      <c r="Q404" s="899"/>
      <c r="R404" s="899"/>
      <c r="S404" s="899"/>
      <c r="T404" s="899"/>
      <c r="U404" s="899"/>
      <c r="V404" s="899"/>
      <c r="W404" s="899"/>
      <c r="X404" s="899"/>
      <c r="Y404" s="899"/>
      <c r="Z404" s="899"/>
    </row>
    <row r="405" spans="1:26" ht="15.75" customHeight="1">
      <c r="A405" s="899"/>
      <c r="B405" s="899"/>
      <c r="C405" s="899"/>
      <c r="D405" s="899"/>
      <c r="E405" s="899"/>
      <c r="F405" s="899"/>
      <c r="G405" s="899"/>
      <c r="H405" s="899"/>
      <c r="I405" s="899"/>
      <c r="J405" s="899"/>
      <c r="K405" s="899"/>
      <c r="L405" s="899"/>
      <c r="M405" s="899"/>
      <c r="N405" s="899"/>
      <c r="O405" s="899"/>
      <c r="P405" s="899"/>
      <c r="Q405" s="899"/>
      <c r="R405" s="899"/>
      <c r="S405" s="899"/>
      <c r="T405" s="899"/>
      <c r="U405" s="899"/>
      <c r="V405" s="899"/>
      <c r="W405" s="899"/>
      <c r="X405" s="899"/>
      <c r="Y405" s="899"/>
      <c r="Z405" s="899"/>
    </row>
    <row r="406" spans="1:26" ht="15.75" customHeight="1">
      <c r="A406" s="899"/>
      <c r="B406" s="899"/>
      <c r="C406" s="899"/>
      <c r="D406" s="899"/>
      <c r="E406" s="899"/>
      <c r="F406" s="899"/>
      <c r="G406" s="899"/>
      <c r="H406" s="899"/>
      <c r="I406" s="899"/>
      <c r="J406" s="899"/>
      <c r="K406" s="899"/>
      <c r="L406" s="899"/>
      <c r="M406" s="899"/>
      <c r="N406" s="899"/>
      <c r="O406" s="899"/>
      <c r="P406" s="899"/>
      <c r="Q406" s="899"/>
      <c r="R406" s="899"/>
      <c r="S406" s="899"/>
      <c r="T406" s="899"/>
      <c r="U406" s="899"/>
      <c r="V406" s="899"/>
      <c r="W406" s="899"/>
      <c r="X406" s="899"/>
      <c r="Y406" s="899"/>
      <c r="Z406" s="899"/>
    </row>
    <row r="407" spans="1:26" ht="15.75" customHeight="1">
      <c r="A407" s="899"/>
      <c r="B407" s="899"/>
      <c r="C407" s="899"/>
      <c r="D407" s="899"/>
      <c r="E407" s="899"/>
      <c r="F407" s="899"/>
      <c r="G407" s="899"/>
      <c r="H407" s="899"/>
      <c r="I407" s="899"/>
      <c r="J407" s="899"/>
      <c r="K407" s="899"/>
      <c r="L407" s="899"/>
      <c r="M407" s="899"/>
      <c r="N407" s="899"/>
      <c r="O407" s="899"/>
      <c r="P407" s="899"/>
      <c r="Q407" s="899"/>
      <c r="R407" s="899"/>
      <c r="S407" s="899"/>
      <c r="T407" s="899"/>
      <c r="U407" s="899"/>
      <c r="V407" s="899"/>
      <c r="W407" s="899"/>
      <c r="X407" s="899"/>
      <c r="Y407" s="899"/>
      <c r="Z407" s="899"/>
    </row>
    <row r="408" spans="1:26" ht="15.75" customHeight="1">
      <c r="A408" s="899"/>
      <c r="B408" s="899"/>
      <c r="C408" s="899"/>
      <c r="D408" s="899"/>
      <c r="E408" s="899"/>
      <c r="F408" s="899"/>
      <c r="G408" s="899"/>
      <c r="H408" s="899"/>
      <c r="I408" s="899"/>
      <c r="J408" s="899"/>
      <c r="K408" s="899"/>
      <c r="L408" s="899"/>
      <c r="M408" s="899"/>
      <c r="N408" s="899"/>
      <c r="O408" s="899"/>
      <c r="P408" s="899"/>
      <c r="Q408" s="899"/>
      <c r="R408" s="899"/>
      <c r="S408" s="899"/>
      <c r="T408" s="899"/>
      <c r="U408" s="899"/>
      <c r="V408" s="899"/>
      <c r="W408" s="899"/>
      <c r="X408" s="899"/>
      <c r="Y408" s="899"/>
      <c r="Z408" s="899"/>
    </row>
    <row r="409" spans="1:26" ht="15.75" customHeight="1">
      <c r="A409" s="899"/>
      <c r="B409" s="899"/>
      <c r="C409" s="899"/>
      <c r="D409" s="899"/>
      <c r="E409" s="899"/>
      <c r="F409" s="899"/>
      <c r="G409" s="899"/>
      <c r="H409" s="899"/>
      <c r="I409" s="899"/>
      <c r="J409" s="899"/>
      <c r="K409" s="899"/>
      <c r="L409" s="899"/>
      <c r="M409" s="899"/>
      <c r="N409" s="899"/>
      <c r="O409" s="899"/>
      <c r="P409" s="899"/>
      <c r="Q409" s="899"/>
      <c r="R409" s="899"/>
      <c r="S409" s="899"/>
      <c r="T409" s="899"/>
      <c r="U409" s="899"/>
      <c r="V409" s="899"/>
      <c r="W409" s="899"/>
      <c r="X409" s="899"/>
      <c r="Y409" s="899"/>
      <c r="Z409" s="899"/>
    </row>
    <row r="410" spans="1:26" ht="15.75" customHeight="1">
      <c r="A410" s="899"/>
      <c r="B410" s="899"/>
      <c r="C410" s="899"/>
      <c r="D410" s="899"/>
      <c r="E410" s="899"/>
      <c r="F410" s="899"/>
      <c r="G410" s="899"/>
      <c r="H410" s="899"/>
      <c r="I410" s="899"/>
      <c r="J410" s="899"/>
      <c r="K410" s="899"/>
      <c r="L410" s="899"/>
      <c r="M410" s="899"/>
      <c r="N410" s="899"/>
      <c r="O410" s="899"/>
      <c r="P410" s="899"/>
      <c r="Q410" s="899"/>
      <c r="R410" s="899"/>
      <c r="S410" s="899"/>
      <c r="T410" s="899"/>
      <c r="U410" s="899"/>
      <c r="V410" s="899"/>
      <c r="W410" s="899"/>
      <c r="X410" s="899"/>
      <c r="Y410" s="899"/>
      <c r="Z410" s="899"/>
    </row>
    <row r="411" spans="1:26" ht="15.75" customHeight="1">
      <c r="A411" s="899"/>
      <c r="B411" s="899"/>
      <c r="C411" s="899"/>
      <c r="D411" s="899"/>
      <c r="E411" s="899"/>
      <c r="F411" s="899"/>
      <c r="G411" s="899"/>
      <c r="H411" s="899"/>
      <c r="I411" s="899"/>
      <c r="J411" s="899"/>
      <c r="K411" s="899"/>
      <c r="L411" s="899"/>
      <c r="M411" s="899"/>
      <c r="N411" s="899"/>
      <c r="O411" s="899"/>
      <c r="P411" s="899"/>
      <c r="Q411" s="899"/>
      <c r="R411" s="899"/>
      <c r="S411" s="899"/>
      <c r="T411" s="899"/>
      <c r="U411" s="899"/>
      <c r="V411" s="899"/>
      <c r="W411" s="899"/>
      <c r="X411" s="899"/>
      <c r="Y411" s="899"/>
      <c r="Z411" s="899"/>
    </row>
    <row r="412" spans="1:26" ht="15.75" customHeight="1">
      <c r="A412" s="899"/>
      <c r="B412" s="899"/>
      <c r="C412" s="899"/>
      <c r="D412" s="899"/>
      <c r="E412" s="899"/>
      <c r="F412" s="899"/>
      <c r="G412" s="899"/>
      <c r="H412" s="899"/>
      <c r="I412" s="899"/>
      <c r="J412" s="899"/>
      <c r="K412" s="899"/>
      <c r="L412" s="899"/>
      <c r="M412" s="899"/>
      <c r="N412" s="899"/>
      <c r="O412" s="899"/>
      <c r="P412" s="899"/>
      <c r="Q412" s="899"/>
      <c r="R412" s="899"/>
      <c r="S412" s="899"/>
      <c r="T412" s="899"/>
      <c r="U412" s="899"/>
      <c r="V412" s="899"/>
      <c r="W412" s="899"/>
      <c r="X412" s="899"/>
      <c r="Y412" s="899"/>
      <c r="Z412" s="899"/>
    </row>
    <row r="413" spans="1:26" ht="15.75" customHeight="1">
      <c r="A413" s="899"/>
      <c r="B413" s="899"/>
      <c r="C413" s="899"/>
      <c r="D413" s="899"/>
      <c r="E413" s="899"/>
      <c r="F413" s="899"/>
      <c r="G413" s="899"/>
      <c r="H413" s="899"/>
      <c r="I413" s="899"/>
      <c r="J413" s="899"/>
      <c r="K413" s="899"/>
      <c r="L413" s="899"/>
      <c r="M413" s="899"/>
      <c r="N413" s="899"/>
      <c r="O413" s="899"/>
      <c r="P413" s="899"/>
      <c r="Q413" s="899"/>
      <c r="R413" s="899"/>
      <c r="S413" s="899"/>
      <c r="T413" s="899"/>
      <c r="U413" s="899"/>
      <c r="V413" s="899"/>
      <c r="W413" s="899"/>
      <c r="X413" s="899"/>
      <c r="Y413" s="899"/>
      <c r="Z413" s="899"/>
    </row>
    <row r="414" spans="1:26" ht="15.75" customHeight="1">
      <c r="A414" s="899"/>
      <c r="B414" s="899"/>
      <c r="C414" s="899"/>
      <c r="D414" s="899"/>
      <c r="E414" s="899"/>
      <c r="F414" s="899"/>
      <c r="G414" s="899"/>
      <c r="H414" s="899"/>
      <c r="I414" s="899"/>
      <c r="J414" s="899"/>
      <c r="K414" s="899"/>
      <c r="L414" s="899"/>
      <c r="M414" s="899"/>
      <c r="N414" s="899"/>
      <c r="O414" s="899"/>
      <c r="P414" s="899"/>
      <c r="Q414" s="899"/>
      <c r="R414" s="899"/>
      <c r="S414" s="899"/>
      <c r="T414" s="899"/>
      <c r="U414" s="899"/>
      <c r="V414" s="899"/>
      <c r="W414" s="899"/>
      <c r="X414" s="899"/>
      <c r="Y414" s="899"/>
      <c r="Z414" s="899"/>
    </row>
    <row r="415" spans="1:26" ht="15.75" customHeight="1">
      <c r="A415" s="899"/>
      <c r="B415" s="899"/>
      <c r="C415" s="899"/>
      <c r="D415" s="899"/>
      <c r="E415" s="899"/>
      <c r="F415" s="899"/>
      <c r="G415" s="899"/>
      <c r="H415" s="899"/>
      <c r="I415" s="899"/>
      <c r="J415" s="899"/>
      <c r="K415" s="899"/>
      <c r="L415" s="899"/>
      <c r="M415" s="899"/>
      <c r="N415" s="899"/>
      <c r="O415" s="899"/>
      <c r="P415" s="899"/>
      <c r="Q415" s="899"/>
      <c r="R415" s="899"/>
      <c r="S415" s="899"/>
      <c r="T415" s="899"/>
      <c r="U415" s="899"/>
      <c r="V415" s="899"/>
      <c r="W415" s="899"/>
      <c r="X415" s="899"/>
      <c r="Y415" s="899"/>
      <c r="Z415" s="899"/>
    </row>
    <row r="416" spans="1:26" ht="15.75" customHeight="1">
      <c r="A416" s="899"/>
      <c r="B416" s="899"/>
      <c r="C416" s="899"/>
      <c r="D416" s="899"/>
      <c r="E416" s="899"/>
      <c r="F416" s="899"/>
      <c r="G416" s="899"/>
      <c r="H416" s="899"/>
      <c r="I416" s="899"/>
      <c r="J416" s="899"/>
      <c r="K416" s="899"/>
      <c r="L416" s="899"/>
      <c r="M416" s="899"/>
      <c r="N416" s="899"/>
      <c r="O416" s="899"/>
      <c r="P416" s="899"/>
      <c r="Q416" s="899"/>
      <c r="R416" s="899"/>
      <c r="S416" s="899"/>
      <c r="T416" s="899"/>
      <c r="U416" s="899"/>
      <c r="V416" s="899"/>
      <c r="W416" s="899"/>
      <c r="X416" s="899"/>
      <c r="Y416" s="899"/>
      <c r="Z416" s="899"/>
    </row>
    <row r="417" spans="1:26" ht="15.75" customHeight="1">
      <c r="A417" s="899"/>
      <c r="B417" s="899"/>
      <c r="C417" s="899"/>
      <c r="D417" s="899"/>
      <c r="E417" s="899"/>
      <c r="F417" s="899"/>
      <c r="G417" s="899"/>
      <c r="H417" s="899"/>
      <c r="I417" s="899"/>
      <c r="J417" s="899"/>
      <c r="K417" s="899"/>
      <c r="L417" s="899"/>
      <c r="M417" s="899"/>
      <c r="N417" s="899"/>
      <c r="O417" s="899"/>
      <c r="P417" s="899"/>
      <c r="Q417" s="899"/>
      <c r="R417" s="899"/>
      <c r="S417" s="899"/>
      <c r="T417" s="899"/>
      <c r="U417" s="899"/>
      <c r="V417" s="899"/>
      <c r="W417" s="899"/>
      <c r="X417" s="899"/>
      <c r="Y417" s="899"/>
      <c r="Z417" s="899"/>
    </row>
    <row r="418" spans="1:26" ht="15.75" customHeight="1">
      <c r="A418" s="899"/>
      <c r="B418" s="899"/>
      <c r="C418" s="899"/>
      <c r="D418" s="899"/>
      <c r="E418" s="899"/>
      <c r="F418" s="899"/>
      <c r="G418" s="899"/>
      <c r="H418" s="899"/>
      <c r="I418" s="899"/>
      <c r="J418" s="899"/>
      <c r="K418" s="899"/>
      <c r="L418" s="899"/>
      <c r="M418" s="899"/>
      <c r="N418" s="899"/>
      <c r="O418" s="899"/>
      <c r="P418" s="899"/>
      <c r="Q418" s="899"/>
      <c r="R418" s="899"/>
      <c r="S418" s="899"/>
      <c r="T418" s="899"/>
      <c r="U418" s="899"/>
      <c r="V418" s="899"/>
      <c r="W418" s="899"/>
      <c r="X418" s="899"/>
      <c r="Y418" s="899"/>
      <c r="Z418" s="899"/>
    </row>
    <row r="419" spans="1:26" ht="15.75" customHeight="1">
      <c r="A419" s="899"/>
      <c r="B419" s="899"/>
      <c r="C419" s="899"/>
      <c r="D419" s="899"/>
      <c r="E419" s="899"/>
      <c r="F419" s="899"/>
      <c r="G419" s="899"/>
      <c r="H419" s="899"/>
      <c r="I419" s="899"/>
      <c r="J419" s="899"/>
      <c r="K419" s="899"/>
      <c r="L419" s="899"/>
      <c r="M419" s="899"/>
      <c r="N419" s="899"/>
      <c r="O419" s="899"/>
      <c r="P419" s="899"/>
      <c r="Q419" s="899"/>
      <c r="R419" s="899"/>
      <c r="S419" s="899"/>
      <c r="T419" s="899"/>
      <c r="U419" s="899"/>
      <c r="V419" s="899"/>
      <c r="W419" s="899"/>
      <c r="X419" s="899"/>
      <c r="Y419" s="899"/>
      <c r="Z419" s="899"/>
    </row>
    <row r="420" spans="1:26" ht="15.75" customHeight="1">
      <c r="A420" s="899"/>
      <c r="B420" s="899"/>
      <c r="C420" s="899"/>
      <c r="D420" s="899"/>
      <c r="E420" s="899"/>
      <c r="F420" s="899"/>
      <c r="G420" s="899"/>
      <c r="H420" s="899"/>
      <c r="I420" s="899"/>
      <c r="J420" s="899"/>
      <c r="K420" s="899"/>
      <c r="L420" s="899"/>
      <c r="M420" s="899"/>
      <c r="N420" s="899"/>
      <c r="O420" s="899"/>
      <c r="P420" s="899"/>
      <c r="Q420" s="899"/>
      <c r="R420" s="899"/>
      <c r="S420" s="899"/>
      <c r="T420" s="899"/>
      <c r="U420" s="899"/>
      <c r="V420" s="899"/>
      <c r="W420" s="899"/>
      <c r="X420" s="899"/>
      <c r="Y420" s="899"/>
      <c r="Z420" s="899"/>
    </row>
    <row r="421" spans="1:26" ht="15.75" customHeight="1">
      <c r="A421" s="899"/>
      <c r="B421" s="899"/>
      <c r="C421" s="899"/>
      <c r="D421" s="899"/>
      <c r="E421" s="899"/>
      <c r="F421" s="899"/>
      <c r="G421" s="899"/>
      <c r="H421" s="899"/>
      <c r="I421" s="899"/>
      <c r="J421" s="899"/>
      <c r="K421" s="899"/>
      <c r="L421" s="899"/>
      <c r="M421" s="899"/>
      <c r="N421" s="899"/>
      <c r="O421" s="899"/>
      <c r="P421" s="899"/>
      <c r="Q421" s="899"/>
      <c r="R421" s="899"/>
      <c r="S421" s="899"/>
      <c r="T421" s="899"/>
      <c r="U421" s="899"/>
      <c r="V421" s="899"/>
      <c r="W421" s="899"/>
      <c r="X421" s="899"/>
      <c r="Y421" s="899"/>
      <c r="Z421" s="899"/>
    </row>
    <row r="422" spans="1:26" ht="15.75" customHeight="1">
      <c r="A422" s="899"/>
      <c r="B422" s="899"/>
      <c r="C422" s="899"/>
      <c r="D422" s="899"/>
      <c r="E422" s="899"/>
      <c r="F422" s="899"/>
      <c r="G422" s="899"/>
      <c r="H422" s="899"/>
      <c r="I422" s="899"/>
      <c r="J422" s="899"/>
      <c r="K422" s="899"/>
      <c r="L422" s="899"/>
      <c r="M422" s="899"/>
      <c r="N422" s="899"/>
      <c r="O422" s="899"/>
      <c r="P422" s="899"/>
      <c r="Q422" s="899"/>
      <c r="R422" s="899"/>
      <c r="S422" s="899"/>
      <c r="T422" s="899"/>
      <c r="U422" s="899"/>
      <c r="V422" s="899"/>
      <c r="W422" s="899"/>
      <c r="X422" s="899"/>
      <c r="Y422" s="899"/>
      <c r="Z422" s="899"/>
    </row>
    <row r="423" spans="1:26" ht="15.75" customHeight="1">
      <c r="A423" s="899"/>
      <c r="B423" s="899"/>
      <c r="C423" s="899"/>
      <c r="D423" s="899"/>
      <c r="E423" s="899"/>
      <c r="F423" s="899"/>
      <c r="G423" s="899"/>
      <c r="H423" s="899"/>
      <c r="I423" s="899"/>
      <c r="J423" s="899"/>
      <c r="K423" s="899"/>
      <c r="L423" s="899"/>
      <c r="M423" s="899"/>
      <c r="N423" s="899"/>
      <c r="O423" s="899"/>
      <c r="P423" s="899"/>
      <c r="Q423" s="899"/>
      <c r="R423" s="899"/>
      <c r="S423" s="899"/>
      <c r="T423" s="899"/>
      <c r="U423" s="899"/>
      <c r="V423" s="899"/>
      <c r="W423" s="899"/>
      <c r="X423" s="899"/>
      <c r="Y423" s="899"/>
      <c r="Z423" s="899"/>
    </row>
    <row r="424" spans="1:26" ht="15.75" customHeight="1">
      <c r="A424" s="899"/>
      <c r="B424" s="899"/>
      <c r="C424" s="899"/>
      <c r="D424" s="899"/>
      <c r="E424" s="899"/>
      <c r="F424" s="899"/>
      <c r="G424" s="899"/>
      <c r="H424" s="899"/>
      <c r="I424" s="899"/>
      <c r="J424" s="899"/>
      <c r="K424" s="899"/>
      <c r="L424" s="899"/>
      <c r="M424" s="899"/>
      <c r="N424" s="899"/>
      <c r="O424" s="899"/>
      <c r="P424" s="899"/>
      <c r="Q424" s="899"/>
      <c r="R424" s="899"/>
      <c r="S424" s="899"/>
      <c r="T424" s="899"/>
      <c r="U424" s="899"/>
      <c r="V424" s="899"/>
      <c r="W424" s="899"/>
      <c r="X424" s="899"/>
      <c r="Y424" s="899"/>
      <c r="Z424" s="899"/>
    </row>
    <row r="425" spans="1:26" ht="15.75" customHeight="1">
      <c r="A425" s="899"/>
      <c r="B425" s="899"/>
      <c r="C425" s="899"/>
      <c r="D425" s="899"/>
      <c r="E425" s="899"/>
      <c r="F425" s="899"/>
      <c r="G425" s="899"/>
      <c r="H425" s="899"/>
      <c r="I425" s="899"/>
      <c r="J425" s="899"/>
      <c r="K425" s="899"/>
      <c r="L425" s="899"/>
      <c r="M425" s="899"/>
      <c r="N425" s="899"/>
      <c r="O425" s="899"/>
      <c r="P425" s="899"/>
      <c r="Q425" s="899"/>
      <c r="R425" s="899"/>
      <c r="S425" s="899"/>
      <c r="T425" s="899"/>
      <c r="U425" s="899"/>
      <c r="V425" s="899"/>
      <c r="W425" s="899"/>
      <c r="X425" s="899"/>
      <c r="Y425" s="899"/>
      <c r="Z425" s="899"/>
    </row>
    <row r="426" spans="1:26" ht="15.75" customHeight="1">
      <c r="A426" s="899"/>
      <c r="B426" s="899"/>
      <c r="C426" s="899"/>
      <c r="D426" s="899"/>
      <c r="E426" s="899"/>
      <c r="F426" s="899"/>
      <c r="G426" s="899"/>
      <c r="H426" s="899"/>
      <c r="I426" s="899"/>
      <c r="J426" s="899"/>
      <c r="K426" s="899"/>
      <c r="L426" s="899"/>
      <c r="M426" s="899"/>
      <c r="N426" s="899"/>
      <c r="O426" s="899"/>
      <c r="P426" s="899"/>
      <c r="Q426" s="899"/>
      <c r="R426" s="899"/>
      <c r="S426" s="899"/>
      <c r="T426" s="899"/>
      <c r="U426" s="899"/>
      <c r="V426" s="899"/>
      <c r="W426" s="899"/>
      <c r="X426" s="899"/>
      <c r="Y426" s="899"/>
      <c r="Z426" s="899"/>
    </row>
    <row r="427" spans="1:26" ht="15.75" customHeight="1">
      <c r="A427" s="899"/>
      <c r="B427" s="899"/>
      <c r="C427" s="899"/>
      <c r="D427" s="899"/>
      <c r="E427" s="899"/>
      <c r="F427" s="899"/>
      <c r="G427" s="899"/>
      <c r="H427" s="899"/>
      <c r="I427" s="899"/>
      <c r="J427" s="899"/>
      <c r="K427" s="899"/>
      <c r="L427" s="899"/>
      <c r="M427" s="899"/>
      <c r="N427" s="899"/>
      <c r="O427" s="899"/>
      <c r="P427" s="899"/>
      <c r="Q427" s="899"/>
      <c r="R427" s="899"/>
      <c r="S427" s="899"/>
      <c r="T427" s="899"/>
      <c r="U427" s="899"/>
      <c r="V427" s="899"/>
      <c r="W427" s="899"/>
      <c r="X427" s="899"/>
      <c r="Y427" s="899"/>
      <c r="Z427" s="899"/>
    </row>
    <row r="428" spans="1:26" ht="15.75" customHeight="1">
      <c r="A428" s="899"/>
      <c r="B428" s="899"/>
      <c r="C428" s="899"/>
      <c r="D428" s="899"/>
      <c r="E428" s="899"/>
      <c r="F428" s="899"/>
      <c r="G428" s="899"/>
      <c r="H428" s="899"/>
      <c r="I428" s="899"/>
      <c r="J428" s="899"/>
      <c r="K428" s="899"/>
      <c r="L428" s="899"/>
      <c r="M428" s="899"/>
      <c r="N428" s="899"/>
      <c r="O428" s="899"/>
      <c r="P428" s="899"/>
      <c r="Q428" s="899"/>
      <c r="R428" s="899"/>
      <c r="S428" s="899"/>
      <c r="T428" s="899"/>
      <c r="U428" s="899"/>
      <c r="V428" s="899"/>
      <c r="W428" s="899"/>
      <c r="X428" s="899"/>
      <c r="Y428" s="899"/>
      <c r="Z428" s="899"/>
    </row>
    <row r="429" spans="1:26" ht="15.75" customHeight="1">
      <c r="A429" s="899"/>
      <c r="B429" s="899"/>
      <c r="C429" s="899"/>
      <c r="D429" s="899"/>
      <c r="E429" s="899"/>
      <c r="F429" s="899"/>
      <c r="G429" s="899"/>
      <c r="H429" s="899"/>
      <c r="I429" s="899"/>
      <c r="J429" s="899"/>
      <c r="K429" s="899"/>
      <c r="L429" s="899"/>
      <c r="M429" s="899"/>
      <c r="N429" s="899"/>
      <c r="O429" s="899"/>
      <c r="P429" s="899"/>
      <c r="Q429" s="899"/>
      <c r="R429" s="899"/>
      <c r="S429" s="899"/>
      <c r="T429" s="899"/>
      <c r="U429" s="899"/>
      <c r="V429" s="899"/>
      <c r="W429" s="899"/>
      <c r="X429" s="899"/>
      <c r="Y429" s="899"/>
      <c r="Z429" s="899"/>
    </row>
    <row r="430" spans="1:26" ht="15.75" customHeight="1">
      <c r="A430" s="899"/>
      <c r="B430" s="899"/>
      <c r="C430" s="899"/>
      <c r="D430" s="899"/>
      <c r="E430" s="899"/>
      <c r="F430" s="899"/>
      <c r="G430" s="899"/>
      <c r="H430" s="899"/>
      <c r="I430" s="899"/>
      <c r="J430" s="899"/>
      <c r="K430" s="899"/>
      <c r="L430" s="899"/>
      <c r="M430" s="899"/>
      <c r="N430" s="899"/>
      <c r="O430" s="899"/>
      <c r="P430" s="899"/>
      <c r="Q430" s="899"/>
      <c r="R430" s="899"/>
      <c r="S430" s="899"/>
      <c r="T430" s="899"/>
      <c r="U430" s="899"/>
      <c r="V430" s="899"/>
      <c r="W430" s="899"/>
      <c r="X430" s="899"/>
      <c r="Y430" s="899"/>
      <c r="Z430" s="899"/>
    </row>
    <row r="431" spans="1:26" ht="15.75" customHeight="1">
      <c r="A431" s="899"/>
      <c r="B431" s="899"/>
      <c r="C431" s="899"/>
      <c r="D431" s="899"/>
      <c r="E431" s="899"/>
      <c r="F431" s="899"/>
      <c r="G431" s="899"/>
      <c r="H431" s="899"/>
      <c r="I431" s="899"/>
      <c r="J431" s="899"/>
      <c r="K431" s="899"/>
      <c r="L431" s="899"/>
      <c r="M431" s="899"/>
      <c r="N431" s="899"/>
      <c r="O431" s="899"/>
      <c r="P431" s="899"/>
      <c r="Q431" s="899"/>
      <c r="R431" s="899"/>
      <c r="S431" s="899"/>
      <c r="T431" s="899"/>
      <c r="U431" s="899"/>
      <c r="V431" s="899"/>
      <c r="W431" s="899"/>
      <c r="X431" s="899"/>
      <c r="Y431" s="899"/>
      <c r="Z431" s="899"/>
    </row>
    <row r="432" spans="1:26" ht="15.75" customHeight="1">
      <c r="A432" s="899"/>
      <c r="B432" s="899"/>
      <c r="C432" s="899"/>
      <c r="D432" s="899"/>
      <c r="E432" s="899"/>
      <c r="F432" s="899"/>
      <c r="G432" s="899"/>
      <c r="H432" s="899"/>
      <c r="I432" s="899"/>
      <c r="J432" s="899"/>
      <c r="K432" s="899"/>
      <c r="L432" s="899"/>
      <c r="M432" s="899"/>
      <c r="N432" s="899"/>
      <c r="O432" s="899"/>
      <c r="P432" s="899"/>
      <c r="Q432" s="899"/>
      <c r="R432" s="899"/>
      <c r="S432" s="899"/>
      <c r="T432" s="899"/>
      <c r="U432" s="899"/>
      <c r="V432" s="899"/>
      <c r="W432" s="899"/>
      <c r="X432" s="899"/>
      <c r="Y432" s="899"/>
      <c r="Z432" s="899"/>
    </row>
    <row r="433" spans="1:26" ht="15.75" customHeight="1">
      <c r="A433" s="899"/>
      <c r="B433" s="899"/>
      <c r="C433" s="899"/>
      <c r="D433" s="899"/>
      <c r="E433" s="899"/>
      <c r="F433" s="899"/>
      <c r="G433" s="899"/>
      <c r="H433" s="899"/>
      <c r="I433" s="899"/>
      <c r="J433" s="899"/>
      <c r="K433" s="899"/>
      <c r="L433" s="899"/>
      <c r="M433" s="899"/>
      <c r="N433" s="899"/>
      <c r="O433" s="899"/>
      <c r="P433" s="899"/>
      <c r="Q433" s="899"/>
      <c r="R433" s="899"/>
      <c r="S433" s="899"/>
      <c r="T433" s="899"/>
      <c r="U433" s="899"/>
      <c r="V433" s="899"/>
      <c r="W433" s="899"/>
      <c r="X433" s="899"/>
      <c r="Y433" s="899"/>
      <c r="Z433" s="899"/>
    </row>
    <row r="434" spans="1:26" ht="15.75" customHeight="1">
      <c r="A434" s="899"/>
      <c r="B434" s="899"/>
      <c r="C434" s="899"/>
      <c r="D434" s="899"/>
      <c r="E434" s="899"/>
      <c r="F434" s="899"/>
      <c r="G434" s="899"/>
      <c r="H434" s="899"/>
      <c r="I434" s="899"/>
      <c r="J434" s="899"/>
      <c r="K434" s="899"/>
      <c r="L434" s="899"/>
      <c r="M434" s="899"/>
      <c r="N434" s="899"/>
      <c r="O434" s="899"/>
      <c r="P434" s="899"/>
      <c r="Q434" s="899"/>
      <c r="R434" s="899"/>
      <c r="S434" s="899"/>
      <c r="T434" s="899"/>
      <c r="U434" s="899"/>
      <c r="V434" s="899"/>
      <c r="W434" s="899"/>
      <c r="X434" s="899"/>
      <c r="Y434" s="899"/>
      <c r="Z434" s="899"/>
    </row>
    <row r="435" spans="1:26" ht="15.75" customHeight="1">
      <c r="A435" s="899"/>
      <c r="B435" s="899"/>
      <c r="C435" s="899"/>
      <c r="D435" s="899"/>
      <c r="E435" s="899"/>
      <c r="F435" s="899"/>
      <c r="G435" s="899"/>
      <c r="H435" s="899"/>
      <c r="I435" s="899"/>
      <c r="J435" s="899"/>
      <c r="K435" s="899"/>
      <c r="L435" s="899"/>
      <c r="M435" s="899"/>
      <c r="N435" s="899"/>
      <c r="O435" s="899"/>
      <c r="P435" s="899"/>
      <c r="Q435" s="899"/>
      <c r="R435" s="899"/>
      <c r="S435" s="899"/>
      <c r="T435" s="899"/>
      <c r="U435" s="899"/>
      <c r="V435" s="899"/>
      <c r="W435" s="899"/>
      <c r="X435" s="899"/>
      <c r="Y435" s="899"/>
      <c r="Z435" s="899"/>
    </row>
    <row r="436" spans="1:26" ht="15.75" customHeight="1">
      <c r="A436" s="899"/>
      <c r="B436" s="899"/>
      <c r="C436" s="899"/>
      <c r="D436" s="899"/>
      <c r="E436" s="899"/>
      <c r="F436" s="899"/>
      <c r="G436" s="899"/>
      <c r="H436" s="899"/>
      <c r="I436" s="899"/>
      <c r="J436" s="899"/>
      <c r="K436" s="899"/>
      <c r="L436" s="899"/>
      <c r="M436" s="899"/>
      <c r="N436" s="899"/>
      <c r="O436" s="899"/>
      <c r="P436" s="899"/>
      <c r="Q436" s="899"/>
      <c r="R436" s="899"/>
      <c r="S436" s="899"/>
      <c r="T436" s="899"/>
      <c r="U436" s="899"/>
      <c r="V436" s="899"/>
      <c r="W436" s="899"/>
      <c r="X436" s="899"/>
      <c r="Y436" s="899"/>
      <c r="Z436" s="899"/>
    </row>
    <row r="437" spans="1:26" ht="15.75" customHeight="1">
      <c r="A437" s="899"/>
      <c r="B437" s="899"/>
      <c r="C437" s="899"/>
      <c r="D437" s="899"/>
      <c r="E437" s="899"/>
      <c r="F437" s="899"/>
      <c r="G437" s="899"/>
      <c r="H437" s="899"/>
      <c r="I437" s="899"/>
      <c r="J437" s="899"/>
      <c r="K437" s="899"/>
      <c r="L437" s="899"/>
      <c r="M437" s="899"/>
      <c r="N437" s="899"/>
      <c r="O437" s="899"/>
      <c r="P437" s="899"/>
      <c r="Q437" s="899"/>
      <c r="R437" s="899"/>
      <c r="S437" s="899"/>
      <c r="T437" s="899"/>
      <c r="U437" s="899"/>
      <c r="V437" s="899"/>
      <c r="W437" s="899"/>
      <c r="X437" s="899"/>
      <c r="Y437" s="899"/>
      <c r="Z437" s="899"/>
    </row>
    <row r="438" spans="1:26" ht="15.75" customHeight="1">
      <c r="A438" s="899"/>
      <c r="B438" s="899"/>
      <c r="C438" s="899"/>
      <c r="D438" s="899"/>
      <c r="E438" s="899"/>
      <c r="F438" s="899"/>
      <c r="G438" s="899"/>
      <c r="H438" s="899"/>
      <c r="I438" s="899"/>
      <c r="J438" s="899"/>
      <c r="K438" s="899"/>
      <c r="L438" s="899"/>
      <c r="M438" s="899"/>
      <c r="N438" s="899"/>
      <c r="O438" s="899"/>
      <c r="P438" s="899"/>
      <c r="Q438" s="899"/>
      <c r="R438" s="899"/>
      <c r="S438" s="899"/>
      <c r="T438" s="899"/>
      <c r="U438" s="899"/>
      <c r="V438" s="899"/>
      <c r="W438" s="899"/>
      <c r="X438" s="899"/>
      <c r="Y438" s="899"/>
      <c r="Z438" s="899"/>
    </row>
    <row r="439" spans="1:26" ht="15.75" customHeight="1">
      <c r="A439" s="899"/>
      <c r="B439" s="899"/>
      <c r="C439" s="899"/>
      <c r="D439" s="899"/>
      <c r="E439" s="899"/>
      <c r="F439" s="899"/>
      <c r="G439" s="899"/>
      <c r="H439" s="899"/>
      <c r="I439" s="899"/>
      <c r="J439" s="899"/>
      <c r="K439" s="899"/>
      <c r="L439" s="899"/>
      <c r="M439" s="899"/>
      <c r="N439" s="899"/>
      <c r="O439" s="899"/>
      <c r="P439" s="899"/>
      <c r="Q439" s="899"/>
      <c r="R439" s="899"/>
      <c r="S439" s="899"/>
      <c r="T439" s="899"/>
      <c r="U439" s="899"/>
      <c r="V439" s="899"/>
      <c r="W439" s="899"/>
      <c r="X439" s="899"/>
      <c r="Y439" s="899"/>
      <c r="Z439" s="899"/>
    </row>
    <row r="440" spans="1:26" ht="15.75" customHeight="1">
      <c r="A440" s="899"/>
      <c r="B440" s="899"/>
      <c r="C440" s="899"/>
      <c r="D440" s="899"/>
      <c r="E440" s="899"/>
      <c r="F440" s="899"/>
      <c r="G440" s="899"/>
      <c r="H440" s="899"/>
      <c r="I440" s="899"/>
      <c r="J440" s="899"/>
      <c r="K440" s="899"/>
      <c r="L440" s="899"/>
      <c r="M440" s="899"/>
      <c r="N440" s="899"/>
      <c r="O440" s="899"/>
      <c r="P440" s="899"/>
      <c r="Q440" s="899"/>
      <c r="R440" s="899"/>
      <c r="S440" s="899"/>
      <c r="T440" s="899"/>
      <c r="U440" s="899"/>
      <c r="V440" s="899"/>
      <c r="W440" s="899"/>
      <c r="X440" s="899"/>
      <c r="Y440" s="899"/>
      <c r="Z440" s="899"/>
    </row>
    <row r="441" spans="1:26" ht="15.75" customHeight="1">
      <c r="A441" s="899"/>
      <c r="B441" s="899"/>
      <c r="C441" s="899"/>
      <c r="D441" s="899"/>
      <c r="E441" s="899"/>
      <c r="F441" s="899"/>
      <c r="G441" s="899"/>
      <c r="H441" s="899"/>
      <c r="I441" s="899"/>
      <c r="J441" s="899"/>
      <c r="K441" s="899"/>
      <c r="L441" s="899"/>
      <c r="M441" s="899"/>
      <c r="N441" s="899"/>
      <c r="O441" s="899"/>
      <c r="P441" s="899"/>
      <c r="Q441" s="899"/>
      <c r="R441" s="899"/>
      <c r="S441" s="899"/>
      <c r="T441" s="899"/>
      <c r="U441" s="899"/>
      <c r="V441" s="899"/>
      <c r="W441" s="899"/>
      <c r="X441" s="899"/>
      <c r="Y441" s="899"/>
      <c r="Z441" s="899"/>
    </row>
    <row r="442" spans="1:26" ht="15.75" customHeight="1">
      <c r="A442" s="899"/>
      <c r="B442" s="899"/>
      <c r="C442" s="899"/>
      <c r="D442" s="899"/>
      <c r="E442" s="899"/>
      <c r="F442" s="899"/>
      <c r="G442" s="899"/>
      <c r="H442" s="899"/>
      <c r="I442" s="899"/>
      <c r="J442" s="899"/>
      <c r="K442" s="899"/>
      <c r="L442" s="899"/>
      <c r="M442" s="899"/>
      <c r="N442" s="899"/>
      <c r="O442" s="899"/>
      <c r="P442" s="899"/>
      <c r="Q442" s="899"/>
      <c r="R442" s="899"/>
      <c r="S442" s="899"/>
      <c r="T442" s="899"/>
      <c r="U442" s="899"/>
      <c r="V442" s="899"/>
      <c r="W442" s="899"/>
      <c r="X442" s="899"/>
      <c r="Y442" s="899"/>
      <c r="Z442" s="899"/>
    </row>
    <row r="443" spans="1:26" ht="15.75" customHeight="1">
      <c r="A443" s="899"/>
      <c r="B443" s="899"/>
      <c r="C443" s="899"/>
      <c r="D443" s="899"/>
      <c r="E443" s="899"/>
      <c r="F443" s="899"/>
      <c r="G443" s="899"/>
      <c r="H443" s="899"/>
      <c r="I443" s="899"/>
      <c r="J443" s="899"/>
      <c r="K443" s="899"/>
      <c r="L443" s="899"/>
      <c r="M443" s="899"/>
      <c r="N443" s="899"/>
      <c r="O443" s="899"/>
      <c r="P443" s="899"/>
      <c r="Q443" s="899"/>
      <c r="R443" s="899"/>
      <c r="S443" s="899"/>
      <c r="T443" s="899"/>
      <c r="U443" s="899"/>
      <c r="V443" s="899"/>
      <c r="W443" s="899"/>
      <c r="X443" s="899"/>
      <c r="Y443" s="899"/>
      <c r="Z443" s="899"/>
    </row>
    <row r="444" spans="1:26" ht="15.75" customHeight="1">
      <c r="A444" s="899"/>
      <c r="B444" s="899"/>
      <c r="C444" s="899"/>
      <c r="D444" s="899"/>
      <c r="E444" s="899"/>
      <c r="F444" s="899"/>
      <c r="G444" s="899"/>
      <c r="H444" s="899"/>
      <c r="I444" s="899"/>
      <c r="J444" s="899"/>
      <c r="K444" s="899"/>
      <c r="L444" s="899"/>
      <c r="M444" s="899"/>
      <c r="N444" s="899"/>
      <c r="O444" s="899"/>
      <c r="P444" s="899"/>
      <c r="Q444" s="899"/>
      <c r="R444" s="899"/>
      <c r="S444" s="899"/>
      <c r="T444" s="899"/>
      <c r="U444" s="899"/>
      <c r="V444" s="899"/>
      <c r="W444" s="899"/>
      <c r="X444" s="899"/>
      <c r="Y444" s="899"/>
      <c r="Z444" s="899"/>
    </row>
    <row r="445" spans="1:26" ht="15.75" customHeight="1">
      <c r="A445" s="899"/>
      <c r="B445" s="899"/>
      <c r="C445" s="899"/>
      <c r="D445" s="899"/>
      <c r="E445" s="899"/>
      <c r="F445" s="899"/>
      <c r="G445" s="899"/>
      <c r="H445" s="899"/>
      <c r="I445" s="899"/>
      <c r="J445" s="899"/>
      <c r="K445" s="899"/>
      <c r="L445" s="899"/>
      <c r="M445" s="899"/>
      <c r="N445" s="899"/>
      <c r="O445" s="899"/>
      <c r="P445" s="899"/>
      <c r="Q445" s="899"/>
      <c r="R445" s="899"/>
      <c r="S445" s="899"/>
      <c r="T445" s="899"/>
      <c r="U445" s="899"/>
      <c r="V445" s="899"/>
      <c r="W445" s="899"/>
      <c r="X445" s="899"/>
      <c r="Y445" s="899"/>
      <c r="Z445" s="899"/>
    </row>
    <row r="446" spans="1:26" ht="15.75" customHeight="1">
      <c r="A446" s="899"/>
      <c r="B446" s="899"/>
      <c r="C446" s="899"/>
      <c r="D446" s="899"/>
      <c r="E446" s="899"/>
      <c r="F446" s="899"/>
      <c r="G446" s="899"/>
      <c r="H446" s="899"/>
      <c r="I446" s="899"/>
      <c r="J446" s="899"/>
      <c r="K446" s="899"/>
      <c r="L446" s="899"/>
      <c r="M446" s="899"/>
      <c r="N446" s="899"/>
      <c r="O446" s="899"/>
      <c r="P446" s="899"/>
      <c r="Q446" s="899"/>
      <c r="R446" s="899"/>
      <c r="S446" s="899"/>
      <c r="T446" s="899"/>
      <c r="U446" s="899"/>
      <c r="V446" s="899"/>
      <c r="W446" s="899"/>
      <c r="X446" s="899"/>
      <c r="Y446" s="899"/>
      <c r="Z446" s="899"/>
    </row>
    <row r="447" spans="1:26" ht="15.75" customHeight="1">
      <c r="A447" s="899"/>
      <c r="B447" s="899"/>
      <c r="C447" s="899"/>
      <c r="D447" s="899"/>
      <c r="E447" s="899"/>
      <c r="F447" s="899"/>
      <c r="G447" s="899"/>
      <c r="H447" s="899"/>
      <c r="I447" s="899"/>
      <c r="J447" s="899"/>
      <c r="K447" s="899"/>
      <c r="L447" s="899"/>
      <c r="M447" s="899"/>
      <c r="N447" s="899"/>
      <c r="O447" s="899"/>
      <c r="P447" s="899"/>
      <c r="Q447" s="899"/>
      <c r="R447" s="899"/>
      <c r="S447" s="899"/>
      <c r="T447" s="899"/>
      <c r="U447" s="899"/>
      <c r="V447" s="899"/>
      <c r="W447" s="899"/>
      <c r="X447" s="899"/>
      <c r="Y447" s="899"/>
      <c r="Z447" s="899"/>
    </row>
    <row r="448" spans="1:26" ht="15.75" customHeight="1">
      <c r="A448" s="899"/>
      <c r="B448" s="899"/>
      <c r="C448" s="899"/>
      <c r="D448" s="899"/>
      <c r="E448" s="899"/>
      <c r="F448" s="899"/>
      <c r="G448" s="899"/>
      <c r="H448" s="899"/>
      <c r="I448" s="899"/>
      <c r="J448" s="899"/>
      <c r="K448" s="899"/>
      <c r="L448" s="899"/>
      <c r="M448" s="899"/>
      <c r="N448" s="899"/>
      <c r="O448" s="899"/>
      <c r="P448" s="899"/>
      <c r="Q448" s="899"/>
      <c r="R448" s="899"/>
      <c r="S448" s="899"/>
      <c r="T448" s="899"/>
      <c r="U448" s="899"/>
      <c r="V448" s="899"/>
      <c r="W448" s="899"/>
      <c r="X448" s="899"/>
      <c r="Y448" s="899"/>
      <c r="Z448" s="899"/>
    </row>
    <row r="449" spans="1:26" ht="15.75" customHeight="1">
      <c r="A449" s="899"/>
      <c r="B449" s="899"/>
      <c r="C449" s="899"/>
      <c r="D449" s="899"/>
      <c r="E449" s="899"/>
      <c r="F449" s="899"/>
      <c r="G449" s="899"/>
      <c r="H449" s="899"/>
      <c r="I449" s="899"/>
      <c r="J449" s="899"/>
      <c r="K449" s="899"/>
      <c r="L449" s="899"/>
      <c r="M449" s="899"/>
      <c r="N449" s="899"/>
      <c r="O449" s="899"/>
      <c r="P449" s="899"/>
      <c r="Q449" s="899"/>
      <c r="R449" s="899"/>
      <c r="S449" s="899"/>
      <c r="T449" s="899"/>
      <c r="U449" s="899"/>
      <c r="V449" s="899"/>
      <c r="W449" s="899"/>
      <c r="X449" s="899"/>
      <c r="Y449" s="899"/>
      <c r="Z449" s="899"/>
    </row>
    <row r="450" spans="1:26" ht="15.75" customHeight="1">
      <c r="A450" s="899"/>
      <c r="B450" s="899"/>
      <c r="C450" s="899"/>
      <c r="D450" s="899"/>
      <c r="E450" s="899"/>
      <c r="F450" s="899"/>
      <c r="G450" s="899"/>
      <c r="H450" s="899"/>
      <c r="I450" s="899"/>
      <c r="J450" s="899"/>
      <c r="K450" s="899"/>
      <c r="L450" s="899"/>
      <c r="M450" s="899"/>
      <c r="N450" s="899"/>
      <c r="O450" s="899"/>
      <c r="P450" s="899"/>
      <c r="Q450" s="899"/>
      <c r="R450" s="899"/>
      <c r="S450" s="899"/>
      <c r="T450" s="899"/>
      <c r="U450" s="899"/>
      <c r="V450" s="899"/>
      <c r="W450" s="899"/>
      <c r="X450" s="899"/>
      <c r="Y450" s="899"/>
      <c r="Z450" s="899"/>
    </row>
    <row r="451" spans="1:26" ht="15.75" customHeight="1">
      <c r="A451" s="899"/>
      <c r="B451" s="899"/>
      <c r="C451" s="899"/>
      <c r="D451" s="899"/>
      <c r="E451" s="899"/>
      <c r="F451" s="899"/>
      <c r="G451" s="899"/>
      <c r="H451" s="899"/>
      <c r="I451" s="899"/>
      <c r="J451" s="899"/>
      <c r="K451" s="899"/>
      <c r="L451" s="899"/>
      <c r="M451" s="899"/>
      <c r="N451" s="899"/>
      <c r="O451" s="899"/>
      <c r="P451" s="899"/>
      <c r="Q451" s="899"/>
      <c r="R451" s="899"/>
      <c r="S451" s="899"/>
      <c r="T451" s="899"/>
      <c r="U451" s="899"/>
      <c r="V451" s="899"/>
      <c r="W451" s="899"/>
      <c r="X451" s="899"/>
      <c r="Y451" s="899"/>
      <c r="Z451" s="899"/>
    </row>
    <row r="452" spans="1:26" ht="15.75" customHeight="1">
      <c r="A452" s="899"/>
      <c r="B452" s="899"/>
      <c r="C452" s="899"/>
      <c r="D452" s="899"/>
      <c r="E452" s="899"/>
      <c r="F452" s="899"/>
      <c r="G452" s="899"/>
      <c r="H452" s="899"/>
      <c r="I452" s="899"/>
      <c r="J452" s="899"/>
      <c r="K452" s="899"/>
      <c r="L452" s="899"/>
      <c r="M452" s="899"/>
      <c r="N452" s="899"/>
      <c r="O452" s="899"/>
      <c r="P452" s="899"/>
      <c r="Q452" s="899"/>
      <c r="R452" s="899"/>
      <c r="S452" s="899"/>
      <c r="T452" s="899"/>
      <c r="U452" s="899"/>
      <c r="V452" s="899"/>
      <c r="W452" s="899"/>
      <c r="X452" s="899"/>
      <c r="Y452" s="899"/>
      <c r="Z452" s="899"/>
    </row>
    <row r="453" spans="1:26" ht="15.75" customHeight="1">
      <c r="A453" s="899"/>
      <c r="B453" s="899"/>
      <c r="C453" s="899"/>
      <c r="D453" s="899"/>
      <c r="E453" s="899"/>
      <c r="F453" s="899"/>
      <c r="G453" s="899"/>
      <c r="H453" s="899"/>
      <c r="I453" s="899"/>
      <c r="J453" s="899"/>
      <c r="K453" s="899"/>
      <c r="L453" s="899"/>
      <c r="M453" s="899"/>
      <c r="N453" s="899"/>
      <c r="O453" s="899"/>
      <c r="P453" s="899"/>
      <c r="Q453" s="899"/>
      <c r="R453" s="899"/>
      <c r="S453" s="899"/>
      <c r="T453" s="899"/>
      <c r="U453" s="899"/>
      <c r="V453" s="899"/>
      <c r="W453" s="899"/>
      <c r="X453" s="899"/>
      <c r="Y453" s="899"/>
      <c r="Z453" s="899"/>
    </row>
    <row r="454" spans="1:26" ht="15.75" customHeight="1">
      <c r="A454" s="899"/>
      <c r="B454" s="899"/>
      <c r="C454" s="899"/>
      <c r="D454" s="899"/>
      <c r="E454" s="899"/>
      <c r="F454" s="899"/>
      <c r="G454" s="899"/>
      <c r="H454" s="899"/>
      <c r="I454" s="899"/>
      <c r="J454" s="899"/>
      <c r="K454" s="899"/>
      <c r="L454" s="899"/>
      <c r="M454" s="899"/>
      <c r="N454" s="899"/>
      <c r="O454" s="899"/>
      <c r="P454" s="899"/>
      <c r="Q454" s="899"/>
      <c r="R454" s="899"/>
      <c r="S454" s="899"/>
      <c r="T454" s="899"/>
      <c r="U454" s="899"/>
      <c r="V454" s="899"/>
      <c r="W454" s="899"/>
      <c r="X454" s="899"/>
      <c r="Y454" s="899"/>
      <c r="Z454" s="899"/>
    </row>
    <row r="455" spans="1:26" ht="15.75" customHeight="1">
      <c r="A455" s="899"/>
      <c r="B455" s="899"/>
      <c r="C455" s="899"/>
      <c r="D455" s="899"/>
      <c r="E455" s="899"/>
      <c r="F455" s="899"/>
      <c r="G455" s="899"/>
      <c r="H455" s="899"/>
      <c r="I455" s="899"/>
      <c r="J455" s="899"/>
      <c r="K455" s="899"/>
      <c r="L455" s="899"/>
      <c r="M455" s="899"/>
      <c r="N455" s="899"/>
      <c r="O455" s="899"/>
      <c r="P455" s="899"/>
      <c r="Q455" s="899"/>
      <c r="R455" s="899"/>
      <c r="S455" s="899"/>
      <c r="T455" s="899"/>
      <c r="U455" s="899"/>
      <c r="V455" s="899"/>
      <c r="W455" s="899"/>
      <c r="X455" s="899"/>
      <c r="Y455" s="899"/>
      <c r="Z455" s="899"/>
    </row>
    <row r="456" spans="1:26" ht="15.75" customHeight="1">
      <c r="A456" s="899"/>
      <c r="B456" s="899"/>
      <c r="C456" s="899"/>
      <c r="D456" s="899"/>
      <c r="E456" s="899"/>
      <c r="F456" s="899"/>
      <c r="G456" s="899"/>
      <c r="H456" s="899"/>
      <c r="I456" s="899"/>
      <c r="J456" s="899"/>
      <c r="K456" s="899"/>
      <c r="L456" s="899"/>
      <c r="M456" s="899"/>
      <c r="N456" s="899"/>
      <c r="O456" s="899"/>
      <c r="P456" s="899"/>
      <c r="Q456" s="899"/>
      <c r="R456" s="899"/>
      <c r="S456" s="899"/>
      <c r="T456" s="899"/>
      <c r="U456" s="899"/>
      <c r="V456" s="899"/>
      <c r="W456" s="899"/>
      <c r="X456" s="899"/>
      <c r="Y456" s="899"/>
      <c r="Z456" s="899"/>
    </row>
    <row r="457" spans="1:26" ht="15.75" customHeight="1">
      <c r="A457" s="899"/>
      <c r="B457" s="899"/>
      <c r="C457" s="899"/>
      <c r="D457" s="899"/>
      <c r="E457" s="899"/>
      <c r="F457" s="899"/>
      <c r="G457" s="899"/>
      <c r="H457" s="899"/>
      <c r="I457" s="899"/>
      <c r="J457" s="899"/>
      <c r="K457" s="899"/>
      <c r="L457" s="899"/>
      <c r="M457" s="899"/>
      <c r="N457" s="899"/>
      <c r="O457" s="899"/>
      <c r="P457" s="899"/>
      <c r="Q457" s="899"/>
      <c r="R457" s="899"/>
      <c r="S457" s="899"/>
      <c r="T457" s="899"/>
      <c r="U457" s="899"/>
      <c r="V457" s="899"/>
      <c r="W457" s="899"/>
      <c r="X457" s="899"/>
      <c r="Y457" s="899"/>
      <c r="Z457" s="899"/>
    </row>
    <row r="458" spans="1:26" ht="15.75" customHeight="1">
      <c r="A458" s="899"/>
      <c r="B458" s="899"/>
      <c r="C458" s="899"/>
      <c r="D458" s="899"/>
      <c r="E458" s="899"/>
      <c r="F458" s="899"/>
      <c r="G458" s="899"/>
      <c r="H458" s="899"/>
      <c r="I458" s="899"/>
      <c r="J458" s="899"/>
      <c r="K458" s="899"/>
      <c r="L458" s="899"/>
      <c r="M458" s="899"/>
      <c r="N458" s="899"/>
      <c r="O458" s="899"/>
      <c r="P458" s="899"/>
      <c r="Q458" s="899"/>
      <c r="R458" s="899"/>
      <c r="S458" s="899"/>
      <c r="T458" s="899"/>
      <c r="U458" s="899"/>
      <c r="V458" s="899"/>
      <c r="W458" s="899"/>
      <c r="X458" s="899"/>
      <c r="Y458" s="899"/>
      <c r="Z458" s="899"/>
    </row>
    <row r="459" spans="1:26" ht="15.75" customHeight="1">
      <c r="A459" s="899"/>
      <c r="B459" s="899"/>
      <c r="C459" s="899"/>
      <c r="D459" s="899"/>
      <c r="E459" s="899"/>
      <c r="F459" s="899"/>
      <c r="G459" s="899"/>
      <c r="H459" s="899"/>
      <c r="I459" s="899"/>
      <c r="J459" s="899"/>
      <c r="K459" s="899"/>
      <c r="L459" s="899"/>
      <c r="M459" s="899"/>
      <c r="N459" s="899"/>
      <c r="O459" s="899"/>
      <c r="P459" s="899"/>
      <c r="Q459" s="899"/>
      <c r="R459" s="899"/>
      <c r="S459" s="899"/>
      <c r="T459" s="899"/>
      <c r="U459" s="899"/>
      <c r="V459" s="899"/>
      <c r="W459" s="899"/>
      <c r="X459" s="899"/>
      <c r="Y459" s="899"/>
      <c r="Z459" s="899"/>
    </row>
    <row r="460" spans="1:26" ht="15.75" customHeight="1">
      <c r="A460" s="899"/>
      <c r="B460" s="899"/>
      <c r="C460" s="899"/>
      <c r="D460" s="899"/>
      <c r="E460" s="899"/>
      <c r="F460" s="899"/>
      <c r="G460" s="899"/>
      <c r="H460" s="899"/>
      <c r="I460" s="899"/>
      <c r="J460" s="899"/>
      <c r="K460" s="899"/>
      <c r="L460" s="899"/>
      <c r="M460" s="899"/>
      <c r="N460" s="899"/>
      <c r="O460" s="899"/>
      <c r="P460" s="899"/>
      <c r="Q460" s="899"/>
      <c r="R460" s="899"/>
      <c r="S460" s="899"/>
      <c r="T460" s="899"/>
      <c r="U460" s="899"/>
      <c r="V460" s="899"/>
      <c r="W460" s="899"/>
      <c r="X460" s="899"/>
      <c r="Y460" s="899"/>
      <c r="Z460" s="899"/>
    </row>
    <row r="461" spans="1:26" ht="15.75" customHeight="1">
      <c r="A461" s="899"/>
      <c r="B461" s="899"/>
      <c r="C461" s="899"/>
      <c r="D461" s="899"/>
      <c r="E461" s="899"/>
      <c r="F461" s="899"/>
      <c r="G461" s="899"/>
      <c r="H461" s="899"/>
      <c r="I461" s="899"/>
      <c r="J461" s="899"/>
      <c r="K461" s="899"/>
      <c r="L461" s="899"/>
      <c r="M461" s="899"/>
      <c r="N461" s="899"/>
      <c r="O461" s="899"/>
      <c r="P461" s="899"/>
      <c r="Q461" s="899"/>
      <c r="R461" s="899"/>
      <c r="S461" s="899"/>
      <c r="T461" s="899"/>
      <c r="U461" s="899"/>
      <c r="V461" s="899"/>
      <c r="W461" s="899"/>
      <c r="X461" s="899"/>
      <c r="Y461" s="899"/>
      <c r="Z461" s="899"/>
    </row>
    <row r="462" spans="1:26" ht="15.75" customHeight="1">
      <c r="A462" s="899"/>
      <c r="B462" s="899"/>
      <c r="C462" s="899"/>
      <c r="D462" s="899"/>
      <c r="E462" s="899"/>
      <c r="F462" s="899"/>
      <c r="G462" s="899"/>
      <c r="H462" s="899"/>
      <c r="I462" s="899"/>
      <c r="J462" s="899"/>
      <c r="K462" s="899"/>
      <c r="L462" s="899"/>
      <c r="M462" s="899"/>
      <c r="N462" s="899"/>
      <c r="O462" s="899"/>
      <c r="P462" s="899"/>
      <c r="Q462" s="899"/>
      <c r="R462" s="899"/>
      <c r="S462" s="899"/>
      <c r="T462" s="899"/>
      <c r="U462" s="899"/>
      <c r="V462" s="899"/>
      <c r="W462" s="899"/>
      <c r="X462" s="899"/>
      <c r="Y462" s="899"/>
      <c r="Z462" s="899"/>
    </row>
    <row r="463" spans="1:26" ht="15.75" customHeight="1">
      <c r="A463" s="899"/>
      <c r="B463" s="899"/>
      <c r="C463" s="899"/>
      <c r="D463" s="899"/>
      <c r="E463" s="899"/>
      <c r="F463" s="899"/>
      <c r="G463" s="899"/>
      <c r="H463" s="899"/>
      <c r="I463" s="899"/>
      <c r="J463" s="899"/>
      <c r="K463" s="899"/>
      <c r="L463" s="899"/>
      <c r="M463" s="899"/>
      <c r="N463" s="899"/>
      <c r="O463" s="899"/>
      <c r="P463" s="899"/>
      <c r="Q463" s="899"/>
      <c r="R463" s="899"/>
      <c r="S463" s="899"/>
      <c r="T463" s="899"/>
      <c r="U463" s="899"/>
      <c r="V463" s="899"/>
      <c r="W463" s="899"/>
      <c r="X463" s="899"/>
      <c r="Y463" s="899"/>
      <c r="Z463" s="899"/>
    </row>
    <row r="464" spans="1:26" ht="15.75" customHeight="1">
      <c r="A464" s="899"/>
      <c r="B464" s="899"/>
      <c r="C464" s="899"/>
      <c r="D464" s="899"/>
      <c r="E464" s="899"/>
      <c r="F464" s="899"/>
      <c r="G464" s="899"/>
      <c r="H464" s="899"/>
      <c r="I464" s="899"/>
      <c r="J464" s="899"/>
      <c r="K464" s="899"/>
      <c r="L464" s="899"/>
      <c r="M464" s="899"/>
      <c r="N464" s="899"/>
      <c r="O464" s="899"/>
      <c r="P464" s="899"/>
      <c r="Q464" s="899"/>
      <c r="R464" s="899"/>
      <c r="S464" s="899"/>
      <c r="T464" s="899"/>
      <c r="U464" s="899"/>
      <c r="V464" s="899"/>
      <c r="W464" s="899"/>
      <c r="X464" s="899"/>
      <c r="Y464" s="899"/>
      <c r="Z464" s="899"/>
    </row>
    <row r="465" spans="1:26" ht="15.75" customHeight="1">
      <c r="A465" s="899"/>
      <c r="B465" s="899"/>
      <c r="C465" s="899"/>
      <c r="D465" s="899"/>
      <c r="E465" s="899"/>
      <c r="F465" s="899"/>
      <c r="G465" s="899"/>
      <c r="H465" s="899"/>
      <c r="I465" s="899"/>
      <c r="J465" s="899"/>
      <c r="K465" s="899"/>
      <c r="L465" s="899"/>
      <c r="M465" s="899"/>
      <c r="N465" s="899"/>
      <c r="O465" s="899"/>
      <c r="P465" s="899"/>
      <c r="Q465" s="899"/>
      <c r="R465" s="899"/>
      <c r="S465" s="899"/>
      <c r="T465" s="899"/>
      <c r="U465" s="899"/>
      <c r="V465" s="899"/>
      <c r="W465" s="899"/>
      <c r="X465" s="899"/>
      <c r="Y465" s="899"/>
      <c r="Z465" s="899"/>
    </row>
    <row r="466" spans="1:26" ht="15.75" customHeight="1">
      <c r="A466" s="899"/>
      <c r="B466" s="899"/>
      <c r="C466" s="899"/>
      <c r="D466" s="899"/>
      <c r="E466" s="899"/>
      <c r="F466" s="899"/>
      <c r="G466" s="899"/>
      <c r="H466" s="899"/>
      <c r="I466" s="899"/>
      <c r="J466" s="899"/>
      <c r="K466" s="899"/>
      <c r="L466" s="899"/>
      <c r="M466" s="899"/>
      <c r="N466" s="899"/>
      <c r="O466" s="899"/>
      <c r="P466" s="899"/>
      <c r="Q466" s="899"/>
      <c r="R466" s="899"/>
      <c r="S466" s="899"/>
      <c r="T466" s="899"/>
      <c r="U466" s="899"/>
      <c r="V466" s="899"/>
      <c r="W466" s="899"/>
      <c r="X466" s="899"/>
      <c r="Y466" s="899"/>
      <c r="Z466" s="899"/>
    </row>
    <row r="467" spans="1:26" ht="15.75" customHeight="1">
      <c r="A467" s="899"/>
      <c r="B467" s="899"/>
      <c r="C467" s="899"/>
      <c r="D467" s="899"/>
      <c r="E467" s="899"/>
      <c r="F467" s="899"/>
      <c r="G467" s="899"/>
      <c r="H467" s="899"/>
      <c r="I467" s="899"/>
      <c r="J467" s="899"/>
      <c r="K467" s="899"/>
      <c r="L467" s="899"/>
      <c r="M467" s="899"/>
      <c r="N467" s="899"/>
      <c r="O467" s="899"/>
      <c r="P467" s="899"/>
      <c r="Q467" s="899"/>
      <c r="R467" s="899"/>
      <c r="S467" s="899"/>
      <c r="T467" s="899"/>
      <c r="U467" s="899"/>
      <c r="V467" s="899"/>
      <c r="W467" s="899"/>
      <c r="X467" s="899"/>
      <c r="Y467" s="899"/>
      <c r="Z467" s="899"/>
    </row>
    <row r="468" spans="1:26" ht="15.75" customHeight="1">
      <c r="A468" s="899"/>
      <c r="B468" s="899"/>
      <c r="C468" s="899"/>
      <c r="D468" s="899"/>
      <c r="E468" s="899"/>
      <c r="F468" s="899"/>
      <c r="G468" s="899"/>
      <c r="H468" s="899"/>
      <c r="I468" s="899"/>
      <c r="J468" s="899"/>
      <c r="K468" s="899"/>
      <c r="L468" s="899"/>
      <c r="M468" s="899"/>
      <c r="N468" s="899"/>
      <c r="O468" s="899"/>
      <c r="P468" s="899"/>
      <c r="Q468" s="899"/>
      <c r="R468" s="899"/>
      <c r="S468" s="899"/>
      <c r="T468" s="899"/>
      <c r="U468" s="899"/>
      <c r="V468" s="899"/>
      <c r="W468" s="899"/>
      <c r="X468" s="899"/>
      <c r="Y468" s="899"/>
      <c r="Z468" s="899"/>
    </row>
    <row r="469" spans="1:26" ht="15.75" customHeight="1">
      <c r="A469" s="899"/>
      <c r="B469" s="899"/>
      <c r="C469" s="899"/>
      <c r="D469" s="899"/>
      <c r="E469" s="899"/>
      <c r="F469" s="899"/>
      <c r="G469" s="899"/>
      <c r="H469" s="899"/>
      <c r="I469" s="899"/>
      <c r="J469" s="899"/>
      <c r="K469" s="899"/>
      <c r="L469" s="899"/>
      <c r="M469" s="899"/>
      <c r="N469" s="899"/>
      <c r="O469" s="899"/>
      <c r="P469" s="899"/>
      <c r="Q469" s="899"/>
      <c r="R469" s="899"/>
      <c r="S469" s="899"/>
      <c r="T469" s="899"/>
      <c r="U469" s="899"/>
      <c r="V469" s="899"/>
      <c r="W469" s="899"/>
      <c r="X469" s="899"/>
      <c r="Y469" s="899"/>
      <c r="Z469" s="899"/>
    </row>
    <row r="470" spans="1:26" ht="15.75" customHeight="1">
      <c r="A470" s="899"/>
      <c r="B470" s="899"/>
      <c r="C470" s="899"/>
      <c r="D470" s="899"/>
      <c r="E470" s="899"/>
      <c r="F470" s="899"/>
      <c r="G470" s="899"/>
      <c r="H470" s="899"/>
      <c r="I470" s="899"/>
      <c r="J470" s="899"/>
      <c r="K470" s="899"/>
      <c r="L470" s="899"/>
      <c r="M470" s="899"/>
      <c r="N470" s="899"/>
      <c r="O470" s="899"/>
      <c r="P470" s="899"/>
      <c r="Q470" s="899"/>
      <c r="R470" s="899"/>
      <c r="S470" s="899"/>
      <c r="T470" s="899"/>
      <c r="U470" s="899"/>
      <c r="V470" s="899"/>
      <c r="W470" s="899"/>
      <c r="X470" s="899"/>
      <c r="Y470" s="899"/>
      <c r="Z470" s="899"/>
    </row>
    <row r="471" spans="1:26" ht="15.75" customHeight="1">
      <c r="A471" s="899"/>
      <c r="B471" s="899"/>
      <c r="C471" s="899"/>
      <c r="D471" s="899"/>
      <c r="E471" s="899"/>
      <c r="F471" s="899"/>
      <c r="G471" s="899"/>
      <c r="H471" s="899"/>
      <c r="I471" s="899"/>
      <c r="J471" s="899"/>
      <c r="K471" s="899"/>
      <c r="L471" s="899"/>
      <c r="M471" s="899"/>
      <c r="N471" s="899"/>
      <c r="O471" s="899"/>
      <c r="P471" s="899"/>
      <c r="Q471" s="899"/>
      <c r="R471" s="899"/>
      <c r="S471" s="899"/>
      <c r="T471" s="899"/>
      <c r="U471" s="899"/>
      <c r="V471" s="899"/>
      <c r="W471" s="899"/>
      <c r="X471" s="899"/>
      <c r="Y471" s="899"/>
      <c r="Z471" s="899"/>
    </row>
    <row r="472" spans="1:26" ht="15.75" customHeight="1">
      <c r="A472" s="899"/>
      <c r="B472" s="899"/>
      <c r="C472" s="899"/>
      <c r="D472" s="899"/>
      <c r="E472" s="899"/>
      <c r="F472" s="899"/>
      <c r="G472" s="899"/>
      <c r="H472" s="899"/>
      <c r="I472" s="899"/>
      <c r="J472" s="899"/>
      <c r="K472" s="899"/>
      <c r="L472" s="899"/>
      <c r="M472" s="899"/>
      <c r="N472" s="899"/>
      <c r="O472" s="899"/>
      <c r="P472" s="899"/>
      <c r="Q472" s="899"/>
      <c r="R472" s="899"/>
      <c r="S472" s="899"/>
      <c r="T472" s="899"/>
      <c r="U472" s="899"/>
      <c r="V472" s="899"/>
      <c r="W472" s="899"/>
      <c r="X472" s="899"/>
      <c r="Y472" s="899"/>
      <c r="Z472" s="899"/>
    </row>
    <row r="473" spans="1:26" ht="15.75" customHeight="1">
      <c r="A473" s="899"/>
      <c r="B473" s="899"/>
      <c r="C473" s="899"/>
      <c r="D473" s="899"/>
      <c r="E473" s="899"/>
      <c r="F473" s="899"/>
      <c r="G473" s="899"/>
      <c r="H473" s="899"/>
      <c r="I473" s="899"/>
      <c r="J473" s="899"/>
      <c r="K473" s="899"/>
      <c r="L473" s="899"/>
      <c r="M473" s="899"/>
      <c r="N473" s="899"/>
      <c r="O473" s="899"/>
      <c r="P473" s="899"/>
      <c r="Q473" s="899"/>
      <c r="R473" s="899"/>
      <c r="S473" s="899"/>
      <c r="T473" s="899"/>
      <c r="U473" s="899"/>
      <c r="V473" s="899"/>
      <c r="W473" s="899"/>
      <c r="X473" s="899"/>
      <c r="Y473" s="899"/>
      <c r="Z473" s="899"/>
    </row>
    <row r="474" spans="1:26" ht="15.75" customHeight="1">
      <c r="A474" s="899"/>
      <c r="B474" s="899"/>
      <c r="C474" s="899"/>
      <c r="D474" s="899"/>
      <c r="E474" s="899"/>
      <c r="F474" s="899"/>
      <c r="G474" s="899"/>
      <c r="H474" s="899"/>
      <c r="I474" s="899"/>
      <c r="J474" s="899"/>
      <c r="K474" s="899"/>
      <c r="L474" s="899"/>
      <c r="M474" s="899"/>
      <c r="N474" s="899"/>
      <c r="O474" s="899"/>
      <c r="P474" s="899"/>
      <c r="Q474" s="899"/>
      <c r="R474" s="899"/>
      <c r="S474" s="899"/>
      <c r="T474" s="899"/>
      <c r="U474" s="899"/>
      <c r="V474" s="899"/>
      <c r="W474" s="899"/>
      <c r="X474" s="899"/>
      <c r="Y474" s="899"/>
      <c r="Z474" s="899"/>
    </row>
    <row r="475" spans="1:26" ht="15.75" customHeight="1">
      <c r="A475" s="899"/>
      <c r="B475" s="899"/>
      <c r="C475" s="899"/>
      <c r="D475" s="899"/>
      <c r="E475" s="899"/>
      <c r="F475" s="899"/>
      <c r="G475" s="899"/>
      <c r="H475" s="899"/>
      <c r="I475" s="899"/>
      <c r="J475" s="899"/>
      <c r="K475" s="899"/>
      <c r="L475" s="899"/>
      <c r="M475" s="899"/>
      <c r="N475" s="899"/>
      <c r="O475" s="899"/>
      <c r="P475" s="899"/>
      <c r="Q475" s="899"/>
      <c r="R475" s="899"/>
      <c r="S475" s="899"/>
      <c r="T475" s="899"/>
      <c r="U475" s="899"/>
      <c r="V475" s="899"/>
      <c r="W475" s="899"/>
      <c r="X475" s="899"/>
      <c r="Y475" s="899"/>
      <c r="Z475" s="899"/>
    </row>
    <row r="476" spans="1:26" ht="15.75" customHeight="1">
      <c r="A476" s="899"/>
      <c r="B476" s="899"/>
      <c r="C476" s="899"/>
      <c r="D476" s="899"/>
      <c r="E476" s="899"/>
      <c r="F476" s="899"/>
      <c r="G476" s="899"/>
      <c r="H476" s="899"/>
      <c r="I476" s="899"/>
      <c r="J476" s="899"/>
      <c r="K476" s="899"/>
      <c r="L476" s="899"/>
      <c r="M476" s="899"/>
      <c r="N476" s="899"/>
      <c r="O476" s="899"/>
      <c r="P476" s="899"/>
      <c r="Q476" s="899"/>
      <c r="R476" s="899"/>
      <c r="S476" s="899"/>
      <c r="T476" s="899"/>
      <c r="U476" s="899"/>
      <c r="V476" s="899"/>
      <c r="W476" s="899"/>
      <c r="X476" s="899"/>
      <c r="Y476" s="899"/>
      <c r="Z476" s="899"/>
    </row>
    <row r="477" spans="1:26" ht="15.75" customHeight="1">
      <c r="A477" s="899"/>
      <c r="B477" s="899"/>
      <c r="C477" s="899"/>
      <c r="D477" s="899"/>
      <c r="E477" s="899"/>
      <c r="F477" s="899"/>
      <c r="G477" s="899"/>
      <c r="H477" s="899"/>
      <c r="I477" s="899"/>
      <c r="J477" s="899"/>
      <c r="K477" s="899"/>
      <c r="L477" s="899"/>
      <c r="M477" s="899"/>
      <c r="N477" s="899"/>
      <c r="O477" s="899"/>
      <c r="P477" s="899"/>
      <c r="Q477" s="899"/>
      <c r="R477" s="899"/>
      <c r="S477" s="899"/>
      <c r="T477" s="899"/>
      <c r="U477" s="899"/>
      <c r="V477" s="899"/>
      <c r="W477" s="899"/>
      <c r="X477" s="899"/>
      <c r="Y477" s="899"/>
      <c r="Z477" s="899"/>
    </row>
    <row r="478" spans="1:26" ht="15.75" customHeight="1">
      <c r="A478" s="899"/>
      <c r="B478" s="899"/>
      <c r="C478" s="899"/>
      <c r="D478" s="899"/>
      <c r="E478" s="899"/>
      <c r="F478" s="899"/>
      <c r="G478" s="899"/>
      <c r="H478" s="899"/>
      <c r="I478" s="899"/>
      <c r="J478" s="899"/>
      <c r="K478" s="899"/>
      <c r="L478" s="899"/>
      <c r="M478" s="899"/>
      <c r="N478" s="899"/>
      <c r="O478" s="899"/>
      <c r="P478" s="899"/>
      <c r="Q478" s="899"/>
      <c r="R478" s="899"/>
      <c r="S478" s="899"/>
      <c r="T478" s="899"/>
      <c r="U478" s="899"/>
      <c r="V478" s="899"/>
      <c r="W478" s="899"/>
      <c r="X478" s="899"/>
      <c r="Y478" s="899"/>
      <c r="Z478" s="899"/>
    </row>
    <row r="479" spans="1:26" ht="15.75" customHeight="1">
      <c r="A479" s="899"/>
      <c r="B479" s="899"/>
      <c r="C479" s="899"/>
      <c r="D479" s="899"/>
      <c r="E479" s="899"/>
      <c r="F479" s="899"/>
      <c r="G479" s="899"/>
      <c r="H479" s="899"/>
      <c r="I479" s="899"/>
      <c r="J479" s="899"/>
      <c r="K479" s="899"/>
      <c r="L479" s="899"/>
      <c r="M479" s="899"/>
      <c r="N479" s="899"/>
      <c r="O479" s="899"/>
      <c r="P479" s="899"/>
      <c r="Q479" s="899"/>
      <c r="R479" s="899"/>
      <c r="S479" s="899"/>
      <c r="T479" s="899"/>
      <c r="U479" s="899"/>
      <c r="V479" s="899"/>
      <c r="W479" s="899"/>
      <c r="X479" s="899"/>
      <c r="Y479" s="899"/>
      <c r="Z479" s="899"/>
    </row>
    <row r="480" spans="1:26" ht="15.75" customHeight="1">
      <c r="A480" s="899"/>
      <c r="B480" s="899"/>
      <c r="C480" s="899"/>
      <c r="D480" s="899"/>
      <c r="E480" s="899"/>
      <c r="F480" s="899"/>
      <c r="G480" s="899"/>
      <c r="H480" s="899"/>
      <c r="I480" s="899"/>
      <c r="J480" s="899"/>
      <c r="K480" s="899"/>
      <c r="L480" s="899"/>
      <c r="M480" s="899"/>
      <c r="N480" s="899"/>
      <c r="O480" s="899"/>
      <c r="P480" s="899"/>
      <c r="Q480" s="899"/>
      <c r="R480" s="899"/>
      <c r="S480" s="899"/>
      <c r="T480" s="899"/>
      <c r="U480" s="899"/>
      <c r="V480" s="899"/>
      <c r="W480" s="899"/>
      <c r="X480" s="899"/>
      <c r="Y480" s="899"/>
      <c r="Z480" s="899"/>
    </row>
    <row r="481" spans="1:26" ht="15.75" customHeight="1">
      <c r="A481" s="899"/>
      <c r="B481" s="899"/>
      <c r="C481" s="899"/>
      <c r="D481" s="899"/>
      <c r="E481" s="899"/>
      <c r="F481" s="899"/>
      <c r="G481" s="899"/>
      <c r="H481" s="899"/>
      <c r="I481" s="899"/>
      <c r="J481" s="899"/>
      <c r="K481" s="899"/>
      <c r="L481" s="899"/>
      <c r="M481" s="899"/>
      <c r="N481" s="899"/>
      <c r="O481" s="899"/>
      <c r="P481" s="899"/>
      <c r="Q481" s="899"/>
      <c r="R481" s="899"/>
      <c r="S481" s="899"/>
      <c r="T481" s="899"/>
      <c r="U481" s="899"/>
      <c r="V481" s="899"/>
      <c r="W481" s="899"/>
      <c r="X481" s="899"/>
      <c r="Y481" s="899"/>
      <c r="Z481" s="899"/>
    </row>
    <row r="482" spans="1:26" ht="15.75" customHeight="1">
      <c r="A482" s="899"/>
      <c r="B482" s="899"/>
      <c r="C482" s="899"/>
      <c r="D482" s="899"/>
      <c r="E482" s="899"/>
      <c r="F482" s="899"/>
      <c r="G482" s="899"/>
      <c r="H482" s="899"/>
      <c r="I482" s="899"/>
      <c r="J482" s="899"/>
      <c r="K482" s="899"/>
      <c r="L482" s="899"/>
      <c r="M482" s="899"/>
      <c r="N482" s="899"/>
      <c r="O482" s="899"/>
      <c r="P482" s="899"/>
      <c r="Q482" s="899"/>
      <c r="R482" s="899"/>
      <c r="S482" s="899"/>
      <c r="T482" s="899"/>
      <c r="U482" s="899"/>
      <c r="V482" s="899"/>
      <c r="W482" s="899"/>
      <c r="X482" s="899"/>
      <c r="Y482" s="899"/>
      <c r="Z482" s="899"/>
    </row>
    <row r="483" spans="1:26" ht="15.75" customHeight="1">
      <c r="A483" s="899"/>
      <c r="B483" s="899"/>
      <c r="C483" s="899"/>
      <c r="D483" s="899"/>
      <c r="E483" s="899"/>
      <c r="F483" s="899"/>
      <c r="G483" s="899"/>
      <c r="H483" s="899"/>
      <c r="I483" s="899"/>
      <c r="J483" s="899"/>
      <c r="K483" s="899"/>
      <c r="L483" s="899"/>
      <c r="M483" s="899"/>
      <c r="N483" s="899"/>
      <c r="O483" s="899"/>
      <c r="P483" s="899"/>
      <c r="Q483" s="899"/>
      <c r="R483" s="899"/>
      <c r="S483" s="899"/>
      <c r="T483" s="899"/>
      <c r="U483" s="899"/>
      <c r="V483" s="899"/>
      <c r="W483" s="899"/>
      <c r="X483" s="899"/>
      <c r="Y483" s="899"/>
      <c r="Z483" s="899"/>
    </row>
    <row r="484" spans="1:26" ht="15.75" customHeight="1">
      <c r="A484" s="899"/>
      <c r="B484" s="899"/>
      <c r="C484" s="899"/>
      <c r="D484" s="899"/>
      <c r="E484" s="899"/>
      <c r="F484" s="899"/>
      <c r="G484" s="899"/>
      <c r="H484" s="899"/>
      <c r="I484" s="899"/>
      <c r="J484" s="899"/>
      <c r="K484" s="899"/>
      <c r="L484" s="899"/>
      <c r="M484" s="899"/>
      <c r="N484" s="899"/>
      <c r="O484" s="899"/>
      <c r="P484" s="899"/>
      <c r="Q484" s="899"/>
      <c r="R484" s="899"/>
      <c r="S484" s="899"/>
      <c r="T484" s="899"/>
      <c r="U484" s="899"/>
      <c r="V484" s="899"/>
      <c r="W484" s="899"/>
      <c r="X484" s="899"/>
      <c r="Y484" s="899"/>
      <c r="Z484" s="899"/>
    </row>
    <row r="485" spans="1:26" ht="15.75" customHeight="1">
      <c r="A485" s="899"/>
      <c r="B485" s="899"/>
      <c r="C485" s="899"/>
      <c r="D485" s="899"/>
      <c r="E485" s="899"/>
      <c r="F485" s="899"/>
      <c r="G485" s="899"/>
      <c r="H485" s="899"/>
      <c r="I485" s="899"/>
      <c r="J485" s="899"/>
      <c r="K485" s="899"/>
      <c r="L485" s="899"/>
      <c r="M485" s="899"/>
      <c r="N485" s="899"/>
      <c r="O485" s="899"/>
      <c r="P485" s="899"/>
      <c r="Q485" s="899"/>
      <c r="R485" s="899"/>
      <c r="S485" s="899"/>
      <c r="T485" s="899"/>
      <c r="U485" s="899"/>
      <c r="V485" s="899"/>
      <c r="W485" s="899"/>
      <c r="X485" s="899"/>
      <c r="Y485" s="899"/>
      <c r="Z485" s="899"/>
    </row>
    <row r="486" spans="1:26" ht="15.75" customHeight="1">
      <c r="A486" s="899"/>
      <c r="B486" s="899"/>
      <c r="C486" s="899"/>
      <c r="D486" s="899"/>
      <c r="E486" s="899"/>
      <c r="F486" s="899"/>
      <c r="G486" s="899"/>
      <c r="H486" s="899"/>
      <c r="I486" s="899"/>
      <c r="J486" s="899"/>
      <c r="K486" s="899"/>
      <c r="L486" s="899"/>
      <c r="M486" s="899"/>
      <c r="N486" s="899"/>
      <c r="O486" s="899"/>
      <c r="P486" s="899"/>
      <c r="Q486" s="899"/>
      <c r="R486" s="899"/>
      <c r="S486" s="899"/>
      <c r="T486" s="899"/>
      <c r="U486" s="899"/>
      <c r="V486" s="899"/>
      <c r="W486" s="899"/>
      <c r="X486" s="899"/>
      <c r="Y486" s="899"/>
      <c r="Z486" s="899"/>
    </row>
    <row r="487" spans="1:26" ht="15.75" customHeight="1">
      <c r="A487" s="899"/>
      <c r="B487" s="899"/>
      <c r="C487" s="899"/>
      <c r="D487" s="899"/>
      <c r="E487" s="899"/>
      <c r="F487" s="899"/>
      <c r="G487" s="899"/>
      <c r="H487" s="899"/>
      <c r="I487" s="899"/>
      <c r="J487" s="899"/>
      <c r="K487" s="899"/>
      <c r="L487" s="899"/>
      <c r="M487" s="899"/>
      <c r="N487" s="899"/>
      <c r="O487" s="899"/>
      <c r="P487" s="899"/>
      <c r="Q487" s="899"/>
      <c r="R487" s="899"/>
      <c r="S487" s="899"/>
      <c r="T487" s="899"/>
      <c r="U487" s="899"/>
      <c r="V487" s="899"/>
      <c r="W487" s="899"/>
      <c r="X487" s="899"/>
      <c r="Y487" s="899"/>
      <c r="Z487" s="899"/>
    </row>
    <row r="488" spans="1:26" ht="15.75" customHeight="1">
      <c r="A488" s="899"/>
      <c r="B488" s="899"/>
      <c r="C488" s="899"/>
      <c r="D488" s="899"/>
      <c r="E488" s="899"/>
      <c r="F488" s="899"/>
      <c r="G488" s="899"/>
      <c r="H488" s="899"/>
      <c r="I488" s="899"/>
      <c r="J488" s="899"/>
      <c r="K488" s="899"/>
      <c r="L488" s="899"/>
      <c r="M488" s="899"/>
      <c r="N488" s="899"/>
      <c r="O488" s="899"/>
      <c r="P488" s="899"/>
      <c r="Q488" s="899"/>
      <c r="R488" s="899"/>
      <c r="S488" s="899"/>
      <c r="T488" s="899"/>
      <c r="U488" s="899"/>
      <c r="V488" s="899"/>
      <c r="W488" s="899"/>
      <c r="X488" s="899"/>
      <c r="Y488" s="899"/>
      <c r="Z488" s="899"/>
    </row>
    <row r="489" spans="1:26" ht="15.75" customHeight="1">
      <c r="A489" s="899"/>
      <c r="B489" s="899"/>
      <c r="C489" s="899"/>
      <c r="D489" s="899"/>
      <c r="E489" s="899"/>
      <c r="F489" s="899"/>
      <c r="G489" s="899"/>
      <c r="H489" s="899"/>
      <c r="I489" s="899"/>
      <c r="J489" s="899"/>
      <c r="K489" s="899"/>
      <c r="L489" s="899"/>
      <c r="M489" s="899"/>
      <c r="N489" s="899"/>
      <c r="O489" s="899"/>
      <c r="P489" s="899"/>
      <c r="Q489" s="899"/>
      <c r="R489" s="899"/>
      <c r="S489" s="899"/>
      <c r="T489" s="899"/>
      <c r="U489" s="899"/>
      <c r="V489" s="899"/>
      <c r="W489" s="899"/>
      <c r="X489" s="899"/>
      <c r="Y489" s="899"/>
      <c r="Z489" s="899"/>
    </row>
    <row r="490" spans="1:26" ht="15.75" customHeight="1">
      <c r="A490" s="899"/>
      <c r="B490" s="899"/>
      <c r="C490" s="899"/>
      <c r="D490" s="899"/>
      <c r="E490" s="899"/>
      <c r="F490" s="899"/>
      <c r="G490" s="899"/>
      <c r="H490" s="899"/>
      <c r="I490" s="899"/>
      <c r="J490" s="899"/>
      <c r="K490" s="899"/>
      <c r="L490" s="899"/>
      <c r="M490" s="899"/>
      <c r="N490" s="899"/>
      <c r="O490" s="899"/>
      <c r="P490" s="899"/>
      <c r="Q490" s="899"/>
      <c r="R490" s="899"/>
      <c r="S490" s="899"/>
      <c r="T490" s="899"/>
      <c r="U490" s="899"/>
      <c r="V490" s="899"/>
      <c r="W490" s="899"/>
      <c r="X490" s="899"/>
      <c r="Y490" s="899"/>
      <c r="Z490" s="899"/>
    </row>
    <row r="491" spans="1:26" ht="15.75" customHeight="1">
      <c r="A491" s="899"/>
      <c r="B491" s="899"/>
      <c r="C491" s="899"/>
      <c r="D491" s="899"/>
      <c r="E491" s="899"/>
      <c r="F491" s="899"/>
      <c r="G491" s="899"/>
      <c r="H491" s="899"/>
      <c r="I491" s="899"/>
      <c r="J491" s="899"/>
      <c r="K491" s="899"/>
      <c r="L491" s="899"/>
      <c r="M491" s="899"/>
      <c r="N491" s="899"/>
      <c r="O491" s="899"/>
      <c r="P491" s="899"/>
      <c r="Q491" s="899"/>
      <c r="R491" s="899"/>
      <c r="S491" s="899"/>
      <c r="T491" s="899"/>
      <c r="U491" s="899"/>
      <c r="V491" s="899"/>
      <c r="W491" s="899"/>
      <c r="X491" s="899"/>
      <c r="Y491" s="899"/>
      <c r="Z491" s="899"/>
    </row>
    <row r="492" spans="1:26" ht="15.75" customHeight="1">
      <c r="A492" s="899"/>
      <c r="B492" s="899"/>
      <c r="C492" s="899"/>
      <c r="D492" s="899"/>
      <c r="E492" s="899"/>
      <c r="F492" s="899"/>
      <c r="G492" s="899"/>
      <c r="H492" s="899"/>
      <c r="I492" s="899"/>
      <c r="J492" s="899"/>
      <c r="K492" s="899"/>
      <c r="L492" s="899"/>
      <c r="M492" s="899"/>
      <c r="N492" s="899"/>
      <c r="O492" s="899"/>
      <c r="P492" s="899"/>
      <c r="Q492" s="899"/>
      <c r="R492" s="899"/>
      <c r="S492" s="899"/>
      <c r="T492" s="899"/>
      <c r="U492" s="899"/>
      <c r="V492" s="899"/>
      <c r="W492" s="899"/>
      <c r="X492" s="899"/>
      <c r="Y492" s="899"/>
      <c r="Z492" s="899"/>
    </row>
    <row r="493" spans="1:26" ht="15.75" customHeight="1">
      <c r="A493" s="899"/>
      <c r="B493" s="899"/>
      <c r="C493" s="899"/>
      <c r="D493" s="899"/>
      <c r="E493" s="899"/>
      <c r="F493" s="899"/>
      <c r="G493" s="899"/>
      <c r="H493" s="899"/>
      <c r="I493" s="899"/>
      <c r="J493" s="899"/>
      <c r="K493" s="899"/>
      <c r="L493" s="899"/>
      <c r="M493" s="899"/>
      <c r="N493" s="899"/>
      <c r="O493" s="899"/>
      <c r="P493" s="899"/>
      <c r="Q493" s="899"/>
      <c r="R493" s="899"/>
      <c r="S493" s="899"/>
      <c r="T493" s="899"/>
      <c r="U493" s="899"/>
      <c r="V493" s="899"/>
      <c r="W493" s="899"/>
      <c r="X493" s="899"/>
      <c r="Y493" s="899"/>
      <c r="Z493" s="899"/>
    </row>
    <row r="494" spans="1:26" ht="15.75" customHeight="1">
      <c r="A494" s="899"/>
      <c r="B494" s="899"/>
      <c r="C494" s="899"/>
      <c r="D494" s="899"/>
      <c r="E494" s="899"/>
      <c r="F494" s="899"/>
      <c r="G494" s="899"/>
      <c r="H494" s="899"/>
      <c r="I494" s="899"/>
      <c r="J494" s="899"/>
      <c r="K494" s="899"/>
      <c r="L494" s="899"/>
      <c r="M494" s="899"/>
      <c r="N494" s="899"/>
      <c r="O494" s="899"/>
      <c r="P494" s="899"/>
      <c r="Q494" s="899"/>
      <c r="R494" s="899"/>
      <c r="S494" s="899"/>
      <c r="T494" s="899"/>
      <c r="U494" s="899"/>
      <c r="V494" s="899"/>
      <c r="W494" s="899"/>
      <c r="X494" s="899"/>
      <c r="Y494" s="899"/>
      <c r="Z494" s="899"/>
    </row>
    <row r="495" spans="1:26" ht="15.75" customHeight="1">
      <c r="A495" s="899"/>
      <c r="B495" s="899"/>
      <c r="C495" s="899"/>
      <c r="D495" s="899"/>
      <c r="E495" s="899"/>
      <c r="F495" s="899"/>
      <c r="G495" s="899"/>
      <c r="H495" s="899"/>
      <c r="I495" s="899"/>
      <c r="J495" s="899"/>
      <c r="K495" s="899"/>
      <c r="L495" s="899"/>
      <c r="M495" s="899"/>
      <c r="N495" s="899"/>
      <c r="O495" s="899"/>
      <c r="P495" s="899"/>
      <c r="Q495" s="899"/>
      <c r="R495" s="899"/>
      <c r="S495" s="899"/>
      <c r="T495" s="899"/>
      <c r="U495" s="899"/>
      <c r="V495" s="899"/>
      <c r="W495" s="899"/>
      <c r="X495" s="899"/>
      <c r="Y495" s="899"/>
      <c r="Z495" s="899"/>
    </row>
    <row r="496" spans="1:26" ht="15.75" customHeight="1">
      <c r="A496" s="899"/>
      <c r="B496" s="899"/>
      <c r="C496" s="899"/>
      <c r="D496" s="899"/>
      <c r="E496" s="899"/>
      <c r="F496" s="899"/>
      <c r="G496" s="899"/>
      <c r="H496" s="899"/>
      <c r="I496" s="899"/>
      <c r="J496" s="899"/>
      <c r="K496" s="899"/>
      <c r="L496" s="899"/>
      <c r="M496" s="899"/>
      <c r="N496" s="899"/>
      <c r="O496" s="899"/>
      <c r="P496" s="899"/>
      <c r="Q496" s="899"/>
      <c r="R496" s="899"/>
      <c r="S496" s="899"/>
      <c r="T496" s="899"/>
      <c r="U496" s="899"/>
      <c r="V496" s="899"/>
      <c r="W496" s="899"/>
      <c r="X496" s="899"/>
      <c r="Y496" s="899"/>
      <c r="Z496" s="899"/>
    </row>
    <row r="497" spans="1:26" ht="15.75" customHeight="1">
      <c r="A497" s="899"/>
      <c r="B497" s="899"/>
      <c r="C497" s="899"/>
      <c r="D497" s="899"/>
      <c r="E497" s="899"/>
      <c r="F497" s="899"/>
      <c r="G497" s="899"/>
      <c r="H497" s="899"/>
      <c r="I497" s="899"/>
      <c r="J497" s="899"/>
      <c r="K497" s="899"/>
      <c r="L497" s="899"/>
      <c r="M497" s="899"/>
      <c r="N497" s="899"/>
      <c r="O497" s="899"/>
      <c r="P497" s="899"/>
      <c r="Q497" s="899"/>
      <c r="R497" s="899"/>
      <c r="S497" s="899"/>
      <c r="T497" s="899"/>
      <c r="U497" s="899"/>
      <c r="V497" s="899"/>
      <c r="W497" s="899"/>
      <c r="X497" s="899"/>
      <c r="Y497" s="899"/>
      <c r="Z497" s="899"/>
    </row>
    <row r="498" spans="1:26" ht="15.75" customHeight="1">
      <c r="A498" s="899"/>
      <c r="B498" s="899"/>
      <c r="C498" s="899"/>
      <c r="D498" s="899"/>
      <c r="E498" s="899"/>
      <c r="F498" s="899"/>
      <c r="G498" s="899"/>
      <c r="H498" s="899"/>
      <c r="I498" s="899"/>
      <c r="J498" s="899"/>
      <c r="K498" s="899"/>
      <c r="L498" s="899"/>
      <c r="M498" s="899"/>
      <c r="N498" s="899"/>
      <c r="O498" s="899"/>
      <c r="P498" s="899"/>
      <c r="Q498" s="899"/>
      <c r="R498" s="899"/>
      <c r="S498" s="899"/>
      <c r="T498" s="899"/>
      <c r="U498" s="899"/>
      <c r="V498" s="899"/>
      <c r="W498" s="899"/>
      <c r="X498" s="899"/>
      <c r="Y498" s="899"/>
      <c r="Z498" s="899"/>
    </row>
    <row r="499" spans="1:26" ht="15.75" customHeight="1">
      <c r="A499" s="899"/>
      <c r="B499" s="899"/>
      <c r="C499" s="899"/>
      <c r="D499" s="899"/>
      <c r="E499" s="899"/>
      <c r="F499" s="899"/>
      <c r="G499" s="899"/>
      <c r="H499" s="899"/>
      <c r="I499" s="899"/>
      <c r="J499" s="899"/>
      <c r="K499" s="899"/>
      <c r="L499" s="899"/>
      <c r="M499" s="899"/>
      <c r="N499" s="899"/>
      <c r="O499" s="899"/>
      <c r="P499" s="899"/>
      <c r="Q499" s="899"/>
      <c r="R499" s="899"/>
      <c r="S499" s="899"/>
      <c r="T499" s="899"/>
      <c r="U499" s="899"/>
      <c r="V499" s="899"/>
      <c r="W499" s="899"/>
      <c r="X499" s="899"/>
      <c r="Y499" s="899"/>
      <c r="Z499" s="899"/>
    </row>
    <row r="500" spans="1:26" ht="15.75" customHeight="1">
      <c r="A500" s="899"/>
      <c r="B500" s="899"/>
      <c r="C500" s="899"/>
      <c r="D500" s="899"/>
      <c r="E500" s="899"/>
      <c r="F500" s="899"/>
      <c r="G500" s="899"/>
      <c r="H500" s="899"/>
      <c r="I500" s="899"/>
      <c r="J500" s="899"/>
      <c r="K500" s="899"/>
      <c r="L500" s="899"/>
      <c r="M500" s="899"/>
      <c r="N500" s="899"/>
      <c r="O500" s="899"/>
      <c r="P500" s="899"/>
      <c r="Q500" s="899"/>
      <c r="R500" s="899"/>
      <c r="S500" s="899"/>
      <c r="T500" s="899"/>
      <c r="U500" s="899"/>
      <c r="V500" s="899"/>
      <c r="W500" s="899"/>
      <c r="X500" s="899"/>
      <c r="Y500" s="899"/>
      <c r="Z500" s="899"/>
    </row>
    <row r="501" spans="1:26" ht="15.75" customHeight="1">
      <c r="A501" s="899"/>
      <c r="B501" s="899"/>
      <c r="C501" s="899"/>
      <c r="D501" s="899"/>
      <c r="E501" s="899"/>
      <c r="F501" s="899"/>
      <c r="G501" s="899"/>
      <c r="H501" s="899"/>
      <c r="I501" s="899"/>
      <c r="J501" s="899"/>
      <c r="K501" s="899"/>
      <c r="L501" s="899"/>
      <c r="M501" s="899"/>
      <c r="N501" s="899"/>
      <c r="O501" s="899"/>
      <c r="P501" s="899"/>
      <c r="Q501" s="899"/>
      <c r="R501" s="899"/>
      <c r="S501" s="899"/>
      <c r="T501" s="899"/>
      <c r="U501" s="899"/>
      <c r="V501" s="899"/>
      <c r="W501" s="899"/>
      <c r="X501" s="899"/>
      <c r="Y501" s="899"/>
      <c r="Z501" s="899"/>
    </row>
    <row r="502" spans="1:26" ht="15.75" customHeight="1">
      <c r="A502" s="899"/>
      <c r="B502" s="899"/>
      <c r="C502" s="899"/>
      <c r="D502" s="899"/>
      <c r="E502" s="899"/>
      <c r="F502" s="899"/>
      <c r="G502" s="899"/>
      <c r="H502" s="899"/>
      <c r="I502" s="899"/>
      <c r="J502" s="899"/>
      <c r="K502" s="899"/>
      <c r="L502" s="899"/>
      <c r="M502" s="899"/>
      <c r="N502" s="899"/>
      <c r="O502" s="899"/>
      <c r="P502" s="899"/>
      <c r="Q502" s="899"/>
      <c r="R502" s="899"/>
      <c r="S502" s="899"/>
      <c r="T502" s="899"/>
      <c r="U502" s="899"/>
      <c r="V502" s="899"/>
      <c r="W502" s="899"/>
      <c r="X502" s="899"/>
      <c r="Y502" s="899"/>
      <c r="Z502" s="899"/>
    </row>
    <row r="503" spans="1:26" ht="15.75" customHeight="1">
      <c r="A503" s="899"/>
      <c r="B503" s="899"/>
      <c r="C503" s="899"/>
      <c r="D503" s="899"/>
      <c r="E503" s="899"/>
      <c r="F503" s="899"/>
      <c r="G503" s="899"/>
      <c r="H503" s="899"/>
      <c r="I503" s="899"/>
      <c r="J503" s="899"/>
      <c r="K503" s="899"/>
      <c r="L503" s="899"/>
      <c r="M503" s="899"/>
      <c r="N503" s="899"/>
      <c r="O503" s="899"/>
      <c r="P503" s="899"/>
      <c r="Q503" s="899"/>
      <c r="R503" s="899"/>
      <c r="S503" s="899"/>
      <c r="T503" s="899"/>
      <c r="U503" s="899"/>
      <c r="V503" s="899"/>
      <c r="W503" s="899"/>
      <c r="X503" s="899"/>
      <c r="Y503" s="899"/>
      <c r="Z503" s="899"/>
    </row>
    <row r="504" spans="1:26" ht="15.75" customHeight="1">
      <c r="A504" s="899"/>
      <c r="B504" s="899"/>
      <c r="C504" s="899"/>
      <c r="D504" s="899"/>
      <c r="E504" s="899"/>
      <c r="F504" s="899"/>
      <c r="G504" s="899"/>
      <c r="H504" s="899"/>
      <c r="I504" s="899"/>
      <c r="J504" s="899"/>
      <c r="K504" s="899"/>
      <c r="L504" s="899"/>
      <c r="M504" s="899"/>
      <c r="N504" s="899"/>
      <c r="O504" s="899"/>
      <c r="P504" s="899"/>
      <c r="Q504" s="899"/>
      <c r="R504" s="899"/>
      <c r="S504" s="899"/>
      <c r="T504" s="899"/>
      <c r="U504" s="899"/>
      <c r="V504" s="899"/>
      <c r="W504" s="899"/>
      <c r="X504" s="899"/>
      <c r="Y504" s="899"/>
      <c r="Z504" s="899"/>
    </row>
    <row r="505" spans="1:26" ht="15.75" customHeight="1">
      <c r="A505" s="899"/>
      <c r="B505" s="899"/>
      <c r="C505" s="899"/>
      <c r="D505" s="899"/>
      <c r="E505" s="899"/>
      <c r="F505" s="899"/>
      <c r="G505" s="899"/>
      <c r="H505" s="899"/>
      <c r="I505" s="899"/>
      <c r="J505" s="899"/>
      <c r="K505" s="899"/>
      <c r="L505" s="899"/>
      <c r="M505" s="899"/>
      <c r="N505" s="899"/>
      <c r="O505" s="899"/>
      <c r="P505" s="899"/>
      <c r="Q505" s="899"/>
      <c r="R505" s="899"/>
      <c r="S505" s="899"/>
      <c r="T505" s="899"/>
      <c r="U505" s="899"/>
      <c r="V505" s="899"/>
      <c r="W505" s="899"/>
      <c r="X505" s="899"/>
      <c r="Y505" s="899"/>
      <c r="Z505" s="899"/>
    </row>
    <row r="506" spans="1:26" ht="15.75" customHeight="1">
      <c r="A506" s="899"/>
      <c r="B506" s="899"/>
      <c r="C506" s="899"/>
      <c r="D506" s="899"/>
      <c r="E506" s="899"/>
      <c r="F506" s="899"/>
      <c r="G506" s="899"/>
      <c r="H506" s="899"/>
      <c r="I506" s="899"/>
      <c r="J506" s="899"/>
      <c r="K506" s="899"/>
      <c r="L506" s="899"/>
      <c r="M506" s="899"/>
      <c r="N506" s="899"/>
      <c r="O506" s="899"/>
      <c r="P506" s="899"/>
      <c r="Q506" s="899"/>
      <c r="R506" s="899"/>
      <c r="S506" s="899"/>
      <c r="T506" s="899"/>
      <c r="U506" s="899"/>
      <c r="V506" s="899"/>
      <c r="W506" s="899"/>
      <c r="X506" s="899"/>
      <c r="Y506" s="899"/>
      <c r="Z506" s="899"/>
    </row>
    <row r="507" spans="1:26" ht="15.75" customHeight="1">
      <c r="A507" s="899"/>
      <c r="B507" s="899"/>
      <c r="C507" s="899"/>
      <c r="D507" s="899"/>
      <c r="E507" s="899"/>
      <c r="F507" s="899"/>
      <c r="G507" s="899"/>
      <c r="H507" s="899"/>
      <c r="I507" s="899"/>
      <c r="J507" s="899"/>
      <c r="K507" s="899"/>
      <c r="L507" s="899"/>
      <c r="M507" s="899"/>
      <c r="N507" s="899"/>
      <c r="O507" s="899"/>
      <c r="P507" s="899"/>
      <c r="Q507" s="899"/>
      <c r="R507" s="899"/>
      <c r="S507" s="899"/>
      <c r="T507" s="899"/>
      <c r="U507" s="899"/>
      <c r="V507" s="899"/>
      <c r="W507" s="899"/>
      <c r="X507" s="899"/>
      <c r="Y507" s="899"/>
      <c r="Z507" s="899"/>
    </row>
    <row r="508" spans="1:26" ht="15.75" customHeight="1">
      <c r="A508" s="899"/>
      <c r="B508" s="899"/>
      <c r="C508" s="899"/>
      <c r="D508" s="899"/>
      <c r="E508" s="899"/>
      <c r="F508" s="899"/>
      <c r="G508" s="899"/>
      <c r="H508" s="899"/>
      <c r="I508" s="899"/>
      <c r="J508" s="899"/>
      <c r="K508" s="899"/>
      <c r="L508" s="899"/>
      <c r="M508" s="899"/>
      <c r="N508" s="899"/>
      <c r="O508" s="899"/>
      <c r="P508" s="899"/>
      <c r="Q508" s="899"/>
      <c r="R508" s="899"/>
      <c r="S508" s="899"/>
      <c r="T508" s="899"/>
      <c r="U508" s="899"/>
      <c r="V508" s="899"/>
      <c r="W508" s="899"/>
      <c r="X508" s="899"/>
      <c r="Y508" s="899"/>
      <c r="Z508" s="899"/>
    </row>
    <row r="509" spans="1:26" ht="15.75" customHeight="1">
      <c r="A509" s="899"/>
      <c r="B509" s="899"/>
      <c r="C509" s="899"/>
      <c r="D509" s="899"/>
      <c r="E509" s="899"/>
      <c r="F509" s="899"/>
      <c r="G509" s="899"/>
      <c r="H509" s="899"/>
      <c r="I509" s="899"/>
      <c r="J509" s="899"/>
      <c r="K509" s="899"/>
      <c r="L509" s="899"/>
      <c r="M509" s="899"/>
      <c r="N509" s="899"/>
      <c r="O509" s="899"/>
      <c r="P509" s="899"/>
      <c r="Q509" s="899"/>
      <c r="R509" s="899"/>
      <c r="S509" s="899"/>
      <c r="T509" s="899"/>
      <c r="U509" s="899"/>
      <c r="V509" s="899"/>
      <c r="W509" s="899"/>
      <c r="X509" s="899"/>
      <c r="Y509" s="899"/>
      <c r="Z509" s="899"/>
    </row>
    <row r="510" spans="1:26" ht="15.75" customHeight="1">
      <c r="A510" s="899"/>
      <c r="B510" s="899"/>
      <c r="C510" s="899"/>
      <c r="D510" s="899"/>
      <c r="E510" s="899"/>
      <c r="F510" s="899"/>
      <c r="G510" s="899"/>
      <c r="H510" s="899"/>
      <c r="I510" s="899"/>
      <c r="J510" s="899"/>
      <c r="K510" s="899"/>
      <c r="L510" s="899"/>
      <c r="M510" s="899"/>
      <c r="N510" s="899"/>
      <c r="O510" s="899"/>
      <c r="P510" s="899"/>
      <c r="Q510" s="899"/>
      <c r="R510" s="899"/>
      <c r="S510" s="899"/>
      <c r="T510" s="899"/>
      <c r="U510" s="899"/>
      <c r="V510" s="899"/>
      <c r="W510" s="899"/>
      <c r="X510" s="899"/>
      <c r="Y510" s="899"/>
      <c r="Z510" s="899"/>
    </row>
    <row r="511" spans="1:26" ht="15.75" customHeight="1">
      <c r="A511" s="899"/>
      <c r="B511" s="899"/>
      <c r="C511" s="899"/>
      <c r="D511" s="899"/>
      <c r="E511" s="899"/>
      <c r="F511" s="899"/>
      <c r="G511" s="899"/>
      <c r="H511" s="899"/>
      <c r="I511" s="899"/>
      <c r="J511" s="899"/>
      <c r="K511" s="899"/>
      <c r="L511" s="899"/>
      <c r="M511" s="899"/>
      <c r="N511" s="899"/>
      <c r="O511" s="899"/>
      <c r="P511" s="899"/>
      <c r="Q511" s="899"/>
      <c r="R511" s="899"/>
      <c r="S511" s="899"/>
      <c r="T511" s="899"/>
      <c r="U511" s="899"/>
      <c r="V511" s="899"/>
      <c r="W511" s="899"/>
      <c r="X511" s="899"/>
      <c r="Y511" s="899"/>
      <c r="Z511" s="899"/>
    </row>
    <row r="512" spans="1:26" ht="15.75" customHeight="1">
      <c r="A512" s="899"/>
      <c r="B512" s="899"/>
      <c r="C512" s="899"/>
      <c r="D512" s="899"/>
      <c r="E512" s="899"/>
      <c r="F512" s="899"/>
      <c r="G512" s="899"/>
      <c r="H512" s="899"/>
      <c r="I512" s="899"/>
      <c r="J512" s="899"/>
      <c r="K512" s="899"/>
      <c r="L512" s="899"/>
      <c r="M512" s="899"/>
      <c r="N512" s="899"/>
      <c r="O512" s="899"/>
      <c r="P512" s="899"/>
      <c r="Q512" s="899"/>
      <c r="R512" s="899"/>
      <c r="S512" s="899"/>
      <c r="T512" s="899"/>
      <c r="U512" s="899"/>
      <c r="V512" s="899"/>
      <c r="W512" s="899"/>
      <c r="X512" s="899"/>
      <c r="Y512" s="899"/>
      <c r="Z512" s="899"/>
    </row>
    <row r="513" spans="1:26" ht="15.75" customHeight="1">
      <c r="A513" s="899"/>
      <c r="B513" s="899"/>
      <c r="C513" s="899"/>
      <c r="D513" s="899"/>
      <c r="E513" s="899"/>
      <c r="F513" s="899"/>
      <c r="G513" s="899"/>
      <c r="H513" s="899"/>
      <c r="I513" s="899"/>
      <c r="J513" s="899"/>
      <c r="K513" s="899"/>
      <c r="L513" s="899"/>
      <c r="M513" s="899"/>
      <c r="N513" s="899"/>
      <c r="O513" s="899"/>
      <c r="P513" s="899"/>
      <c r="Q513" s="899"/>
      <c r="R513" s="899"/>
      <c r="S513" s="899"/>
      <c r="T513" s="899"/>
      <c r="U513" s="899"/>
      <c r="V513" s="899"/>
      <c r="W513" s="899"/>
      <c r="X513" s="899"/>
      <c r="Y513" s="899"/>
      <c r="Z513" s="899"/>
    </row>
    <row r="514" spans="1:26" ht="15.75" customHeight="1">
      <c r="A514" s="899"/>
      <c r="B514" s="899"/>
      <c r="C514" s="899"/>
      <c r="D514" s="899"/>
      <c r="E514" s="899"/>
      <c r="F514" s="899"/>
      <c r="G514" s="899"/>
      <c r="H514" s="899"/>
      <c r="I514" s="899"/>
      <c r="J514" s="899"/>
      <c r="K514" s="899"/>
      <c r="L514" s="899"/>
      <c r="M514" s="899"/>
      <c r="N514" s="899"/>
      <c r="O514" s="899"/>
      <c r="P514" s="899"/>
      <c r="Q514" s="899"/>
      <c r="R514" s="899"/>
      <c r="S514" s="899"/>
      <c r="T514" s="899"/>
      <c r="U514" s="899"/>
      <c r="V514" s="899"/>
      <c r="W514" s="899"/>
      <c r="X514" s="899"/>
      <c r="Y514" s="899"/>
      <c r="Z514" s="899"/>
    </row>
    <row r="515" spans="1:26" ht="15.75" customHeight="1">
      <c r="A515" s="899"/>
      <c r="B515" s="899"/>
      <c r="C515" s="899"/>
      <c r="D515" s="899"/>
      <c r="E515" s="899"/>
      <c r="F515" s="899"/>
      <c r="G515" s="899"/>
      <c r="H515" s="899"/>
      <c r="I515" s="899"/>
      <c r="J515" s="899"/>
      <c r="K515" s="899"/>
      <c r="L515" s="899"/>
      <c r="M515" s="899"/>
      <c r="N515" s="899"/>
      <c r="O515" s="899"/>
      <c r="P515" s="899"/>
      <c r="Q515" s="899"/>
      <c r="R515" s="899"/>
      <c r="S515" s="899"/>
      <c r="T515" s="899"/>
      <c r="U515" s="899"/>
      <c r="V515" s="899"/>
      <c r="W515" s="899"/>
      <c r="X515" s="899"/>
      <c r="Y515" s="899"/>
      <c r="Z515" s="899"/>
    </row>
    <row r="516" spans="1:26" ht="15.75" customHeight="1">
      <c r="A516" s="899"/>
      <c r="B516" s="899"/>
      <c r="C516" s="899"/>
      <c r="D516" s="899"/>
      <c r="E516" s="899"/>
      <c r="F516" s="899"/>
      <c r="G516" s="899"/>
      <c r="H516" s="899"/>
      <c r="I516" s="899"/>
      <c r="J516" s="899"/>
      <c r="K516" s="899"/>
      <c r="L516" s="899"/>
      <c r="M516" s="899"/>
      <c r="N516" s="899"/>
      <c r="O516" s="899"/>
      <c r="P516" s="899"/>
      <c r="Q516" s="899"/>
      <c r="R516" s="899"/>
      <c r="S516" s="899"/>
      <c r="T516" s="899"/>
      <c r="U516" s="899"/>
      <c r="V516" s="899"/>
      <c r="W516" s="899"/>
      <c r="X516" s="899"/>
      <c r="Y516" s="899"/>
      <c r="Z516" s="899"/>
    </row>
    <row r="517" spans="1:26" ht="15.75" customHeight="1">
      <c r="A517" s="899"/>
      <c r="B517" s="899"/>
      <c r="C517" s="899"/>
      <c r="D517" s="899"/>
      <c r="E517" s="899"/>
      <c r="F517" s="899"/>
      <c r="G517" s="899"/>
      <c r="H517" s="899"/>
      <c r="I517" s="899"/>
      <c r="J517" s="899"/>
      <c r="K517" s="899"/>
      <c r="L517" s="899"/>
      <c r="M517" s="899"/>
      <c r="N517" s="899"/>
      <c r="O517" s="899"/>
      <c r="P517" s="899"/>
      <c r="Q517" s="899"/>
      <c r="R517" s="899"/>
      <c r="S517" s="899"/>
      <c r="T517" s="899"/>
      <c r="U517" s="899"/>
      <c r="V517" s="899"/>
      <c r="W517" s="899"/>
      <c r="X517" s="899"/>
      <c r="Y517" s="899"/>
      <c r="Z517" s="899"/>
    </row>
    <row r="518" spans="1:26" ht="15.75" customHeight="1">
      <c r="A518" s="899"/>
      <c r="B518" s="899"/>
      <c r="C518" s="899"/>
      <c r="D518" s="899"/>
      <c r="E518" s="899"/>
      <c r="F518" s="899"/>
      <c r="G518" s="899"/>
      <c r="H518" s="899"/>
      <c r="I518" s="899"/>
      <c r="J518" s="899"/>
      <c r="K518" s="899"/>
      <c r="L518" s="899"/>
      <c r="M518" s="899"/>
      <c r="N518" s="899"/>
      <c r="O518" s="899"/>
      <c r="P518" s="899"/>
      <c r="Q518" s="899"/>
      <c r="R518" s="899"/>
      <c r="S518" s="899"/>
      <c r="T518" s="899"/>
      <c r="U518" s="899"/>
      <c r="V518" s="899"/>
      <c r="W518" s="899"/>
      <c r="X518" s="899"/>
      <c r="Y518" s="899"/>
      <c r="Z518" s="899"/>
    </row>
    <row r="519" spans="1:26" ht="15.75" customHeight="1">
      <c r="A519" s="899"/>
      <c r="B519" s="899"/>
      <c r="C519" s="899"/>
      <c r="D519" s="899"/>
      <c r="E519" s="899"/>
      <c r="F519" s="899"/>
      <c r="G519" s="899"/>
      <c r="H519" s="899"/>
      <c r="I519" s="899"/>
      <c r="J519" s="899"/>
      <c r="K519" s="899"/>
      <c r="L519" s="899"/>
      <c r="M519" s="899"/>
      <c r="N519" s="899"/>
      <c r="O519" s="899"/>
      <c r="P519" s="899"/>
      <c r="Q519" s="899"/>
      <c r="R519" s="899"/>
      <c r="S519" s="899"/>
      <c r="T519" s="899"/>
      <c r="U519" s="899"/>
      <c r="V519" s="899"/>
      <c r="W519" s="899"/>
      <c r="X519" s="899"/>
      <c r="Y519" s="899"/>
      <c r="Z519" s="899"/>
    </row>
    <row r="520" spans="1:26" ht="15.75" customHeight="1">
      <c r="A520" s="899"/>
      <c r="B520" s="899"/>
      <c r="C520" s="899"/>
      <c r="D520" s="899"/>
      <c r="E520" s="899"/>
      <c r="F520" s="899"/>
      <c r="G520" s="899"/>
      <c r="H520" s="899"/>
      <c r="I520" s="899"/>
      <c r="J520" s="899"/>
      <c r="K520" s="899"/>
      <c r="L520" s="899"/>
      <c r="M520" s="899"/>
      <c r="N520" s="899"/>
      <c r="O520" s="899"/>
      <c r="P520" s="899"/>
      <c r="Q520" s="899"/>
      <c r="R520" s="899"/>
      <c r="S520" s="899"/>
      <c r="T520" s="899"/>
      <c r="U520" s="899"/>
      <c r="V520" s="899"/>
      <c r="W520" s="899"/>
      <c r="X520" s="899"/>
      <c r="Y520" s="899"/>
      <c r="Z520" s="899"/>
    </row>
    <row r="521" spans="1:26" ht="15.75" customHeight="1">
      <c r="A521" s="899"/>
      <c r="B521" s="899"/>
      <c r="C521" s="899"/>
      <c r="D521" s="899"/>
      <c r="E521" s="899"/>
      <c r="F521" s="899"/>
      <c r="G521" s="899"/>
      <c r="H521" s="899"/>
      <c r="I521" s="899"/>
      <c r="J521" s="899"/>
      <c r="K521" s="899"/>
      <c r="L521" s="899"/>
      <c r="M521" s="899"/>
      <c r="N521" s="899"/>
      <c r="O521" s="899"/>
      <c r="P521" s="899"/>
      <c r="Q521" s="899"/>
      <c r="R521" s="899"/>
      <c r="S521" s="899"/>
      <c r="T521" s="899"/>
      <c r="U521" s="899"/>
      <c r="V521" s="899"/>
      <c r="W521" s="899"/>
      <c r="X521" s="899"/>
      <c r="Y521" s="899"/>
      <c r="Z521" s="899"/>
    </row>
    <row r="522" spans="1:26" ht="15.75" customHeight="1">
      <c r="A522" s="899"/>
      <c r="B522" s="899"/>
      <c r="C522" s="899"/>
      <c r="D522" s="899"/>
      <c r="E522" s="899"/>
      <c r="F522" s="899"/>
      <c r="G522" s="899"/>
      <c r="H522" s="899"/>
      <c r="I522" s="899"/>
      <c r="J522" s="899"/>
      <c r="K522" s="899"/>
      <c r="L522" s="899"/>
      <c r="M522" s="899"/>
      <c r="N522" s="899"/>
      <c r="O522" s="899"/>
      <c r="P522" s="899"/>
      <c r="Q522" s="899"/>
      <c r="R522" s="899"/>
      <c r="S522" s="899"/>
      <c r="T522" s="899"/>
      <c r="U522" s="899"/>
      <c r="V522" s="899"/>
      <c r="W522" s="899"/>
      <c r="X522" s="899"/>
      <c r="Y522" s="899"/>
      <c r="Z522" s="899"/>
    </row>
    <row r="523" spans="1:26" ht="15.75" customHeight="1">
      <c r="A523" s="899"/>
      <c r="B523" s="899"/>
      <c r="C523" s="899"/>
      <c r="D523" s="899"/>
      <c r="E523" s="899"/>
      <c r="F523" s="899"/>
      <c r="G523" s="899"/>
      <c r="H523" s="899"/>
      <c r="I523" s="899"/>
      <c r="J523" s="899"/>
      <c r="K523" s="899"/>
      <c r="L523" s="899"/>
      <c r="M523" s="899"/>
      <c r="N523" s="899"/>
      <c r="O523" s="899"/>
      <c r="P523" s="899"/>
      <c r="Q523" s="899"/>
      <c r="R523" s="899"/>
      <c r="S523" s="899"/>
      <c r="T523" s="899"/>
      <c r="U523" s="899"/>
      <c r="V523" s="899"/>
      <c r="W523" s="899"/>
      <c r="X523" s="899"/>
      <c r="Y523" s="899"/>
      <c r="Z523" s="899"/>
    </row>
    <row r="524" spans="1:26" ht="15.75" customHeight="1">
      <c r="A524" s="899"/>
      <c r="B524" s="899"/>
      <c r="C524" s="899"/>
      <c r="D524" s="899"/>
      <c r="E524" s="899"/>
      <c r="F524" s="899"/>
      <c r="G524" s="899"/>
      <c r="H524" s="899"/>
      <c r="I524" s="899"/>
      <c r="J524" s="899"/>
      <c r="K524" s="899"/>
      <c r="L524" s="899"/>
      <c r="M524" s="899"/>
      <c r="N524" s="899"/>
      <c r="O524" s="899"/>
      <c r="P524" s="899"/>
      <c r="Q524" s="899"/>
      <c r="R524" s="899"/>
      <c r="S524" s="899"/>
      <c r="T524" s="899"/>
      <c r="U524" s="899"/>
      <c r="V524" s="899"/>
      <c r="W524" s="899"/>
      <c r="X524" s="899"/>
      <c r="Y524" s="899"/>
      <c r="Z524" s="899"/>
    </row>
    <row r="525" spans="1:26" ht="15.75" customHeight="1">
      <c r="A525" s="899"/>
      <c r="B525" s="899"/>
      <c r="C525" s="899"/>
      <c r="D525" s="899"/>
      <c r="E525" s="899"/>
      <c r="F525" s="899"/>
      <c r="G525" s="899"/>
      <c r="H525" s="899"/>
      <c r="I525" s="899"/>
      <c r="J525" s="899"/>
      <c r="K525" s="899"/>
      <c r="L525" s="899"/>
      <c r="M525" s="899"/>
      <c r="N525" s="899"/>
      <c r="O525" s="899"/>
      <c r="P525" s="899"/>
      <c r="Q525" s="899"/>
      <c r="R525" s="899"/>
      <c r="S525" s="899"/>
      <c r="T525" s="899"/>
      <c r="U525" s="899"/>
      <c r="V525" s="899"/>
      <c r="W525" s="899"/>
      <c r="X525" s="899"/>
      <c r="Y525" s="899"/>
      <c r="Z525" s="899"/>
    </row>
    <row r="526" spans="1:26" ht="15.75" customHeight="1">
      <c r="A526" s="899"/>
      <c r="B526" s="899"/>
      <c r="C526" s="899"/>
      <c r="D526" s="899"/>
      <c r="E526" s="899"/>
      <c r="F526" s="899"/>
      <c r="G526" s="899"/>
      <c r="H526" s="899"/>
      <c r="I526" s="899"/>
      <c r="J526" s="899"/>
      <c r="K526" s="899"/>
      <c r="L526" s="899"/>
      <c r="M526" s="899"/>
      <c r="N526" s="899"/>
      <c r="O526" s="899"/>
      <c r="P526" s="899"/>
      <c r="Q526" s="899"/>
      <c r="R526" s="899"/>
      <c r="S526" s="899"/>
      <c r="T526" s="899"/>
      <c r="U526" s="899"/>
      <c r="V526" s="899"/>
      <c r="W526" s="899"/>
      <c r="X526" s="899"/>
      <c r="Y526" s="899"/>
      <c r="Z526" s="899"/>
    </row>
    <row r="527" spans="1:26" ht="15.75" customHeight="1">
      <c r="A527" s="899"/>
      <c r="B527" s="899"/>
      <c r="C527" s="899"/>
      <c r="D527" s="899"/>
      <c r="E527" s="899"/>
      <c r="F527" s="899"/>
      <c r="G527" s="899"/>
      <c r="H527" s="899"/>
      <c r="I527" s="899"/>
      <c r="J527" s="899"/>
      <c r="K527" s="899"/>
      <c r="L527" s="899"/>
      <c r="M527" s="899"/>
      <c r="N527" s="899"/>
      <c r="O527" s="899"/>
      <c r="P527" s="899"/>
      <c r="Q527" s="899"/>
      <c r="R527" s="899"/>
      <c r="S527" s="899"/>
      <c r="T527" s="899"/>
      <c r="U527" s="899"/>
      <c r="V527" s="899"/>
      <c r="W527" s="899"/>
      <c r="X527" s="899"/>
      <c r="Y527" s="899"/>
      <c r="Z527" s="899"/>
    </row>
    <row r="528" spans="1:26" ht="15.75" customHeight="1">
      <c r="A528" s="899"/>
      <c r="B528" s="899"/>
      <c r="C528" s="899"/>
      <c r="D528" s="899"/>
      <c r="E528" s="899"/>
      <c r="F528" s="899"/>
      <c r="G528" s="899"/>
      <c r="H528" s="899"/>
      <c r="I528" s="899"/>
      <c r="J528" s="899"/>
      <c r="K528" s="899"/>
      <c r="L528" s="899"/>
      <c r="M528" s="899"/>
      <c r="N528" s="899"/>
      <c r="O528" s="899"/>
      <c r="P528" s="899"/>
      <c r="Q528" s="899"/>
      <c r="R528" s="899"/>
      <c r="S528" s="899"/>
      <c r="T528" s="899"/>
      <c r="U528" s="899"/>
      <c r="V528" s="899"/>
      <c r="W528" s="899"/>
      <c r="X528" s="899"/>
      <c r="Y528" s="899"/>
      <c r="Z528" s="899"/>
    </row>
    <row r="529" spans="1:26" ht="15.75" customHeight="1">
      <c r="A529" s="899"/>
      <c r="B529" s="899"/>
      <c r="C529" s="899"/>
      <c r="D529" s="899"/>
      <c r="E529" s="899"/>
      <c r="F529" s="899"/>
      <c r="G529" s="899"/>
      <c r="H529" s="899"/>
      <c r="I529" s="899"/>
      <c r="J529" s="899"/>
      <c r="K529" s="899"/>
      <c r="L529" s="899"/>
      <c r="M529" s="899"/>
      <c r="N529" s="899"/>
      <c r="O529" s="899"/>
      <c r="P529" s="899"/>
      <c r="Q529" s="899"/>
      <c r="R529" s="899"/>
      <c r="S529" s="899"/>
      <c r="T529" s="899"/>
      <c r="U529" s="899"/>
      <c r="V529" s="899"/>
      <c r="W529" s="899"/>
      <c r="X529" s="899"/>
      <c r="Y529" s="899"/>
      <c r="Z529" s="899"/>
    </row>
    <row r="530" spans="1:26" ht="15.75" customHeight="1">
      <c r="A530" s="899"/>
      <c r="B530" s="899"/>
      <c r="C530" s="899"/>
      <c r="D530" s="899"/>
      <c r="E530" s="899"/>
      <c r="F530" s="899"/>
      <c r="G530" s="899"/>
      <c r="H530" s="899"/>
      <c r="I530" s="899"/>
      <c r="J530" s="899"/>
      <c r="K530" s="899"/>
      <c r="L530" s="899"/>
      <c r="M530" s="899"/>
      <c r="N530" s="899"/>
      <c r="O530" s="899"/>
      <c r="P530" s="899"/>
      <c r="Q530" s="899"/>
      <c r="R530" s="899"/>
      <c r="S530" s="899"/>
      <c r="T530" s="899"/>
      <c r="U530" s="899"/>
      <c r="V530" s="899"/>
      <c r="W530" s="899"/>
      <c r="X530" s="899"/>
      <c r="Y530" s="899"/>
      <c r="Z530" s="899"/>
    </row>
    <row r="531" spans="1:26" ht="15.75" customHeight="1">
      <c r="A531" s="899"/>
      <c r="B531" s="899"/>
      <c r="C531" s="899"/>
      <c r="D531" s="899"/>
      <c r="E531" s="899"/>
      <c r="F531" s="899"/>
      <c r="G531" s="899"/>
      <c r="H531" s="899"/>
      <c r="I531" s="899"/>
      <c r="J531" s="899"/>
      <c r="K531" s="899"/>
      <c r="L531" s="899"/>
      <c r="M531" s="899"/>
      <c r="N531" s="899"/>
      <c r="O531" s="899"/>
      <c r="P531" s="899"/>
      <c r="Q531" s="899"/>
      <c r="R531" s="899"/>
      <c r="S531" s="899"/>
      <c r="T531" s="899"/>
      <c r="U531" s="899"/>
      <c r="V531" s="899"/>
      <c r="W531" s="899"/>
      <c r="X531" s="899"/>
      <c r="Y531" s="899"/>
      <c r="Z531" s="899"/>
    </row>
    <row r="532" spans="1:26" ht="15.75" customHeight="1">
      <c r="A532" s="899"/>
      <c r="B532" s="899"/>
      <c r="C532" s="899"/>
      <c r="D532" s="899"/>
      <c r="E532" s="899"/>
      <c r="F532" s="899"/>
      <c r="G532" s="899"/>
      <c r="H532" s="899"/>
      <c r="I532" s="899"/>
      <c r="J532" s="899"/>
      <c r="K532" s="899"/>
      <c r="L532" s="899"/>
      <c r="M532" s="899"/>
      <c r="N532" s="899"/>
      <c r="O532" s="899"/>
      <c r="P532" s="899"/>
      <c r="Q532" s="899"/>
      <c r="R532" s="899"/>
      <c r="S532" s="899"/>
      <c r="T532" s="899"/>
      <c r="U532" s="899"/>
      <c r="V532" s="899"/>
      <c r="W532" s="899"/>
      <c r="X532" s="899"/>
      <c r="Y532" s="899"/>
      <c r="Z532" s="899"/>
    </row>
    <row r="533" spans="1:26" ht="15.75" customHeight="1">
      <c r="A533" s="899"/>
      <c r="B533" s="899"/>
      <c r="C533" s="899"/>
      <c r="D533" s="899"/>
      <c r="E533" s="899"/>
      <c r="F533" s="899"/>
      <c r="G533" s="899"/>
      <c r="H533" s="899"/>
      <c r="I533" s="899"/>
      <c r="J533" s="899"/>
      <c r="K533" s="899"/>
      <c r="L533" s="899"/>
      <c r="M533" s="899"/>
      <c r="N533" s="899"/>
      <c r="O533" s="899"/>
      <c r="P533" s="899"/>
      <c r="Q533" s="899"/>
      <c r="R533" s="899"/>
      <c r="S533" s="899"/>
      <c r="T533" s="899"/>
      <c r="U533" s="899"/>
      <c r="V533" s="899"/>
      <c r="W533" s="899"/>
      <c r="X533" s="899"/>
      <c r="Y533" s="899"/>
      <c r="Z533" s="899"/>
    </row>
    <row r="534" spans="1:26" ht="15.75" customHeight="1">
      <c r="A534" s="899"/>
      <c r="B534" s="899"/>
      <c r="C534" s="899"/>
      <c r="D534" s="899"/>
      <c r="E534" s="899"/>
      <c r="F534" s="899"/>
      <c r="G534" s="899"/>
      <c r="H534" s="899"/>
      <c r="I534" s="899"/>
      <c r="J534" s="899"/>
      <c r="K534" s="899"/>
      <c r="L534" s="899"/>
      <c r="M534" s="899"/>
      <c r="N534" s="899"/>
      <c r="O534" s="899"/>
      <c r="P534" s="899"/>
      <c r="Q534" s="899"/>
      <c r="R534" s="899"/>
      <c r="S534" s="899"/>
      <c r="T534" s="899"/>
      <c r="U534" s="899"/>
      <c r="V534" s="899"/>
      <c r="W534" s="899"/>
      <c r="X534" s="899"/>
      <c r="Y534" s="899"/>
      <c r="Z534" s="899"/>
    </row>
    <row r="535" spans="1:26" ht="15.75" customHeight="1">
      <c r="A535" s="899"/>
      <c r="B535" s="899"/>
      <c r="C535" s="899"/>
      <c r="D535" s="899"/>
      <c r="E535" s="899"/>
      <c r="F535" s="899"/>
      <c r="G535" s="899"/>
      <c r="H535" s="899"/>
      <c r="I535" s="899"/>
      <c r="J535" s="899"/>
      <c r="K535" s="899"/>
      <c r="L535" s="899"/>
      <c r="M535" s="899"/>
      <c r="N535" s="899"/>
      <c r="O535" s="899"/>
      <c r="P535" s="899"/>
      <c r="Q535" s="899"/>
      <c r="R535" s="899"/>
      <c r="S535" s="899"/>
      <c r="T535" s="899"/>
      <c r="U535" s="899"/>
      <c r="V535" s="899"/>
      <c r="W535" s="899"/>
      <c r="X535" s="899"/>
      <c r="Y535" s="899"/>
      <c r="Z535" s="899"/>
    </row>
    <row r="536" spans="1:26" ht="15.75" customHeight="1">
      <c r="A536" s="899"/>
      <c r="B536" s="899"/>
      <c r="C536" s="899"/>
      <c r="D536" s="899"/>
      <c r="E536" s="899"/>
      <c r="F536" s="899"/>
      <c r="G536" s="899"/>
      <c r="H536" s="899"/>
      <c r="I536" s="899"/>
      <c r="J536" s="899"/>
      <c r="K536" s="899"/>
      <c r="L536" s="899"/>
      <c r="M536" s="899"/>
      <c r="N536" s="899"/>
      <c r="O536" s="899"/>
      <c r="P536" s="899"/>
      <c r="Q536" s="899"/>
      <c r="R536" s="899"/>
      <c r="S536" s="899"/>
      <c r="T536" s="899"/>
      <c r="U536" s="899"/>
      <c r="V536" s="899"/>
      <c r="W536" s="899"/>
      <c r="X536" s="899"/>
      <c r="Y536" s="899"/>
      <c r="Z536" s="899"/>
    </row>
    <row r="537" spans="1:26" ht="15.75" customHeight="1">
      <c r="A537" s="899"/>
      <c r="B537" s="899"/>
      <c r="C537" s="899"/>
      <c r="D537" s="899"/>
      <c r="E537" s="899"/>
      <c r="F537" s="899"/>
      <c r="G537" s="899"/>
      <c r="H537" s="899"/>
      <c r="I537" s="899"/>
      <c r="J537" s="899"/>
      <c r="K537" s="899"/>
      <c r="L537" s="899"/>
      <c r="M537" s="899"/>
      <c r="N537" s="899"/>
      <c r="O537" s="899"/>
      <c r="P537" s="899"/>
      <c r="Q537" s="899"/>
      <c r="R537" s="899"/>
      <c r="S537" s="899"/>
      <c r="T537" s="899"/>
      <c r="U537" s="899"/>
      <c r="V537" s="899"/>
      <c r="W537" s="899"/>
      <c r="X537" s="899"/>
      <c r="Y537" s="899"/>
      <c r="Z537" s="899"/>
    </row>
    <row r="538" spans="1:26" ht="15.75" customHeight="1">
      <c r="A538" s="899"/>
      <c r="B538" s="899"/>
      <c r="C538" s="899"/>
      <c r="D538" s="899"/>
      <c r="E538" s="899"/>
      <c r="F538" s="899"/>
      <c r="G538" s="899"/>
      <c r="H538" s="899"/>
      <c r="I538" s="899"/>
      <c r="J538" s="899"/>
      <c r="K538" s="899"/>
      <c r="L538" s="899"/>
      <c r="M538" s="899"/>
      <c r="N538" s="899"/>
      <c r="O538" s="899"/>
      <c r="P538" s="899"/>
      <c r="Q538" s="899"/>
      <c r="R538" s="899"/>
      <c r="S538" s="899"/>
      <c r="T538" s="899"/>
      <c r="U538" s="899"/>
      <c r="V538" s="899"/>
      <c r="W538" s="899"/>
      <c r="X538" s="899"/>
      <c r="Y538" s="899"/>
      <c r="Z538" s="899"/>
    </row>
    <row r="539" spans="1:26" ht="15.75" customHeight="1">
      <c r="A539" s="899"/>
      <c r="B539" s="899"/>
      <c r="C539" s="899"/>
      <c r="D539" s="899"/>
      <c r="E539" s="899"/>
      <c r="F539" s="899"/>
      <c r="G539" s="899"/>
      <c r="H539" s="899"/>
      <c r="I539" s="899"/>
      <c r="J539" s="899"/>
      <c r="K539" s="899"/>
      <c r="L539" s="899"/>
      <c r="M539" s="899"/>
      <c r="N539" s="899"/>
      <c r="O539" s="899"/>
      <c r="P539" s="899"/>
      <c r="Q539" s="899"/>
      <c r="R539" s="899"/>
      <c r="S539" s="899"/>
      <c r="T539" s="899"/>
      <c r="U539" s="899"/>
      <c r="V539" s="899"/>
      <c r="W539" s="899"/>
      <c r="X539" s="899"/>
      <c r="Y539" s="899"/>
      <c r="Z539" s="899"/>
    </row>
    <row r="540" spans="1:26" ht="15.75" customHeight="1">
      <c r="A540" s="899"/>
      <c r="B540" s="899"/>
      <c r="C540" s="899"/>
      <c r="D540" s="899"/>
      <c r="E540" s="899"/>
      <c r="F540" s="899"/>
      <c r="G540" s="899"/>
      <c r="H540" s="899"/>
      <c r="I540" s="899"/>
      <c r="J540" s="899"/>
      <c r="K540" s="899"/>
      <c r="L540" s="899"/>
      <c r="M540" s="899"/>
      <c r="N540" s="899"/>
      <c r="O540" s="899"/>
      <c r="P540" s="899"/>
      <c r="Q540" s="899"/>
      <c r="R540" s="899"/>
      <c r="S540" s="899"/>
      <c r="T540" s="899"/>
      <c r="U540" s="899"/>
      <c r="V540" s="899"/>
      <c r="W540" s="899"/>
      <c r="X540" s="899"/>
      <c r="Y540" s="899"/>
      <c r="Z540" s="899"/>
    </row>
    <row r="541" spans="1:26" ht="15.75" customHeight="1">
      <c r="A541" s="899"/>
      <c r="B541" s="899"/>
      <c r="C541" s="899"/>
      <c r="D541" s="899"/>
      <c r="E541" s="899"/>
      <c r="F541" s="899"/>
      <c r="G541" s="899"/>
      <c r="H541" s="899"/>
      <c r="I541" s="899"/>
      <c r="J541" s="899"/>
      <c r="K541" s="899"/>
      <c r="L541" s="899"/>
      <c r="M541" s="899"/>
      <c r="N541" s="899"/>
      <c r="O541" s="899"/>
      <c r="P541" s="899"/>
      <c r="Q541" s="899"/>
      <c r="R541" s="899"/>
      <c r="S541" s="899"/>
      <c r="T541" s="899"/>
      <c r="U541" s="899"/>
      <c r="V541" s="899"/>
      <c r="W541" s="899"/>
      <c r="X541" s="899"/>
      <c r="Y541" s="899"/>
      <c r="Z541" s="899"/>
    </row>
    <row r="542" spans="1:26" ht="15.75" customHeight="1">
      <c r="A542" s="899"/>
      <c r="B542" s="899"/>
      <c r="C542" s="899"/>
      <c r="D542" s="899"/>
      <c r="E542" s="899"/>
      <c r="F542" s="899"/>
      <c r="G542" s="899"/>
      <c r="H542" s="899"/>
      <c r="I542" s="899"/>
      <c r="J542" s="899"/>
      <c r="K542" s="899"/>
      <c r="L542" s="899"/>
      <c r="M542" s="899"/>
      <c r="N542" s="899"/>
      <c r="O542" s="899"/>
      <c r="P542" s="899"/>
      <c r="Q542" s="899"/>
      <c r="R542" s="899"/>
      <c r="S542" s="899"/>
      <c r="T542" s="899"/>
      <c r="U542" s="899"/>
      <c r="V542" s="899"/>
      <c r="W542" s="899"/>
      <c r="X542" s="899"/>
      <c r="Y542" s="899"/>
      <c r="Z542" s="899"/>
    </row>
    <row r="543" spans="1:26" ht="15.75" customHeight="1">
      <c r="A543" s="899"/>
      <c r="B543" s="899"/>
      <c r="C543" s="899"/>
      <c r="D543" s="899"/>
      <c r="E543" s="899"/>
      <c r="F543" s="899"/>
      <c r="G543" s="899"/>
      <c r="H543" s="899"/>
      <c r="I543" s="899"/>
      <c r="J543" s="899"/>
      <c r="K543" s="899"/>
      <c r="L543" s="899"/>
      <c r="M543" s="899"/>
      <c r="N543" s="899"/>
      <c r="O543" s="899"/>
      <c r="P543" s="899"/>
      <c r="Q543" s="899"/>
      <c r="R543" s="899"/>
      <c r="S543" s="899"/>
      <c r="T543" s="899"/>
      <c r="U543" s="899"/>
      <c r="V543" s="899"/>
      <c r="W543" s="899"/>
      <c r="X543" s="899"/>
      <c r="Y543" s="899"/>
      <c r="Z543" s="899"/>
    </row>
    <row r="544" spans="1:26" ht="15.75" customHeight="1">
      <c r="A544" s="899"/>
      <c r="B544" s="899"/>
      <c r="C544" s="899"/>
      <c r="D544" s="899"/>
      <c r="E544" s="899"/>
      <c r="F544" s="899"/>
      <c r="G544" s="899"/>
      <c r="H544" s="899"/>
      <c r="I544" s="899"/>
      <c r="J544" s="899"/>
      <c r="K544" s="899"/>
      <c r="L544" s="899"/>
      <c r="M544" s="899"/>
      <c r="N544" s="899"/>
      <c r="O544" s="899"/>
      <c r="P544" s="899"/>
      <c r="Q544" s="899"/>
      <c r="R544" s="899"/>
      <c r="S544" s="899"/>
      <c r="T544" s="899"/>
      <c r="U544" s="899"/>
      <c r="V544" s="899"/>
      <c r="W544" s="899"/>
      <c r="X544" s="899"/>
      <c r="Y544" s="899"/>
      <c r="Z544" s="899"/>
    </row>
    <row r="545" spans="1:26" ht="15.75" customHeight="1">
      <c r="A545" s="899"/>
      <c r="B545" s="899"/>
      <c r="C545" s="899"/>
      <c r="D545" s="899"/>
      <c r="E545" s="899"/>
      <c r="F545" s="899"/>
      <c r="G545" s="899"/>
      <c r="H545" s="899"/>
      <c r="I545" s="899"/>
      <c r="J545" s="899"/>
      <c r="K545" s="899"/>
      <c r="L545" s="899"/>
      <c r="M545" s="899"/>
      <c r="N545" s="899"/>
      <c r="O545" s="899"/>
      <c r="P545" s="899"/>
      <c r="Q545" s="899"/>
      <c r="R545" s="899"/>
      <c r="S545" s="899"/>
      <c r="T545" s="899"/>
      <c r="U545" s="899"/>
      <c r="V545" s="899"/>
      <c r="W545" s="899"/>
      <c r="X545" s="899"/>
      <c r="Y545" s="899"/>
      <c r="Z545" s="899"/>
    </row>
    <row r="546" spans="1:26" ht="15.75" customHeight="1">
      <c r="A546" s="899"/>
      <c r="B546" s="899"/>
      <c r="C546" s="899"/>
      <c r="D546" s="899"/>
      <c r="E546" s="899"/>
      <c r="F546" s="899"/>
      <c r="G546" s="899"/>
      <c r="H546" s="899"/>
      <c r="I546" s="899"/>
      <c r="J546" s="899"/>
      <c r="K546" s="899"/>
      <c r="L546" s="899"/>
      <c r="M546" s="899"/>
      <c r="N546" s="899"/>
      <c r="O546" s="899"/>
      <c r="P546" s="899"/>
      <c r="Q546" s="899"/>
      <c r="R546" s="899"/>
      <c r="S546" s="899"/>
      <c r="T546" s="899"/>
      <c r="U546" s="899"/>
      <c r="V546" s="899"/>
      <c r="W546" s="899"/>
      <c r="X546" s="899"/>
      <c r="Y546" s="899"/>
      <c r="Z546" s="899"/>
    </row>
    <row r="547" spans="1:26" ht="15.75" customHeight="1">
      <c r="A547" s="899"/>
      <c r="B547" s="899"/>
      <c r="C547" s="899"/>
      <c r="D547" s="899"/>
      <c r="E547" s="899"/>
      <c r="F547" s="899"/>
      <c r="G547" s="899"/>
      <c r="H547" s="899"/>
      <c r="I547" s="899"/>
      <c r="J547" s="899"/>
      <c r="K547" s="899"/>
      <c r="L547" s="899"/>
      <c r="M547" s="899"/>
      <c r="N547" s="899"/>
      <c r="O547" s="899"/>
      <c r="P547" s="899"/>
      <c r="Q547" s="899"/>
      <c r="R547" s="899"/>
      <c r="S547" s="899"/>
      <c r="T547" s="899"/>
      <c r="U547" s="899"/>
      <c r="V547" s="899"/>
      <c r="W547" s="899"/>
      <c r="X547" s="899"/>
      <c r="Y547" s="899"/>
      <c r="Z547" s="899"/>
    </row>
    <row r="548" spans="1:26" ht="15.75" customHeight="1">
      <c r="A548" s="899"/>
      <c r="B548" s="899"/>
      <c r="C548" s="899"/>
      <c r="D548" s="899"/>
      <c r="E548" s="899"/>
      <c r="F548" s="899"/>
      <c r="G548" s="899"/>
      <c r="H548" s="899"/>
      <c r="I548" s="899"/>
      <c r="J548" s="899"/>
      <c r="K548" s="899"/>
      <c r="L548" s="899"/>
      <c r="M548" s="899"/>
      <c r="N548" s="899"/>
      <c r="O548" s="899"/>
      <c r="P548" s="899"/>
      <c r="Q548" s="899"/>
      <c r="R548" s="899"/>
      <c r="S548" s="899"/>
      <c r="T548" s="899"/>
      <c r="U548" s="899"/>
      <c r="V548" s="899"/>
      <c r="W548" s="899"/>
      <c r="X548" s="899"/>
      <c r="Y548" s="899"/>
      <c r="Z548" s="899"/>
    </row>
    <row r="549" spans="1:26" ht="15.75" customHeight="1">
      <c r="A549" s="899"/>
      <c r="B549" s="899"/>
      <c r="C549" s="899"/>
      <c r="D549" s="899"/>
      <c r="E549" s="899"/>
      <c r="F549" s="899"/>
      <c r="G549" s="899"/>
      <c r="H549" s="899"/>
      <c r="I549" s="899"/>
      <c r="J549" s="899"/>
      <c r="K549" s="899"/>
      <c r="L549" s="899"/>
      <c r="M549" s="899"/>
      <c r="N549" s="899"/>
      <c r="O549" s="899"/>
      <c r="P549" s="899"/>
      <c r="Q549" s="899"/>
      <c r="R549" s="899"/>
      <c r="S549" s="899"/>
      <c r="T549" s="899"/>
      <c r="U549" s="899"/>
      <c r="V549" s="899"/>
      <c r="W549" s="899"/>
      <c r="X549" s="899"/>
      <c r="Y549" s="899"/>
      <c r="Z549" s="899"/>
    </row>
    <row r="550" spans="1:26" ht="15.75" customHeight="1">
      <c r="A550" s="899"/>
      <c r="B550" s="899"/>
      <c r="C550" s="899"/>
      <c r="D550" s="899"/>
      <c r="E550" s="899"/>
      <c r="F550" s="899"/>
      <c r="G550" s="899"/>
      <c r="H550" s="899"/>
      <c r="I550" s="899"/>
      <c r="J550" s="899"/>
      <c r="K550" s="899"/>
      <c r="L550" s="899"/>
      <c r="M550" s="899"/>
      <c r="N550" s="899"/>
      <c r="O550" s="899"/>
      <c r="P550" s="899"/>
      <c r="Q550" s="899"/>
      <c r="R550" s="899"/>
      <c r="S550" s="899"/>
      <c r="T550" s="899"/>
      <c r="U550" s="899"/>
      <c r="V550" s="899"/>
      <c r="W550" s="899"/>
      <c r="X550" s="899"/>
      <c r="Y550" s="899"/>
      <c r="Z550" s="899"/>
    </row>
    <row r="551" spans="1:26" ht="15.75" customHeight="1">
      <c r="A551" s="899"/>
      <c r="B551" s="899"/>
      <c r="C551" s="899"/>
      <c r="D551" s="899"/>
      <c r="E551" s="899"/>
      <c r="F551" s="899"/>
      <c r="G551" s="899"/>
      <c r="H551" s="899"/>
      <c r="I551" s="899"/>
      <c r="J551" s="899"/>
      <c r="K551" s="899"/>
      <c r="L551" s="899"/>
      <c r="M551" s="899"/>
      <c r="N551" s="899"/>
      <c r="O551" s="899"/>
      <c r="P551" s="899"/>
      <c r="Q551" s="899"/>
      <c r="R551" s="899"/>
      <c r="S551" s="899"/>
      <c r="T551" s="899"/>
      <c r="U551" s="899"/>
      <c r="V551" s="899"/>
      <c r="W551" s="899"/>
      <c r="X551" s="899"/>
      <c r="Y551" s="899"/>
      <c r="Z551" s="899"/>
    </row>
    <row r="552" spans="1:26" ht="15.75" customHeight="1">
      <c r="A552" s="899"/>
      <c r="B552" s="899"/>
      <c r="C552" s="899"/>
      <c r="D552" s="899"/>
      <c r="E552" s="899"/>
      <c r="F552" s="899"/>
      <c r="G552" s="899"/>
      <c r="H552" s="899"/>
      <c r="I552" s="899"/>
      <c r="J552" s="899"/>
      <c r="K552" s="899"/>
      <c r="L552" s="899"/>
      <c r="M552" s="899"/>
      <c r="N552" s="899"/>
      <c r="O552" s="899"/>
      <c r="P552" s="899"/>
      <c r="Q552" s="899"/>
      <c r="R552" s="899"/>
      <c r="S552" s="899"/>
      <c r="T552" s="899"/>
      <c r="U552" s="899"/>
      <c r="V552" s="899"/>
      <c r="W552" s="899"/>
      <c r="X552" s="899"/>
      <c r="Y552" s="899"/>
      <c r="Z552" s="899"/>
    </row>
    <row r="553" spans="1:26" ht="15.75" customHeight="1">
      <c r="A553" s="899"/>
      <c r="B553" s="899"/>
      <c r="C553" s="899"/>
      <c r="D553" s="899"/>
      <c r="E553" s="899"/>
      <c r="F553" s="899"/>
      <c r="G553" s="899"/>
      <c r="H553" s="899"/>
      <c r="I553" s="899"/>
      <c r="J553" s="899"/>
      <c r="K553" s="899"/>
      <c r="L553" s="899"/>
      <c r="M553" s="899"/>
      <c r="N553" s="899"/>
      <c r="O553" s="899"/>
      <c r="P553" s="899"/>
      <c r="Q553" s="899"/>
      <c r="R553" s="899"/>
      <c r="S553" s="899"/>
      <c r="T553" s="899"/>
      <c r="U553" s="899"/>
      <c r="V553" s="899"/>
      <c r="W553" s="899"/>
      <c r="X553" s="899"/>
      <c r="Y553" s="899"/>
      <c r="Z553" s="899"/>
    </row>
    <row r="554" spans="1:26" ht="15.75" customHeight="1">
      <c r="A554" s="899"/>
      <c r="B554" s="899"/>
      <c r="C554" s="899"/>
      <c r="D554" s="899"/>
      <c r="E554" s="899"/>
      <c r="F554" s="899"/>
      <c r="G554" s="899"/>
      <c r="H554" s="899"/>
      <c r="I554" s="899"/>
      <c r="J554" s="899"/>
      <c r="K554" s="899"/>
      <c r="L554" s="899"/>
      <c r="M554" s="899"/>
      <c r="N554" s="899"/>
      <c r="O554" s="899"/>
      <c r="P554" s="899"/>
      <c r="Q554" s="899"/>
      <c r="R554" s="899"/>
      <c r="S554" s="899"/>
      <c r="T554" s="899"/>
      <c r="U554" s="899"/>
      <c r="V554" s="899"/>
      <c r="W554" s="899"/>
      <c r="X554" s="899"/>
      <c r="Y554" s="899"/>
      <c r="Z554" s="899"/>
    </row>
    <row r="555" spans="1:26" ht="15.75" customHeight="1">
      <c r="A555" s="899"/>
      <c r="B555" s="899"/>
      <c r="C555" s="899"/>
      <c r="D555" s="899"/>
      <c r="E555" s="899"/>
      <c r="F555" s="899"/>
      <c r="G555" s="899"/>
      <c r="H555" s="899"/>
      <c r="I555" s="899"/>
      <c r="J555" s="899"/>
      <c r="K555" s="899"/>
      <c r="L555" s="899"/>
      <c r="M555" s="899"/>
      <c r="N555" s="899"/>
      <c r="O555" s="899"/>
      <c r="P555" s="899"/>
      <c r="Q555" s="899"/>
      <c r="R555" s="899"/>
      <c r="S555" s="899"/>
      <c r="T555" s="899"/>
      <c r="U555" s="899"/>
      <c r="V555" s="899"/>
      <c r="W555" s="899"/>
      <c r="X555" s="899"/>
      <c r="Y555" s="899"/>
      <c r="Z555" s="899"/>
    </row>
    <row r="556" spans="1:26" ht="15.75" customHeight="1">
      <c r="A556" s="899"/>
      <c r="B556" s="899"/>
      <c r="C556" s="899"/>
      <c r="D556" s="899"/>
      <c r="E556" s="899"/>
      <c r="F556" s="899"/>
      <c r="G556" s="899"/>
      <c r="H556" s="899"/>
      <c r="I556" s="899"/>
      <c r="J556" s="899"/>
      <c r="K556" s="899"/>
      <c r="L556" s="899"/>
      <c r="M556" s="899"/>
      <c r="N556" s="899"/>
      <c r="O556" s="899"/>
      <c r="P556" s="899"/>
      <c r="Q556" s="899"/>
      <c r="R556" s="899"/>
      <c r="S556" s="899"/>
      <c r="T556" s="899"/>
      <c r="U556" s="899"/>
      <c r="V556" s="899"/>
      <c r="W556" s="899"/>
      <c r="X556" s="899"/>
      <c r="Y556" s="899"/>
      <c r="Z556" s="899"/>
    </row>
    <row r="557" spans="1:26" ht="15.75" customHeight="1">
      <c r="A557" s="899"/>
      <c r="B557" s="899"/>
      <c r="C557" s="899"/>
      <c r="D557" s="899"/>
      <c r="E557" s="899"/>
      <c r="F557" s="899"/>
      <c r="G557" s="899"/>
      <c r="H557" s="899"/>
      <c r="I557" s="899"/>
      <c r="J557" s="899"/>
      <c r="K557" s="899"/>
      <c r="L557" s="899"/>
      <c r="M557" s="899"/>
      <c r="N557" s="899"/>
      <c r="O557" s="899"/>
      <c r="P557" s="899"/>
      <c r="Q557" s="899"/>
      <c r="R557" s="899"/>
      <c r="S557" s="899"/>
      <c r="T557" s="899"/>
      <c r="U557" s="899"/>
      <c r="V557" s="899"/>
      <c r="W557" s="899"/>
      <c r="X557" s="899"/>
      <c r="Y557" s="899"/>
      <c r="Z557" s="899"/>
    </row>
    <row r="558" spans="1:26" ht="15.75" customHeight="1">
      <c r="A558" s="899"/>
      <c r="B558" s="899"/>
      <c r="C558" s="899"/>
      <c r="D558" s="899"/>
      <c r="E558" s="899"/>
      <c r="F558" s="899"/>
      <c r="G558" s="899"/>
      <c r="H558" s="899"/>
      <c r="I558" s="899"/>
      <c r="J558" s="899"/>
      <c r="K558" s="899"/>
      <c r="L558" s="899"/>
      <c r="M558" s="899"/>
      <c r="N558" s="899"/>
      <c r="O558" s="899"/>
      <c r="P558" s="899"/>
      <c r="Q558" s="899"/>
      <c r="R558" s="899"/>
      <c r="S558" s="899"/>
      <c r="T558" s="899"/>
      <c r="U558" s="899"/>
      <c r="V558" s="899"/>
      <c r="W558" s="899"/>
      <c r="X558" s="899"/>
      <c r="Y558" s="899"/>
      <c r="Z558" s="899"/>
    </row>
    <row r="559" spans="1:26" ht="15.75" customHeight="1">
      <c r="A559" s="899"/>
      <c r="B559" s="899"/>
      <c r="C559" s="899"/>
      <c r="D559" s="899"/>
      <c r="E559" s="899"/>
      <c r="F559" s="899"/>
      <c r="G559" s="899"/>
      <c r="H559" s="899"/>
      <c r="I559" s="899"/>
      <c r="J559" s="899"/>
      <c r="K559" s="899"/>
      <c r="L559" s="899"/>
      <c r="M559" s="899"/>
      <c r="N559" s="899"/>
      <c r="O559" s="899"/>
      <c r="P559" s="899"/>
      <c r="Q559" s="899"/>
      <c r="R559" s="899"/>
      <c r="S559" s="899"/>
      <c r="T559" s="899"/>
      <c r="U559" s="899"/>
      <c r="V559" s="899"/>
      <c r="W559" s="899"/>
      <c r="X559" s="899"/>
      <c r="Y559" s="899"/>
      <c r="Z559" s="899"/>
    </row>
    <row r="560" spans="1:26" ht="15.75" customHeight="1">
      <c r="A560" s="899"/>
      <c r="B560" s="899"/>
      <c r="C560" s="899"/>
      <c r="D560" s="899"/>
      <c r="E560" s="899"/>
      <c r="F560" s="899"/>
      <c r="G560" s="899"/>
      <c r="H560" s="899"/>
      <c r="I560" s="899"/>
      <c r="J560" s="899"/>
      <c r="K560" s="899"/>
      <c r="L560" s="899"/>
      <c r="M560" s="899"/>
      <c r="N560" s="899"/>
      <c r="O560" s="899"/>
      <c r="P560" s="899"/>
      <c r="Q560" s="899"/>
      <c r="R560" s="899"/>
      <c r="S560" s="899"/>
      <c r="T560" s="899"/>
      <c r="U560" s="899"/>
      <c r="V560" s="899"/>
      <c r="W560" s="899"/>
      <c r="X560" s="899"/>
      <c r="Y560" s="899"/>
      <c r="Z560" s="899"/>
    </row>
    <row r="561" spans="1:26" ht="15.75" customHeight="1">
      <c r="A561" s="899"/>
      <c r="B561" s="899"/>
      <c r="C561" s="899"/>
      <c r="D561" s="899"/>
      <c r="E561" s="899"/>
      <c r="F561" s="899"/>
      <c r="G561" s="899"/>
      <c r="H561" s="899"/>
      <c r="I561" s="899"/>
      <c r="J561" s="899"/>
      <c r="K561" s="899"/>
      <c r="L561" s="899"/>
      <c r="M561" s="899"/>
      <c r="N561" s="899"/>
      <c r="O561" s="899"/>
      <c r="P561" s="899"/>
      <c r="Q561" s="899"/>
      <c r="R561" s="899"/>
      <c r="S561" s="899"/>
      <c r="T561" s="899"/>
      <c r="U561" s="899"/>
      <c r="V561" s="899"/>
      <c r="W561" s="899"/>
      <c r="X561" s="899"/>
      <c r="Y561" s="899"/>
      <c r="Z561" s="899"/>
    </row>
    <row r="562" spans="1:26" ht="15.75" customHeight="1">
      <c r="A562" s="899"/>
      <c r="B562" s="899"/>
      <c r="C562" s="899"/>
      <c r="D562" s="899"/>
      <c r="E562" s="899"/>
      <c r="F562" s="899"/>
      <c r="G562" s="899"/>
      <c r="H562" s="899"/>
      <c r="I562" s="899"/>
      <c r="J562" s="899"/>
      <c r="K562" s="899"/>
      <c r="L562" s="899"/>
      <c r="M562" s="899"/>
      <c r="N562" s="899"/>
      <c r="O562" s="899"/>
      <c r="P562" s="899"/>
      <c r="Q562" s="899"/>
      <c r="R562" s="899"/>
      <c r="S562" s="899"/>
      <c r="T562" s="899"/>
      <c r="U562" s="899"/>
      <c r="V562" s="899"/>
      <c r="W562" s="899"/>
      <c r="X562" s="899"/>
      <c r="Y562" s="899"/>
      <c r="Z562" s="899"/>
    </row>
    <row r="563" spans="1:26" ht="15.75" customHeight="1">
      <c r="A563" s="899"/>
      <c r="B563" s="899"/>
      <c r="C563" s="899"/>
      <c r="D563" s="899"/>
      <c r="E563" s="899"/>
      <c r="F563" s="899"/>
      <c r="G563" s="899"/>
      <c r="H563" s="899"/>
      <c r="I563" s="899"/>
      <c r="J563" s="899"/>
      <c r="K563" s="899"/>
      <c r="L563" s="899"/>
      <c r="M563" s="899"/>
      <c r="N563" s="899"/>
      <c r="O563" s="899"/>
      <c r="P563" s="899"/>
      <c r="Q563" s="899"/>
      <c r="R563" s="899"/>
      <c r="S563" s="899"/>
      <c r="T563" s="899"/>
      <c r="U563" s="899"/>
      <c r="V563" s="899"/>
      <c r="W563" s="899"/>
      <c r="X563" s="899"/>
      <c r="Y563" s="899"/>
      <c r="Z563" s="899"/>
    </row>
    <row r="564" spans="1:26" ht="15.75" customHeight="1">
      <c r="A564" s="899"/>
      <c r="B564" s="899"/>
      <c r="C564" s="899"/>
      <c r="D564" s="899"/>
      <c r="E564" s="899"/>
      <c r="F564" s="899"/>
      <c r="G564" s="899"/>
      <c r="H564" s="899"/>
      <c r="I564" s="899"/>
      <c r="J564" s="899"/>
      <c r="K564" s="899"/>
      <c r="L564" s="899"/>
      <c r="M564" s="899"/>
      <c r="N564" s="899"/>
      <c r="O564" s="899"/>
      <c r="P564" s="899"/>
      <c r="Q564" s="899"/>
      <c r="R564" s="899"/>
      <c r="S564" s="899"/>
      <c r="T564" s="899"/>
      <c r="U564" s="899"/>
      <c r="V564" s="899"/>
      <c r="W564" s="899"/>
      <c r="X564" s="899"/>
      <c r="Y564" s="899"/>
      <c r="Z564" s="899"/>
    </row>
    <row r="565" spans="1:26" ht="15.75" customHeight="1">
      <c r="A565" s="899"/>
      <c r="B565" s="899"/>
      <c r="C565" s="899"/>
      <c r="D565" s="899"/>
      <c r="E565" s="899"/>
      <c r="F565" s="899"/>
      <c r="G565" s="899"/>
      <c r="H565" s="899"/>
      <c r="I565" s="899"/>
      <c r="J565" s="899"/>
      <c r="K565" s="899"/>
      <c r="L565" s="899"/>
      <c r="M565" s="899"/>
      <c r="N565" s="899"/>
      <c r="O565" s="899"/>
      <c r="P565" s="899"/>
      <c r="Q565" s="899"/>
      <c r="R565" s="899"/>
      <c r="S565" s="899"/>
      <c r="T565" s="899"/>
      <c r="U565" s="899"/>
      <c r="V565" s="899"/>
      <c r="W565" s="899"/>
      <c r="X565" s="899"/>
      <c r="Y565" s="899"/>
      <c r="Z565" s="899"/>
    </row>
    <row r="566" spans="1:26" ht="15.75" customHeight="1">
      <c r="A566" s="899"/>
      <c r="B566" s="899"/>
      <c r="C566" s="899"/>
      <c r="D566" s="899"/>
      <c r="E566" s="899"/>
      <c r="F566" s="899"/>
      <c r="G566" s="899"/>
      <c r="H566" s="899"/>
      <c r="I566" s="899"/>
      <c r="J566" s="899"/>
      <c r="K566" s="899"/>
      <c r="L566" s="899"/>
      <c r="M566" s="899"/>
      <c r="N566" s="899"/>
      <c r="O566" s="899"/>
      <c r="P566" s="899"/>
      <c r="Q566" s="899"/>
      <c r="R566" s="899"/>
      <c r="S566" s="899"/>
      <c r="T566" s="899"/>
      <c r="U566" s="899"/>
      <c r="V566" s="899"/>
      <c r="W566" s="899"/>
      <c r="X566" s="899"/>
      <c r="Y566" s="899"/>
      <c r="Z566" s="899"/>
    </row>
    <row r="567" spans="1:26" ht="15.75" customHeight="1">
      <c r="A567" s="899"/>
      <c r="B567" s="899"/>
      <c r="C567" s="899"/>
      <c r="D567" s="899"/>
      <c r="E567" s="899"/>
      <c r="F567" s="899"/>
      <c r="G567" s="899"/>
      <c r="H567" s="899"/>
      <c r="I567" s="899"/>
      <c r="J567" s="899"/>
      <c r="K567" s="899"/>
      <c r="L567" s="899"/>
      <c r="M567" s="899"/>
      <c r="N567" s="899"/>
      <c r="O567" s="899"/>
      <c r="P567" s="899"/>
      <c r="Q567" s="899"/>
      <c r="R567" s="899"/>
      <c r="S567" s="899"/>
      <c r="T567" s="899"/>
      <c r="U567" s="899"/>
      <c r="V567" s="899"/>
      <c r="W567" s="899"/>
      <c r="X567" s="899"/>
      <c r="Y567" s="899"/>
      <c r="Z567" s="899"/>
    </row>
    <row r="568" spans="1:26" ht="15.75" customHeight="1">
      <c r="A568" s="899"/>
      <c r="B568" s="899"/>
      <c r="C568" s="899"/>
      <c r="D568" s="899"/>
      <c r="E568" s="899"/>
      <c r="F568" s="899"/>
      <c r="G568" s="899"/>
      <c r="H568" s="899"/>
      <c r="I568" s="899"/>
      <c r="J568" s="899"/>
      <c r="K568" s="899"/>
      <c r="L568" s="899"/>
      <c r="M568" s="899"/>
      <c r="N568" s="899"/>
      <c r="O568" s="899"/>
      <c r="P568" s="899"/>
      <c r="Q568" s="899"/>
      <c r="R568" s="899"/>
      <c r="S568" s="899"/>
      <c r="T568" s="899"/>
      <c r="U568" s="899"/>
      <c r="V568" s="899"/>
      <c r="W568" s="899"/>
      <c r="X568" s="899"/>
      <c r="Y568" s="899"/>
      <c r="Z568" s="899"/>
    </row>
    <row r="569" spans="1:26" ht="15.75" customHeight="1">
      <c r="A569" s="899"/>
      <c r="B569" s="899"/>
      <c r="C569" s="899"/>
      <c r="D569" s="899"/>
      <c r="E569" s="899"/>
      <c r="F569" s="899"/>
      <c r="G569" s="899"/>
      <c r="H569" s="899"/>
      <c r="I569" s="899"/>
      <c r="J569" s="899"/>
      <c r="K569" s="899"/>
      <c r="L569" s="899"/>
      <c r="M569" s="899"/>
      <c r="N569" s="899"/>
      <c r="O569" s="899"/>
      <c r="P569" s="899"/>
      <c r="Q569" s="899"/>
      <c r="R569" s="899"/>
      <c r="S569" s="899"/>
      <c r="T569" s="899"/>
      <c r="U569" s="899"/>
      <c r="V569" s="899"/>
      <c r="W569" s="899"/>
      <c r="X569" s="899"/>
      <c r="Y569" s="899"/>
      <c r="Z569" s="899"/>
    </row>
    <row r="570" spans="1:26" ht="15.75" customHeight="1">
      <c r="A570" s="899"/>
      <c r="B570" s="899"/>
      <c r="C570" s="899"/>
      <c r="D570" s="899"/>
      <c r="E570" s="899"/>
      <c r="F570" s="899"/>
      <c r="G570" s="899"/>
      <c r="H570" s="899"/>
      <c r="I570" s="899"/>
      <c r="J570" s="899"/>
      <c r="K570" s="899"/>
      <c r="L570" s="899"/>
      <c r="M570" s="899"/>
      <c r="N570" s="899"/>
      <c r="O570" s="899"/>
      <c r="P570" s="899"/>
      <c r="Q570" s="899"/>
      <c r="R570" s="899"/>
      <c r="S570" s="899"/>
      <c r="T570" s="899"/>
      <c r="U570" s="899"/>
      <c r="V570" s="899"/>
      <c r="W570" s="899"/>
      <c r="X570" s="899"/>
      <c r="Y570" s="899"/>
      <c r="Z570" s="899"/>
    </row>
    <row r="571" spans="1:26" ht="15.75" customHeight="1">
      <c r="A571" s="899"/>
      <c r="B571" s="899"/>
      <c r="C571" s="899"/>
      <c r="D571" s="899"/>
      <c r="E571" s="899"/>
      <c r="F571" s="899"/>
      <c r="G571" s="899"/>
      <c r="H571" s="899"/>
      <c r="I571" s="899"/>
      <c r="J571" s="899"/>
      <c r="K571" s="899"/>
      <c r="L571" s="899"/>
      <c r="M571" s="899"/>
      <c r="N571" s="899"/>
      <c r="O571" s="899"/>
      <c r="P571" s="899"/>
      <c r="Q571" s="899"/>
      <c r="R571" s="899"/>
      <c r="S571" s="899"/>
      <c r="T571" s="899"/>
      <c r="U571" s="899"/>
      <c r="V571" s="899"/>
      <c r="W571" s="899"/>
      <c r="X571" s="899"/>
      <c r="Y571" s="899"/>
      <c r="Z571" s="899"/>
    </row>
    <row r="572" spans="1:26" ht="15.75" customHeight="1">
      <c r="A572" s="899"/>
      <c r="B572" s="899"/>
      <c r="C572" s="899"/>
      <c r="D572" s="899"/>
      <c r="E572" s="899"/>
      <c r="F572" s="899"/>
      <c r="G572" s="899"/>
      <c r="H572" s="899"/>
      <c r="I572" s="899"/>
      <c r="J572" s="899"/>
      <c r="K572" s="899"/>
      <c r="L572" s="899"/>
      <c r="M572" s="899"/>
      <c r="N572" s="899"/>
      <c r="O572" s="899"/>
      <c r="P572" s="899"/>
      <c r="Q572" s="899"/>
      <c r="R572" s="899"/>
      <c r="S572" s="899"/>
      <c r="T572" s="899"/>
      <c r="U572" s="899"/>
      <c r="V572" s="899"/>
      <c r="W572" s="899"/>
      <c r="X572" s="899"/>
      <c r="Y572" s="899"/>
      <c r="Z572" s="899"/>
    </row>
    <row r="573" spans="1:26" ht="15.75" customHeight="1">
      <c r="A573" s="899"/>
      <c r="B573" s="899"/>
      <c r="C573" s="899"/>
      <c r="D573" s="899"/>
      <c r="E573" s="899"/>
      <c r="F573" s="899"/>
      <c r="G573" s="899"/>
      <c r="H573" s="899"/>
      <c r="I573" s="899"/>
      <c r="J573" s="899"/>
      <c r="K573" s="899"/>
      <c r="L573" s="899"/>
      <c r="M573" s="899"/>
      <c r="N573" s="899"/>
      <c r="O573" s="899"/>
      <c r="P573" s="899"/>
      <c r="Q573" s="899"/>
      <c r="R573" s="899"/>
      <c r="S573" s="899"/>
      <c r="T573" s="899"/>
      <c r="U573" s="899"/>
      <c r="V573" s="899"/>
      <c r="W573" s="899"/>
      <c r="X573" s="899"/>
      <c r="Y573" s="899"/>
      <c r="Z573" s="899"/>
    </row>
    <row r="574" spans="1:26" ht="15.75" customHeight="1">
      <c r="A574" s="899"/>
      <c r="B574" s="899"/>
      <c r="C574" s="899"/>
      <c r="D574" s="899"/>
      <c r="E574" s="899"/>
      <c r="F574" s="899"/>
      <c r="G574" s="899"/>
      <c r="H574" s="899"/>
      <c r="I574" s="899"/>
      <c r="J574" s="899"/>
      <c r="K574" s="899"/>
      <c r="L574" s="899"/>
      <c r="M574" s="899"/>
      <c r="N574" s="899"/>
      <c r="O574" s="899"/>
      <c r="P574" s="899"/>
      <c r="Q574" s="899"/>
      <c r="R574" s="899"/>
      <c r="S574" s="899"/>
      <c r="T574" s="899"/>
      <c r="U574" s="899"/>
      <c r="V574" s="899"/>
      <c r="W574" s="899"/>
      <c r="X574" s="899"/>
      <c r="Y574" s="899"/>
      <c r="Z574" s="899"/>
    </row>
    <row r="575" spans="1:26" ht="15.75" customHeight="1">
      <c r="A575" s="899"/>
      <c r="B575" s="899"/>
      <c r="C575" s="899"/>
      <c r="D575" s="899"/>
      <c r="E575" s="899"/>
      <c r="F575" s="899"/>
      <c r="G575" s="899"/>
      <c r="H575" s="899"/>
      <c r="I575" s="899"/>
      <c r="J575" s="899"/>
      <c r="K575" s="899"/>
      <c r="L575" s="899"/>
      <c r="M575" s="899"/>
      <c r="N575" s="899"/>
      <c r="O575" s="899"/>
      <c r="P575" s="899"/>
      <c r="Q575" s="899"/>
      <c r="R575" s="899"/>
      <c r="S575" s="899"/>
      <c r="T575" s="899"/>
      <c r="U575" s="899"/>
      <c r="V575" s="899"/>
      <c r="W575" s="899"/>
      <c r="X575" s="899"/>
      <c r="Y575" s="899"/>
      <c r="Z575" s="899"/>
    </row>
    <row r="576" spans="1:26" ht="15.75" customHeight="1">
      <c r="A576" s="899"/>
      <c r="B576" s="899"/>
      <c r="C576" s="899"/>
      <c r="D576" s="899"/>
      <c r="E576" s="899"/>
      <c r="F576" s="899"/>
      <c r="G576" s="899"/>
      <c r="H576" s="899"/>
      <c r="I576" s="899"/>
      <c r="J576" s="899"/>
      <c r="K576" s="899"/>
      <c r="L576" s="899"/>
      <c r="M576" s="899"/>
      <c r="N576" s="899"/>
      <c r="O576" s="899"/>
      <c r="P576" s="899"/>
      <c r="Q576" s="899"/>
      <c r="R576" s="899"/>
      <c r="S576" s="899"/>
      <c r="T576" s="899"/>
      <c r="U576" s="899"/>
      <c r="V576" s="899"/>
      <c r="W576" s="899"/>
      <c r="X576" s="899"/>
      <c r="Y576" s="899"/>
      <c r="Z576" s="899"/>
    </row>
    <row r="577" spans="1:26" ht="15.75" customHeight="1">
      <c r="A577" s="899"/>
      <c r="B577" s="899"/>
      <c r="C577" s="899"/>
      <c r="D577" s="899"/>
      <c r="E577" s="899"/>
      <c r="F577" s="899"/>
      <c r="G577" s="899"/>
      <c r="H577" s="899"/>
      <c r="I577" s="899"/>
      <c r="J577" s="899"/>
      <c r="K577" s="899"/>
      <c r="L577" s="899"/>
      <c r="M577" s="899"/>
      <c r="N577" s="899"/>
      <c r="O577" s="899"/>
      <c r="P577" s="899"/>
      <c r="Q577" s="899"/>
      <c r="R577" s="899"/>
      <c r="S577" s="899"/>
      <c r="T577" s="899"/>
      <c r="U577" s="899"/>
      <c r="V577" s="899"/>
      <c r="W577" s="899"/>
      <c r="X577" s="899"/>
      <c r="Y577" s="899"/>
      <c r="Z577" s="899"/>
    </row>
    <row r="578" spans="1:26" ht="15.75" customHeight="1">
      <c r="A578" s="899"/>
      <c r="B578" s="899"/>
      <c r="C578" s="899"/>
      <c r="D578" s="899"/>
      <c r="E578" s="899"/>
      <c r="F578" s="899"/>
      <c r="G578" s="899"/>
      <c r="H578" s="899"/>
      <c r="I578" s="899"/>
      <c r="J578" s="899"/>
      <c r="K578" s="899"/>
      <c r="L578" s="899"/>
      <c r="M578" s="899"/>
      <c r="N578" s="899"/>
      <c r="O578" s="899"/>
      <c r="P578" s="899"/>
      <c r="Q578" s="899"/>
      <c r="R578" s="899"/>
      <c r="S578" s="899"/>
      <c r="T578" s="899"/>
      <c r="U578" s="899"/>
      <c r="V578" s="899"/>
      <c r="W578" s="899"/>
      <c r="X578" s="899"/>
      <c r="Y578" s="899"/>
      <c r="Z578" s="899"/>
    </row>
    <row r="579" spans="1:26" ht="15.75" customHeight="1">
      <c r="A579" s="899"/>
      <c r="B579" s="899"/>
      <c r="C579" s="899"/>
      <c r="D579" s="899"/>
      <c r="E579" s="899"/>
      <c r="F579" s="899"/>
      <c r="G579" s="899"/>
      <c r="H579" s="899"/>
      <c r="I579" s="899"/>
      <c r="J579" s="899"/>
      <c r="K579" s="899"/>
      <c r="L579" s="899"/>
      <c r="M579" s="899"/>
      <c r="N579" s="899"/>
      <c r="O579" s="899"/>
      <c r="P579" s="899"/>
      <c r="Q579" s="899"/>
      <c r="R579" s="899"/>
      <c r="S579" s="899"/>
      <c r="T579" s="899"/>
      <c r="U579" s="899"/>
      <c r="V579" s="899"/>
      <c r="W579" s="899"/>
      <c r="X579" s="899"/>
      <c r="Y579" s="899"/>
      <c r="Z579" s="899"/>
    </row>
    <row r="580" spans="1:26" ht="15.75" customHeight="1">
      <c r="A580" s="899"/>
      <c r="B580" s="899"/>
      <c r="C580" s="899"/>
      <c r="D580" s="899"/>
      <c r="E580" s="899"/>
      <c r="F580" s="899"/>
      <c r="G580" s="899"/>
      <c r="H580" s="899"/>
      <c r="I580" s="899"/>
      <c r="J580" s="899"/>
      <c r="K580" s="899"/>
      <c r="L580" s="899"/>
      <c r="M580" s="899"/>
      <c r="N580" s="899"/>
      <c r="O580" s="899"/>
      <c r="P580" s="899"/>
      <c r="Q580" s="899"/>
      <c r="R580" s="899"/>
      <c r="S580" s="899"/>
      <c r="T580" s="899"/>
      <c r="U580" s="899"/>
      <c r="V580" s="899"/>
      <c r="W580" s="899"/>
      <c r="X580" s="899"/>
      <c r="Y580" s="899"/>
      <c r="Z580" s="899"/>
    </row>
    <row r="581" spans="1:26" ht="15.75" customHeight="1">
      <c r="A581" s="899"/>
      <c r="B581" s="899"/>
      <c r="C581" s="899"/>
      <c r="D581" s="899"/>
      <c r="E581" s="899"/>
      <c r="F581" s="899"/>
      <c r="G581" s="899"/>
      <c r="H581" s="899"/>
      <c r="I581" s="899"/>
      <c r="J581" s="899"/>
      <c r="K581" s="899"/>
      <c r="L581" s="899"/>
      <c r="M581" s="899"/>
      <c r="N581" s="899"/>
      <c r="O581" s="899"/>
      <c r="P581" s="899"/>
      <c r="Q581" s="899"/>
      <c r="R581" s="899"/>
      <c r="S581" s="899"/>
      <c r="T581" s="899"/>
      <c r="U581" s="899"/>
      <c r="V581" s="899"/>
      <c r="W581" s="899"/>
      <c r="X581" s="899"/>
      <c r="Y581" s="899"/>
      <c r="Z581" s="899"/>
    </row>
    <row r="582" spans="1:26" ht="15.75" customHeight="1">
      <c r="A582" s="899"/>
      <c r="B582" s="899"/>
      <c r="C582" s="899"/>
      <c r="D582" s="899"/>
      <c r="E582" s="899"/>
      <c r="F582" s="899"/>
      <c r="G582" s="899"/>
      <c r="H582" s="899"/>
      <c r="I582" s="899"/>
      <c r="J582" s="899"/>
      <c r="K582" s="899"/>
      <c r="L582" s="899"/>
      <c r="M582" s="899"/>
      <c r="N582" s="899"/>
      <c r="O582" s="899"/>
      <c r="P582" s="899"/>
      <c r="Q582" s="899"/>
      <c r="R582" s="899"/>
      <c r="S582" s="899"/>
      <c r="T582" s="899"/>
      <c r="U582" s="899"/>
      <c r="V582" s="899"/>
      <c r="W582" s="899"/>
      <c r="X582" s="899"/>
      <c r="Y582" s="899"/>
      <c r="Z582" s="899"/>
    </row>
    <row r="583" spans="1:26" ht="15.75" customHeight="1">
      <c r="A583" s="899"/>
      <c r="B583" s="899"/>
      <c r="C583" s="899"/>
      <c r="D583" s="899"/>
      <c r="E583" s="899"/>
      <c r="F583" s="899"/>
      <c r="G583" s="899"/>
      <c r="H583" s="899"/>
      <c r="I583" s="899"/>
      <c r="J583" s="899"/>
      <c r="K583" s="899"/>
      <c r="L583" s="899"/>
      <c r="M583" s="899"/>
      <c r="N583" s="899"/>
      <c r="O583" s="899"/>
      <c r="P583" s="899"/>
      <c r="Q583" s="899"/>
      <c r="R583" s="899"/>
      <c r="S583" s="899"/>
      <c r="T583" s="899"/>
      <c r="U583" s="899"/>
      <c r="V583" s="899"/>
      <c r="W583" s="899"/>
      <c r="X583" s="899"/>
      <c r="Y583" s="899"/>
      <c r="Z583" s="899"/>
    </row>
    <row r="584" spans="1:26" ht="15.75" customHeight="1">
      <c r="A584" s="899"/>
      <c r="B584" s="899"/>
      <c r="C584" s="899"/>
      <c r="D584" s="899"/>
      <c r="E584" s="899"/>
      <c r="F584" s="899"/>
      <c r="G584" s="899"/>
      <c r="H584" s="899"/>
      <c r="I584" s="899"/>
      <c r="J584" s="899"/>
      <c r="K584" s="899"/>
      <c r="L584" s="899"/>
      <c r="M584" s="899"/>
      <c r="N584" s="899"/>
      <c r="O584" s="899"/>
      <c r="P584" s="899"/>
      <c r="Q584" s="899"/>
      <c r="R584" s="899"/>
      <c r="S584" s="899"/>
      <c r="T584" s="899"/>
      <c r="U584" s="899"/>
      <c r="V584" s="899"/>
      <c r="W584" s="899"/>
      <c r="X584" s="899"/>
      <c r="Y584" s="899"/>
      <c r="Z584" s="899"/>
    </row>
    <row r="585" spans="1:26" ht="15.75" customHeight="1">
      <c r="A585" s="899"/>
      <c r="B585" s="899"/>
      <c r="C585" s="899"/>
      <c r="D585" s="899"/>
      <c r="E585" s="899"/>
      <c r="F585" s="899"/>
      <c r="G585" s="899"/>
      <c r="H585" s="899"/>
      <c r="I585" s="899"/>
      <c r="J585" s="899"/>
      <c r="K585" s="899"/>
      <c r="L585" s="899"/>
      <c r="M585" s="899"/>
      <c r="N585" s="899"/>
      <c r="O585" s="899"/>
      <c r="P585" s="899"/>
      <c r="Q585" s="899"/>
      <c r="R585" s="899"/>
      <c r="S585" s="899"/>
      <c r="T585" s="899"/>
      <c r="U585" s="899"/>
      <c r="V585" s="899"/>
      <c r="W585" s="899"/>
      <c r="X585" s="899"/>
      <c r="Y585" s="899"/>
      <c r="Z585" s="899"/>
    </row>
    <row r="586" spans="1:26" ht="15.75" customHeight="1">
      <c r="A586" s="899"/>
      <c r="B586" s="899"/>
      <c r="C586" s="899"/>
      <c r="D586" s="899"/>
      <c r="E586" s="899"/>
      <c r="F586" s="899"/>
      <c r="G586" s="899"/>
      <c r="H586" s="899"/>
      <c r="I586" s="899"/>
      <c r="J586" s="899"/>
      <c r="K586" s="899"/>
      <c r="L586" s="899"/>
      <c r="M586" s="899"/>
      <c r="N586" s="899"/>
      <c r="O586" s="899"/>
      <c r="P586" s="899"/>
      <c r="Q586" s="899"/>
      <c r="R586" s="899"/>
      <c r="S586" s="899"/>
      <c r="T586" s="899"/>
      <c r="U586" s="899"/>
      <c r="V586" s="899"/>
      <c r="W586" s="899"/>
      <c r="X586" s="899"/>
      <c r="Y586" s="899"/>
      <c r="Z586" s="899"/>
    </row>
    <row r="587" spans="1:26" ht="15.75" customHeight="1">
      <c r="A587" s="899"/>
      <c r="B587" s="899"/>
      <c r="C587" s="899"/>
      <c r="D587" s="899"/>
      <c r="E587" s="899"/>
      <c r="F587" s="899"/>
      <c r="G587" s="899"/>
      <c r="H587" s="899"/>
      <c r="I587" s="899"/>
      <c r="J587" s="899"/>
      <c r="K587" s="899"/>
      <c r="L587" s="899"/>
      <c r="M587" s="899"/>
      <c r="N587" s="899"/>
      <c r="O587" s="899"/>
      <c r="P587" s="899"/>
      <c r="Q587" s="899"/>
      <c r="R587" s="899"/>
      <c r="S587" s="899"/>
      <c r="T587" s="899"/>
      <c r="U587" s="899"/>
      <c r="V587" s="899"/>
      <c r="W587" s="899"/>
      <c r="X587" s="899"/>
      <c r="Y587" s="899"/>
      <c r="Z587" s="899"/>
    </row>
    <row r="588" spans="1:26" ht="15.75" customHeight="1">
      <c r="A588" s="899"/>
      <c r="B588" s="899"/>
      <c r="C588" s="899"/>
      <c r="D588" s="899"/>
      <c r="E588" s="899"/>
      <c r="F588" s="899"/>
      <c r="G588" s="899"/>
      <c r="H588" s="899"/>
      <c r="I588" s="899"/>
      <c r="J588" s="899"/>
      <c r="K588" s="899"/>
      <c r="L588" s="899"/>
      <c r="M588" s="899"/>
      <c r="N588" s="899"/>
      <c r="O588" s="899"/>
      <c r="P588" s="899"/>
      <c r="Q588" s="899"/>
      <c r="R588" s="899"/>
      <c r="S588" s="899"/>
      <c r="T588" s="899"/>
      <c r="U588" s="899"/>
      <c r="V588" s="899"/>
      <c r="W588" s="899"/>
      <c r="X588" s="899"/>
      <c r="Y588" s="899"/>
      <c r="Z588" s="899"/>
    </row>
    <row r="589" spans="1:26" ht="15.75" customHeight="1">
      <c r="A589" s="899"/>
      <c r="B589" s="899"/>
      <c r="C589" s="899"/>
      <c r="D589" s="899"/>
      <c r="E589" s="899"/>
      <c r="F589" s="899"/>
      <c r="G589" s="899"/>
      <c r="H589" s="899"/>
      <c r="I589" s="899"/>
      <c r="J589" s="899"/>
      <c r="K589" s="899"/>
      <c r="L589" s="899"/>
      <c r="M589" s="899"/>
      <c r="N589" s="899"/>
      <c r="O589" s="899"/>
      <c r="P589" s="899"/>
      <c r="Q589" s="899"/>
      <c r="R589" s="899"/>
      <c r="S589" s="899"/>
      <c r="T589" s="899"/>
      <c r="U589" s="899"/>
      <c r="V589" s="899"/>
      <c r="W589" s="899"/>
      <c r="X589" s="899"/>
      <c r="Y589" s="899"/>
      <c r="Z589" s="899"/>
    </row>
    <row r="590" spans="1:26" ht="15.75" customHeight="1">
      <c r="A590" s="899"/>
      <c r="B590" s="899"/>
      <c r="C590" s="899"/>
      <c r="D590" s="899"/>
      <c r="E590" s="899"/>
      <c r="F590" s="899"/>
      <c r="G590" s="899"/>
      <c r="H590" s="899"/>
      <c r="I590" s="899"/>
      <c r="J590" s="899"/>
      <c r="K590" s="899"/>
      <c r="L590" s="899"/>
      <c r="M590" s="899"/>
      <c r="N590" s="899"/>
      <c r="O590" s="899"/>
      <c r="P590" s="899"/>
      <c r="Q590" s="899"/>
      <c r="R590" s="899"/>
      <c r="S590" s="899"/>
      <c r="T590" s="899"/>
      <c r="U590" s="899"/>
      <c r="V590" s="899"/>
      <c r="W590" s="899"/>
      <c r="X590" s="899"/>
      <c r="Y590" s="899"/>
      <c r="Z590" s="899"/>
    </row>
    <row r="591" spans="1:26" ht="15.75" customHeight="1">
      <c r="A591" s="899"/>
      <c r="B591" s="899"/>
      <c r="C591" s="899"/>
      <c r="D591" s="899"/>
      <c r="E591" s="899"/>
      <c r="F591" s="899"/>
      <c r="G591" s="899"/>
      <c r="H591" s="899"/>
      <c r="I591" s="899"/>
      <c r="J591" s="899"/>
      <c r="K591" s="899"/>
      <c r="L591" s="899"/>
      <c r="M591" s="899"/>
      <c r="N591" s="899"/>
      <c r="O591" s="899"/>
      <c r="P591" s="899"/>
      <c r="Q591" s="899"/>
      <c r="R591" s="899"/>
      <c r="S591" s="899"/>
      <c r="T591" s="899"/>
      <c r="U591" s="899"/>
      <c r="V591" s="899"/>
      <c r="W591" s="899"/>
      <c r="X591" s="899"/>
      <c r="Y591" s="899"/>
      <c r="Z591" s="899"/>
    </row>
    <row r="592" spans="1:26" ht="15.75" customHeight="1">
      <c r="A592" s="899"/>
      <c r="B592" s="899"/>
      <c r="C592" s="899"/>
      <c r="D592" s="899"/>
      <c r="E592" s="899"/>
      <c r="F592" s="899"/>
      <c r="G592" s="899"/>
      <c r="H592" s="899"/>
      <c r="I592" s="899"/>
      <c r="J592" s="899"/>
      <c r="K592" s="899"/>
      <c r="L592" s="899"/>
      <c r="M592" s="899"/>
      <c r="N592" s="899"/>
      <c r="O592" s="899"/>
      <c r="P592" s="899"/>
      <c r="Q592" s="899"/>
      <c r="R592" s="899"/>
      <c r="S592" s="899"/>
      <c r="T592" s="899"/>
      <c r="U592" s="899"/>
      <c r="V592" s="899"/>
      <c r="W592" s="899"/>
      <c r="X592" s="899"/>
      <c r="Y592" s="899"/>
      <c r="Z592" s="899"/>
    </row>
    <row r="593" spans="1:26" ht="15.75" customHeight="1">
      <c r="A593" s="899"/>
      <c r="B593" s="899"/>
      <c r="C593" s="899"/>
      <c r="D593" s="899"/>
      <c r="E593" s="899"/>
      <c r="F593" s="899"/>
      <c r="G593" s="899"/>
      <c r="H593" s="899"/>
      <c r="I593" s="899"/>
      <c r="J593" s="899"/>
      <c r="K593" s="899"/>
      <c r="L593" s="899"/>
      <c r="M593" s="899"/>
      <c r="N593" s="899"/>
      <c r="O593" s="899"/>
      <c r="P593" s="899"/>
      <c r="Q593" s="899"/>
      <c r="R593" s="899"/>
      <c r="S593" s="899"/>
      <c r="T593" s="899"/>
      <c r="U593" s="899"/>
      <c r="V593" s="899"/>
      <c r="W593" s="899"/>
      <c r="X593" s="899"/>
      <c r="Y593" s="899"/>
      <c r="Z593" s="899"/>
    </row>
    <row r="594" spans="1:26" ht="15.75" customHeight="1">
      <c r="A594" s="899"/>
      <c r="B594" s="899"/>
      <c r="C594" s="899"/>
      <c r="D594" s="899"/>
      <c r="E594" s="899"/>
      <c r="F594" s="899"/>
      <c r="G594" s="899"/>
      <c r="H594" s="899"/>
      <c r="I594" s="899"/>
      <c r="J594" s="899"/>
      <c r="K594" s="899"/>
      <c r="L594" s="899"/>
      <c r="M594" s="899"/>
      <c r="N594" s="899"/>
      <c r="O594" s="899"/>
      <c r="P594" s="899"/>
      <c r="Q594" s="899"/>
      <c r="R594" s="899"/>
      <c r="S594" s="899"/>
      <c r="T594" s="899"/>
      <c r="U594" s="899"/>
      <c r="V594" s="899"/>
      <c r="W594" s="899"/>
      <c r="X594" s="899"/>
      <c r="Y594" s="899"/>
      <c r="Z594" s="899"/>
    </row>
    <row r="595" spans="1:26" ht="15.75" customHeight="1">
      <c r="A595" s="899"/>
      <c r="B595" s="899"/>
      <c r="C595" s="899"/>
      <c r="D595" s="899"/>
      <c r="E595" s="899"/>
      <c r="F595" s="899"/>
      <c r="G595" s="899"/>
      <c r="H595" s="899"/>
      <c r="I595" s="899"/>
      <c r="J595" s="899"/>
      <c r="K595" s="899"/>
      <c r="L595" s="899"/>
      <c r="M595" s="899"/>
      <c r="N595" s="899"/>
      <c r="O595" s="899"/>
      <c r="P595" s="899"/>
      <c r="Q595" s="899"/>
      <c r="R595" s="899"/>
      <c r="S595" s="899"/>
      <c r="T595" s="899"/>
      <c r="U595" s="899"/>
      <c r="V595" s="899"/>
      <c r="W595" s="899"/>
      <c r="X595" s="899"/>
      <c r="Y595" s="899"/>
      <c r="Z595" s="899"/>
    </row>
    <row r="596" spans="1:26" ht="15.75" customHeight="1">
      <c r="A596" s="899"/>
      <c r="B596" s="899"/>
      <c r="C596" s="899"/>
      <c r="D596" s="899"/>
      <c r="E596" s="899"/>
      <c r="F596" s="899"/>
      <c r="G596" s="899"/>
      <c r="H596" s="899"/>
      <c r="I596" s="899"/>
      <c r="J596" s="899"/>
      <c r="K596" s="899"/>
      <c r="L596" s="899"/>
      <c r="M596" s="899"/>
      <c r="N596" s="899"/>
      <c r="O596" s="899"/>
      <c r="P596" s="899"/>
      <c r="Q596" s="899"/>
      <c r="R596" s="899"/>
      <c r="S596" s="899"/>
      <c r="T596" s="899"/>
      <c r="U596" s="899"/>
      <c r="V596" s="899"/>
      <c r="W596" s="899"/>
      <c r="X596" s="899"/>
      <c r="Y596" s="899"/>
      <c r="Z596" s="899"/>
    </row>
    <row r="597" spans="1:26" ht="15.75" customHeight="1">
      <c r="A597" s="899"/>
      <c r="B597" s="899"/>
      <c r="C597" s="899"/>
      <c r="D597" s="899"/>
      <c r="E597" s="899"/>
      <c r="F597" s="899"/>
      <c r="G597" s="899"/>
      <c r="H597" s="899"/>
      <c r="I597" s="899"/>
      <c r="J597" s="899"/>
      <c r="K597" s="899"/>
      <c r="L597" s="899"/>
      <c r="M597" s="899"/>
      <c r="N597" s="899"/>
      <c r="O597" s="899"/>
      <c r="P597" s="899"/>
      <c r="Q597" s="899"/>
      <c r="R597" s="899"/>
      <c r="S597" s="899"/>
      <c r="T597" s="899"/>
      <c r="U597" s="899"/>
      <c r="V597" s="899"/>
      <c r="W597" s="899"/>
      <c r="X597" s="899"/>
      <c r="Y597" s="899"/>
      <c r="Z597" s="899"/>
    </row>
    <row r="598" spans="1:26" ht="15.75" customHeight="1">
      <c r="A598" s="899"/>
      <c r="B598" s="899"/>
      <c r="C598" s="899"/>
      <c r="D598" s="899"/>
      <c r="E598" s="899"/>
      <c r="F598" s="899"/>
      <c r="G598" s="899"/>
      <c r="H598" s="899"/>
      <c r="I598" s="899"/>
      <c r="J598" s="899"/>
      <c r="K598" s="899"/>
      <c r="L598" s="899"/>
      <c r="M598" s="899"/>
      <c r="N598" s="899"/>
      <c r="O598" s="899"/>
      <c r="P598" s="899"/>
      <c r="Q598" s="899"/>
      <c r="R598" s="899"/>
      <c r="S598" s="899"/>
      <c r="T598" s="899"/>
      <c r="U598" s="899"/>
      <c r="V598" s="899"/>
      <c r="W598" s="899"/>
      <c r="X598" s="899"/>
      <c r="Y598" s="899"/>
      <c r="Z598" s="899"/>
    </row>
    <row r="599" spans="1:26" ht="15.75" customHeight="1">
      <c r="A599" s="899"/>
      <c r="B599" s="899"/>
      <c r="C599" s="899"/>
      <c r="D599" s="899"/>
      <c r="E599" s="899"/>
      <c r="F599" s="899"/>
      <c r="G599" s="899"/>
      <c r="H599" s="899"/>
      <c r="I599" s="899"/>
      <c r="J599" s="899"/>
      <c r="K599" s="899"/>
      <c r="L599" s="899"/>
      <c r="M599" s="899"/>
      <c r="N599" s="899"/>
      <c r="O599" s="899"/>
      <c r="P599" s="899"/>
      <c r="Q599" s="899"/>
      <c r="R599" s="899"/>
      <c r="S599" s="899"/>
      <c r="T599" s="899"/>
      <c r="U599" s="899"/>
      <c r="V599" s="899"/>
      <c r="W599" s="899"/>
      <c r="X599" s="899"/>
      <c r="Y599" s="899"/>
      <c r="Z599" s="899"/>
    </row>
    <row r="600" spans="1:26" ht="15.75" customHeight="1">
      <c r="A600" s="899"/>
      <c r="B600" s="899"/>
      <c r="C600" s="899"/>
      <c r="D600" s="899"/>
      <c r="E600" s="899"/>
      <c r="F600" s="899"/>
      <c r="G600" s="899"/>
      <c r="H600" s="899"/>
      <c r="I600" s="899"/>
      <c r="J600" s="899"/>
      <c r="K600" s="899"/>
      <c r="L600" s="899"/>
      <c r="M600" s="899"/>
      <c r="N600" s="899"/>
      <c r="O600" s="899"/>
      <c r="P600" s="899"/>
      <c r="Q600" s="899"/>
      <c r="R600" s="899"/>
      <c r="S600" s="899"/>
      <c r="T600" s="899"/>
      <c r="U600" s="899"/>
      <c r="V600" s="899"/>
      <c r="W600" s="899"/>
      <c r="X600" s="899"/>
      <c r="Y600" s="899"/>
      <c r="Z600" s="899"/>
    </row>
    <row r="601" spans="1:26" ht="15.75" customHeight="1">
      <c r="A601" s="899"/>
      <c r="B601" s="899"/>
      <c r="C601" s="899"/>
      <c r="D601" s="899"/>
      <c r="E601" s="899"/>
      <c r="F601" s="899"/>
      <c r="G601" s="899"/>
      <c r="H601" s="899"/>
      <c r="I601" s="899"/>
      <c r="J601" s="899"/>
      <c r="K601" s="899"/>
      <c r="L601" s="899"/>
      <c r="M601" s="899"/>
      <c r="N601" s="899"/>
      <c r="O601" s="899"/>
      <c r="P601" s="899"/>
      <c r="Q601" s="899"/>
      <c r="R601" s="899"/>
      <c r="S601" s="899"/>
      <c r="T601" s="899"/>
      <c r="U601" s="899"/>
      <c r="V601" s="899"/>
      <c r="W601" s="899"/>
      <c r="X601" s="899"/>
      <c r="Y601" s="899"/>
      <c r="Z601" s="899"/>
    </row>
    <row r="602" spans="1:26" ht="15.75" customHeight="1">
      <c r="A602" s="899"/>
      <c r="B602" s="899"/>
      <c r="C602" s="899"/>
      <c r="D602" s="899"/>
      <c r="E602" s="899"/>
      <c r="F602" s="899"/>
      <c r="G602" s="899"/>
      <c r="H602" s="899"/>
      <c r="I602" s="899"/>
      <c r="J602" s="899"/>
      <c r="K602" s="899"/>
      <c r="L602" s="899"/>
      <c r="M602" s="899"/>
      <c r="N602" s="899"/>
      <c r="O602" s="899"/>
      <c r="P602" s="899"/>
      <c r="Q602" s="899"/>
      <c r="R602" s="899"/>
      <c r="S602" s="899"/>
      <c r="T602" s="899"/>
      <c r="U602" s="899"/>
      <c r="V602" s="899"/>
      <c r="W602" s="899"/>
      <c r="X602" s="899"/>
      <c r="Y602" s="899"/>
      <c r="Z602" s="899"/>
    </row>
    <row r="603" spans="1:26" ht="15.75" customHeight="1">
      <c r="A603" s="899"/>
      <c r="B603" s="899"/>
      <c r="C603" s="899"/>
      <c r="D603" s="899"/>
      <c r="E603" s="899"/>
      <c r="F603" s="899"/>
      <c r="G603" s="899"/>
      <c r="H603" s="899"/>
      <c r="I603" s="899"/>
      <c r="J603" s="899"/>
      <c r="K603" s="899"/>
      <c r="L603" s="899"/>
      <c r="M603" s="899"/>
      <c r="N603" s="899"/>
      <c r="O603" s="899"/>
      <c r="P603" s="899"/>
      <c r="Q603" s="899"/>
      <c r="R603" s="899"/>
      <c r="S603" s="899"/>
      <c r="T603" s="899"/>
      <c r="U603" s="899"/>
      <c r="V603" s="899"/>
      <c r="W603" s="899"/>
      <c r="X603" s="899"/>
      <c r="Y603" s="899"/>
      <c r="Z603" s="899"/>
    </row>
    <row r="604" spans="1:26" ht="15.75" customHeight="1">
      <c r="A604" s="899"/>
      <c r="B604" s="899"/>
      <c r="C604" s="899"/>
      <c r="D604" s="899"/>
      <c r="E604" s="899"/>
      <c r="F604" s="899"/>
      <c r="G604" s="899"/>
      <c r="H604" s="899"/>
      <c r="I604" s="899"/>
      <c r="J604" s="899"/>
      <c r="K604" s="899"/>
      <c r="L604" s="899"/>
      <c r="M604" s="899"/>
      <c r="N604" s="899"/>
      <c r="O604" s="899"/>
      <c r="P604" s="899"/>
      <c r="Q604" s="899"/>
      <c r="R604" s="899"/>
      <c r="S604" s="899"/>
      <c r="T604" s="899"/>
      <c r="U604" s="899"/>
      <c r="V604" s="899"/>
      <c r="W604" s="899"/>
      <c r="X604" s="899"/>
      <c r="Y604" s="899"/>
      <c r="Z604" s="899"/>
    </row>
    <row r="605" spans="1:26" ht="15.75" customHeight="1">
      <c r="A605" s="899"/>
      <c r="B605" s="899"/>
      <c r="C605" s="899"/>
      <c r="D605" s="899"/>
      <c r="E605" s="899"/>
      <c r="F605" s="899"/>
      <c r="G605" s="899"/>
      <c r="H605" s="899"/>
      <c r="I605" s="899"/>
      <c r="J605" s="899"/>
      <c r="K605" s="899"/>
      <c r="L605" s="899"/>
      <c r="M605" s="899"/>
      <c r="N605" s="899"/>
      <c r="O605" s="899"/>
      <c r="P605" s="899"/>
      <c r="Q605" s="899"/>
      <c r="R605" s="899"/>
      <c r="S605" s="899"/>
      <c r="T605" s="899"/>
      <c r="U605" s="899"/>
      <c r="V605" s="899"/>
      <c r="W605" s="899"/>
      <c r="X605" s="899"/>
      <c r="Y605" s="899"/>
      <c r="Z605" s="899"/>
    </row>
    <row r="606" spans="1:26" ht="15.75" customHeight="1">
      <c r="A606" s="899"/>
      <c r="B606" s="899"/>
      <c r="C606" s="899"/>
      <c r="D606" s="899"/>
      <c r="E606" s="899"/>
      <c r="F606" s="899"/>
      <c r="G606" s="899"/>
      <c r="H606" s="899"/>
      <c r="I606" s="899"/>
      <c r="J606" s="899"/>
      <c r="K606" s="899"/>
      <c r="L606" s="899"/>
      <c r="M606" s="899"/>
      <c r="N606" s="899"/>
      <c r="O606" s="899"/>
      <c r="P606" s="899"/>
      <c r="Q606" s="899"/>
      <c r="R606" s="899"/>
      <c r="S606" s="899"/>
      <c r="T606" s="899"/>
      <c r="U606" s="899"/>
      <c r="V606" s="899"/>
      <c r="W606" s="899"/>
      <c r="X606" s="899"/>
      <c r="Y606" s="899"/>
      <c r="Z606" s="899"/>
    </row>
    <row r="607" spans="1:26" ht="15.75" customHeight="1">
      <c r="A607" s="899"/>
      <c r="B607" s="899"/>
      <c r="C607" s="899"/>
      <c r="D607" s="899"/>
      <c r="E607" s="899"/>
      <c r="F607" s="899"/>
      <c r="G607" s="899"/>
      <c r="H607" s="899"/>
      <c r="I607" s="899"/>
      <c r="J607" s="899"/>
      <c r="K607" s="899"/>
      <c r="L607" s="899"/>
      <c r="M607" s="899"/>
      <c r="N607" s="899"/>
      <c r="O607" s="899"/>
      <c r="P607" s="899"/>
      <c r="Q607" s="899"/>
      <c r="R607" s="899"/>
      <c r="S607" s="899"/>
      <c r="T607" s="899"/>
      <c r="U607" s="899"/>
      <c r="V607" s="899"/>
      <c r="W607" s="899"/>
      <c r="X607" s="899"/>
      <c r="Y607" s="899"/>
      <c r="Z607" s="899"/>
    </row>
    <row r="608" spans="1:26" ht="15.75" customHeight="1">
      <c r="A608" s="899"/>
      <c r="B608" s="899"/>
      <c r="C608" s="899"/>
      <c r="D608" s="899"/>
      <c r="E608" s="899"/>
      <c r="F608" s="899"/>
      <c r="G608" s="899"/>
      <c r="H608" s="899"/>
      <c r="I608" s="899"/>
      <c r="J608" s="899"/>
      <c r="K608" s="899"/>
      <c r="L608" s="899"/>
      <c r="M608" s="899"/>
      <c r="N608" s="899"/>
      <c r="O608" s="899"/>
      <c r="P608" s="899"/>
      <c r="Q608" s="899"/>
      <c r="R608" s="899"/>
      <c r="S608" s="899"/>
      <c r="T608" s="899"/>
      <c r="U608" s="899"/>
      <c r="V608" s="899"/>
      <c r="W608" s="899"/>
      <c r="X608" s="899"/>
      <c r="Y608" s="899"/>
      <c r="Z608" s="899"/>
    </row>
    <row r="609" spans="1:26" ht="15.75" customHeight="1">
      <c r="A609" s="899"/>
      <c r="B609" s="899"/>
      <c r="C609" s="899"/>
      <c r="D609" s="899"/>
      <c r="E609" s="899"/>
      <c r="F609" s="899"/>
      <c r="G609" s="899"/>
      <c r="H609" s="899"/>
      <c r="I609" s="899"/>
      <c r="J609" s="899"/>
      <c r="K609" s="899"/>
      <c r="L609" s="899"/>
      <c r="M609" s="899"/>
      <c r="N609" s="899"/>
      <c r="O609" s="899"/>
      <c r="P609" s="899"/>
      <c r="Q609" s="899"/>
      <c r="R609" s="899"/>
      <c r="S609" s="899"/>
      <c r="T609" s="899"/>
      <c r="U609" s="899"/>
      <c r="V609" s="899"/>
      <c r="W609" s="899"/>
      <c r="X609" s="899"/>
      <c r="Y609" s="899"/>
      <c r="Z609" s="899"/>
    </row>
    <row r="610" spans="1:26" ht="15.75" customHeight="1">
      <c r="A610" s="899"/>
      <c r="B610" s="899"/>
      <c r="C610" s="899"/>
      <c r="D610" s="899"/>
      <c r="E610" s="899"/>
      <c r="F610" s="899"/>
      <c r="G610" s="899"/>
      <c r="H610" s="899"/>
      <c r="I610" s="899"/>
      <c r="J610" s="899"/>
      <c r="K610" s="899"/>
      <c r="L610" s="899"/>
      <c r="M610" s="899"/>
      <c r="N610" s="899"/>
      <c r="O610" s="899"/>
      <c r="P610" s="899"/>
      <c r="Q610" s="899"/>
      <c r="R610" s="899"/>
      <c r="S610" s="899"/>
      <c r="T610" s="899"/>
      <c r="U610" s="899"/>
      <c r="V610" s="899"/>
      <c r="W610" s="899"/>
      <c r="X610" s="899"/>
      <c r="Y610" s="899"/>
      <c r="Z610" s="899"/>
    </row>
    <row r="611" spans="1:26" ht="15.75" customHeight="1">
      <c r="A611" s="899"/>
      <c r="B611" s="899"/>
      <c r="C611" s="899"/>
      <c r="D611" s="899"/>
      <c r="E611" s="899"/>
      <c r="F611" s="899"/>
      <c r="G611" s="899"/>
      <c r="H611" s="899"/>
      <c r="I611" s="899"/>
      <c r="J611" s="899"/>
      <c r="K611" s="899"/>
      <c r="L611" s="899"/>
      <c r="M611" s="899"/>
      <c r="N611" s="899"/>
      <c r="O611" s="899"/>
      <c r="P611" s="899"/>
      <c r="Q611" s="899"/>
      <c r="R611" s="899"/>
      <c r="S611" s="899"/>
      <c r="T611" s="899"/>
      <c r="U611" s="899"/>
      <c r="V611" s="899"/>
      <c r="W611" s="899"/>
      <c r="X611" s="899"/>
      <c r="Y611" s="899"/>
      <c r="Z611" s="899"/>
    </row>
    <row r="612" spans="1:26" ht="15.75" customHeight="1">
      <c r="A612" s="899"/>
      <c r="B612" s="899"/>
      <c r="C612" s="899"/>
      <c r="D612" s="899"/>
      <c r="E612" s="899"/>
      <c r="F612" s="899"/>
      <c r="G612" s="899"/>
      <c r="H612" s="899"/>
      <c r="I612" s="899"/>
      <c r="J612" s="899"/>
      <c r="K612" s="899"/>
      <c r="L612" s="899"/>
      <c r="M612" s="899"/>
      <c r="N612" s="899"/>
      <c r="O612" s="899"/>
      <c r="P612" s="899"/>
      <c r="Q612" s="899"/>
      <c r="R612" s="899"/>
      <c r="S612" s="899"/>
      <c r="T612" s="899"/>
      <c r="U612" s="899"/>
      <c r="V612" s="899"/>
      <c r="W612" s="899"/>
      <c r="X612" s="899"/>
      <c r="Y612" s="899"/>
      <c r="Z612" s="899"/>
    </row>
    <row r="613" spans="1:26" ht="15.75" customHeight="1">
      <c r="A613" s="899"/>
      <c r="B613" s="899"/>
      <c r="C613" s="899"/>
      <c r="D613" s="899"/>
      <c r="E613" s="899"/>
      <c r="F613" s="899"/>
      <c r="G613" s="899"/>
      <c r="H613" s="899"/>
      <c r="I613" s="899"/>
      <c r="J613" s="899"/>
      <c r="K613" s="899"/>
      <c r="L613" s="899"/>
      <c r="M613" s="899"/>
      <c r="N613" s="899"/>
      <c r="O613" s="899"/>
      <c r="P613" s="899"/>
      <c r="Q613" s="899"/>
      <c r="R613" s="899"/>
      <c r="S613" s="899"/>
      <c r="T613" s="899"/>
      <c r="U613" s="899"/>
      <c r="V613" s="899"/>
      <c r="W613" s="899"/>
      <c r="X613" s="899"/>
      <c r="Y613" s="899"/>
      <c r="Z613" s="899"/>
    </row>
    <row r="614" spans="1:26" ht="15.75" customHeight="1">
      <c r="A614" s="899"/>
      <c r="B614" s="899"/>
      <c r="C614" s="899"/>
      <c r="D614" s="899"/>
      <c r="E614" s="899"/>
      <c r="F614" s="899"/>
      <c r="G614" s="899"/>
      <c r="H614" s="899"/>
      <c r="I614" s="899"/>
      <c r="J614" s="899"/>
      <c r="K614" s="899"/>
      <c r="L614" s="899"/>
      <c r="M614" s="899"/>
      <c r="N614" s="899"/>
      <c r="O614" s="899"/>
      <c r="P614" s="899"/>
      <c r="Q614" s="899"/>
      <c r="R614" s="899"/>
      <c r="S614" s="899"/>
      <c r="T614" s="899"/>
      <c r="U614" s="899"/>
      <c r="V614" s="899"/>
      <c r="W614" s="899"/>
      <c r="X614" s="899"/>
      <c r="Y614" s="899"/>
      <c r="Z614" s="899"/>
    </row>
    <row r="615" spans="1:26" ht="15.75" customHeight="1">
      <c r="A615" s="899"/>
      <c r="B615" s="899"/>
      <c r="C615" s="899"/>
      <c r="D615" s="899"/>
      <c r="E615" s="899"/>
      <c r="F615" s="899"/>
      <c r="G615" s="899"/>
      <c r="H615" s="899"/>
      <c r="I615" s="899"/>
      <c r="J615" s="899"/>
      <c r="K615" s="899"/>
      <c r="L615" s="899"/>
      <c r="M615" s="899"/>
      <c r="N615" s="899"/>
      <c r="O615" s="899"/>
      <c r="P615" s="899"/>
      <c r="Q615" s="899"/>
      <c r="R615" s="899"/>
      <c r="S615" s="899"/>
      <c r="T615" s="899"/>
      <c r="U615" s="899"/>
      <c r="V615" s="899"/>
      <c r="W615" s="899"/>
      <c r="X615" s="899"/>
      <c r="Y615" s="899"/>
      <c r="Z615" s="899"/>
    </row>
    <row r="616" spans="1:26" ht="15.75" customHeight="1">
      <c r="A616" s="899"/>
      <c r="B616" s="899"/>
      <c r="C616" s="899"/>
      <c r="D616" s="899"/>
      <c r="E616" s="899"/>
      <c r="F616" s="899"/>
      <c r="G616" s="899"/>
      <c r="H616" s="899"/>
      <c r="I616" s="899"/>
      <c r="J616" s="899"/>
      <c r="K616" s="899"/>
      <c r="L616" s="899"/>
      <c r="M616" s="899"/>
      <c r="N616" s="899"/>
      <c r="O616" s="899"/>
      <c r="P616" s="899"/>
      <c r="Q616" s="899"/>
      <c r="R616" s="899"/>
      <c r="S616" s="899"/>
      <c r="T616" s="899"/>
      <c r="U616" s="899"/>
      <c r="V616" s="899"/>
      <c r="W616" s="899"/>
      <c r="X616" s="899"/>
      <c r="Y616" s="899"/>
      <c r="Z616" s="899"/>
    </row>
    <row r="617" spans="1:26" ht="15.75" customHeight="1">
      <c r="A617" s="899"/>
      <c r="B617" s="899"/>
      <c r="C617" s="899"/>
      <c r="D617" s="899"/>
      <c r="E617" s="899"/>
      <c r="F617" s="899"/>
      <c r="G617" s="899"/>
      <c r="H617" s="899"/>
      <c r="I617" s="899"/>
      <c r="J617" s="899"/>
      <c r="K617" s="899"/>
      <c r="L617" s="899"/>
      <c r="M617" s="899"/>
      <c r="N617" s="899"/>
      <c r="O617" s="899"/>
      <c r="P617" s="899"/>
      <c r="Q617" s="899"/>
      <c r="R617" s="899"/>
      <c r="S617" s="899"/>
      <c r="T617" s="899"/>
      <c r="U617" s="899"/>
      <c r="V617" s="899"/>
      <c r="W617" s="899"/>
      <c r="X617" s="899"/>
      <c r="Y617" s="899"/>
      <c r="Z617" s="899"/>
    </row>
    <row r="618" spans="1:26" ht="15.75" customHeight="1">
      <c r="A618" s="899"/>
      <c r="B618" s="899"/>
      <c r="C618" s="899"/>
      <c r="D618" s="899"/>
      <c r="E618" s="899"/>
      <c r="F618" s="899"/>
      <c r="G618" s="899"/>
      <c r="H618" s="899"/>
      <c r="I618" s="899"/>
      <c r="J618" s="899"/>
      <c r="K618" s="899"/>
      <c r="L618" s="899"/>
      <c r="M618" s="899"/>
      <c r="N618" s="899"/>
      <c r="O618" s="899"/>
      <c r="P618" s="899"/>
      <c r="Q618" s="899"/>
      <c r="R618" s="899"/>
      <c r="S618" s="899"/>
      <c r="T618" s="899"/>
      <c r="U618" s="899"/>
      <c r="V618" s="899"/>
      <c r="W618" s="899"/>
      <c r="X618" s="899"/>
      <c r="Y618" s="899"/>
      <c r="Z618" s="899"/>
    </row>
    <row r="619" spans="1:26" ht="15.75" customHeight="1">
      <c r="A619" s="899"/>
      <c r="B619" s="899"/>
      <c r="C619" s="899"/>
      <c r="D619" s="899"/>
      <c r="E619" s="899"/>
      <c r="F619" s="899"/>
      <c r="G619" s="899"/>
      <c r="H619" s="899"/>
      <c r="I619" s="899"/>
      <c r="J619" s="899"/>
      <c r="K619" s="899"/>
      <c r="L619" s="899"/>
      <c r="M619" s="899"/>
      <c r="N619" s="899"/>
      <c r="O619" s="899"/>
      <c r="P619" s="899"/>
      <c r="Q619" s="899"/>
      <c r="R619" s="899"/>
      <c r="S619" s="899"/>
      <c r="T619" s="899"/>
      <c r="U619" s="899"/>
      <c r="V619" s="899"/>
      <c r="W619" s="899"/>
      <c r="X619" s="899"/>
      <c r="Y619" s="899"/>
      <c r="Z619" s="899"/>
    </row>
    <row r="620" spans="1:26" ht="15.75" customHeight="1">
      <c r="A620" s="899"/>
      <c r="B620" s="899"/>
      <c r="C620" s="899"/>
      <c r="D620" s="899"/>
      <c r="E620" s="899"/>
      <c r="F620" s="899"/>
      <c r="G620" s="899"/>
      <c r="H620" s="899"/>
      <c r="I620" s="899"/>
      <c r="J620" s="899"/>
      <c r="K620" s="899"/>
      <c r="L620" s="899"/>
      <c r="M620" s="899"/>
      <c r="N620" s="899"/>
      <c r="O620" s="899"/>
      <c r="P620" s="899"/>
      <c r="Q620" s="899"/>
      <c r="R620" s="899"/>
      <c r="S620" s="899"/>
      <c r="T620" s="899"/>
      <c r="U620" s="899"/>
      <c r="V620" s="899"/>
      <c r="W620" s="899"/>
      <c r="X620" s="899"/>
      <c r="Y620" s="899"/>
      <c r="Z620" s="899"/>
    </row>
    <row r="621" spans="1:26" ht="15.75" customHeight="1">
      <c r="A621" s="899"/>
      <c r="B621" s="899"/>
      <c r="C621" s="899"/>
      <c r="D621" s="899"/>
      <c r="E621" s="899"/>
      <c r="F621" s="899"/>
      <c r="G621" s="899"/>
      <c r="H621" s="899"/>
      <c r="I621" s="899"/>
      <c r="J621" s="899"/>
      <c r="K621" s="899"/>
      <c r="L621" s="899"/>
      <c r="M621" s="899"/>
      <c r="N621" s="899"/>
      <c r="O621" s="899"/>
      <c r="P621" s="899"/>
      <c r="Q621" s="899"/>
      <c r="R621" s="899"/>
      <c r="S621" s="899"/>
      <c r="T621" s="899"/>
      <c r="U621" s="899"/>
      <c r="V621" s="899"/>
      <c r="W621" s="899"/>
      <c r="X621" s="899"/>
      <c r="Y621" s="899"/>
      <c r="Z621" s="899"/>
    </row>
    <row r="622" spans="1:26" ht="15.75" customHeight="1">
      <c r="A622" s="899"/>
      <c r="B622" s="899"/>
      <c r="C622" s="899"/>
      <c r="D622" s="899"/>
      <c r="E622" s="899"/>
      <c r="F622" s="899"/>
      <c r="G622" s="899"/>
      <c r="H622" s="899"/>
      <c r="I622" s="899"/>
      <c r="J622" s="899"/>
      <c r="K622" s="899"/>
      <c r="L622" s="899"/>
      <c r="M622" s="899"/>
      <c r="N622" s="899"/>
      <c r="O622" s="899"/>
      <c r="P622" s="899"/>
      <c r="Q622" s="899"/>
      <c r="R622" s="899"/>
      <c r="S622" s="899"/>
      <c r="T622" s="899"/>
      <c r="U622" s="899"/>
      <c r="V622" s="899"/>
      <c r="W622" s="899"/>
      <c r="X622" s="899"/>
      <c r="Y622" s="899"/>
      <c r="Z622" s="899"/>
    </row>
    <row r="623" spans="1:26" ht="15.75" customHeight="1">
      <c r="A623" s="899"/>
      <c r="B623" s="899"/>
      <c r="C623" s="899"/>
      <c r="D623" s="899"/>
      <c r="E623" s="899"/>
      <c r="F623" s="899"/>
      <c r="G623" s="899"/>
      <c r="H623" s="899"/>
      <c r="I623" s="899"/>
      <c r="J623" s="899"/>
      <c r="K623" s="899"/>
      <c r="L623" s="899"/>
      <c r="M623" s="899"/>
      <c r="N623" s="899"/>
      <c r="O623" s="899"/>
      <c r="P623" s="899"/>
      <c r="Q623" s="899"/>
      <c r="R623" s="899"/>
      <c r="S623" s="899"/>
      <c r="T623" s="899"/>
      <c r="U623" s="899"/>
      <c r="V623" s="899"/>
      <c r="W623" s="899"/>
      <c r="X623" s="899"/>
      <c r="Y623" s="899"/>
      <c r="Z623" s="899"/>
    </row>
    <row r="624" spans="1:26" ht="15.75" customHeight="1">
      <c r="A624" s="899"/>
      <c r="B624" s="899"/>
      <c r="C624" s="899"/>
      <c r="D624" s="899"/>
      <c r="E624" s="899"/>
      <c r="F624" s="899"/>
      <c r="G624" s="899"/>
      <c r="H624" s="899"/>
      <c r="I624" s="899"/>
      <c r="J624" s="899"/>
      <c r="K624" s="899"/>
      <c r="L624" s="899"/>
      <c r="M624" s="899"/>
      <c r="N624" s="899"/>
      <c r="O624" s="899"/>
      <c r="P624" s="899"/>
      <c r="Q624" s="899"/>
      <c r="R624" s="899"/>
      <c r="S624" s="899"/>
      <c r="T624" s="899"/>
      <c r="U624" s="899"/>
      <c r="V624" s="899"/>
      <c r="W624" s="899"/>
      <c r="X624" s="899"/>
      <c r="Y624" s="899"/>
      <c r="Z624" s="899"/>
    </row>
    <row r="625" spans="1:26" ht="15.75" customHeight="1">
      <c r="A625" s="899"/>
      <c r="B625" s="899"/>
      <c r="C625" s="899"/>
      <c r="D625" s="899"/>
      <c r="E625" s="899"/>
      <c r="F625" s="899"/>
      <c r="G625" s="899"/>
      <c r="H625" s="899"/>
      <c r="I625" s="899"/>
      <c r="J625" s="899"/>
      <c r="K625" s="899"/>
      <c r="L625" s="899"/>
      <c r="M625" s="899"/>
      <c r="N625" s="899"/>
      <c r="O625" s="899"/>
      <c r="P625" s="899"/>
      <c r="Q625" s="899"/>
      <c r="R625" s="899"/>
      <c r="S625" s="899"/>
      <c r="T625" s="899"/>
      <c r="U625" s="899"/>
      <c r="V625" s="899"/>
      <c r="W625" s="899"/>
      <c r="X625" s="899"/>
      <c r="Y625" s="899"/>
      <c r="Z625" s="899"/>
    </row>
    <row r="626" spans="1:26" ht="15.75" customHeight="1">
      <c r="A626" s="899"/>
      <c r="B626" s="899"/>
      <c r="C626" s="899"/>
      <c r="D626" s="899"/>
      <c r="E626" s="899"/>
      <c r="F626" s="899"/>
      <c r="G626" s="899"/>
      <c r="H626" s="899"/>
      <c r="I626" s="899"/>
      <c r="J626" s="899"/>
      <c r="K626" s="899"/>
      <c r="L626" s="899"/>
      <c r="M626" s="899"/>
      <c r="N626" s="899"/>
      <c r="O626" s="899"/>
      <c r="P626" s="899"/>
      <c r="Q626" s="899"/>
      <c r="R626" s="899"/>
      <c r="S626" s="899"/>
      <c r="T626" s="899"/>
      <c r="U626" s="899"/>
      <c r="V626" s="899"/>
      <c r="W626" s="899"/>
      <c r="X626" s="899"/>
      <c r="Y626" s="899"/>
      <c r="Z626" s="899"/>
    </row>
    <row r="627" spans="1:26" ht="15.75" customHeight="1">
      <c r="A627" s="899"/>
      <c r="B627" s="899"/>
      <c r="C627" s="899"/>
      <c r="D627" s="899"/>
      <c r="E627" s="899"/>
      <c r="F627" s="899"/>
      <c r="G627" s="899"/>
      <c r="H627" s="899"/>
      <c r="I627" s="899"/>
      <c r="J627" s="899"/>
      <c r="K627" s="899"/>
      <c r="L627" s="899"/>
      <c r="M627" s="899"/>
      <c r="N627" s="899"/>
      <c r="O627" s="899"/>
      <c r="P627" s="899"/>
      <c r="Q627" s="899"/>
      <c r="R627" s="899"/>
      <c r="S627" s="899"/>
      <c r="T627" s="899"/>
      <c r="U627" s="899"/>
      <c r="V627" s="899"/>
      <c r="W627" s="899"/>
      <c r="X627" s="899"/>
      <c r="Y627" s="899"/>
      <c r="Z627" s="899"/>
    </row>
    <row r="628" spans="1:26" ht="15.75" customHeight="1">
      <c r="A628" s="899"/>
      <c r="B628" s="899"/>
      <c r="C628" s="899"/>
      <c r="D628" s="899"/>
      <c r="E628" s="899"/>
      <c r="F628" s="899"/>
      <c r="G628" s="899"/>
      <c r="H628" s="899"/>
      <c r="I628" s="899"/>
      <c r="J628" s="899"/>
      <c r="K628" s="899"/>
      <c r="L628" s="899"/>
      <c r="M628" s="899"/>
      <c r="N628" s="899"/>
      <c r="O628" s="899"/>
      <c r="P628" s="899"/>
      <c r="Q628" s="899"/>
      <c r="R628" s="899"/>
      <c r="S628" s="899"/>
      <c r="T628" s="899"/>
      <c r="U628" s="899"/>
      <c r="V628" s="899"/>
      <c r="W628" s="899"/>
      <c r="X628" s="899"/>
      <c r="Y628" s="899"/>
      <c r="Z628" s="899"/>
    </row>
    <row r="629" spans="1:26" ht="15.75" customHeight="1">
      <c r="A629" s="899"/>
      <c r="B629" s="899"/>
      <c r="C629" s="899"/>
      <c r="D629" s="899"/>
      <c r="E629" s="899"/>
      <c r="F629" s="899"/>
      <c r="G629" s="899"/>
      <c r="H629" s="899"/>
      <c r="I629" s="899"/>
      <c r="J629" s="899"/>
      <c r="K629" s="899"/>
      <c r="L629" s="899"/>
      <c r="M629" s="899"/>
      <c r="N629" s="899"/>
      <c r="O629" s="899"/>
      <c r="P629" s="899"/>
      <c r="Q629" s="899"/>
      <c r="R629" s="899"/>
      <c r="S629" s="899"/>
      <c r="T629" s="899"/>
      <c r="U629" s="899"/>
      <c r="V629" s="899"/>
      <c r="W629" s="899"/>
      <c r="X629" s="899"/>
      <c r="Y629" s="899"/>
      <c r="Z629" s="899"/>
    </row>
    <row r="630" spans="1:26" ht="15.75" customHeight="1">
      <c r="A630" s="899"/>
      <c r="B630" s="899"/>
      <c r="C630" s="899"/>
      <c r="D630" s="899"/>
      <c r="E630" s="899"/>
      <c r="F630" s="899"/>
      <c r="G630" s="899"/>
      <c r="H630" s="899"/>
      <c r="I630" s="899"/>
      <c r="J630" s="899"/>
      <c r="K630" s="899"/>
      <c r="L630" s="899"/>
      <c r="M630" s="899"/>
      <c r="N630" s="899"/>
      <c r="O630" s="899"/>
      <c r="P630" s="899"/>
      <c r="Q630" s="899"/>
      <c r="R630" s="899"/>
      <c r="S630" s="899"/>
      <c r="T630" s="899"/>
      <c r="U630" s="899"/>
      <c r="V630" s="899"/>
      <c r="W630" s="899"/>
      <c r="X630" s="899"/>
      <c r="Y630" s="899"/>
      <c r="Z630" s="899"/>
    </row>
    <row r="631" spans="1:26" ht="15.75" customHeight="1">
      <c r="A631" s="899"/>
      <c r="B631" s="899"/>
      <c r="C631" s="899"/>
      <c r="D631" s="899"/>
      <c r="E631" s="899"/>
      <c r="F631" s="899"/>
      <c r="G631" s="899"/>
      <c r="H631" s="899"/>
      <c r="I631" s="899"/>
      <c r="J631" s="899"/>
      <c r="K631" s="899"/>
      <c r="L631" s="899"/>
      <c r="M631" s="899"/>
      <c r="N631" s="899"/>
      <c r="O631" s="899"/>
      <c r="P631" s="899"/>
      <c r="Q631" s="899"/>
      <c r="R631" s="899"/>
      <c r="S631" s="899"/>
      <c r="T631" s="899"/>
      <c r="U631" s="899"/>
      <c r="V631" s="899"/>
      <c r="W631" s="899"/>
      <c r="X631" s="899"/>
      <c r="Y631" s="899"/>
      <c r="Z631" s="899"/>
    </row>
    <row r="632" spans="1:26" ht="15.75" customHeight="1">
      <c r="A632" s="899"/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899"/>
      <c r="M632" s="899"/>
      <c r="N632" s="899"/>
      <c r="O632" s="899"/>
      <c r="P632" s="899"/>
      <c r="Q632" s="899"/>
      <c r="R632" s="899"/>
      <c r="S632" s="899"/>
      <c r="T632" s="899"/>
      <c r="U632" s="899"/>
      <c r="V632" s="899"/>
      <c r="W632" s="899"/>
      <c r="X632" s="899"/>
      <c r="Y632" s="899"/>
      <c r="Z632" s="899"/>
    </row>
    <row r="633" spans="1:26" ht="15.75" customHeight="1">
      <c r="A633" s="899"/>
      <c r="B633" s="899"/>
      <c r="C633" s="899"/>
      <c r="D633" s="899"/>
      <c r="E633" s="899"/>
      <c r="F633" s="899"/>
      <c r="G633" s="899"/>
      <c r="H633" s="899"/>
      <c r="I633" s="899"/>
      <c r="J633" s="899"/>
      <c r="K633" s="899"/>
      <c r="L633" s="899"/>
      <c r="M633" s="899"/>
      <c r="N633" s="899"/>
      <c r="O633" s="899"/>
      <c r="P633" s="899"/>
      <c r="Q633" s="899"/>
      <c r="R633" s="899"/>
      <c r="S633" s="899"/>
      <c r="T633" s="899"/>
      <c r="U633" s="899"/>
      <c r="V633" s="899"/>
      <c r="W633" s="899"/>
      <c r="X633" s="899"/>
      <c r="Y633" s="899"/>
      <c r="Z633" s="899"/>
    </row>
    <row r="634" spans="1:26" ht="15.75" customHeight="1">
      <c r="A634" s="899"/>
      <c r="B634" s="899"/>
      <c r="C634" s="899"/>
      <c r="D634" s="899"/>
      <c r="E634" s="899"/>
      <c r="F634" s="899"/>
      <c r="G634" s="899"/>
      <c r="H634" s="899"/>
      <c r="I634" s="899"/>
      <c r="J634" s="899"/>
      <c r="K634" s="899"/>
      <c r="L634" s="899"/>
      <c r="M634" s="899"/>
      <c r="N634" s="899"/>
      <c r="O634" s="899"/>
      <c r="P634" s="899"/>
      <c r="Q634" s="899"/>
      <c r="R634" s="899"/>
      <c r="S634" s="899"/>
      <c r="T634" s="899"/>
      <c r="U634" s="899"/>
      <c r="V634" s="899"/>
      <c r="W634" s="899"/>
      <c r="X634" s="899"/>
      <c r="Y634" s="899"/>
      <c r="Z634" s="899"/>
    </row>
    <row r="635" spans="1:26" ht="15.75" customHeight="1">
      <c r="A635" s="899"/>
      <c r="B635" s="899"/>
      <c r="C635" s="899"/>
      <c r="D635" s="899"/>
      <c r="E635" s="899"/>
      <c r="F635" s="899"/>
      <c r="G635" s="899"/>
      <c r="H635" s="899"/>
      <c r="I635" s="899"/>
      <c r="J635" s="899"/>
      <c r="K635" s="899"/>
      <c r="L635" s="899"/>
      <c r="M635" s="899"/>
      <c r="N635" s="899"/>
      <c r="O635" s="899"/>
      <c r="P635" s="899"/>
      <c r="Q635" s="899"/>
      <c r="R635" s="899"/>
      <c r="S635" s="899"/>
      <c r="T635" s="899"/>
      <c r="U635" s="899"/>
      <c r="V635" s="899"/>
      <c r="W635" s="899"/>
      <c r="X635" s="899"/>
      <c r="Y635" s="899"/>
      <c r="Z635" s="899"/>
    </row>
    <row r="636" spans="1:26" ht="15.75" customHeight="1">
      <c r="A636" s="899"/>
      <c r="B636" s="899"/>
      <c r="C636" s="899"/>
      <c r="D636" s="899"/>
      <c r="E636" s="899"/>
      <c r="F636" s="899"/>
      <c r="G636" s="899"/>
      <c r="H636" s="899"/>
      <c r="I636" s="899"/>
      <c r="J636" s="899"/>
      <c r="K636" s="899"/>
      <c r="L636" s="899"/>
      <c r="M636" s="899"/>
      <c r="N636" s="899"/>
      <c r="O636" s="899"/>
      <c r="P636" s="899"/>
      <c r="Q636" s="899"/>
      <c r="R636" s="899"/>
      <c r="S636" s="899"/>
      <c r="T636" s="899"/>
      <c r="U636" s="899"/>
      <c r="V636" s="899"/>
      <c r="W636" s="899"/>
      <c r="X636" s="899"/>
      <c r="Y636" s="899"/>
      <c r="Z636" s="899"/>
    </row>
    <row r="637" spans="1:26" ht="15.75" customHeight="1">
      <c r="A637" s="899"/>
      <c r="B637" s="899"/>
      <c r="C637" s="899"/>
      <c r="D637" s="899"/>
      <c r="E637" s="899"/>
      <c r="F637" s="899"/>
      <c r="G637" s="899"/>
      <c r="H637" s="899"/>
      <c r="I637" s="899"/>
      <c r="J637" s="899"/>
      <c r="K637" s="899"/>
      <c r="L637" s="899"/>
      <c r="M637" s="899"/>
      <c r="N637" s="899"/>
      <c r="O637" s="899"/>
      <c r="P637" s="899"/>
      <c r="Q637" s="899"/>
      <c r="R637" s="899"/>
      <c r="S637" s="899"/>
      <c r="T637" s="899"/>
      <c r="U637" s="899"/>
      <c r="V637" s="899"/>
      <c r="W637" s="899"/>
      <c r="X637" s="899"/>
      <c r="Y637" s="899"/>
      <c r="Z637" s="899"/>
    </row>
    <row r="638" spans="1:26" ht="15.75" customHeight="1">
      <c r="A638" s="899"/>
      <c r="B638" s="899"/>
      <c r="C638" s="899"/>
      <c r="D638" s="899"/>
      <c r="E638" s="899"/>
      <c r="F638" s="899"/>
      <c r="G638" s="899"/>
      <c r="H638" s="899"/>
      <c r="I638" s="899"/>
      <c r="J638" s="899"/>
      <c r="K638" s="899"/>
      <c r="L638" s="899"/>
      <c r="M638" s="899"/>
      <c r="N638" s="899"/>
      <c r="O638" s="899"/>
      <c r="P638" s="899"/>
      <c r="Q638" s="899"/>
      <c r="R638" s="899"/>
      <c r="S638" s="899"/>
      <c r="T638" s="899"/>
      <c r="U638" s="899"/>
      <c r="V638" s="899"/>
      <c r="W638" s="899"/>
      <c r="X638" s="899"/>
      <c r="Y638" s="899"/>
      <c r="Z638" s="899"/>
    </row>
    <row r="639" spans="1:26" ht="15.75" customHeight="1">
      <c r="A639" s="899"/>
      <c r="B639" s="899"/>
      <c r="C639" s="899"/>
      <c r="D639" s="899"/>
      <c r="E639" s="899"/>
      <c r="F639" s="899"/>
      <c r="G639" s="899"/>
      <c r="H639" s="899"/>
      <c r="I639" s="899"/>
      <c r="J639" s="899"/>
      <c r="K639" s="899"/>
      <c r="L639" s="899"/>
      <c r="M639" s="899"/>
      <c r="N639" s="899"/>
      <c r="O639" s="899"/>
      <c r="P639" s="899"/>
      <c r="Q639" s="899"/>
      <c r="R639" s="899"/>
      <c r="S639" s="899"/>
      <c r="T639" s="899"/>
      <c r="U639" s="899"/>
      <c r="V639" s="899"/>
      <c r="W639" s="899"/>
      <c r="X639" s="899"/>
      <c r="Y639" s="899"/>
      <c r="Z639" s="899"/>
    </row>
    <row r="640" spans="1:26" ht="15.75" customHeight="1">
      <c r="A640" s="899"/>
      <c r="B640" s="899"/>
      <c r="C640" s="899"/>
      <c r="D640" s="899"/>
      <c r="E640" s="899"/>
      <c r="F640" s="899"/>
      <c r="G640" s="899"/>
      <c r="H640" s="899"/>
      <c r="I640" s="899"/>
      <c r="J640" s="899"/>
      <c r="K640" s="899"/>
      <c r="L640" s="899"/>
      <c r="M640" s="899"/>
      <c r="N640" s="899"/>
      <c r="O640" s="899"/>
      <c r="P640" s="899"/>
      <c r="Q640" s="899"/>
      <c r="R640" s="899"/>
      <c r="S640" s="899"/>
      <c r="T640" s="899"/>
      <c r="U640" s="899"/>
      <c r="V640" s="899"/>
      <c r="W640" s="899"/>
      <c r="X640" s="899"/>
      <c r="Y640" s="899"/>
      <c r="Z640" s="899"/>
    </row>
    <row r="641" spans="1:26" ht="15.75" customHeight="1">
      <c r="A641" s="899"/>
      <c r="B641" s="899"/>
      <c r="C641" s="899"/>
      <c r="D641" s="899"/>
      <c r="E641" s="899"/>
      <c r="F641" s="899"/>
      <c r="G641" s="899"/>
      <c r="H641" s="899"/>
      <c r="I641" s="899"/>
      <c r="J641" s="899"/>
      <c r="K641" s="899"/>
      <c r="L641" s="899"/>
      <c r="M641" s="899"/>
      <c r="N641" s="899"/>
      <c r="O641" s="899"/>
      <c r="P641" s="899"/>
      <c r="Q641" s="899"/>
      <c r="R641" s="899"/>
      <c r="S641" s="899"/>
      <c r="T641" s="899"/>
      <c r="U641" s="899"/>
      <c r="V641" s="899"/>
      <c r="W641" s="899"/>
      <c r="X641" s="899"/>
      <c r="Y641" s="899"/>
      <c r="Z641" s="899"/>
    </row>
    <row r="642" spans="1:26" ht="15.75" customHeight="1">
      <c r="A642" s="899"/>
      <c r="B642" s="899"/>
      <c r="C642" s="899"/>
      <c r="D642" s="899"/>
      <c r="E642" s="899"/>
      <c r="F642" s="899"/>
      <c r="G642" s="899"/>
      <c r="H642" s="899"/>
      <c r="I642" s="899"/>
      <c r="J642" s="899"/>
      <c r="K642" s="899"/>
      <c r="L642" s="899"/>
      <c r="M642" s="899"/>
      <c r="N642" s="899"/>
      <c r="O642" s="899"/>
      <c r="P642" s="899"/>
      <c r="Q642" s="899"/>
      <c r="R642" s="899"/>
      <c r="S642" s="899"/>
      <c r="T642" s="899"/>
      <c r="U642" s="899"/>
      <c r="V642" s="899"/>
      <c r="W642" s="899"/>
      <c r="X642" s="899"/>
      <c r="Y642" s="899"/>
      <c r="Z642" s="899"/>
    </row>
    <row r="643" spans="1:26" ht="15.75" customHeight="1">
      <c r="A643" s="899"/>
      <c r="B643" s="899"/>
      <c r="C643" s="899"/>
      <c r="D643" s="899"/>
      <c r="E643" s="899"/>
      <c r="F643" s="899"/>
      <c r="G643" s="899"/>
      <c r="H643" s="899"/>
      <c r="I643" s="899"/>
      <c r="J643" s="899"/>
      <c r="K643" s="899"/>
      <c r="L643" s="899"/>
      <c r="M643" s="899"/>
      <c r="N643" s="899"/>
      <c r="O643" s="899"/>
      <c r="P643" s="899"/>
      <c r="Q643" s="899"/>
      <c r="R643" s="899"/>
      <c r="S643" s="899"/>
      <c r="T643" s="899"/>
      <c r="U643" s="899"/>
      <c r="V643" s="899"/>
      <c r="W643" s="899"/>
      <c r="X643" s="899"/>
      <c r="Y643" s="899"/>
      <c r="Z643" s="899"/>
    </row>
    <row r="644" spans="1:26" ht="15.75" customHeight="1">
      <c r="A644" s="899"/>
      <c r="B644" s="899"/>
      <c r="C644" s="899"/>
      <c r="D644" s="899"/>
      <c r="E644" s="899"/>
      <c r="F644" s="899"/>
      <c r="G644" s="899"/>
      <c r="H644" s="899"/>
      <c r="I644" s="899"/>
      <c r="J644" s="899"/>
      <c r="K644" s="899"/>
      <c r="L644" s="899"/>
      <c r="M644" s="899"/>
      <c r="N644" s="899"/>
      <c r="O644" s="899"/>
      <c r="P644" s="899"/>
      <c r="Q644" s="899"/>
      <c r="R644" s="899"/>
      <c r="S644" s="899"/>
      <c r="T644" s="899"/>
      <c r="U644" s="899"/>
      <c r="V644" s="899"/>
      <c r="W644" s="899"/>
      <c r="X644" s="899"/>
      <c r="Y644" s="899"/>
      <c r="Z644" s="899"/>
    </row>
    <row r="645" spans="1:26" ht="15.75" customHeight="1">
      <c r="A645" s="899"/>
      <c r="B645" s="899"/>
      <c r="C645" s="899"/>
      <c r="D645" s="899"/>
      <c r="E645" s="899"/>
      <c r="F645" s="899"/>
      <c r="G645" s="899"/>
      <c r="H645" s="899"/>
      <c r="I645" s="899"/>
      <c r="J645" s="899"/>
      <c r="K645" s="899"/>
      <c r="L645" s="899"/>
      <c r="M645" s="899"/>
      <c r="N645" s="899"/>
      <c r="O645" s="899"/>
      <c r="P645" s="899"/>
      <c r="Q645" s="899"/>
      <c r="R645" s="899"/>
      <c r="S645" s="899"/>
      <c r="T645" s="899"/>
      <c r="U645" s="899"/>
      <c r="V645" s="899"/>
      <c r="W645" s="899"/>
      <c r="X645" s="899"/>
      <c r="Y645" s="899"/>
      <c r="Z645" s="899"/>
    </row>
    <row r="646" spans="1:26" ht="15.75" customHeight="1">
      <c r="A646" s="899"/>
      <c r="B646" s="899"/>
      <c r="C646" s="899"/>
      <c r="D646" s="899"/>
      <c r="E646" s="899"/>
      <c r="F646" s="899"/>
      <c r="G646" s="899"/>
      <c r="H646" s="899"/>
      <c r="I646" s="899"/>
      <c r="J646" s="899"/>
      <c r="K646" s="899"/>
      <c r="L646" s="899"/>
      <c r="M646" s="899"/>
      <c r="N646" s="899"/>
      <c r="O646" s="899"/>
      <c r="P646" s="899"/>
      <c r="Q646" s="899"/>
      <c r="R646" s="899"/>
      <c r="S646" s="899"/>
      <c r="T646" s="899"/>
      <c r="U646" s="899"/>
      <c r="V646" s="899"/>
      <c r="W646" s="899"/>
      <c r="X646" s="899"/>
      <c r="Y646" s="899"/>
      <c r="Z646" s="899"/>
    </row>
    <row r="647" spans="1:26" ht="15.75" customHeight="1">
      <c r="A647" s="899"/>
      <c r="B647" s="899"/>
      <c r="C647" s="899"/>
      <c r="D647" s="899"/>
      <c r="E647" s="899"/>
      <c r="F647" s="899"/>
      <c r="G647" s="899"/>
      <c r="H647" s="899"/>
      <c r="I647" s="899"/>
      <c r="J647" s="899"/>
      <c r="K647" s="899"/>
      <c r="L647" s="899"/>
      <c r="M647" s="899"/>
      <c r="N647" s="899"/>
      <c r="O647" s="899"/>
      <c r="P647" s="899"/>
      <c r="Q647" s="899"/>
      <c r="R647" s="899"/>
      <c r="S647" s="899"/>
      <c r="T647" s="899"/>
      <c r="U647" s="899"/>
      <c r="V647" s="899"/>
      <c r="W647" s="899"/>
      <c r="X647" s="899"/>
      <c r="Y647" s="899"/>
      <c r="Z647" s="899"/>
    </row>
    <row r="648" spans="1:26" ht="15.75" customHeight="1">
      <c r="A648" s="899"/>
      <c r="B648" s="899"/>
      <c r="C648" s="899"/>
      <c r="D648" s="899"/>
      <c r="E648" s="899"/>
      <c r="F648" s="899"/>
      <c r="G648" s="899"/>
      <c r="H648" s="899"/>
      <c r="I648" s="899"/>
      <c r="J648" s="899"/>
      <c r="K648" s="899"/>
      <c r="L648" s="899"/>
      <c r="M648" s="899"/>
      <c r="N648" s="899"/>
      <c r="O648" s="899"/>
      <c r="P648" s="899"/>
      <c r="Q648" s="899"/>
      <c r="R648" s="899"/>
      <c r="S648" s="899"/>
      <c r="T648" s="899"/>
      <c r="U648" s="899"/>
      <c r="V648" s="899"/>
      <c r="W648" s="899"/>
      <c r="X648" s="899"/>
      <c r="Y648" s="899"/>
      <c r="Z648" s="899"/>
    </row>
    <row r="649" spans="1:26" ht="15.75" customHeight="1">
      <c r="A649" s="899"/>
      <c r="B649" s="899"/>
      <c r="C649" s="899"/>
      <c r="D649" s="899"/>
      <c r="E649" s="899"/>
      <c r="F649" s="899"/>
      <c r="G649" s="899"/>
      <c r="H649" s="899"/>
      <c r="I649" s="899"/>
      <c r="J649" s="899"/>
      <c r="K649" s="899"/>
      <c r="L649" s="899"/>
      <c r="M649" s="899"/>
      <c r="N649" s="899"/>
      <c r="O649" s="899"/>
      <c r="P649" s="899"/>
      <c r="Q649" s="899"/>
      <c r="R649" s="899"/>
      <c r="S649" s="899"/>
      <c r="T649" s="899"/>
      <c r="U649" s="899"/>
      <c r="V649" s="899"/>
      <c r="W649" s="899"/>
      <c r="X649" s="899"/>
      <c r="Y649" s="899"/>
      <c r="Z649" s="899"/>
    </row>
    <row r="650" spans="1:26" ht="15.75" customHeight="1">
      <c r="A650" s="899"/>
      <c r="B650" s="899"/>
      <c r="C650" s="899"/>
      <c r="D650" s="899"/>
      <c r="E650" s="899"/>
      <c r="F650" s="899"/>
      <c r="G650" s="899"/>
      <c r="H650" s="899"/>
      <c r="I650" s="899"/>
      <c r="J650" s="899"/>
      <c r="K650" s="899"/>
      <c r="L650" s="899"/>
      <c r="M650" s="899"/>
      <c r="N650" s="899"/>
      <c r="O650" s="899"/>
      <c r="P650" s="899"/>
      <c r="Q650" s="899"/>
      <c r="R650" s="899"/>
      <c r="S650" s="899"/>
      <c r="T650" s="899"/>
      <c r="U650" s="899"/>
      <c r="V650" s="899"/>
      <c r="W650" s="899"/>
      <c r="X650" s="899"/>
      <c r="Y650" s="899"/>
      <c r="Z650" s="899"/>
    </row>
    <row r="651" spans="1:26" ht="15.75" customHeight="1">
      <c r="A651" s="899"/>
      <c r="B651" s="899"/>
      <c r="C651" s="899"/>
      <c r="D651" s="899"/>
      <c r="E651" s="899"/>
      <c r="F651" s="899"/>
      <c r="G651" s="899"/>
      <c r="H651" s="899"/>
      <c r="I651" s="899"/>
      <c r="J651" s="899"/>
      <c r="K651" s="899"/>
      <c r="L651" s="899"/>
      <c r="M651" s="899"/>
      <c r="N651" s="899"/>
      <c r="O651" s="899"/>
      <c r="P651" s="899"/>
      <c r="Q651" s="899"/>
      <c r="R651" s="899"/>
      <c r="S651" s="899"/>
      <c r="T651" s="899"/>
      <c r="U651" s="899"/>
      <c r="V651" s="899"/>
      <c r="W651" s="899"/>
      <c r="X651" s="899"/>
      <c r="Y651" s="899"/>
      <c r="Z651" s="899"/>
    </row>
    <row r="652" spans="1:26" ht="15.75" customHeight="1">
      <c r="A652" s="899"/>
      <c r="B652" s="899"/>
      <c r="C652" s="899"/>
      <c r="D652" s="899"/>
      <c r="E652" s="899"/>
      <c r="F652" s="899"/>
      <c r="G652" s="899"/>
      <c r="H652" s="899"/>
      <c r="I652" s="899"/>
      <c r="J652" s="899"/>
      <c r="K652" s="899"/>
      <c r="L652" s="899"/>
      <c r="M652" s="899"/>
      <c r="N652" s="899"/>
      <c r="O652" s="899"/>
      <c r="P652" s="899"/>
      <c r="Q652" s="899"/>
      <c r="R652" s="899"/>
      <c r="S652" s="899"/>
      <c r="T652" s="899"/>
      <c r="U652" s="899"/>
      <c r="V652" s="899"/>
      <c r="W652" s="899"/>
      <c r="X652" s="899"/>
      <c r="Y652" s="899"/>
      <c r="Z652" s="899"/>
    </row>
    <row r="653" spans="1:26" ht="15.75" customHeight="1">
      <c r="A653" s="899"/>
      <c r="B653" s="899"/>
      <c r="C653" s="899"/>
      <c r="D653" s="899"/>
      <c r="E653" s="899"/>
      <c r="F653" s="899"/>
      <c r="G653" s="899"/>
      <c r="H653" s="899"/>
      <c r="I653" s="899"/>
      <c r="J653" s="899"/>
      <c r="K653" s="899"/>
      <c r="L653" s="899"/>
      <c r="M653" s="899"/>
      <c r="N653" s="899"/>
      <c r="O653" s="899"/>
      <c r="P653" s="899"/>
      <c r="Q653" s="899"/>
      <c r="R653" s="899"/>
      <c r="S653" s="899"/>
      <c r="T653" s="899"/>
      <c r="U653" s="899"/>
      <c r="V653" s="899"/>
      <c r="W653" s="899"/>
      <c r="X653" s="899"/>
      <c r="Y653" s="899"/>
      <c r="Z653" s="899"/>
    </row>
    <row r="654" spans="1:26" ht="15.75" customHeight="1">
      <c r="A654" s="899"/>
      <c r="B654" s="899"/>
      <c r="C654" s="899"/>
      <c r="D654" s="899"/>
      <c r="E654" s="899"/>
      <c r="F654" s="899"/>
      <c r="G654" s="899"/>
      <c r="H654" s="899"/>
      <c r="I654" s="899"/>
      <c r="J654" s="899"/>
      <c r="K654" s="899"/>
      <c r="L654" s="899"/>
      <c r="M654" s="899"/>
      <c r="N654" s="899"/>
      <c r="O654" s="899"/>
      <c r="P654" s="899"/>
      <c r="Q654" s="899"/>
      <c r="R654" s="899"/>
      <c r="S654" s="899"/>
      <c r="T654" s="899"/>
      <c r="U654" s="899"/>
      <c r="V654" s="899"/>
      <c r="W654" s="899"/>
      <c r="X654" s="899"/>
      <c r="Y654" s="899"/>
      <c r="Z654" s="899"/>
    </row>
    <row r="655" spans="1:26" ht="15.75" customHeight="1">
      <c r="A655" s="899"/>
      <c r="B655" s="899"/>
      <c r="C655" s="899"/>
      <c r="D655" s="899"/>
      <c r="E655" s="899"/>
      <c r="F655" s="899"/>
      <c r="G655" s="899"/>
      <c r="H655" s="899"/>
      <c r="I655" s="899"/>
      <c r="J655" s="899"/>
      <c r="K655" s="899"/>
      <c r="L655" s="899"/>
      <c r="M655" s="899"/>
      <c r="N655" s="899"/>
      <c r="O655" s="899"/>
      <c r="P655" s="899"/>
      <c r="Q655" s="899"/>
      <c r="R655" s="899"/>
      <c r="S655" s="899"/>
      <c r="T655" s="899"/>
      <c r="U655" s="899"/>
      <c r="V655" s="899"/>
      <c r="W655" s="899"/>
      <c r="X655" s="899"/>
      <c r="Y655" s="899"/>
      <c r="Z655" s="899"/>
    </row>
    <row r="656" spans="1:26" ht="15.75" customHeight="1">
      <c r="A656" s="899"/>
      <c r="B656" s="899"/>
      <c r="C656" s="899"/>
      <c r="D656" s="899"/>
      <c r="E656" s="899"/>
      <c r="F656" s="899"/>
      <c r="G656" s="899"/>
      <c r="H656" s="899"/>
      <c r="I656" s="899"/>
      <c r="J656" s="899"/>
      <c r="K656" s="899"/>
      <c r="L656" s="899"/>
      <c r="M656" s="899"/>
      <c r="N656" s="899"/>
      <c r="O656" s="899"/>
      <c r="P656" s="899"/>
      <c r="Q656" s="899"/>
      <c r="R656" s="899"/>
      <c r="S656" s="899"/>
      <c r="T656" s="899"/>
      <c r="U656" s="899"/>
      <c r="V656" s="899"/>
      <c r="W656" s="899"/>
      <c r="X656" s="899"/>
      <c r="Y656" s="899"/>
      <c r="Z656" s="899"/>
    </row>
    <row r="657" spans="1:26" ht="15.75" customHeight="1">
      <c r="A657" s="899"/>
      <c r="B657" s="899"/>
      <c r="C657" s="899"/>
      <c r="D657" s="899"/>
      <c r="E657" s="899"/>
      <c r="F657" s="899"/>
      <c r="G657" s="899"/>
      <c r="H657" s="899"/>
      <c r="I657" s="899"/>
      <c r="J657" s="899"/>
      <c r="K657" s="899"/>
      <c r="L657" s="899"/>
      <c r="M657" s="899"/>
      <c r="N657" s="899"/>
      <c r="O657" s="899"/>
      <c r="P657" s="899"/>
      <c r="Q657" s="899"/>
      <c r="R657" s="899"/>
      <c r="S657" s="899"/>
      <c r="T657" s="899"/>
      <c r="U657" s="899"/>
      <c r="V657" s="899"/>
      <c r="W657" s="899"/>
      <c r="X657" s="899"/>
      <c r="Y657" s="899"/>
      <c r="Z657" s="899"/>
    </row>
    <row r="658" spans="1:26" ht="15.75" customHeight="1">
      <c r="A658" s="899"/>
      <c r="B658" s="899"/>
      <c r="C658" s="899"/>
      <c r="D658" s="899"/>
      <c r="E658" s="899"/>
      <c r="F658" s="899"/>
      <c r="G658" s="899"/>
      <c r="H658" s="899"/>
      <c r="I658" s="899"/>
      <c r="J658" s="899"/>
      <c r="K658" s="899"/>
      <c r="L658" s="899"/>
      <c r="M658" s="899"/>
      <c r="N658" s="899"/>
      <c r="O658" s="899"/>
      <c r="P658" s="899"/>
      <c r="Q658" s="899"/>
      <c r="R658" s="899"/>
      <c r="S658" s="899"/>
      <c r="T658" s="899"/>
      <c r="U658" s="899"/>
      <c r="V658" s="899"/>
      <c r="W658" s="899"/>
      <c r="X658" s="899"/>
      <c r="Y658" s="899"/>
      <c r="Z658" s="899"/>
    </row>
    <row r="659" spans="1:26" ht="15.75" customHeight="1">
      <c r="A659" s="899"/>
      <c r="B659" s="899"/>
      <c r="C659" s="899"/>
      <c r="D659" s="899"/>
      <c r="E659" s="899"/>
      <c r="F659" s="899"/>
      <c r="G659" s="899"/>
      <c r="H659" s="899"/>
      <c r="I659" s="899"/>
      <c r="J659" s="899"/>
      <c r="K659" s="899"/>
      <c r="L659" s="899"/>
      <c r="M659" s="899"/>
      <c r="N659" s="899"/>
      <c r="O659" s="899"/>
      <c r="P659" s="899"/>
      <c r="Q659" s="899"/>
      <c r="R659" s="899"/>
      <c r="S659" s="899"/>
      <c r="T659" s="899"/>
      <c r="U659" s="899"/>
      <c r="V659" s="899"/>
      <c r="W659" s="899"/>
      <c r="X659" s="899"/>
      <c r="Y659" s="899"/>
      <c r="Z659" s="899"/>
    </row>
    <row r="660" spans="1:26" ht="15.75" customHeight="1">
      <c r="A660" s="899"/>
      <c r="B660" s="899"/>
      <c r="C660" s="899"/>
      <c r="D660" s="899"/>
      <c r="E660" s="899"/>
      <c r="F660" s="899"/>
      <c r="G660" s="899"/>
      <c r="H660" s="899"/>
      <c r="I660" s="899"/>
      <c r="J660" s="899"/>
      <c r="K660" s="899"/>
      <c r="L660" s="899"/>
      <c r="M660" s="899"/>
      <c r="N660" s="899"/>
      <c r="O660" s="899"/>
      <c r="P660" s="899"/>
      <c r="Q660" s="899"/>
      <c r="R660" s="899"/>
      <c r="S660" s="899"/>
      <c r="T660" s="899"/>
      <c r="U660" s="899"/>
      <c r="V660" s="899"/>
      <c r="W660" s="899"/>
      <c r="X660" s="899"/>
      <c r="Y660" s="899"/>
      <c r="Z660" s="899"/>
    </row>
    <row r="661" spans="1:26" ht="15.75" customHeight="1">
      <c r="A661" s="899"/>
      <c r="B661" s="899"/>
      <c r="C661" s="899"/>
      <c r="D661" s="899"/>
      <c r="E661" s="899"/>
      <c r="F661" s="899"/>
      <c r="G661" s="899"/>
      <c r="H661" s="899"/>
      <c r="I661" s="899"/>
      <c r="J661" s="899"/>
      <c r="K661" s="899"/>
      <c r="L661" s="899"/>
      <c r="M661" s="899"/>
      <c r="N661" s="899"/>
      <c r="O661" s="899"/>
      <c r="P661" s="899"/>
      <c r="Q661" s="899"/>
      <c r="R661" s="899"/>
      <c r="S661" s="899"/>
      <c r="T661" s="899"/>
      <c r="U661" s="899"/>
      <c r="V661" s="899"/>
      <c r="W661" s="899"/>
      <c r="X661" s="899"/>
      <c r="Y661" s="899"/>
      <c r="Z661" s="899"/>
    </row>
    <row r="662" spans="1:26" ht="15.75" customHeight="1">
      <c r="A662" s="899"/>
      <c r="B662" s="899"/>
      <c r="C662" s="899"/>
      <c r="D662" s="899"/>
      <c r="E662" s="899"/>
      <c r="F662" s="899"/>
      <c r="G662" s="899"/>
      <c r="H662" s="899"/>
      <c r="I662" s="899"/>
      <c r="J662" s="899"/>
      <c r="K662" s="899"/>
      <c r="L662" s="899"/>
      <c r="M662" s="899"/>
      <c r="N662" s="899"/>
      <c r="O662" s="899"/>
      <c r="P662" s="899"/>
      <c r="Q662" s="899"/>
      <c r="R662" s="899"/>
      <c r="S662" s="899"/>
      <c r="T662" s="899"/>
      <c r="U662" s="899"/>
      <c r="V662" s="899"/>
      <c r="W662" s="899"/>
      <c r="X662" s="899"/>
      <c r="Y662" s="899"/>
      <c r="Z662" s="899"/>
    </row>
    <row r="663" spans="1:26" ht="15.75" customHeight="1">
      <c r="A663" s="899"/>
      <c r="B663" s="899"/>
      <c r="C663" s="899"/>
      <c r="D663" s="899"/>
      <c r="E663" s="899"/>
      <c r="F663" s="899"/>
      <c r="G663" s="899"/>
      <c r="H663" s="899"/>
      <c r="I663" s="899"/>
      <c r="J663" s="899"/>
      <c r="K663" s="899"/>
      <c r="L663" s="899"/>
      <c r="M663" s="899"/>
      <c r="N663" s="899"/>
      <c r="O663" s="899"/>
      <c r="P663" s="899"/>
      <c r="Q663" s="899"/>
      <c r="R663" s="899"/>
      <c r="S663" s="899"/>
      <c r="T663" s="899"/>
      <c r="U663" s="899"/>
      <c r="V663" s="899"/>
      <c r="W663" s="899"/>
      <c r="X663" s="899"/>
      <c r="Y663" s="899"/>
      <c r="Z663" s="899"/>
    </row>
    <row r="664" spans="1:26" ht="15.75" customHeight="1">
      <c r="A664" s="899"/>
      <c r="B664" s="899"/>
      <c r="C664" s="899"/>
      <c r="D664" s="899"/>
      <c r="E664" s="899"/>
      <c r="F664" s="899"/>
      <c r="G664" s="899"/>
      <c r="H664" s="899"/>
      <c r="I664" s="899"/>
      <c r="J664" s="899"/>
      <c r="K664" s="899"/>
      <c r="L664" s="899"/>
      <c r="M664" s="899"/>
      <c r="N664" s="899"/>
      <c r="O664" s="899"/>
      <c r="P664" s="899"/>
      <c r="Q664" s="899"/>
      <c r="R664" s="899"/>
      <c r="S664" s="899"/>
      <c r="T664" s="899"/>
      <c r="U664" s="899"/>
      <c r="V664" s="899"/>
      <c r="W664" s="899"/>
      <c r="X664" s="899"/>
      <c r="Y664" s="899"/>
      <c r="Z664" s="899"/>
    </row>
    <row r="665" spans="1:26" ht="15.75" customHeight="1">
      <c r="A665" s="899"/>
      <c r="B665" s="899"/>
      <c r="C665" s="899"/>
      <c r="D665" s="899"/>
      <c r="E665" s="899"/>
      <c r="F665" s="899"/>
      <c r="G665" s="899"/>
      <c r="H665" s="899"/>
      <c r="I665" s="899"/>
      <c r="J665" s="899"/>
      <c r="K665" s="899"/>
      <c r="L665" s="899"/>
      <c r="M665" s="899"/>
      <c r="N665" s="899"/>
      <c r="O665" s="899"/>
      <c r="P665" s="899"/>
      <c r="Q665" s="899"/>
      <c r="R665" s="899"/>
      <c r="S665" s="899"/>
      <c r="T665" s="899"/>
      <c r="U665" s="899"/>
      <c r="V665" s="899"/>
      <c r="W665" s="899"/>
      <c r="X665" s="899"/>
      <c r="Y665" s="899"/>
      <c r="Z665" s="899"/>
    </row>
    <row r="666" spans="1:26" ht="15.75" customHeight="1">
      <c r="A666" s="899"/>
      <c r="B666" s="899"/>
      <c r="C666" s="899"/>
      <c r="D666" s="899"/>
      <c r="E666" s="899"/>
      <c r="F666" s="899"/>
      <c r="G666" s="899"/>
      <c r="H666" s="899"/>
      <c r="I666" s="899"/>
      <c r="J666" s="899"/>
      <c r="K666" s="899"/>
      <c r="L666" s="899"/>
      <c r="M666" s="899"/>
      <c r="N666" s="899"/>
      <c r="O666" s="899"/>
      <c r="P666" s="899"/>
      <c r="Q666" s="899"/>
      <c r="R666" s="899"/>
      <c r="S666" s="899"/>
      <c r="T666" s="899"/>
      <c r="U666" s="899"/>
      <c r="V666" s="899"/>
      <c r="W666" s="899"/>
      <c r="X666" s="899"/>
      <c r="Y666" s="899"/>
      <c r="Z666" s="899"/>
    </row>
    <row r="667" spans="1:26" ht="15.75" customHeight="1">
      <c r="A667" s="899"/>
      <c r="B667" s="899"/>
      <c r="C667" s="899"/>
      <c r="D667" s="899"/>
      <c r="E667" s="899"/>
      <c r="F667" s="899"/>
      <c r="G667" s="899"/>
      <c r="H667" s="899"/>
      <c r="I667" s="899"/>
      <c r="J667" s="899"/>
      <c r="K667" s="899"/>
      <c r="L667" s="899"/>
      <c r="M667" s="899"/>
      <c r="N667" s="899"/>
      <c r="O667" s="899"/>
      <c r="P667" s="899"/>
      <c r="Q667" s="899"/>
      <c r="R667" s="899"/>
      <c r="S667" s="899"/>
      <c r="T667" s="899"/>
      <c r="U667" s="899"/>
      <c r="V667" s="899"/>
      <c r="W667" s="899"/>
      <c r="X667" s="899"/>
      <c r="Y667" s="899"/>
      <c r="Z667" s="899"/>
    </row>
    <row r="668" spans="1:26" ht="15.75" customHeight="1">
      <c r="A668" s="899"/>
      <c r="B668" s="899"/>
      <c r="C668" s="899"/>
      <c r="D668" s="899"/>
      <c r="E668" s="899"/>
      <c r="F668" s="899"/>
      <c r="G668" s="899"/>
      <c r="H668" s="899"/>
      <c r="I668" s="899"/>
      <c r="J668" s="899"/>
      <c r="K668" s="899"/>
      <c r="L668" s="899"/>
      <c r="M668" s="899"/>
      <c r="N668" s="899"/>
      <c r="O668" s="899"/>
      <c r="P668" s="899"/>
      <c r="Q668" s="899"/>
      <c r="R668" s="899"/>
      <c r="S668" s="899"/>
      <c r="T668" s="899"/>
      <c r="U668" s="899"/>
      <c r="V668" s="899"/>
      <c r="W668" s="899"/>
      <c r="X668" s="899"/>
      <c r="Y668" s="899"/>
      <c r="Z668" s="899"/>
    </row>
    <row r="669" spans="1:26" ht="15.75" customHeight="1">
      <c r="A669" s="899"/>
      <c r="B669" s="899"/>
      <c r="C669" s="899"/>
      <c r="D669" s="899"/>
      <c r="E669" s="899"/>
      <c r="F669" s="899"/>
      <c r="G669" s="899"/>
      <c r="H669" s="899"/>
      <c r="I669" s="899"/>
      <c r="J669" s="899"/>
      <c r="K669" s="899"/>
      <c r="L669" s="899"/>
      <c r="M669" s="899"/>
      <c r="N669" s="899"/>
      <c r="O669" s="899"/>
      <c r="P669" s="899"/>
      <c r="Q669" s="899"/>
      <c r="R669" s="899"/>
      <c r="S669" s="899"/>
      <c r="T669" s="899"/>
      <c r="U669" s="899"/>
      <c r="V669" s="899"/>
      <c r="W669" s="899"/>
      <c r="X669" s="899"/>
      <c r="Y669" s="899"/>
      <c r="Z669" s="899"/>
    </row>
    <row r="670" spans="1:26" ht="15.75" customHeight="1">
      <c r="A670" s="899"/>
      <c r="B670" s="899"/>
      <c r="C670" s="899"/>
      <c r="D670" s="899"/>
      <c r="E670" s="899"/>
      <c r="F670" s="899"/>
      <c r="G670" s="899"/>
      <c r="H670" s="899"/>
      <c r="I670" s="899"/>
      <c r="J670" s="899"/>
      <c r="K670" s="899"/>
      <c r="L670" s="899"/>
      <c r="M670" s="899"/>
      <c r="N670" s="899"/>
      <c r="O670" s="899"/>
      <c r="P670" s="899"/>
      <c r="Q670" s="899"/>
      <c r="R670" s="899"/>
      <c r="S670" s="899"/>
      <c r="T670" s="899"/>
      <c r="U670" s="899"/>
      <c r="V670" s="899"/>
      <c r="W670" s="899"/>
      <c r="X670" s="899"/>
      <c r="Y670" s="899"/>
      <c r="Z670" s="899"/>
    </row>
    <row r="671" spans="1:26" ht="15.75" customHeight="1">
      <c r="A671" s="899"/>
      <c r="B671" s="899"/>
      <c r="C671" s="899"/>
      <c r="D671" s="899"/>
      <c r="E671" s="899"/>
      <c r="F671" s="899"/>
      <c r="G671" s="899"/>
      <c r="H671" s="899"/>
      <c r="I671" s="899"/>
      <c r="J671" s="899"/>
      <c r="K671" s="899"/>
      <c r="L671" s="899"/>
      <c r="M671" s="899"/>
      <c r="N671" s="899"/>
      <c r="O671" s="899"/>
      <c r="P671" s="899"/>
      <c r="Q671" s="899"/>
      <c r="R671" s="899"/>
      <c r="S671" s="899"/>
      <c r="T671" s="899"/>
      <c r="U671" s="899"/>
      <c r="V671" s="899"/>
      <c r="W671" s="899"/>
      <c r="X671" s="899"/>
      <c r="Y671" s="899"/>
      <c r="Z671" s="899"/>
    </row>
    <row r="672" spans="1:26" ht="15.75" customHeight="1">
      <c r="A672" s="899"/>
      <c r="B672" s="899"/>
      <c r="C672" s="899"/>
      <c r="D672" s="899"/>
      <c r="E672" s="899"/>
      <c r="F672" s="899"/>
      <c r="G672" s="899"/>
      <c r="H672" s="899"/>
      <c r="I672" s="899"/>
      <c r="J672" s="899"/>
      <c r="K672" s="899"/>
      <c r="L672" s="899"/>
      <c r="M672" s="899"/>
      <c r="N672" s="899"/>
      <c r="O672" s="899"/>
      <c r="P672" s="899"/>
      <c r="Q672" s="899"/>
      <c r="R672" s="899"/>
      <c r="S672" s="899"/>
      <c r="T672" s="899"/>
      <c r="U672" s="899"/>
      <c r="V672" s="899"/>
      <c r="W672" s="899"/>
      <c r="X672" s="899"/>
      <c r="Y672" s="899"/>
      <c r="Z672" s="899"/>
    </row>
    <row r="673" spans="1:26" ht="15.75" customHeight="1">
      <c r="A673" s="899"/>
      <c r="B673" s="899"/>
      <c r="C673" s="899"/>
      <c r="D673" s="899"/>
      <c r="E673" s="899"/>
      <c r="F673" s="899"/>
      <c r="G673" s="899"/>
      <c r="H673" s="899"/>
      <c r="I673" s="899"/>
      <c r="J673" s="899"/>
      <c r="K673" s="899"/>
      <c r="L673" s="899"/>
      <c r="M673" s="899"/>
      <c r="N673" s="899"/>
      <c r="O673" s="899"/>
      <c r="P673" s="899"/>
      <c r="Q673" s="899"/>
      <c r="R673" s="899"/>
      <c r="S673" s="899"/>
      <c r="T673" s="899"/>
      <c r="U673" s="899"/>
      <c r="V673" s="899"/>
      <c r="W673" s="899"/>
      <c r="X673" s="899"/>
      <c r="Y673" s="899"/>
      <c r="Z673" s="899"/>
    </row>
    <row r="674" spans="1:26" ht="15.75" customHeight="1">
      <c r="A674" s="899"/>
      <c r="B674" s="899"/>
      <c r="C674" s="899"/>
      <c r="D674" s="899"/>
      <c r="E674" s="899"/>
      <c r="F674" s="899"/>
      <c r="G674" s="899"/>
      <c r="H674" s="899"/>
      <c r="I674" s="899"/>
      <c r="J674" s="899"/>
      <c r="K674" s="899"/>
      <c r="L674" s="899"/>
      <c r="M674" s="899"/>
      <c r="N674" s="899"/>
      <c r="O674" s="899"/>
      <c r="P674" s="899"/>
      <c r="Q674" s="899"/>
      <c r="R674" s="899"/>
      <c r="S674" s="899"/>
      <c r="T674" s="899"/>
      <c r="U674" s="899"/>
      <c r="V674" s="899"/>
      <c r="W674" s="899"/>
      <c r="X674" s="899"/>
      <c r="Y674" s="899"/>
      <c r="Z674" s="899"/>
    </row>
    <row r="675" spans="1:26" ht="15.75" customHeight="1">
      <c r="A675" s="899"/>
      <c r="B675" s="899"/>
      <c r="C675" s="899"/>
      <c r="D675" s="899"/>
      <c r="E675" s="899"/>
      <c r="F675" s="899"/>
      <c r="G675" s="899"/>
      <c r="H675" s="899"/>
      <c r="I675" s="899"/>
      <c r="J675" s="899"/>
      <c r="K675" s="899"/>
      <c r="L675" s="899"/>
      <c r="M675" s="899"/>
      <c r="N675" s="899"/>
      <c r="O675" s="899"/>
      <c r="P675" s="899"/>
      <c r="Q675" s="899"/>
      <c r="R675" s="899"/>
      <c r="S675" s="899"/>
      <c r="T675" s="899"/>
      <c r="U675" s="899"/>
      <c r="V675" s="899"/>
      <c r="W675" s="899"/>
      <c r="X675" s="899"/>
      <c r="Y675" s="899"/>
      <c r="Z675" s="899"/>
    </row>
    <row r="676" spans="1:26" ht="15.75" customHeight="1">
      <c r="A676" s="899"/>
      <c r="B676" s="899"/>
      <c r="C676" s="899"/>
      <c r="D676" s="899"/>
      <c r="E676" s="899"/>
      <c r="F676" s="899"/>
      <c r="G676" s="899"/>
      <c r="H676" s="899"/>
      <c r="I676" s="899"/>
      <c r="J676" s="899"/>
      <c r="K676" s="899"/>
      <c r="L676" s="899"/>
      <c r="M676" s="899"/>
      <c r="N676" s="899"/>
      <c r="O676" s="899"/>
      <c r="P676" s="899"/>
      <c r="Q676" s="899"/>
      <c r="R676" s="899"/>
      <c r="S676" s="899"/>
      <c r="T676" s="899"/>
      <c r="U676" s="899"/>
      <c r="V676" s="899"/>
      <c r="W676" s="899"/>
      <c r="X676" s="899"/>
      <c r="Y676" s="899"/>
      <c r="Z676" s="899"/>
    </row>
    <row r="677" spans="1:26" ht="15.75" customHeight="1">
      <c r="A677" s="899"/>
      <c r="B677" s="899"/>
      <c r="C677" s="899"/>
      <c r="D677" s="899"/>
      <c r="E677" s="899"/>
      <c r="F677" s="899"/>
      <c r="G677" s="899"/>
      <c r="H677" s="899"/>
      <c r="I677" s="899"/>
      <c r="J677" s="899"/>
      <c r="K677" s="899"/>
      <c r="L677" s="899"/>
      <c r="M677" s="899"/>
      <c r="N677" s="899"/>
      <c r="O677" s="899"/>
      <c r="P677" s="899"/>
      <c r="Q677" s="899"/>
      <c r="R677" s="899"/>
      <c r="S677" s="899"/>
      <c r="T677" s="899"/>
      <c r="U677" s="899"/>
      <c r="V677" s="899"/>
      <c r="W677" s="899"/>
      <c r="X677" s="899"/>
      <c r="Y677" s="899"/>
      <c r="Z677" s="899"/>
    </row>
    <row r="678" spans="1:26" ht="15.75" customHeight="1">
      <c r="A678" s="899"/>
      <c r="B678" s="899"/>
      <c r="C678" s="899"/>
      <c r="D678" s="899"/>
      <c r="E678" s="899"/>
      <c r="F678" s="899"/>
      <c r="G678" s="899"/>
      <c r="H678" s="899"/>
      <c r="I678" s="899"/>
      <c r="J678" s="899"/>
      <c r="K678" s="899"/>
      <c r="L678" s="899"/>
      <c r="M678" s="899"/>
      <c r="N678" s="899"/>
      <c r="O678" s="899"/>
      <c r="P678" s="899"/>
      <c r="Q678" s="899"/>
      <c r="R678" s="899"/>
      <c r="S678" s="899"/>
      <c r="T678" s="899"/>
      <c r="U678" s="899"/>
      <c r="V678" s="899"/>
      <c r="W678" s="899"/>
      <c r="X678" s="899"/>
      <c r="Y678" s="899"/>
      <c r="Z678" s="899"/>
    </row>
    <row r="679" spans="1:26" ht="15.75" customHeight="1">
      <c r="A679" s="899"/>
      <c r="B679" s="899"/>
      <c r="C679" s="899"/>
      <c r="D679" s="899"/>
      <c r="E679" s="899"/>
      <c r="F679" s="899"/>
      <c r="G679" s="899"/>
      <c r="H679" s="899"/>
      <c r="I679" s="899"/>
      <c r="J679" s="899"/>
      <c r="K679" s="899"/>
      <c r="L679" s="899"/>
      <c r="M679" s="899"/>
      <c r="N679" s="899"/>
      <c r="O679" s="899"/>
      <c r="P679" s="899"/>
      <c r="Q679" s="899"/>
      <c r="R679" s="899"/>
      <c r="S679" s="899"/>
      <c r="T679" s="899"/>
      <c r="U679" s="899"/>
      <c r="V679" s="899"/>
      <c r="W679" s="899"/>
      <c r="X679" s="899"/>
      <c r="Y679" s="899"/>
      <c r="Z679" s="899"/>
    </row>
    <row r="680" spans="1:26" ht="15.75" customHeight="1">
      <c r="A680" s="899"/>
      <c r="B680" s="899"/>
      <c r="C680" s="899"/>
      <c r="D680" s="899"/>
      <c r="E680" s="899"/>
      <c r="F680" s="899"/>
      <c r="G680" s="899"/>
      <c r="H680" s="899"/>
      <c r="I680" s="899"/>
      <c r="J680" s="899"/>
      <c r="K680" s="899"/>
      <c r="L680" s="899"/>
      <c r="M680" s="899"/>
      <c r="N680" s="899"/>
      <c r="O680" s="899"/>
      <c r="P680" s="899"/>
      <c r="Q680" s="899"/>
      <c r="R680" s="899"/>
      <c r="S680" s="899"/>
      <c r="T680" s="899"/>
      <c r="U680" s="899"/>
      <c r="V680" s="899"/>
      <c r="W680" s="899"/>
      <c r="X680" s="899"/>
      <c r="Y680" s="899"/>
      <c r="Z680" s="899"/>
    </row>
    <row r="681" spans="1:26" ht="15.75" customHeight="1">
      <c r="A681" s="899"/>
      <c r="B681" s="899"/>
      <c r="C681" s="899"/>
      <c r="D681" s="899"/>
      <c r="E681" s="899"/>
      <c r="F681" s="899"/>
      <c r="G681" s="899"/>
      <c r="H681" s="899"/>
      <c r="I681" s="899"/>
      <c r="J681" s="899"/>
      <c r="K681" s="899"/>
      <c r="L681" s="899"/>
      <c r="M681" s="899"/>
      <c r="N681" s="899"/>
      <c r="O681" s="899"/>
      <c r="P681" s="899"/>
      <c r="Q681" s="899"/>
      <c r="R681" s="899"/>
      <c r="S681" s="899"/>
      <c r="T681" s="899"/>
      <c r="U681" s="899"/>
      <c r="V681" s="899"/>
      <c r="W681" s="899"/>
      <c r="X681" s="899"/>
      <c r="Y681" s="899"/>
      <c r="Z681" s="899"/>
    </row>
    <row r="682" spans="1:26" ht="15.75" customHeight="1">
      <c r="A682" s="899"/>
      <c r="B682" s="899"/>
      <c r="C682" s="899"/>
      <c r="D682" s="899"/>
      <c r="E682" s="899"/>
      <c r="F682" s="899"/>
      <c r="G682" s="899"/>
      <c r="H682" s="899"/>
      <c r="I682" s="899"/>
      <c r="J682" s="899"/>
      <c r="K682" s="899"/>
      <c r="L682" s="899"/>
      <c r="M682" s="899"/>
      <c r="N682" s="899"/>
      <c r="O682" s="899"/>
      <c r="P682" s="899"/>
      <c r="Q682" s="899"/>
      <c r="R682" s="899"/>
      <c r="S682" s="899"/>
      <c r="T682" s="899"/>
      <c r="U682" s="899"/>
      <c r="V682" s="899"/>
      <c r="W682" s="899"/>
      <c r="X682" s="899"/>
      <c r="Y682" s="899"/>
      <c r="Z682" s="899"/>
    </row>
    <row r="683" spans="1:26" ht="15.75" customHeight="1">
      <c r="A683" s="899"/>
      <c r="B683" s="899"/>
      <c r="C683" s="899"/>
      <c r="D683" s="899"/>
      <c r="E683" s="899"/>
      <c r="F683" s="899"/>
      <c r="G683" s="899"/>
      <c r="H683" s="899"/>
      <c r="I683" s="899"/>
      <c r="J683" s="899"/>
      <c r="K683" s="899"/>
      <c r="L683" s="899"/>
      <c r="M683" s="899"/>
      <c r="N683" s="899"/>
      <c r="O683" s="899"/>
      <c r="P683" s="899"/>
      <c r="Q683" s="899"/>
      <c r="R683" s="899"/>
      <c r="S683" s="899"/>
      <c r="T683" s="899"/>
      <c r="U683" s="899"/>
      <c r="V683" s="899"/>
      <c r="W683" s="899"/>
      <c r="X683" s="899"/>
      <c r="Y683" s="899"/>
      <c r="Z683" s="899"/>
    </row>
    <row r="684" spans="1:26" ht="15.75" customHeight="1">
      <c r="A684" s="899"/>
      <c r="B684" s="899"/>
      <c r="C684" s="899"/>
      <c r="D684" s="899"/>
      <c r="E684" s="899"/>
      <c r="F684" s="899"/>
      <c r="G684" s="899"/>
      <c r="H684" s="899"/>
      <c r="I684" s="899"/>
      <c r="J684" s="899"/>
      <c r="K684" s="899"/>
      <c r="L684" s="899"/>
      <c r="M684" s="899"/>
      <c r="N684" s="899"/>
      <c r="O684" s="899"/>
      <c r="P684" s="899"/>
      <c r="Q684" s="899"/>
      <c r="R684" s="899"/>
      <c r="S684" s="899"/>
      <c r="T684" s="899"/>
      <c r="U684" s="899"/>
      <c r="V684" s="899"/>
      <c r="W684" s="899"/>
      <c r="X684" s="899"/>
      <c r="Y684" s="899"/>
      <c r="Z684" s="899"/>
    </row>
    <row r="685" spans="1:26" ht="15.75" customHeight="1">
      <c r="A685" s="899"/>
      <c r="B685" s="899"/>
      <c r="C685" s="899"/>
      <c r="D685" s="899"/>
      <c r="E685" s="899"/>
      <c r="F685" s="899"/>
      <c r="G685" s="899"/>
      <c r="H685" s="899"/>
      <c r="I685" s="899"/>
      <c r="J685" s="899"/>
      <c r="K685" s="899"/>
      <c r="L685" s="899"/>
      <c r="M685" s="899"/>
      <c r="N685" s="899"/>
      <c r="O685" s="899"/>
      <c r="P685" s="899"/>
      <c r="Q685" s="899"/>
      <c r="R685" s="899"/>
      <c r="S685" s="899"/>
      <c r="T685" s="899"/>
      <c r="U685" s="899"/>
      <c r="V685" s="899"/>
      <c r="W685" s="899"/>
      <c r="X685" s="899"/>
      <c r="Y685" s="899"/>
      <c r="Z685" s="899"/>
    </row>
    <row r="686" spans="1:26" ht="15.75" customHeight="1">
      <c r="A686" s="899"/>
      <c r="B686" s="899"/>
      <c r="C686" s="899"/>
      <c r="D686" s="899"/>
      <c r="E686" s="899"/>
      <c r="F686" s="899"/>
      <c r="G686" s="899"/>
      <c r="H686" s="899"/>
      <c r="I686" s="899"/>
      <c r="J686" s="899"/>
      <c r="K686" s="899"/>
      <c r="L686" s="899"/>
      <c r="M686" s="899"/>
      <c r="N686" s="899"/>
      <c r="O686" s="899"/>
      <c r="P686" s="899"/>
      <c r="Q686" s="899"/>
      <c r="R686" s="899"/>
      <c r="S686" s="899"/>
      <c r="T686" s="899"/>
      <c r="U686" s="899"/>
      <c r="V686" s="899"/>
      <c r="W686" s="899"/>
      <c r="X686" s="899"/>
      <c r="Y686" s="899"/>
      <c r="Z686" s="899"/>
    </row>
    <row r="687" spans="1:26" ht="15.75" customHeight="1">
      <c r="A687" s="899"/>
      <c r="B687" s="899"/>
      <c r="C687" s="899"/>
      <c r="D687" s="899"/>
      <c r="E687" s="899"/>
      <c r="F687" s="899"/>
      <c r="G687" s="899"/>
      <c r="H687" s="899"/>
      <c r="I687" s="899"/>
      <c r="J687" s="899"/>
      <c r="K687" s="899"/>
      <c r="L687" s="899"/>
      <c r="M687" s="899"/>
      <c r="N687" s="899"/>
      <c r="O687" s="899"/>
      <c r="P687" s="899"/>
      <c r="Q687" s="899"/>
      <c r="R687" s="899"/>
      <c r="S687" s="899"/>
      <c r="T687" s="899"/>
      <c r="U687" s="899"/>
      <c r="V687" s="899"/>
      <c r="W687" s="899"/>
      <c r="X687" s="899"/>
      <c r="Y687" s="899"/>
      <c r="Z687" s="899"/>
    </row>
    <row r="688" spans="1:26" ht="15.75" customHeight="1">
      <c r="A688" s="899"/>
      <c r="B688" s="899"/>
      <c r="C688" s="899"/>
      <c r="D688" s="899"/>
      <c r="E688" s="899"/>
      <c r="F688" s="899"/>
      <c r="G688" s="899"/>
      <c r="H688" s="899"/>
      <c r="I688" s="899"/>
      <c r="J688" s="899"/>
      <c r="K688" s="899"/>
      <c r="L688" s="899"/>
      <c r="M688" s="899"/>
      <c r="N688" s="899"/>
      <c r="O688" s="899"/>
      <c r="P688" s="899"/>
      <c r="Q688" s="899"/>
      <c r="R688" s="899"/>
      <c r="S688" s="899"/>
      <c r="T688" s="899"/>
      <c r="U688" s="899"/>
      <c r="V688" s="899"/>
      <c r="W688" s="899"/>
      <c r="X688" s="899"/>
      <c r="Y688" s="899"/>
      <c r="Z688" s="899"/>
    </row>
    <row r="689" spans="1:26" ht="15.75" customHeight="1">
      <c r="A689" s="899"/>
      <c r="B689" s="899"/>
      <c r="C689" s="899"/>
      <c r="D689" s="899"/>
      <c r="E689" s="899"/>
      <c r="F689" s="899"/>
      <c r="G689" s="899"/>
      <c r="H689" s="899"/>
      <c r="I689" s="899"/>
      <c r="J689" s="899"/>
      <c r="K689" s="899"/>
      <c r="L689" s="899"/>
      <c r="M689" s="899"/>
      <c r="N689" s="899"/>
      <c r="O689" s="899"/>
      <c r="P689" s="899"/>
      <c r="Q689" s="899"/>
      <c r="R689" s="899"/>
      <c r="S689" s="899"/>
      <c r="T689" s="899"/>
      <c r="U689" s="899"/>
      <c r="V689" s="899"/>
      <c r="W689" s="899"/>
      <c r="X689" s="899"/>
      <c r="Y689" s="899"/>
      <c r="Z689" s="899"/>
    </row>
    <row r="690" spans="1:26" ht="15.75" customHeight="1">
      <c r="A690" s="899"/>
      <c r="B690" s="899"/>
      <c r="C690" s="899"/>
      <c r="D690" s="899"/>
      <c r="E690" s="899"/>
      <c r="F690" s="899"/>
      <c r="G690" s="899"/>
      <c r="H690" s="899"/>
      <c r="I690" s="899"/>
      <c r="J690" s="899"/>
      <c r="K690" s="899"/>
      <c r="L690" s="899"/>
      <c r="M690" s="899"/>
      <c r="N690" s="899"/>
      <c r="O690" s="899"/>
      <c r="P690" s="899"/>
      <c r="Q690" s="899"/>
      <c r="R690" s="899"/>
      <c r="S690" s="899"/>
      <c r="T690" s="899"/>
      <c r="U690" s="899"/>
      <c r="V690" s="899"/>
      <c r="W690" s="899"/>
      <c r="X690" s="899"/>
      <c r="Y690" s="899"/>
      <c r="Z690" s="899"/>
    </row>
    <row r="691" spans="1:26" ht="15.75" customHeight="1">
      <c r="A691" s="899"/>
      <c r="B691" s="899"/>
      <c r="C691" s="899"/>
      <c r="D691" s="899"/>
      <c r="E691" s="899"/>
      <c r="F691" s="899"/>
      <c r="G691" s="899"/>
      <c r="H691" s="899"/>
      <c r="I691" s="899"/>
      <c r="J691" s="899"/>
      <c r="K691" s="899"/>
      <c r="L691" s="899"/>
      <c r="M691" s="899"/>
      <c r="N691" s="899"/>
      <c r="O691" s="899"/>
      <c r="P691" s="899"/>
      <c r="Q691" s="899"/>
      <c r="R691" s="899"/>
      <c r="S691" s="899"/>
      <c r="T691" s="899"/>
      <c r="U691" s="899"/>
      <c r="V691" s="899"/>
      <c r="W691" s="899"/>
      <c r="X691" s="899"/>
      <c r="Y691" s="899"/>
      <c r="Z691" s="899"/>
    </row>
    <row r="692" spans="1:26" ht="15.75" customHeight="1">
      <c r="A692" s="899"/>
      <c r="B692" s="899"/>
      <c r="C692" s="899"/>
      <c r="D692" s="899"/>
      <c r="E692" s="899"/>
      <c r="F692" s="899"/>
      <c r="G692" s="899"/>
      <c r="H692" s="899"/>
      <c r="I692" s="899"/>
      <c r="J692" s="899"/>
      <c r="K692" s="899"/>
      <c r="L692" s="899"/>
      <c r="M692" s="899"/>
      <c r="N692" s="899"/>
      <c r="O692" s="899"/>
      <c r="P692" s="899"/>
      <c r="Q692" s="899"/>
      <c r="R692" s="899"/>
      <c r="S692" s="899"/>
      <c r="T692" s="899"/>
      <c r="U692" s="899"/>
      <c r="V692" s="899"/>
      <c r="W692" s="899"/>
      <c r="X692" s="899"/>
      <c r="Y692" s="899"/>
      <c r="Z692" s="899"/>
    </row>
    <row r="693" spans="1:26" ht="15.75" customHeight="1">
      <c r="A693" s="899"/>
      <c r="B693" s="899"/>
      <c r="C693" s="899"/>
      <c r="D693" s="899"/>
      <c r="E693" s="899"/>
      <c r="F693" s="899"/>
      <c r="G693" s="899"/>
      <c r="H693" s="899"/>
      <c r="I693" s="899"/>
      <c r="J693" s="899"/>
      <c r="K693" s="899"/>
      <c r="L693" s="899"/>
      <c r="M693" s="899"/>
      <c r="N693" s="899"/>
      <c r="O693" s="899"/>
      <c r="P693" s="899"/>
      <c r="Q693" s="899"/>
      <c r="R693" s="899"/>
      <c r="S693" s="899"/>
      <c r="T693" s="899"/>
      <c r="U693" s="899"/>
      <c r="V693" s="899"/>
      <c r="W693" s="899"/>
      <c r="X693" s="899"/>
      <c r="Y693" s="899"/>
      <c r="Z693" s="899"/>
    </row>
    <row r="694" spans="1:26" ht="15.75" customHeight="1">
      <c r="A694" s="899"/>
      <c r="B694" s="899"/>
      <c r="C694" s="899"/>
      <c r="D694" s="899"/>
      <c r="E694" s="899"/>
      <c r="F694" s="899"/>
      <c r="G694" s="899"/>
      <c r="H694" s="899"/>
      <c r="I694" s="899"/>
      <c r="J694" s="899"/>
      <c r="K694" s="899"/>
      <c r="L694" s="899"/>
      <c r="M694" s="899"/>
      <c r="N694" s="899"/>
      <c r="O694" s="899"/>
      <c r="P694" s="899"/>
      <c r="Q694" s="899"/>
      <c r="R694" s="899"/>
      <c r="S694" s="899"/>
      <c r="T694" s="899"/>
      <c r="U694" s="899"/>
      <c r="V694" s="899"/>
      <c r="W694" s="899"/>
      <c r="X694" s="899"/>
      <c r="Y694" s="899"/>
      <c r="Z694" s="899"/>
    </row>
    <row r="695" spans="1:26" ht="15.75" customHeight="1">
      <c r="A695" s="899"/>
      <c r="B695" s="899"/>
      <c r="C695" s="899"/>
      <c r="D695" s="899"/>
      <c r="E695" s="899"/>
      <c r="F695" s="899"/>
      <c r="G695" s="899"/>
      <c r="H695" s="899"/>
      <c r="I695" s="899"/>
      <c r="J695" s="899"/>
      <c r="K695" s="899"/>
      <c r="L695" s="899"/>
      <c r="M695" s="899"/>
      <c r="N695" s="899"/>
      <c r="O695" s="899"/>
      <c r="P695" s="899"/>
      <c r="Q695" s="899"/>
      <c r="R695" s="899"/>
      <c r="S695" s="899"/>
      <c r="T695" s="899"/>
      <c r="U695" s="899"/>
      <c r="V695" s="899"/>
      <c r="W695" s="899"/>
      <c r="X695" s="899"/>
      <c r="Y695" s="899"/>
      <c r="Z695" s="899"/>
    </row>
    <row r="696" spans="1:26" ht="15.75" customHeight="1">
      <c r="A696" s="899"/>
      <c r="B696" s="899"/>
      <c r="C696" s="899"/>
      <c r="D696" s="899"/>
      <c r="E696" s="899"/>
      <c r="F696" s="899"/>
      <c r="G696" s="899"/>
      <c r="H696" s="899"/>
      <c r="I696" s="899"/>
      <c r="J696" s="899"/>
      <c r="K696" s="899"/>
      <c r="L696" s="899"/>
      <c r="M696" s="899"/>
      <c r="N696" s="899"/>
      <c r="O696" s="899"/>
      <c r="P696" s="899"/>
      <c r="Q696" s="899"/>
      <c r="R696" s="899"/>
      <c r="S696" s="899"/>
      <c r="T696" s="899"/>
      <c r="U696" s="899"/>
      <c r="V696" s="899"/>
      <c r="W696" s="899"/>
      <c r="X696" s="899"/>
      <c r="Y696" s="899"/>
      <c r="Z696" s="899"/>
    </row>
    <row r="697" spans="1:26" ht="15.75" customHeight="1">
      <c r="A697" s="899"/>
      <c r="B697" s="899"/>
      <c r="C697" s="899"/>
      <c r="D697" s="899"/>
      <c r="E697" s="899"/>
      <c r="F697" s="899"/>
      <c r="G697" s="899"/>
      <c r="H697" s="899"/>
      <c r="I697" s="899"/>
      <c r="J697" s="899"/>
      <c r="K697" s="899"/>
      <c r="L697" s="899"/>
      <c r="M697" s="899"/>
      <c r="N697" s="899"/>
      <c r="O697" s="899"/>
      <c r="P697" s="899"/>
      <c r="Q697" s="899"/>
      <c r="R697" s="899"/>
      <c r="S697" s="899"/>
      <c r="T697" s="899"/>
      <c r="U697" s="899"/>
      <c r="V697" s="899"/>
      <c r="W697" s="899"/>
      <c r="X697" s="899"/>
      <c r="Y697" s="899"/>
      <c r="Z697" s="899"/>
    </row>
    <row r="698" spans="1:26" ht="15.75" customHeight="1">
      <c r="A698" s="899"/>
      <c r="B698" s="899"/>
      <c r="C698" s="899"/>
      <c r="D698" s="899"/>
      <c r="E698" s="899"/>
      <c r="F698" s="899"/>
      <c r="G698" s="899"/>
      <c r="H698" s="899"/>
      <c r="I698" s="899"/>
      <c r="J698" s="899"/>
      <c r="K698" s="899"/>
      <c r="L698" s="899"/>
      <c r="M698" s="899"/>
      <c r="N698" s="899"/>
      <c r="O698" s="899"/>
      <c r="P698" s="899"/>
      <c r="Q698" s="899"/>
      <c r="R698" s="899"/>
      <c r="S698" s="899"/>
      <c r="T698" s="899"/>
      <c r="U698" s="899"/>
      <c r="V698" s="899"/>
      <c r="W698" s="899"/>
      <c r="X698" s="899"/>
      <c r="Y698" s="899"/>
      <c r="Z698" s="899"/>
    </row>
    <row r="699" spans="1:26" ht="15.75" customHeight="1">
      <c r="A699" s="899"/>
      <c r="B699" s="899"/>
      <c r="C699" s="899"/>
      <c r="D699" s="899"/>
      <c r="E699" s="899"/>
      <c r="F699" s="899"/>
      <c r="G699" s="899"/>
      <c r="H699" s="899"/>
      <c r="I699" s="899"/>
      <c r="J699" s="899"/>
      <c r="K699" s="899"/>
      <c r="L699" s="899"/>
      <c r="M699" s="899"/>
      <c r="N699" s="899"/>
      <c r="O699" s="899"/>
      <c r="P699" s="899"/>
      <c r="Q699" s="899"/>
      <c r="R699" s="899"/>
      <c r="S699" s="899"/>
      <c r="T699" s="899"/>
      <c r="U699" s="899"/>
      <c r="V699" s="899"/>
      <c r="W699" s="899"/>
      <c r="X699" s="899"/>
      <c r="Y699" s="899"/>
      <c r="Z699" s="899"/>
    </row>
    <row r="700" spans="1:26" ht="15.75" customHeight="1">
      <c r="A700" s="899"/>
      <c r="B700" s="899"/>
      <c r="C700" s="899"/>
      <c r="D700" s="899"/>
      <c r="E700" s="899"/>
      <c r="F700" s="899"/>
      <c r="G700" s="899"/>
      <c r="H700" s="899"/>
      <c r="I700" s="899"/>
      <c r="J700" s="899"/>
      <c r="K700" s="899"/>
      <c r="L700" s="899"/>
      <c r="M700" s="899"/>
      <c r="N700" s="899"/>
      <c r="O700" s="899"/>
      <c r="P700" s="899"/>
      <c r="Q700" s="899"/>
      <c r="R700" s="899"/>
      <c r="S700" s="899"/>
      <c r="T700" s="899"/>
      <c r="U700" s="899"/>
      <c r="V700" s="899"/>
      <c r="W700" s="899"/>
      <c r="X700" s="899"/>
      <c r="Y700" s="899"/>
      <c r="Z700" s="899"/>
    </row>
    <row r="701" spans="1:26" ht="15.75" customHeight="1">
      <c r="A701" s="899"/>
      <c r="B701" s="899"/>
      <c r="C701" s="899"/>
      <c r="D701" s="899"/>
      <c r="E701" s="899"/>
      <c r="F701" s="899"/>
      <c r="G701" s="899"/>
      <c r="H701" s="899"/>
      <c r="I701" s="899"/>
      <c r="J701" s="899"/>
      <c r="K701" s="899"/>
      <c r="L701" s="899"/>
      <c r="M701" s="899"/>
      <c r="N701" s="899"/>
      <c r="O701" s="899"/>
      <c r="P701" s="899"/>
      <c r="Q701" s="899"/>
      <c r="R701" s="899"/>
      <c r="S701" s="899"/>
      <c r="T701" s="899"/>
      <c r="U701" s="899"/>
      <c r="V701" s="899"/>
      <c r="W701" s="899"/>
      <c r="X701" s="899"/>
      <c r="Y701" s="899"/>
      <c r="Z701" s="899"/>
    </row>
    <row r="702" spans="1:26" ht="15.75" customHeight="1">
      <c r="A702" s="899"/>
      <c r="B702" s="899"/>
      <c r="C702" s="899"/>
      <c r="D702" s="899"/>
      <c r="E702" s="899"/>
      <c r="F702" s="899"/>
      <c r="G702" s="899"/>
      <c r="H702" s="899"/>
      <c r="I702" s="899"/>
      <c r="J702" s="899"/>
      <c r="K702" s="899"/>
      <c r="L702" s="899"/>
      <c r="M702" s="899"/>
      <c r="N702" s="899"/>
      <c r="O702" s="899"/>
      <c r="P702" s="899"/>
      <c r="Q702" s="899"/>
      <c r="R702" s="899"/>
      <c r="S702" s="899"/>
      <c r="T702" s="899"/>
      <c r="U702" s="899"/>
      <c r="V702" s="899"/>
      <c r="W702" s="899"/>
      <c r="X702" s="899"/>
      <c r="Y702" s="899"/>
      <c r="Z702" s="899"/>
    </row>
    <row r="703" spans="1:26" ht="15.75" customHeight="1">
      <c r="A703" s="899"/>
      <c r="B703" s="899"/>
      <c r="C703" s="899"/>
      <c r="D703" s="899"/>
      <c r="E703" s="899"/>
      <c r="F703" s="899"/>
      <c r="G703" s="899"/>
      <c r="H703" s="899"/>
      <c r="I703" s="899"/>
      <c r="J703" s="899"/>
      <c r="K703" s="899"/>
      <c r="L703" s="899"/>
      <c r="M703" s="899"/>
      <c r="N703" s="899"/>
      <c r="O703" s="899"/>
      <c r="P703" s="899"/>
      <c r="Q703" s="899"/>
      <c r="R703" s="899"/>
      <c r="S703" s="899"/>
      <c r="T703" s="899"/>
      <c r="U703" s="899"/>
      <c r="V703" s="899"/>
      <c r="W703" s="899"/>
      <c r="X703" s="899"/>
      <c r="Y703" s="899"/>
      <c r="Z703" s="899"/>
    </row>
    <row r="704" spans="1:26" ht="15.75" customHeight="1">
      <c r="A704" s="899"/>
      <c r="B704" s="899"/>
      <c r="C704" s="899"/>
      <c r="D704" s="899"/>
      <c r="E704" s="899"/>
      <c r="F704" s="899"/>
      <c r="G704" s="899"/>
      <c r="H704" s="899"/>
      <c r="I704" s="899"/>
      <c r="J704" s="899"/>
      <c r="K704" s="899"/>
      <c r="L704" s="899"/>
      <c r="M704" s="899"/>
      <c r="N704" s="899"/>
      <c r="O704" s="899"/>
      <c r="P704" s="899"/>
      <c r="Q704" s="899"/>
      <c r="R704" s="899"/>
      <c r="S704" s="899"/>
      <c r="T704" s="899"/>
      <c r="U704" s="899"/>
      <c r="V704" s="899"/>
      <c r="W704" s="899"/>
      <c r="X704" s="899"/>
      <c r="Y704" s="899"/>
      <c r="Z704" s="899"/>
    </row>
    <row r="705" spans="1:26" ht="15.75" customHeight="1">
      <c r="A705" s="899"/>
      <c r="B705" s="899"/>
      <c r="C705" s="899"/>
      <c r="D705" s="899"/>
      <c r="E705" s="899"/>
      <c r="F705" s="899"/>
      <c r="G705" s="899"/>
      <c r="H705" s="899"/>
      <c r="I705" s="899"/>
      <c r="J705" s="899"/>
      <c r="K705" s="899"/>
      <c r="L705" s="899"/>
      <c r="M705" s="899"/>
      <c r="N705" s="899"/>
      <c r="O705" s="899"/>
      <c r="P705" s="899"/>
      <c r="Q705" s="899"/>
      <c r="R705" s="899"/>
      <c r="S705" s="899"/>
      <c r="T705" s="899"/>
      <c r="U705" s="899"/>
      <c r="V705" s="899"/>
      <c r="W705" s="899"/>
      <c r="X705" s="899"/>
      <c r="Y705" s="899"/>
      <c r="Z705" s="899"/>
    </row>
    <row r="706" spans="1:26" ht="15.75" customHeight="1">
      <c r="A706" s="899"/>
      <c r="B706" s="899"/>
      <c r="C706" s="899"/>
      <c r="D706" s="899"/>
      <c r="E706" s="899"/>
      <c r="F706" s="899"/>
      <c r="G706" s="899"/>
      <c r="H706" s="899"/>
      <c r="I706" s="899"/>
      <c r="J706" s="899"/>
      <c r="K706" s="899"/>
      <c r="L706" s="899"/>
      <c r="M706" s="899"/>
      <c r="N706" s="899"/>
      <c r="O706" s="899"/>
      <c r="P706" s="899"/>
      <c r="Q706" s="899"/>
      <c r="R706" s="899"/>
      <c r="S706" s="899"/>
      <c r="T706" s="899"/>
      <c r="U706" s="899"/>
      <c r="V706" s="899"/>
      <c r="W706" s="899"/>
      <c r="X706" s="899"/>
      <c r="Y706" s="899"/>
      <c r="Z706" s="899"/>
    </row>
    <row r="707" spans="1:26" ht="15.75" customHeight="1">
      <c r="A707" s="899"/>
      <c r="B707" s="899"/>
      <c r="C707" s="899"/>
      <c r="D707" s="899"/>
      <c r="E707" s="899"/>
      <c r="F707" s="899"/>
      <c r="G707" s="899"/>
      <c r="H707" s="899"/>
      <c r="I707" s="899"/>
      <c r="J707" s="899"/>
      <c r="K707" s="899"/>
      <c r="L707" s="899"/>
      <c r="M707" s="899"/>
      <c r="N707" s="899"/>
      <c r="O707" s="899"/>
      <c r="P707" s="899"/>
      <c r="Q707" s="899"/>
      <c r="R707" s="899"/>
      <c r="S707" s="899"/>
      <c r="T707" s="899"/>
      <c r="U707" s="899"/>
      <c r="V707" s="899"/>
      <c r="W707" s="899"/>
      <c r="X707" s="899"/>
      <c r="Y707" s="899"/>
      <c r="Z707" s="899"/>
    </row>
    <row r="708" spans="1:26" ht="15.75" customHeight="1">
      <c r="A708" s="899"/>
      <c r="B708" s="899"/>
      <c r="C708" s="899"/>
      <c r="D708" s="899"/>
      <c r="E708" s="899"/>
      <c r="F708" s="899"/>
      <c r="G708" s="899"/>
      <c r="H708" s="899"/>
      <c r="I708" s="899"/>
      <c r="J708" s="899"/>
      <c r="K708" s="899"/>
      <c r="L708" s="899"/>
      <c r="M708" s="899"/>
      <c r="N708" s="899"/>
      <c r="O708" s="899"/>
      <c r="P708" s="899"/>
      <c r="Q708" s="899"/>
      <c r="R708" s="899"/>
      <c r="S708" s="899"/>
      <c r="T708" s="899"/>
      <c r="U708" s="899"/>
      <c r="V708" s="899"/>
      <c r="W708" s="899"/>
      <c r="X708" s="899"/>
      <c r="Y708" s="899"/>
      <c r="Z708" s="899"/>
    </row>
    <row r="709" spans="1:26" ht="15.75" customHeight="1">
      <c r="A709" s="899"/>
      <c r="B709" s="899"/>
      <c r="C709" s="899"/>
      <c r="D709" s="899"/>
      <c r="E709" s="899"/>
      <c r="F709" s="899"/>
      <c r="G709" s="899"/>
      <c r="H709" s="899"/>
      <c r="I709" s="899"/>
      <c r="J709" s="899"/>
      <c r="K709" s="899"/>
      <c r="L709" s="899"/>
      <c r="M709" s="899"/>
      <c r="N709" s="899"/>
      <c r="O709" s="899"/>
      <c r="P709" s="899"/>
      <c r="Q709" s="899"/>
      <c r="R709" s="899"/>
      <c r="S709" s="899"/>
      <c r="T709" s="899"/>
      <c r="U709" s="899"/>
      <c r="V709" s="899"/>
      <c r="W709" s="899"/>
      <c r="X709" s="899"/>
      <c r="Y709" s="899"/>
      <c r="Z709" s="899"/>
    </row>
    <row r="710" spans="1:26" ht="15.75" customHeight="1">
      <c r="A710" s="899"/>
      <c r="B710" s="899"/>
      <c r="C710" s="899"/>
      <c r="D710" s="899"/>
      <c r="E710" s="899"/>
      <c r="F710" s="899"/>
      <c r="G710" s="899"/>
      <c r="H710" s="899"/>
      <c r="I710" s="899"/>
      <c r="J710" s="899"/>
      <c r="K710" s="899"/>
      <c r="L710" s="899"/>
      <c r="M710" s="899"/>
      <c r="N710" s="899"/>
      <c r="O710" s="899"/>
      <c r="P710" s="899"/>
      <c r="Q710" s="899"/>
      <c r="R710" s="899"/>
      <c r="S710" s="899"/>
      <c r="T710" s="899"/>
      <c r="U710" s="899"/>
      <c r="V710" s="899"/>
      <c r="W710" s="899"/>
      <c r="X710" s="899"/>
      <c r="Y710" s="899"/>
      <c r="Z710" s="899"/>
    </row>
    <row r="711" spans="1:26" ht="15.75" customHeight="1">
      <c r="A711" s="899"/>
      <c r="B711" s="899"/>
      <c r="C711" s="899"/>
      <c r="D711" s="899"/>
      <c r="E711" s="899"/>
      <c r="F711" s="899"/>
      <c r="G711" s="899"/>
      <c r="H711" s="899"/>
      <c r="I711" s="899"/>
      <c r="J711" s="899"/>
      <c r="K711" s="899"/>
      <c r="L711" s="899"/>
      <c r="M711" s="899"/>
      <c r="N711" s="899"/>
      <c r="O711" s="899"/>
      <c r="P711" s="899"/>
      <c r="Q711" s="899"/>
      <c r="R711" s="899"/>
      <c r="S711" s="899"/>
      <c r="T711" s="899"/>
      <c r="U711" s="899"/>
      <c r="V711" s="899"/>
      <c r="W711" s="899"/>
      <c r="X711" s="899"/>
      <c r="Y711" s="899"/>
      <c r="Z711" s="899"/>
    </row>
    <row r="712" spans="1:26" ht="15.75" customHeight="1">
      <c r="A712" s="899"/>
      <c r="B712" s="899"/>
      <c r="C712" s="899"/>
      <c r="D712" s="899"/>
      <c r="E712" s="899"/>
      <c r="F712" s="899"/>
      <c r="G712" s="899"/>
      <c r="H712" s="899"/>
      <c r="I712" s="899"/>
      <c r="J712" s="899"/>
      <c r="K712" s="899"/>
      <c r="L712" s="899"/>
      <c r="M712" s="899"/>
      <c r="N712" s="899"/>
      <c r="O712" s="899"/>
      <c r="P712" s="899"/>
      <c r="Q712" s="899"/>
      <c r="R712" s="899"/>
      <c r="S712" s="899"/>
      <c r="T712" s="899"/>
      <c r="U712" s="899"/>
      <c r="V712" s="899"/>
      <c r="W712" s="899"/>
      <c r="X712" s="899"/>
      <c r="Y712" s="899"/>
      <c r="Z712" s="899"/>
    </row>
    <row r="713" spans="1:26" ht="15.75" customHeight="1">
      <c r="A713" s="899"/>
      <c r="B713" s="899"/>
      <c r="C713" s="899"/>
      <c r="D713" s="899"/>
      <c r="E713" s="899"/>
      <c r="F713" s="899"/>
      <c r="G713" s="899"/>
      <c r="H713" s="899"/>
      <c r="I713" s="899"/>
      <c r="J713" s="899"/>
      <c r="K713" s="899"/>
      <c r="L713" s="899"/>
      <c r="M713" s="899"/>
      <c r="N713" s="899"/>
      <c r="O713" s="899"/>
      <c r="P713" s="899"/>
      <c r="Q713" s="899"/>
      <c r="R713" s="899"/>
      <c r="S713" s="899"/>
      <c r="T713" s="899"/>
      <c r="U713" s="899"/>
      <c r="V713" s="899"/>
      <c r="W713" s="899"/>
      <c r="X713" s="899"/>
      <c r="Y713" s="899"/>
      <c r="Z713" s="899"/>
    </row>
    <row r="714" spans="1:26" ht="15.75" customHeight="1">
      <c r="A714" s="899"/>
      <c r="B714" s="899"/>
      <c r="C714" s="899"/>
      <c r="D714" s="899"/>
      <c r="E714" s="899"/>
      <c r="F714" s="899"/>
      <c r="G714" s="899"/>
      <c r="H714" s="899"/>
      <c r="I714" s="899"/>
      <c r="J714" s="899"/>
      <c r="K714" s="899"/>
      <c r="L714" s="899"/>
      <c r="M714" s="899"/>
      <c r="N714" s="899"/>
      <c r="O714" s="899"/>
      <c r="P714" s="899"/>
      <c r="Q714" s="899"/>
      <c r="R714" s="899"/>
      <c r="S714" s="899"/>
      <c r="T714" s="899"/>
      <c r="U714" s="899"/>
      <c r="V714" s="899"/>
      <c r="W714" s="899"/>
      <c r="X714" s="899"/>
      <c r="Y714" s="899"/>
      <c r="Z714" s="899"/>
    </row>
    <row r="715" spans="1:26" ht="15.75" customHeight="1">
      <c r="A715" s="899"/>
      <c r="B715" s="899"/>
      <c r="C715" s="899"/>
      <c r="D715" s="899"/>
      <c r="E715" s="899"/>
      <c r="F715" s="899"/>
      <c r="G715" s="899"/>
      <c r="H715" s="899"/>
      <c r="I715" s="899"/>
      <c r="J715" s="899"/>
      <c r="K715" s="899"/>
      <c r="L715" s="899"/>
      <c r="M715" s="899"/>
      <c r="N715" s="899"/>
      <c r="O715" s="899"/>
      <c r="P715" s="899"/>
      <c r="Q715" s="899"/>
      <c r="R715" s="899"/>
      <c r="S715" s="899"/>
      <c r="T715" s="899"/>
      <c r="U715" s="899"/>
      <c r="V715" s="899"/>
      <c r="W715" s="899"/>
      <c r="X715" s="899"/>
      <c r="Y715" s="899"/>
      <c r="Z715" s="899"/>
    </row>
    <row r="716" spans="1:26" ht="15.75" customHeight="1">
      <c r="A716" s="899"/>
      <c r="B716" s="899"/>
      <c r="C716" s="899"/>
      <c r="D716" s="899"/>
      <c r="E716" s="899"/>
      <c r="F716" s="899"/>
      <c r="G716" s="899"/>
      <c r="H716" s="899"/>
      <c r="I716" s="899"/>
      <c r="J716" s="899"/>
      <c r="K716" s="899"/>
      <c r="L716" s="899"/>
      <c r="M716" s="899"/>
      <c r="N716" s="899"/>
      <c r="O716" s="899"/>
      <c r="P716" s="899"/>
      <c r="Q716" s="899"/>
      <c r="R716" s="899"/>
      <c r="S716" s="899"/>
      <c r="T716" s="899"/>
      <c r="U716" s="899"/>
      <c r="V716" s="899"/>
      <c r="W716" s="899"/>
      <c r="X716" s="899"/>
      <c r="Y716" s="899"/>
      <c r="Z716" s="899"/>
    </row>
    <row r="717" spans="1:26" ht="15.75" customHeight="1">
      <c r="A717" s="899"/>
      <c r="B717" s="899"/>
      <c r="C717" s="899"/>
      <c r="D717" s="899"/>
      <c r="E717" s="899"/>
      <c r="F717" s="899"/>
      <c r="G717" s="899"/>
      <c r="H717" s="899"/>
      <c r="I717" s="899"/>
      <c r="J717" s="899"/>
      <c r="K717" s="899"/>
      <c r="L717" s="899"/>
      <c r="M717" s="899"/>
      <c r="N717" s="899"/>
      <c r="O717" s="899"/>
      <c r="P717" s="899"/>
      <c r="Q717" s="899"/>
      <c r="R717" s="899"/>
      <c r="S717" s="899"/>
      <c r="T717" s="899"/>
      <c r="U717" s="899"/>
      <c r="V717" s="899"/>
      <c r="W717" s="899"/>
      <c r="X717" s="899"/>
      <c r="Y717" s="899"/>
      <c r="Z717" s="899"/>
    </row>
    <row r="718" spans="1:26" ht="15.75" customHeight="1">
      <c r="A718" s="899"/>
      <c r="B718" s="899"/>
      <c r="C718" s="899"/>
      <c r="D718" s="899"/>
      <c r="E718" s="899"/>
      <c r="F718" s="899"/>
      <c r="G718" s="899"/>
      <c r="H718" s="899"/>
      <c r="I718" s="899"/>
      <c r="J718" s="899"/>
      <c r="K718" s="899"/>
      <c r="L718" s="899"/>
      <c r="M718" s="899"/>
      <c r="N718" s="899"/>
      <c r="O718" s="899"/>
      <c r="P718" s="899"/>
      <c r="Q718" s="899"/>
      <c r="R718" s="899"/>
      <c r="S718" s="899"/>
      <c r="T718" s="899"/>
      <c r="U718" s="899"/>
      <c r="V718" s="899"/>
      <c r="W718" s="899"/>
      <c r="X718" s="899"/>
      <c r="Y718" s="899"/>
      <c r="Z718" s="899"/>
    </row>
    <row r="719" spans="1:26" ht="15.75" customHeight="1">
      <c r="A719" s="899"/>
      <c r="B719" s="899"/>
      <c r="C719" s="899"/>
      <c r="D719" s="899"/>
      <c r="E719" s="899"/>
      <c r="F719" s="899"/>
      <c r="G719" s="899"/>
      <c r="H719" s="899"/>
      <c r="I719" s="899"/>
      <c r="J719" s="899"/>
      <c r="K719" s="899"/>
      <c r="L719" s="899"/>
      <c r="M719" s="899"/>
      <c r="N719" s="899"/>
      <c r="O719" s="899"/>
      <c r="P719" s="899"/>
      <c r="Q719" s="899"/>
      <c r="R719" s="899"/>
      <c r="S719" s="899"/>
      <c r="T719" s="899"/>
      <c r="U719" s="899"/>
      <c r="V719" s="899"/>
      <c r="W719" s="899"/>
      <c r="X719" s="899"/>
      <c r="Y719" s="899"/>
      <c r="Z719" s="899"/>
    </row>
    <row r="720" spans="1:26" ht="15.75" customHeight="1">
      <c r="A720" s="899"/>
      <c r="B720" s="899"/>
      <c r="C720" s="899"/>
      <c r="D720" s="899"/>
      <c r="E720" s="899"/>
      <c r="F720" s="899"/>
      <c r="G720" s="899"/>
      <c r="H720" s="899"/>
      <c r="I720" s="899"/>
      <c r="J720" s="899"/>
      <c r="K720" s="899"/>
      <c r="L720" s="899"/>
      <c r="M720" s="899"/>
      <c r="N720" s="899"/>
      <c r="O720" s="899"/>
      <c r="P720" s="899"/>
      <c r="Q720" s="899"/>
      <c r="R720" s="899"/>
      <c r="S720" s="899"/>
      <c r="T720" s="899"/>
      <c r="U720" s="899"/>
      <c r="V720" s="899"/>
      <c r="W720" s="899"/>
      <c r="X720" s="899"/>
      <c r="Y720" s="899"/>
      <c r="Z720" s="899"/>
    </row>
    <row r="721" spans="1:26" ht="15.75" customHeight="1">
      <c r="A721" s="899"/>
      <c r="B721" s="899"/>
      <c r="C721" s="899"/>
      <c r="D721" s="899"/>
      <c r="E721" s="899"/>
      <c r="F721" s="899"/>
      <c r="G721" s="899"/>
      <c r="H721" s="899"/>
      <c r="I721" s="899"/>
      <c r="J721" s="899"/>
      <c r="K721" s="899"/>
      <c r="L721" s="899"/>
      <c r="M721" s="899"/>
      <c r="N721" s="899"/>
      <c r="O721" s="899"/>
      <c r="P721" s="899"/>
      <c r="Q721" s="899"/>
      <c r="R721" s="899"/>
      <c r="S721" s="899"/>
      <c r="T721" s="899"/>
      <c r="U721" s="899"/>
      <c r="V721" s="899"/>
      <c r="W721" s="899"/>
      <c r="X721" s="899"/>
      <c r="Y721" s="899"/>
      <c r="Z721" s="899"/>
    </row>
    <row r="722" spans="1:26" ht="15.75" customHeight="1">
      <c r="A722" s="899"/>
      <c r="B722" s="899"/>
      <c r="C722" s="899"/>
      <c r="D722" s="899"/>
      <c r="E722" s="899"/>
      <c r="F722" s="899"/>
      <c r="G722" s="899"/>
      <c r="H722" s="899"/>
      <c r="I722" s="899"/>
      <c r="J722" s="899"/>
      <c r="K722" s="899"/>
      <c r="L722" s="899"/>
      <c r="M722" s="899"/>
      <c r="N722" s="899"/>
      <c r="O722" s="899"/>
      <c r="P722" s="899"/>
      <c r="Q722" s="899"/>
      <c r="R722" s="899"/>
      <c r="S722" s="899"/>
      <c r="T722" s="899"/>
      <c r="U722" s="899"/>
      <c r="V722" s="899"/>
      <c r="W722" s="899"/>
      <c r="X722" s="899"/>
      <c r="Y722" s="899"/>
      <c r="Z722" s="899"/>
    </row>
    <row r="723" spans="1:26" ht="15.75" customHeight="1">
      <c r="A723" s="899"/>
      <c r="B723" s="899"/>
      <c r="C723" s="899"/>
      <c r="D723" s="899"/>
      <c r="E723" s="899"/>
      <c r="F723" s="899"/>
      <c r="G723" s="899"/>
      <c r="H723" s="899"/>
      <c r="I723" s="899"/>
      <c r="J723" s="899"/>
      <c r="K723" s="899"/>
      <c r="L723" s="899"/>
      <c r="M723" s="899"/>
      <c r="N723" s="899"/>
      <c r="O723" s="899"/>
      <c r="P723" s="899"/>
      <c r="Q723" s="899"/>
      <c r="R723" s="899"/>
      <c r="S723" s="899"/>
      <c r="T723" s="899"/>
      <c r="U723" s="899"/>
      <c r="V723" s="899"/>
      <c r="W723" s="899"/>
      <c r="X723" s="899"/>
      <c r="Y723" s="899"/>
      <c r="Z723" s="899"/>
    </row>
    <row r="724" spans="1:26" ht="15.75" customHeight="1">
      <c r="A724" s="899"/>
      <c r="B724" s="899"/>
      <c r="C724" s="899"/>
      <c r="D724" s="899"/>
      <c r="E724" s="899"/>
      <c r="F724" s="899"/>
      <c r="G724" s="899"/>
      <c r="H724" s="899"/>
      <c r="I724" s="899"/>
      <c r="J724" s="899"/>
      <c r="K724" s="899"/>
      <c r="L724" s="899"/>
      <c r="M724" s="899"/>
      <c r="N724" s="899"/>
      <c r="O724" s="899"/>
      <c r="P724" s="899"/>
      <c r="Q724" s="899"/>
      <c r="R724" s="899"/>
      <c r="S724" s="899"/>
      <c r="T724" s="899"/>
      <c r="U724" s="899"/>
      <c r="V724" s="899"/>
      <c r="W724" s="899"/>
      <c r="X724" s="899"/>
      <c r="Y724" s="899"/>
      <c r="Z724" s="899"/>
    </row>
    <row r="725" spans="1:26" ht="15.75" customHeight="1">
      <c r="A725" s="899"/>
      <c r="B725" s="899"/>
      <c r="C725" s="899"/>
      <c r="D725" s="899"/>
      <c r="E725" s="899"/>
      <c r="F725" s="899"/>
      <c r="G725" s="899"/>
      <c r="H725" s="899"/>
      <c r="I725" s="899"/>
      <c r="J725" s="899"/>
      <c r="K725" s="899"/>
      <c r="L725" s="899"/>
      <c r="M725" s="899"/>
      <c r="N725" s="899"/>
      <c r="O725" s="899"/>
      <c r="P725" s="899"/>
      <c r="Q725" s="899"/>
      <c r="R725" s="899"/>
      <c r="S725" s="899"/>
      <c r="T725" s="899"/>
      <c r="U725" s="899"/>
      <c r="V725" s="899"/>
      <c r="W725" s="899"/>
      <c r="X725" s="899"/>
      <c r="Y725" s="899"/>
      <c r="Z725" s="899"/>
    </row>
    <row r="726" spans="1:26" ht="15.75" customHeight="1">
      <c r="A726" s="899"/>
      <c r="B726" s="899"/>
      <c r="C726" s="899"/>
      <c r="D726" s="899"/>
      <c r="E726" s="899"/>
      <c r="F726" s="899"/>
      <c r="G726" s="899"/>
      <c r="H726" s="899"/>
      <c r="I726" s="899"/>
      <c r="J726" s="899"/>
      <c r="K726" s="899"/>
      <c r="L726" s="899"/>
      <c r="M726" s="899"/>
      <c r="N726" s="899"/>
      <c r="O726" s="899"/>
      <c r="P726" s="899"/>
      <c r="Q726" s="899"/>
      <c r="R726" s="899"/>
      <c r="S726" s="899"/>
      <c r="T726" s="899"/>
      <c r="U726" s="899"/>
      <c r="V726" s="899"/>
      <c r="W726" s="899"/>
      <c r="X726" s="899"/>
      <c r="Y726" s="899"/>
      <c r="Z726" s="899"/>
    </row>
    <row r="727" spans="1:26" ht="15.75" customHeight="1">
      <c r="A727" s="899"/>
      <c r="B727" s="899"/>
      <c r="C727" s="899"/>
      <c r="D727" s="899"/>
      <c r="E727" s="899"/>
      <c r="F727" s="899"/>
      <c r="G727" s="899"/>
      <c r="H727" s="899"/>
      <c r="I727" s="899"/>
      <c r="J727" s="899"/>
      <c r="K727" s="899"/>
      <c r="L727" s="899"/>
      <c r="M727" s="899"/>
      <c r="N727" s="899"/>
      <c r="O727" s="899"/>
      <c r="P727" s="899"/>
      <c r="Q727" s="899"/>
      <c r="R727" s="899"/>
      <c r="S727" s="899"/>
      <c r="T727" s="899"/>
      <c r="U727" s="899"/>
      <c r="V727" s="899"/>
      <c r="W727" s="899"/>
      <c r="X727" s="899"/>
      <c r="Y727" s="899"/>
      <c r="Z727" s="899"/>
    </row>
    <row r="728" spans="1:26" ht="15.75" customHeight="1">
      <c r="A728" s="899"/>
      <c r="B728" s="899"/>
      <c r="C728" s="899"/>
      <c r="D728" s="899"/>
      <c r="E728" s="899"/>
      <c r="F728" s="899"/>
      <c r="G728" s="899"/>
      <c r="H728" s="899"/>
      <c r="I728" s="899"/>
      <c r="J728" s="899"/>
      <c r="K728" s="899"/>
      <c r="L728" s="899"/>
      <c r="M728" s="899"/>
      <c r="N728" s="899"/>
      <c r="O728" s="899"/>
      <c r="P728" s="899"/>
      <c r="Q728" s="899"/>
      <c r="R728" s="899"/>
      <c r="S728" s="899"/>
      <c r="T728" s="899"/>
      <c r="U728" s="899"/>
      <c r="V728" s="899"/>
      <c r="W728" s="899"/>
      <c r="X728" s="899"/>
      <c r="Y728" s="899"/>
      <c r="Z728" s="899"/>
    </row>
    <row r="729" spans="1:26" ht="15.75" customHeight="1">
      <c r="A729" s="899"/>
      <c r="B729" s="899"/>
      <c r="C729" s="899"/>
      <c r="D729" s="899"/>
      <c r="E729" s="899"/>
      <c r="F729" s="899"/>
      <c r="G729" s="899"/>
      <c r="H729" s="899"/>
      <c r="I729" s="899"/>
      <c r="J729" s="899"/>
      <c r="K729" s="899"/>
      <c r="L729" s="899"/>
      <c r="M729" s="899"/>
      <c r="N729" s="899"/>
      <c r="O729" s="899"/>
      <c r="P729" s="899"/>
      <c r="Q729" s="899"/>
      <c r="R729" s="899"/>
      <c r="S729" s="899"/>
      <c r="T729" s="899"/>
      <c r="U729" s="899"/>
      <c r="V729" s="899"/>
      <c r="W729" s="899"/>
      <c r="X729" s="899"/>
      <c r="Y729" s="899"/>
      <c r="Z729" s="899"/>
    </row>
    <row r="730" spans="1:26" ht="15.75" customHeight="1">
      <c r="A730" s="899"/>
      <c r="B730" s="899"/>
      <c r="C730" s="899"/>
      <c r="D730" s="899"/>
      <c r="E730" s="899"/>
      <c r="F730" s="899"/>
      <c r="G730" s="899"/>
      <c r="H730" s="899"/>
      <c r="I730" s="899"/>
      <c r="J730" s="899"/>
      <c r="K730" s="899"/>
      <c r="L730" s="899"/>
      <c r="M730" s="899"/>
      <c r="N730" s="899"/>
      <c r="O730" s="899"/>
      <c r="P730" s="899"/>
      <c r="Q730" s="899"/>
      <c r="R730" s="899"/>
      <c r="S730" s="899"/>
      <c r="T730" s="899"/>
      <c r="U730" s="899"/>
      <c r="V730" s="899"/>
      <c r="W730" s="899"/>
      <c r="X730" s="899"/>
      <c r="Y730" s="899"/>
      <c r="Z730" s="899"/>
    </row>
    <row r="731" spans="1:26" ht="15.75" customHeight="1">
      <c r="A731" s="899"/>
      <c r="B731" s="899"/>
      <c r="C731" s="899"/>
      <c r="D731" s="899"/>
      <c r="E731" s="899"/>
      <c r="F731" s="899"/>
      <c r="G731" s="899"/>
      <c r="H731" s="899"/>
      <c r="I731" s="899"/>
      <c r="J731" s="899"/>
      <c r="K731" s="899"/>
      <c r="L731" s="899"/>
      <c r="M731" s="899"/>
      <c r="N731" s="899"/>
      <c r="O731" s="899"/>
      <c r="P731" s="899"/>
      <c r="Q731" s="899"/>
      <c r="R731" s="899"/>
      <c r="S731" s="899"/>
      <c r="T731" s="899"/>
      <c r="U731" s="899"/>
      <c r="V731" s="899"/>
      <c r="W731" s="899"/>
      <c r="X731" s="899"/>
      <c r="Y731" s="899"/>
      <c r="Z731" s="899"/>
    </row>
    <row r="732" spans="1:26" ht="15.75" customHeight="1">
      <c r="A732" s="899"/>
      <c r="B732" s="899"/>
      <c r="C732" s="899"/>
      <c r="D732" s="899"/>
      <c r="E732" s="899"/>
      <c r="F732" s="899"/>
      <c r="G732" s="899"/>
      <c r="H732" s="899"/>
      <c r="I732" s="899"/>
      <c r="J732" s="899"/>
      <c r="K732" s="899"/>
      <c r="L732" s="899"/>
      <c r="M732" s="899"/>
      <c r="N732" s="899"/>
      <c r="O732" s="899"/>
      <c r="P732" s="899"/>
      <c r="Q732" s="899"/>
      <c r="R732" s="899"/>
      <c r="S732" s="899"/>
      <c r="T732" s="899"/>
      <c r="U732" s="899"/>
      <c r="V732" s="899"/>
      <c r="W732" s="899"/>
      <c r="X732" s="899"/>
      <c r="Y732" s="899"/>
      <c r="Z732" s="899"/>
    </row>
    <row r="733" spans="1:26" ht="15.75" customHeight="1">
      <c r="A733" s="899"/>
      <c r="B733" s="899"/>
      <c r="C733" s="899"/>
      <c r="D733" s="899"/>
      <c r="E733" s="899"/>
      <c r="F733" s="899"/>
      <c r="G733" s="899"/>
      <c r="H733" s="899"/>
      <c r="I733" s="899"/>
      <c r="J733" s="899"/>
      <c r="K733" s="899"/>
      <c r="L733" s="899"/>
      <c r="M733" s="899"/>
      <c r="N733" s="899"/>
      <c r="O733" s="899"/>
      <c r="P733" s="899"/>
      <c r="Q733" s="899"/>
      <c r="R733" s="899"/>
      <c r="S733" s="899"/>
      <c r="T733" s="899"/>
      <c r="U733" s="899"/>
      <c r="V733" s="899"/>
      <c r="W733" s="899"/>
      <c r="X733" s="899"/>
      <c r="Y733" s="899"/>
      <c r="Z733" s="899"/>
    </row>
    <row r="734" spans="1:26" ht="15.75" customHeight="1">
      <c r="A734" s="899"/>
      <c r="B734" s="899"/>
      <c r="C734" s="899"/>
      <c r="D734" s="899"/>
      <c r="E734" s="899"/>
      <c r="F734" s="899"/>
      <c r="G734" s="899"/>
      <c r="H734" s="899"/>
      <c r="I734" s="899"/>
      <c r="J734" s="899"/>
      <c r="K734" s="899"/>
      <c r="L734" s="899"/>
      <c r="M734" s="899"/>
      <c r="N734" s="899"/>
      <c r="O734" s="899"/>
      <c r="P734" s="899"/>
      <c r="Q734" s="899"/>
      <c r="R734" s="899"/>
      <c r="S734" s="899"/>
      <c r="T734" s="899"/>
      <c r="U734" s="899"/>
      <c r="V734" s="899"/>
      <c r="W734" s="899"/>
      <c r="X734" s="899"/>
      <c r="Y734" s="899"/>
      <c r="Z734" s="899"/>
    </row>
    <row r="735" spans="1:26" ht="15.75" customHeight="1">
      <c r="A735" s="899"/>
      <c r="B735" s="899"/>
      <c r="C735" s="899"/>
      <c r="D735" s="899"/>
      <c r="E735" s="899"/>
      <c r="F735" s="899"/>
      <c r="G735" s="899"/>
      <c r="H735" s="899"/>
      <c r="I735" s="899"/>
      <c r="J735" s="899"/>
      <c r="K735" s="899"/>
      <c r="L735" s="899"/>
      <c r="M735" s="899"/>
      <c r="N735" s="899"/>
      <c r="O735" s="899"/>
      <c r="P735" s="899"/>
      <c r="Q735" s="899"/>
      <c r="R735" s="899"/>
      <c r="S735" s="899"/>
      <c r="T735" s="899"/>
      <c r="U735" s="899"/>
      <c r="V735" s="899"/>
      <c r="W735" s="899"/>
      <c r="X735" s="899"/>
      <c r="Y735" s="899"/>
      <c r="Z735" s="899"/>
    </row>
    <row r="736" spans="1:26" ht="15.75" customHeight="1">
      <c r="A736" s="899"/>
      <c r="B736" s="899"/>
      <c r="C736" s="899"/>
      <c r="D736" s="899"/>
      <c r="E736" s="899"/>
      <c r="F736" s="899"/>
      <c r="G736" s="899"/>
      <c r="H736" s="899"/>
      <c r="I736" s="899"/>
      <c r="J736" s="899"/>
      <c r="K736" s="899"/>
      <c r="L736" s="899"/>
      <c r="M736" s="899"/>
      <c r="N736" s="899"/>
      <c r="O736" s="899"/>
      <c r="P736" s="899"/>
      <c r="Q736" s="899"/>
      <c r="R736" s="899"/>
      <c r="S736" s="899"/>
      <c r="T736" s="899"/>
      <c r="U736" s="899"/>
      <c r="V736" s="899"/>
      <c r="W736" s="899"/>
      <c r="X736" s="899"/>
      <c r="Y736" s="899"/>
      <c r="Z736" s="899"/>
    </row>
    <row r="737" spans="1:26" ht="15.75" customHeight="1">
      <c r="A737" s="899"/>
      <c r="B737" s="899"/>
      <c r="C737" s="899"/>
      <c r="D737" s="899"/>
      <c r="E737" s="899"/>
      <c r="F737" s="899"/>
      <c r="G737" s="899"/>
      <c r="H737" s="899"/>
      <c r="I737" s="899"/>
      <c r="J737" s="899"/>
      <c r="K737" s="899"/>
      <c r="L737" s="899"/>
      <c r="M737" s="899"/>
      <c r="N737" s="899"/>
      <c r="O737" s="899"/>
      <c r="P737" s="899"/>
      <c r="Q737" s="899"/>
      <c r="R737" s="899"/>
      <c r="S737" s="899"/>
      <c r="T737" s="899"/>
      <c r="U737" s="899"/>
      <c r="V737" s="899"/>
      <c r="W737" s="899"/>
      <c r="X737" s="899"/>
      <c r="Y737" s="899"/>
      <c r="Z737" s="899"/>
    </row>
    <row r="738" spans="1:26" ht="15.75" customHeight="1">
      <c r="A738" s="899"/>
      <c r="B738" s="899"/>
      <c r="C738" s="899"/>
      <c r="D738" s="899"/>
      <c r="E738" s="899"/>
      <c r="F738" s="899"/>
      <c r="G738" s="899"/>
      <c r="H738" s="899"/>
      <c r="I738" s="899"/>
      <c r="J738" s="899"/>
      <c r="K738" s="899"/>
      <c r="L738" s="899"/>
      <c r="M738" s="899"/>
      <c r="N738" s="899"/>
      <c r="O738" s="899"/>
      <c r="P738" s="899"/>
      <c r="Q738" s="899"/>
      <c r="R738" s="899"/>
      <c r="S738" s="899"/>
      <c r="T738" s="899"/>
      <c r="U738" s="899"/>
      <c r="V738" s="899"/>
      <c r="W738" s="899"/>
      <c r="X738" s="899"/>
      <c r="Y738" s="899"/>
      <c r="Z738" s="899"/>
    </row>
    <row r="739" spans="1:26" ht="15.75" customHeight="1">
      <c r="A739" s="899"/>
      <c r="B739" s="899"/>
      <c r="C739" s="899"/>
      <c r="D739" s="899"/>
      <c r="E739" s="899"/>
      <c r="F739" s="899"/>
      <c r="G739" s="899"/>
      <c r="H739" s="899"/>
      <c r="I739" s="899"/>
      <c r="J739" s="899"/>
      <c r="K739" s="899"/>
      <c r="L739" s="899"/>
      <c r="M739" s="899"/>
      <c r="N739" s="899"/>
      <c r="O739" s="899"/>
      <c r="P739" s="899"/>
      <c r="Q739" s="899"/>
      <c r="R739" s="899"/>
      <c r="S739" s="899"/>
      <c r="T739" s="899"/>
      <c r="U739" s="899"/>
      <c r="V739" s="899"/>
      <c r="W739" s="899"/>
      <c r="X739" s="899"/>
      <c r="Y739" s="899"/>
      <c r="Z739" s="899"/>
    </row>
    <row r="740" spans="1:26" ht="15.75" customHeight="1">
      <c r="A740" s="899"/>
      <c r="B740" s="899"/>
      <c r="C740" s="899"/>
      <c r="D740" s="899"/>
      <c r="E740" s="899"/>
      <c r="F740" s="899"/>
      <c r="G740" s="899"/>
      <c r="H740" s="899"/>
      <c r="I740" s="899"/>
      <c r="J740" s="899"/>
      <c r="K740" s="899"/>
      <c r="L740" s="899"/>
      <c r="M740" s="899"/>
      <c r="N740" s="899"/>
      <c r="O740" s="899"/>
      <c r="P740" s="899"/>
      <c r="Q740" s="899"/>
      <c r="R740" s="899"/>
      <c r="S740" s="899"/>
      <c r="T740" s="899"/>
      <c r="U740" s="899"/>
      <c r="V740" s="899"/>
      <c r="W740" s="899"/>
      <c r="X740" s="899"/>
      <c r="Y740" s="899"/>
      <c r="Z740" s="899"/>
    </row>
    <row r="741" spans="1:26" ht="15.75" customHeight="1">
      <c r="A741" s="899"/>
      <c r="B741" s="899"/>
      <c r="C741" s="899"/>
      <c r="D741" s="899"/>
      <c r="E741" s="899"/>
      <c r="F741" s="899"/>
      <c r="G741" s="899"/>
      <c r="H741" s="899"/>
      <c r="I741" s="899"/>
      <c r="J741" s="899"/>
      <c r="K741" s="899"/>
      <c r="L741" s="899"/>
      <c r="M741" s="899"/>
      <c r="N741" s="899"/>
      <c r="O741" s="899"/>
      <c r="P741" s="899"/>
      <c r="Q741" s="899"/>
      <c r="R741" s="899"/>
      <c r="S741" s="899"/>
      <c r="T741" s="899"/>
      <c r="U741" s="899"/>
      <c r="V741" s="899"/>
      <c r="W741" s="899"/>
      <c r="X741" s="899"/>
      <c r="Y741" s="899"/>
      <c r="Z741" s="899"/>
    </row>
    <row r="742" spans="1:26" ht="15.75" customHeight="1">
      <c r="A742" s="899"/>
      <c r="B742" s="899"/>
      <c r="C742" s="899"/>
      <c r="D742" s="899"/>
      <c r="E742" s="899"/>
      <c r="F742" s="899"/>
      <c r="G742" s="899"/>
      <c r="H742" s="899"/>
      <c r="I742" s="899"/>
      <c r="J742" s="899"/>
      <c r="K742" s="899"/>
      <c r="L742" s="899"/>
      <c r="M742" s="899"/>
      <c r="N742" s="899"/>
      <c r="O742" s="899"/>
      <c r="P742" s="899"/>
      <c r="Q742" s="899"/>
      <c r="R742" s="899"/>
      <c r="S742" s="899"/>
      <c r="T742" s="899"/>
      <c r="U742" s="899"/>
      <c r="V742" s="899"/>
      <c r="W742" s="899"/>
      <c r="X742" s="899"/>
      <c r="Y742" s="899"/>
      <c r="Z742" s="899"/>
    </row>
    <row r="743" spans="1:26" ht="15.75" customHeight="1">
      <c r="A743" s="899"/>
      <c r="B743" s="899"/>
      <c r="C743" s="899"/>
      <c r="D743" s="899"/>
      <c r="E743" s="899"/>
      <c r="F743" s="899"/>
      <c r="G743" s="899"/>
      <c r="H743" s="899"/>
      <c r="I743" s="899"/>
      <c r="J743" s="899"/>
      <c r="K743" s="899"/>
      <c r="L743" s="899"/>
      <c r="M743" s="899"/>
      <c r="N743" s="899"/>
      <c r="O743" s="899"/>
      <c r="P743" s="899"/>
      <c r="Q743" s="899"/>
      <c r="R743" s="899"/>
      <c r="S743" s="899"/>
      <c r="T743" s="899"/>
      <c r="U743" s="899"/>
      <c r="V743" s="899"/>
      <c r="W743" s="899"/>
      <c r="X743" s="899"/>
      <c r="Y743" s="899"/>
      <c r="Z743" s="899"/>
    </row>
    <row r="744" spans="1:26" ht="15.75" customHeight="1">
      <c r="A744" s="899"/>
      <c r="B744" s="899"/>
      <c r="C744" s="899"/>
      <c r="D744" s="899"/>
      <c r="E744" s="899"/>
      <c r="F744" s="899"/>
      <c r="G744" s="899"/>
      <c r="H744" s="899"/>
      <c r="I744" s="899"/>
      <c r="J744" s="899"/>
      <c r="K744" s="899"/>
      <c r="L744" s="899"/>
      <c r="M744" s="899"/>
      <c r="N744" s="899"/>
      <c r="O744" s="899"/>
      <c r="P744" s="899"/>
      <c r="Q744" s="899"/>
      <c r="R744" s="899"/>
      <c r="S744" s="899"/>
      <c r="T744" s="899"/>
      <c r="U744" s="899"/>
      <c r="V744" s="899"/>
      <c r="W744" s="899"/>
      <c r="X744" s="899"/>
      <c r="Y744" s="899"/>
      <c r="Z744" s="899"/>
    </row>
    <row r="745" spans="1:26" ht="15.75" customHeight="1">
      <c r="A745" s="899"/>
      <c r="B745" s="899"/>
      <c r="C745" s="899"/>
      <c r="D745" s="899"/>
      <c r="E745" s="899"/>
      <c r="F745" s="899"/>
      <c r="G745" s="899"/>
      <c r="H745" s="899"/>
      <c r="I745" s="899"/>
      <c r="J745" s="899"/>
      <c r="K745" s="899"/>
      <c r="L745" s="899"/>
      <c r="M745" s="899"/>
      <c r="N745" s="899"/>
      <c r="O745" s="899"/>
      <c r="P745" s="899"/>
      <c r="Q745" s="899"/>
      <c r="R745" s="899"/>
      <c r="S745" s="899"/>
      <c r="T745" s="899"/>
      <c r="U745" s="899"/>
      <c r="V745" s="899"/>
      <c r="W745" s="899"/>
      <c r="X745" s="899"/>
      <c r="Y745" s="899"/>
      <c r="Z745" s="899"/>
    </row>
    <row r="746" spans="1:26" ht="15.75" customHeight="1">
      <c r="A746" s="899"/>
      <c r="B746" s="899"/>
      <c r="C746" s="899"/>
      <c r="D746" s="899"/>
      <c r="E746" s="899"/>
      <c r="F746" s="899"/>
      <c r="G746" s="899"/>
      <c r="H746" s="899"/>
      <c r="I746" s="899"/>
      <c r="J746" s="899"/>
      <c r="K746" s="899"/>
      <c r="L746" s="899"/>
      <c r="M746" s="899"/>
      <c r="N746" s="899"/>
      <c r="O746" s="899"/>
      <c r="P746" s="899"/>
      <c r="Q746" s="899"/>
      <c r="R746" s="899"/>
      <c r="S746" s="899"/>
      <c r="T746" s="899"/>
      <c r="U746" s="899"/>
      <c r="V746" s="899"/>
      <c r="W746" s="899"/>
      <c r="X746" s="899"/>
      <c r="Y746" s="899"/>
      <c r="Z746" s="899"/>
    </row>
    <row r="747" spans="1:26" ht="15.75" customHeight="1">
      <c r="A747" s="899"/>
      <c r="B747" s="899"/>
      <c r="C747" s="899"/>
      <c r="D747" s="899"/>
      <c r="E747" s="899"/>
      <c r="F747" s="899"/>
      <c r="G747" s="899"/>
      <c r="H747" s="899"/>
      <c r="I747" s="899"/>
      <c r="J747" s="899"/>
      <c r="K747" s="899"/>
      <c r="L747" s="899"/>
      <c r="M747" s="899"/>
      <c r="N747" s="899"/>
      <c r="O747" s="899"/>
      <c r="P747" s="899"/>
      <c r="Q747" s="899"/>
      <c r="R747" s="899"/>
      <c r="S747" s="899"/>
      <c r="T747" s="899"/>
      <c r="U747" s="899"/>
      <c r="V747" s="899"/>
      <c r="W747" s="899"/>
      <c r="X747" s="899"/>
      <c r="Y747" s="899"/>
      <c r="Z747" s="899"/>
    </row>
    <row r="748" spans="1:26" ht="15.75" customHeight="1">
      <c r="A748" s="899"/>
      <c r="B748" s="899"/>
      <c r="C748" s="899"/>
      <c r="D748" s="899"/>
      <c r="E748" s="899"/>
      <c r="F748" s="899"/>
      <c r="G748" s="899"/>
      <c r="H748" s="899"/>
      <c r="I748" s="899"/>
      <c r="J748" s="899"/>
      <c r="K748" s="899"/>
      <c r="L748" s="899"/>
      <c r="M748" s="899"/>
      <c r="N748" s="899"/>
      <c r="O748" s="899"/>
      <c r="P748" s="899"/>
      <c r="Q748" s="899"/>
      <c r="R748" s="899"/>
      <c r="S748" s="899"/>
      <c r="T748" s="899"/>
      <c r="U748" s="899"/>
      <c r="V748" s="899"/>
      <c r="W748" s="899"/>
      <c r="X748" s="899"/>
      <c r="Y748" s="899"/>
      <c r="Z748" s="899"/>
    </row>
    <row r="749" spans="1:26" ht="15.75" customHeight="1">
      <c r="A749" s="899"/>
      <c r="B749" s="899"/>
      <c r="C749" s="899"/>
      <c r="D749" s="899"/>
      <c r="E749" s="899"/>
      <c r="F749" s="899"/>
      <c r="G749" s="899"/>
      <c r="H749" s="899"/>
      <c r="I749" s="899"/>
      <c r="J749" s="899"/>
      <c r="K749" s="899"/>
      <c r="L749" s="899"/>
      <c r="M749" s="899"/>
      <c r="N749" s="899"/>
      <c r="O749" s="899"/>
      <c r="P749" s="899"/>
      <c r="Q749" s="899"/>
      <c r="R749" s="899"/>
      <c r="S749" s="899"/>
      <c r="T749" s="899"/>
      <c r="U749" s="899"/>
      <c r="V749" s="899"/>
      <c r="W749" s="899"/>
      <c r="X749" s="899"/>
      <c r="Y749" s="899"/>
      <c r="Z749" s="899"/>
    </row>
    <row r="750" spans="1:26" ht="15.75" customHeight="1">
      <c r="A750" s="899"/>
      <c r="B750" s="899"/>
      <c r="C750" s="899"/>
      <c r="D750" s="899"/>
      <c r="E750" s="899"/>
      <c r="F750" s="899"/>
      <c r="G750" s="899"/>
      <c r="H750" s="899"/>
      <c r="I750" s="899"/>
      <c r="J750" s="899"/>
      <c r="K750" s="899"/>
      <c r="L750" s="899"/>
      <c r="M750" s="899"/>
      <c r="N750" s="899"/>
      <c r="O750" s="899"/>
      <c r="P750" s="899"/>
      <c r="Q750" s="899"/>
      <c r="R750" s="899"/>
      <c r="S750" s="899"/>
      <c r="T750" s="899"/>
      <c r="U750" s="899"/>
      <c r="V750" s="899"/>
      <c r="W750" s="899"/>
      <c r="X750" s="899"/>
      <c r="Y750" s="899"/>
      <c r="Z750" s="899"/>
    </row>
    <row r="751" spans="1:26" ht="15.75" customHeight="1">
      <c r="A751" s="899"/>
      <c r="B751" s="899"/>
      <c r="C751" s="899"/>
      <c r="D751" s="899"/>
      <c r="E751" s="899"/>
      <c r="F751" s="899"/>
      <c r="G751" s="899"/>
      <c r="H751" s="899"/>
      <c r="I751" s="899"/>
      <c r="J751" s="899"/>
      <c r="K751" s="899"/>
      <c r="L751" s="899"/>
      <c r="M751" s="899"/>
      <c r="N751" s="899"/>
      <c r="O751" s="899"/>
      <c r="P751" s="899"/>
      <c r="Q751" s="899"/>
      <c r="R751" s="899"/>
      <c r="S751" s="899"/>
      <c r="T751" s="899"/>
      <c r="U751" s="899"/>
      <c r="V751" s="899"/>
      <c r="W751" s="899"/>
      <c r="X751" s="899"/>
      <c r="Y751" s="899"/>
      <c r="Z751" s="899"/>
    </row>
    <row r="752" spans="1:26" ht="15.75" customHeight="1">
      <c r="A752" s="899"/>
      <c r="B752" s="899"/>
      <c r="C752" s="899"/>
      <c r="D752" s="899"/>
      <c r="E752" s="899"/>
      <c r="F752" s="899"/>
      <c r="G752" s="899"/>
      <c r="H752" s="899"/>
      <c r="I752" s="899"/>
      <c r="J752" s="899"/>
      <c r="K752" s="899"/>
      <c r="L752" s="899"/>
      <c r="M752" s="899"/>
      <c r="N752" s="899"/>
      <c r="O752" s="899"/>
      <c r="P752" s="899"/>
      <c r="Q752" s="899"/>
      <c r="R752" s="899"/>
      <c r="S752" s="899"/>
      <c r="T752" s="899"/>
      <c r="U752" s="899"/>
      <c r="V752" s="899"/>
      <c r="W752" s="899"/>
      <c r="X752" s="899"/>
      <c r="Y752" s="899"/>
      <c r="Z752" s="899"/>
    </row>
    <row r="753" spans="1:26" ht="15.75" customHeight="1">
      <c r="A753" s="899"/>
      <c r="B753" s="899"/>
      <c r="C753" s="899"/>
      <c r="D753" s="899"/>
      <c r="E753" s="899"/>
      <c r="F753" s="899"/>
      <c r="G753" s="899"/>
      <c r="H753" s="899"/>
      <c r="I753" s="899"/>
      <c r="J753" s="899"/>
      <c r="K753" s="899"/>
      <c r="L753" s="899"/>
      <c r="M753" s="899"/>
      <c r="N753" s="899"/>
      <c r="O753" s="899"/>
      <c r="P753" s="899"/>
      <c r="Q753" s="899"/>
      <c r="R753" s="899"/>
      <c r="S753" s="899"/>
      <c r="T753" s="899"/>
      <c r="U753" s="899"/>
      <c r="V753" s="899"/>
      <c r="W753" s="899"/>
      <c r="X753" s="899"/>
      <c r="Y753" s="899"/>
      <c r="Z753" s="899"/>
    </row>
    <row r="754" spans="1:26" ht="15.75" customHeight="1">
      <c r="A754" s="899"/>
      <c r="B754" s="899"/>
      <c r="C754" s="899"/>
      <c r="D754" s="899"/>
      <c r="E754" s="899"/>
      <c r="F754" s="899"/>
      <c r="G754" s="899"/>
      <c r="H754" s="899"/>
      <c r="I754" s="899"/>
      <c r="J754" s="899"/>
      <c r="K754" s="899"/>
      <c r="L754" s="899"/>
      <c r="M754" s="899"/>
      <c r="N754" s="899"/>
      <c r="O754" s="899"/>
      <c r="P754" s="899"/>
      <c r="Q754" s="899"/>
      <c r="R754" s="899"/>
      <c r="S754" s="899"/>
      <c r="T754" s="899"/>
      <c r="U754" s="899"/>
      <c r="V754" s="899"/>
      <c r="W754" s="899"/>
      <c r="X754" s="899"/>
      <c r="Y754" s="899"/>
      <c r="Z754" s="899"/>
    </row>
    <row r="755" spans="1:26" ht="15.75" customHeight="1">
      <c r="A755" s="899"/>
      <c r="B755" s="899"/>
      <c r="C755" s="899"/>
      <c r="D755" s="899"/>
      <c r="E755" s="899"/>
      <c r="F755" s="899"/>
      <c r="G755" s="899"/>
      <c r="H755" s="899"/>
      <c r="I755" s="899"/>
      <c r="J755" s="899"/>
      <c r="K755" s="899"/>
      <c r="L755" s="899"/>
      <c r="M755" s="899"/>
      <c r="N755" s="899"/>
      <c r="O755" s="899"/>
      <c r="P755" s="899"/>
      <c r="Q755" s="899"/>
      <c r="R755" s="899"/>
      <c r="S755" s="899"/>
      <c r="T755" s="899"/>
      <c r="U755" s="899"/>
      <c r="V755" s="899"/>
      <c r="W755" s="899"/>
      <c r="X755" s="899"/>
      <c r="Y755" s="899"/>
      <c r="Z755" s="899"/>
    </row>
    <row r="756" spans="1:26" ht="15.75" customHeight="1">
      <c r="A756" s="899"/>
      <c r="B756" s="899"/>
      <c r="C756" s="899"/>
      <c r="D756" s="899"/>
      <c r="E756" s="899"/>
      <c r="F756" s="899"/>
      <c r="G756" s="899"/>
      <c r="H756" s="899"/>
      <c r="I756" s="899"/>
      <c r="J756" s="899"/>
      <c r="K756" s="899"/>
      <c r="L756" s="899"/>
      <c r="M756" s="899"/>
      <c r="N756" s="899"/>
      <c r="O756" s="899"/>
      <c r="P756" s="899"/>
      <c r="Q756" s="899"/>
      <c r="R756" s="899"/>
      <c r="S756" s="899"/>
      <c r="T756" s="899"/>
      <c r="U756" s="899"/>
      <c r="V756" s="899"/>
      <c r="W756" s="899"/>
      <c r="X756" s="899"/>
      <c r="Y756" s="899"/>
      <c r="Z756" s="899"/>
    </row>
    <row r="757" spans="1:26" ht="15.75" customHeight="1">
      <c r="A757" s="899"/>
      <c r="B757" s="899"/>
      <c r="C757" s="899"/>
      <c r="D757" s="899"/>
      <c r="E757" s="899"/>
      <c r="F757" s="899"/>
      <c r="G757" s="899"/>
      <c r="H757" s="899"/>
      <c r="I757" s="899"/>
      <c r="J757" s="899"/>
      <c r="K757" s="899"/>
      <c r="L757" s="899"/>
      <c r="M757" s="899"/>
      <c r="N757" s="899"/>
      <c r="O757" s="899"/>
      <c r="P757" s="899"/>
      <c r="Q757" s="899"/>
      <c r="R757" s="899"/>
      <c r="S757" s="899"/>
      <c r="T757" s="899"/>
      <c r="U757" s="899"/>
      <c r="V757" s="899"/>
      <c r="W757" s="899"/>
      <c r="X757" s="899"/>
      <c r="Y757" s="899"/>
      <c r="Z757" s="899"/>
    </row>
    <row r="758" spans="1:26" ht="15.75" customHeight="1">
      <c r="A758" s="899"/>
      <c r="B758" s="899"/>
      <c r="C758" s="899"/>
      <c r="D758" s="899"/>
      <c r="E758" s="899"/>
      <c r="F758" s="899"/>
      <c r="G758" s="899"/>
      <c r="H758" s="899"/>
      <c r="I758" s="899"/>
      <c r="J758" s="899"/>
      <c r="K758" s="899"/>
      <c r="L758" s="899"/>
      <c r="M758" s="899"/>
      <c r="N758" s="899"/>
      <c r="O758" s="899"/>
      <c r="P758" s="899"/>
      <c r="Q758" s="899"/>
      <c r="R758" s="899"/>
      <c r="S758" s="899"/>
      <c r="T758" s="899"/>
      <c r="U758" s="899"/>
      <c r="V758" s="899"/>
      <c r="W758" s="899"/>
      <c r="X758" s="899"/>
      <c r="Y758" s="899"/>
      <c r="Z758" s="899"/>
    </row>
    <row r="759" spans="1:26" ht="15.75" customHeight="1">
      <c r="A759" s="899"/>
      <c r="B759" s="899"/>
      <c r="C759" s="899"/>
      <c r="D759" s="899"/>
      <c r="E759" s="899"/>
      <c r="F759" s="899"/>
      <c r="G759" s="899"/>
      <c r="H759" s="899"/>
      <c r="I759" s="899"/>
      <c r="J759" s="899"/>
      <c r="K759" s="899"/>
      <c r="L759" s="899"/>
      <c r="M759" s="899"/>
      <c r="N759" s="899"/>
      <c r="O759" s="899"/>
      <c r="P759" s="899"/>
      <c r="Q759" s="899"/>
      <c r="R759" s="899"/>
      <c r="S759" s="899"/>
      <c r="T759" s="899"/>
      <c r="U759" s="899"/>
      <c r="V759" s="899"/>
      <c r="W759" s="899"/>
      <c r="X759" s="899"/>
      <c r="Y759" s="899"/>
      <c r="Z759" s="899"/>
    </row>
    <row r="760" spans="1:26" ht="15.75" customHeight="1">
      <c r="A760" s="899"/>
      <c r="B760" s="899"/>
      <c r="C760" s="899"/>
      <c r="D760" s="899"/>
      <c r="E760" s="899"/>
      <c r="F760" s="899"/>
      <c r="G760" s="899"/>
      <c r="H760" s="899"/>
      <c r="I760" s="899"/>
      <c r="J760" s="899"/>
      <c r="K760" s="899"/>
      <c r="L760" s="899"/>
      <c r="M760" s="899"/>
      <c r="N760" s="899"/>
      <c r="O760" s="899"/>
      <c r="P760" s="899"/>
      <c r="Q760" s="899"/>
      <c r="R760" s="899"/>
      <c r="S760" s="899"/>
      <c r="T760" s="899"/>
      <c r="U760" s="899"/>
      <c r="V760" s="899"/>
      <c r="W760" s="899"/>
      <c r="X760" s="899"/>
      <c r="Y760" s="899"/>
      <c r="Z760" s="899"/>
    </row>
    <row r="761" spans="1:26" ht="15.75" customHeight="1">
      <c r="A761" s="899"/>
      <c r="B761" s="899"/>
      <c r="C761" s="899"/>
      <c r="D761" s="899"/>
      <c r="E761" s="899"/>
      <c r="F761" s="899"/>
      <c r="G761" s="899"/>
      <c r="H761" s="899"/>
      <c r="I761" s="899"/>
      <c r="J761" s="899"/>
      <c r="K761" s="899"/>
      <c r="L761" s="899"/>
      <c r="M761" s="899"/>
      <c r="N761" s="899"/>
      <c r="O761" s="899"/>
      <c r="P761" s="899"/>
      <c r="Q761" s="899"/>
      <c r="R761" s="899"/>
      <c r="S761" s="899"/>
      <c r="T761" s="899"/>
      <c r="U761" s="899"/>
      <c r="V761" s="899"/>
      <c r="W761" s="899"/>
      <c r="X761" s="899"/>
      <c r="Y761" s="899"/>
      <c r="Z761" s="899"/>
    </row>
    <row r="762" spans="1:26" ht="15.75" customHeight="1">
      <c r="A762" s="899"/>
      <c r="B762" s="899"/>
      <c r="C762" s="899"/>
      <c r="D762" s="899"/>
      <c r="E762" s="899"/>
      <c r="F762" s="899"/>
      <c r="G762" s="899"/>
      <c r="H762" s="899"/>
      <c r="I762" s="899"/>
      <c r="J762" s="899"/>
      <c r="K762" s="899"/>
      <c r="L762" s="899"/>
      <c r="M762" s="899"/>
      <c r="N762" s="899"/>
      <c r="O762" s="899"/>
      <c r="P762" s="899"/>
      <c r="Q762" s="899"/>
      <c r="R762" s="899"/>
      <c r="S762" s="899"/>
      <c r="T762" s="899"/>
      <c r="U762" s="899"/>
      <c r="V762" s="899"/>
      <c r="W762" s="899"/>
      <c r="X762" s="899"/>
      <c r="Y762" s="899"/>
      <c r="Z762" s="899"/>
    </row>
    <row r="763" spans="1:26" ht="15.75" customHeight="1">
      <c r="A763" s="899"/>
      <c r="B763" s="899"/>
      <c r="C763" s="899"/>
      <c r="D763" s="899"/>
      <c r="E763" s="899"/>
      <c r="F763" s="899"/>
      <c r="G763" s="899"/>
      <c r="H763" s="899"/>
      <c r="I763" s="899"/>
      <c r="J763" s="899"/>
      <c r="K763" s="899"/>
      <c r="L763" s="899"/>
      <c r="M763" s="899"/>
      <c r="N763" s="899"/>
      <c r="O763" s="899"/>
      <c r="P763" s="899"/>
      <c r="Q763" s="899"/>
      <c r="R763" s="899"/>
      <c r="S763" s="899"/>
      <c r="T763" s="899"/>
      <c r="U763" s="899"/>
      <c r="V763" s="899"/>
      <c r="W763" s="899"/>
      <c r="X763" s="899"/>
      <c r="Y763" s="899"/>
      <c r="Z763" s="899"/>
    </row>
    <row r="764" spans="1:26" ht="15.75" customHeight="1">
      <c r="A764" s="899"/>
      <c r="B764" s="899"/>
      <c r="C764" s="899"/>
      <c r="D764" s="899"/>
      <c r="E764" s="899"/>
      <c r="F764" s="899"/>
      <c r="G764" s="899"/>
      <c r="H764" s="899"/>
      <c r="I764" s="899"/>
      <c r="J764" s="899"/>
      <c r="K764" s="899"/>
      <c r="L764" s="899"/>
      <c r="M764" s="899"/>
      <c r="N764" s="899"/>
      <c r="O764" s="899"/>
      <c r="P764" s="899"/>
      <c r="Q764" s="899"/>
      <c r="R764" s="899"/>
      <c r="S764" s="899"/>
      <c r="T764" s="899"/>
      <c r="U764" s="899"/>
      <c r="V764" s="899"/>
      <c r="W764" s="899"/>
      <c r="X764" s="899"/>
      <c r="Y764" s="899"/>
      <c r="Z764" s="899"/>
    </row>
    <row r="765" spans="1:26" ht="15.75" customHeight="1">
      <c r="A765" s="899"/>
      <c r="B765" s="899"/>
      <c r="C765" s="899"/>
      <c r="D765" s="899"/>
      <c r="E765" s="899"/>
      <c r="F765" s="899"/>
      <c r="G765" s="899"/>
      <c r="H765" s="899"/>
      <c r="I765" s="899"/>
      <c r="J765" s="899"/>
      <c r="K765" s="899"/>
      <c r="L765" s="899"/>
      <c r="M765" s="899"/>
      <c r="N765" s="899"/>
      <c r="O765" s="899"/>
      <c r="P765" s="899"/>
      <c r="Q765" s="899"/>
      <c r="R765" s="899"/>
      <c r="S765" s="899"/>
      <c r="T765" s="899"/>
      <c r="U765" s="899"/>
      <c r="V765" s="899"/>
      <c r="W765" s="899"/>
      <c r="X765" s="899"/>
      <c r="Y765" s="899"/>
      <c r="Z765" s="899"/>
    </row>
    <row r="766" spans="1:26" ht="15.75" customHeight="1">
      <c r="A766" s="899"/>
      <c r="B766" s="899"/>
      <c r="C766" s="899"/>
      <c r="D766" s="899"/>
      <c r="E766" s="899"/>
      <c r="F766" s="899"/>
      <c r="G766" s="899"/>
      <c r="H766" s="899"/>
      <c r="I766" s="899"/>
      <c r="J766" s="899"/>
      <c r="K766" s="899"/>
      <c r="L766" s="899"/>
      <c r="M766" s="899"/>
      <c r="N766" s="899"/>
      <c r="O766" s="899"/>
      <c r="P766" s="899"/>
      <c r="Q766" s="899"/>
      <c r="R766" s="899"/>
      <c r="S766" s="899"/>
      <c r="T766" s="899"/>
      <c r="U766" s="899"/>
      <c r="V766" s="899"/>
      <c r="W766" s="899"/>
      <c r="X766" s="899"/>
      <c r="Y766" s="899"/>
      <c r="Z766" s="899"/>
    </row>
    <row r="767" spans="1:26" ht="15.75" customHeight="1">
      <c r="A767" s="899"/>
      <c r="B767" s="899"/>
      <c r="C767" s="899"/>
      <c r="D767" s="899"/>
      <c r="E767" s="899"/>
      <c r="F767" s="899"/>
      <c r="G767" s="899"/>
      <c r="H767" s="899"/>
      <c r="I767" s="899"/>
      <c r="J767" s="899"/>
      <c r="K767" s="899"/>
      <c r="L767" s="899"/>
      <c r="M767" s="899"/>
      <c r="N767" s="899"/>
      <c r="O767" s="899"/>
      <c r="P767" s="899"/>
      <c r="Q767" s="899"/>
      <c r="R767" s="899"/>
      <c r="S767" s="899"/>
      <c r="T767" s="899"/>
      <c r="U767" s="899"/>
      <c r="V767" s="899"/>
      <c r="W767" s="899"/>
      <c r="X767" s="899"/>
      <c r="Y767" s="899"/>
      <c r="Z767" s="899"/>
    </row>
    <row r="768" spans="1:26" ht="15.75" customHeight="1">
      <c r="A768" s="899"/>
      <c r="B768" s="899"/>
      <c r="C768" s="899"/>
      <c r="D768" s="899"/>
      <c r="E768" s="899"/>
      <c r="F768" s="899"/>
      <c r="G768" s="899"/>
      <c r="H768" s="899"/>
      <c r="I768" s="899"/>
      <c r="J768" s="899"/>
      <c r="K768" s="899"/>
      <c r="L768" s="899"/>
      <c r="M768" s="899"/>
      <c r="N768" s="899"/>
      <c r="O768" s="899"/>
      <c r="P768" s="899"/>
      <c r="Q768" s="899"/>
      <c r="R768" s="899"/>
      <c r="S768" s="899"/>
      <c r="T768" s="899"/>
      <c r="U768" s="899"/>
      <c r="V768" s="899"/>
      <c r="W768" s="899"/>
      <c r="X768" s="899"/>
      <c r="Y768" s="899"/>
      <c r="Z768" s="899"/>
    </row>
    <row r="769" spans="1:26" ht="15.75" customHeight="1">
      <c r="A769" s="899"/>
      <c r="B769" s="899"/>
      <c r="C769" s="899"/>
      <c r="D769" s="899"/>
      <c r="E769" s="899"/>
      <c r="F769" s="899"/>
      <c r="G769" s="899"/>
      <c r="H769" s="899"/>
      <c r="I769" s="899"/>
      <c r="J769" s="899"/>
      <c r="K769" s="899"/>
      <c r="L769" s="899"/>
      <c r="M769" s="899"/>
      <c r="N769" s="899"/>
      <c r="O769" s="899"/>
      <c r="P769" s="899"/>
      <c r="Q769" s="899"/>
      <c r="R769" s="899"/>
      <c r="S769" s="899"/>
      <c r="T769" s="899"/>
      <c r="U769" s="899"/>
      <c r="V769" s="899"/>
      <c r="W769" s="899"/>
      <c r="X769" s="899"/>
      <c r="Y769" s="899"/>
      <c r="Z769" s="899"/>
    </row>
    <row r="770" spans="1:26" ht="15.75" customHeight="1">
      <c r="A770" s="899"/>
      <c r="B770" s="899"/>
      <c r="C770" s="899"/>
      <c r="D770" s="899"/>
      <c r="E770" s="899"/>
      <c r="F770" s="899"/>
      <c r="G770" s="899"/>
      <c r="H770" s="899"/>
      <c r="I770" s="899"/>
      <c r="J770" s="899"/>
      <c r="K770" s="899"/>
      <c r="L770" s="899"/>
      <c r="M770" s="899"/>
      <c r="N770" s="899"/>
      <c r="O770" s="899"/>
      <c r="P770" s="899"/>
      <c r="Q770" s="899"/>
      <c r="R770" s="899"/>
      <c r="S770" s="899"/>
      <c r="T770" s="899"/>
      <c r="U770" s="899"/>
      <c r="V770" s="899"/>
      <c r="W770" s="899"/>
      <c r="X770" s="899"/>
      <c r="Y770" s="899"/>
      <c r="Z770" s="899"/>
    </row>
    <row r="771" spans="1:26" ht="15.75" customHeight="1">
      <c r="A771" s="899"/>
      <c r="B771" s="899"/>
      <c r="C771" s="899"/>
      <c r="D771" s="899"/>
      <c r="E771" s="899"/>
      <c r="F771" s="899"/>
      <c r="G771" s="899"/>
      <c r="H771" s="899"/>
      <c r="I771" s="899"/>
      <c r="J771" s="899"/>
      <c r="K771" s="899"/>
      <c r="L771" s="899"/>
      <c r="M771" s="899"/>
      <c r="N771" s="899"/>
      <c r="O771" s="899"/>
      <c r="P771" s="899"/>
      <c r="Q771" s="899"/>
      <c r="R771" s="899"/>
      <c r="S771" s="899"/>
      <c r="T771" s="899"/>
      <c r="U771" s="899"/>
      <c r="V771" s="899"/>
      <c r="W771" s="899"/>
      <c r="X771" s="899"/>
      <c r="Y771" s="899"/>
      <c r="Z771" s="899"/>
    </row>
    <row r="772" spans="1:26" ht="15.75" customHeight="1">
      <c r="A772" s="899"/>
      <c r="B772" s="899"/>
      <c r="C772" s="899"/>
      <c r="D772" s="899"/>
      <c r="E772" s="899"/>
      <c r="F772" s="899"/>
      <c r="G772" s="899"/>
      <c r="H772" s="899"/>
      <c r="I772" s="899"/>
      <c r="J772" s="899"/>
      <c r="K772" s="899"/>
      <c r="L772" s="899"/>
      <c r="M772" s="899"/>
      <c r="N772" s="899"/>
      <c r="O772" s="899"/>
      <c r="P772" s="899"/>
      <c r="Q772" s="899"/>
      <c r="R772" s="899"/>
      <c r="S772" s="899"/>
      <c r="T772" s="899"/>
      <c r="U772" s="899"/>
      <c r="V772" s="899"/>
      <c r="W772" s="899"/>
      <c r="X772" s="899"/>
      <c r="Y772" s="899"/>
      <c r="Z772" s="899"/>
    </row>
    <row r="773" spans="1:26" ht="15.75" customHeight="1">
      <c r="A773" s="899"/>
      <c r="B773" s="899"/>
      <c r="C773" s="899"/>
      <c r="D773" s="899"/>
      <c r="E773" s="899"/>
      <c r="F773" s="899"/>
      <c r="G773" s="899"/>
      <c r="H773" s="899"/>
      <c r="I773" s="899"/>
      <c r="J773" s="899"/>
      <c r="K773" s="899"/>
      <c r="L773" s="899"/>
      <c r="M773" s="899"/>
      <c r="N773" s="899"/>
      <c r="O773" s="899"/>
      <c r="P773" s="899"/>
      <c r="Q773" s="899"/>
      <c r="R773" s="899"/>
      <c r="S773" s="899"/>
      <c r="T773" s="899"/>
      <c r="U773" s="899"/>
      <c r="V773" s="899"/>
      <c r="W773" s="899"/>
      <c r="X773" s="899"/>
      <c r="Y773" s="899"/>
      <c r="Z773" s="899"/>
    </row>
    <row r="774" spans="1:26" ht="15.75" customHeight="1">
      <c r="A774" s="899"/>
      <c r="B774" s="899"/>
      <c r="C774" s="899"/>
      <c r="D774" s="899"/>
      <c r="E774" s="899"/>
      <c r="F774" s="899"/>
      <c r="G774" s="899"/>
      <c r="H774" s="899"/>
      <c r="I774" s="899"/>
      <c r="J774" s="899"/>
      <c r="K774" s="899"/>
      <c r="L774" s="899"/>
      <c r="M774" s="899"/>
      <c r="N774" s="899"/>
      <c r="O774" s="899"/>
      <c r="P774" s="899"/>
      <c r="Q774" s="899"/>
      <c r="R774" s="899"/>
      <c r="S774" s="899"/>
      <c r="T774" s="899"/>
      <c r="U774" s="899"/>
      <c r="V774" s="899"/>
      <c r="W774" s="899"/>
      <c r="X774" s="899"/>
      <c r="Y774" s="899"/>
      <c r="Z774" s="899"/>
    </row>
    <row r="775" spans="1:26" ht="15.75" customHeight="1">
      <c r="A775" s="899"/>
      <c r="B775" s="899"/>
      <c r="C775" s="899"/>
      <c r="D775" s="899"/>
      <c r="E775" s="899"/>
      <c r="F775" s="899"/>
      <c r="G775" s="899"/>
      <c r="H775" s="899"/>
      <c r="I775" s="899"/>
      <c r="J775" s="899"/>
      <c r="K775" s="899"/>
      <c r="L775" s="899"/>
      <c r="M775" s="899"/>
      <c r="N775" s="899"/>
      <c r="O775" s="899"/>
      <c r="P775" s="899"/>
      <c r="Q775" s="899"/>
      <c r="R775" s="899"/>
      <c r="S775" s="899"/>
      <c r="T775" s="899"/>
      <c r="U775" s="899"/>
      <c r="V775" s="899"/>
      <c r="W775" s="899"/>
      <c r="X775" s="899"/>
      <c r="Y775" s="899"/>
      <c r="Z775" s="899"/>
    </row>
    <row r="776" spans="1:26" ht="15.75" customHeight="1">
      <c r="A776" s="899"/>
      <c r="B776" s="899"/>
      <c r="C776" s="899"/>
      <c r="D776" s="899"/>
      <c r="E776" s="899"/>
      <c r="F776" s="899"/>
      <c r="G776" s="899"/>
      <c r="H776" s="899"/>
      <c r="I776" s="899"/>
      <c r="J776" s="899"/>
      <c r="K776" s="899"/>
      <c r="L776" s="899"/>
      <c r="M776" s="899"/>
      <c r="N776" s="899"/>
      <c r="O776" s="899"/>
      <c r="P776" s="899"/>
      <c r="Q776" s="899"/>
      <c r="R776" s="899"/>
      <c r="S776" s="899"/>
      <c r="T776" s="899"/>
      <c r="U776" s="899"/>
      <c r="V776" s="899"/>
      <c r="W776" s="899"/>
      <c r="X776" s="899"/>
      <c r="Y776" s="899"/>
      <c r="Z776" s="899"/>
    </row>
    <row r="777" spans="1:26" ht="15.75" customHeight="1">
      <c r="A777" s="899"/>
      <c r="B777" s="899"/>
      <c r="C777" s="899"/>
      <c r="D777" s="899"/>
      <c r="E777" s="899"/>
      <c r="F777" s="899"/>
      <c r="G777" s="899"/>
      <c r="H777" s="899"/>
      <c r="I777" s="899"/>
      <c r="J777" s="899"/>
      <c r="K777" s="899"/>
      <c r="L777" s="899"/>
      <c r="M777" s="899"/>
      <c r="N777" s="899"/>
      <c r="O777" s="899"/>
      <c r="P777" s="899"/>
      <c r="Q777" s="899"/>
      <c r="R777" s="899"/>
      <c r="S777" s="899"/>
      <c r="T777" s="899"/>
      <c r="U777" s="899"/>
      <c r="V777" s="899"/>
      <c r="W777" s="899"/>
      <c r="X777" s="899"/>
      <c r="Y777" s="899"/>
      <c r="Z777" s="899"/>
    </row>
    <row r="778" spans="1:26" ht="15.75" customHeight="1">
      <c r="A778" s="899"/>
      <c r="B778" s="899"/>
      <c r="C778" s="899"/>
      <c r="D778" s="899"/>
      <c r="E778" s="899"/>
      <c r="F778" s="899"/>
      <c r="G778" s="899"/>
      <c r="H778" s="899"/>
      <c r="I778" s="899"/>
      <c r="J778" s="899"/>
      <c r="K778" s="899"/>
      <c r="L778" s="899"/>
      <c r="M778" s="899"/>
      <c r="N778" s="899"/>
      <c r="O778" s="899"/>
      <c r="P778" s="899"/>
      <c r="Q778" s="899"/>
      <c r="R778" s="899"/>
      <c r="S778" s="899"/>
      <c r="T778" s="899"/>
      <c r="U778" s="899"/>
      <c r="V778" s="899"/>
      <c r="W778" s="899"/>
      <c r="X778" s="899"/>
      <c r="Y778" s="899"/>
      <c r="Z778" s="899"/>
    </row>
    <row r="779" spans="1:26" ht="15.75" customHeight="1">
      <c r="A779" s="899"/>
      <c r="B779" s="899"/>
      <c r="C779" s="899"/>
      <c r="D779" s="899"/>
      <c r="E779" s="899"/>
      <c r="F779" s="899"/>
      <c r="G779" s="899"/>
      <c r="H779" s="899"/>
      <c r="I779" s="899"/>
      <c r="J779" s="899"/>
      <c r="K779" s="899"/>
      <c r="L779" s="899"/>
      <c r="M779" s="899"/>
      <c r="N779" s="899"/>
      <c r="O779" s="899"/>
      <c r="P779" s="899"/>
      <c r="Q779" s="899"/>
      <c r="R779" s="899"/>
      <c r="S779" s="899"/>
      <c r="T779" s="899"/>
      <c r="U779" s="899"/>
      <c r="V779" s="899"/>
      <c r="W779" s="899"/>
      <c r="X779" s="899"/>
      <c r="Y779" s="899"/>
      <c r="Z779" s="899"/>
    </row>
    <row r="780" spans="1:26" ht="15.75" customHeight="1">
      <c r="A780" s="899"/>
      <c r="B780" s="899"/>
      <c r="C780" s="899"/>
      <c r="D780" s="899"/>
      <c r="E780" s="899"/>
      <c r="F780" s="899"/>
      <c r="G780" s="899"/>
      <c r="H780" s="899"/>
      <c r="I780" s="899"/>
      <c r="J780" s="899"/>
      <c r="K780" s="899"/>
      <c r="L780" s="899"/>
      <c r="M780" s="899"/>
      <c r="N780" s="899"/>
      <c r="O780" s="899"/>
      <c r="P780" s="899"/>
      <c r="Q780" s="899"/>
      <c r="R780" s="899"/>
      <c r="S780" s="899"/>
      <c r="T780" s="899"/>
      <c r="U780" s="899"/>
      <c r="V780" s="899"/>
      <c r="W780" s="899"/>
      <c r="X780" s="899"/>
      <c r="Y780" s="899"/>
      <c r="Z780" s="899"/>
    </row>
    <row r="781" spans="1:26" ht="15.75" customHeight="1">
      <c r="A781" s="899"/>
      <c r="B781" s="899"/>
      <c r="C781" s="899"/>
      <c r="D781" s="899"/>
      <c r="E781" s="899"/>
      <c r="F781" s="899"/>
      <c r="G781" s="899"/>
      <c r="H781" s="899"/>
      <c r="I781" s="899"/>
      <c r="J781" s="899"/>
      <c r="K781" s="899"/>
      <c r="L781" s="899"/>
      <c r="M781" s="899"/>
      <c r="N781" s="899"/>
      <c r="O781" s="899"/>
      <c r="P781" s="899"/>
      <c r="Q781" s="899"/>
      <c r="R781" s="899"/>
      <c r="S781" s="899"/>
      <c r="T781" s="899"/>
      <c r="U781" s="899"/>
      <c r="V781" s="899"/>
      <c r="W781" s="899"/>
      <c r="X781" s="899"/>
      <c r="Y781" s="899"/>
      <c r="Z781" s="899"/>
    </row>
    <row r="782" spans="1:26" ht="15.75" customHeight="1">
      <c r="A782" s="899"/>
      <c r="B782" s="899"/>
      <c r="C782" s="899"/>
      <c r="D782" s="899"/>
      <c r="E782" s="899"/>
      <c r="F782" s="899"/>
      <c r="G782" s="899"/>
      <c r="H782" s="899"/>
      <c r="I782" s="899"/>
      <c r="J782" s="899"/>
      <c r="K782" s="899"/>
      <c r="L782" s="899"/>
      <c r="M782" s="899"/>
      <c r="N782" s="899"/>
      <c r="O782" s="899"/>
      <c r="P782" s="899"/>
      <c r="Q782" s="899"/>
      <c r="R782" s="899"/>
      <c r="S782" s="899"/>
      <c r="T782" s="899"/>
      <c r="U782" s="899"/>
      <c r="V782" s="899"/>
      <c r="W782" s="899"/>
      <c r="X782" s="899"/>
      <c r="Y782" s="899"/>
      <c r="Z782" s="899"/>
    </row>
    <row r="783" spans="1:26" ht="15.75" customHeight="1">
      <c r="A783" s="899"/>
      <c r="B783" s="899"/>
      <c r="C783" s="899"/>
      <c r="D783" s="899"/>
      <c r="E783" s="899"/>
      <c r="F783" s="899"/>
      <c r="G783" s="899"/>
      <c r="H783" s="899"/>
      <c r="I783" s="899"/>
      <c r="J783" s="899"/>
      <c r="K783" s="899"/>
      <c r="L783" s="899"/>
      <c r="M783" s="899"/>
      <c r="N783" s="899"/>
      <c r="O783" s="899"/>
      <c r="P783" s="899"/>
      <c r="Q783" s="899"/>
      <c r="R783" s="899"/>
      <c r="S783" s="899"/>
      <c r="T783" s="899"/>
      <c r="U783" s="899"/>
      <c r="V783" s="899"/>
      <c r="W783" s="899"/>
      <c r="X783" s="899"/>
      <c r="Y783" s="899"/>
      <c r="Z783" s="899"/>
    </row>
    <row r="784" spans="1:26" ht="15.75" customHeight="1">
      <c r="A784" s="899"/>
      <c r="B784" s="899"/>
      <c r="C784" s="899"/>
      <c r="D784" s="899"/>
      <c r="E784" s="899"/>
      <c r="F784" s="899"/>
      <c r="G784" s="899"/>
      <c r="H784" s="899"/>
      <c r="I784" s="899"/>
      <c r="J784" s="899"/>
      <c r="K784" s="899"/>
      <c r="L784" s="899"/>
      <c r="M784" s="899"/>
      <c r="N784" s="899"/>
      <c r="O784" s="899"/>
      <c r="P784" s="899"/>
      <c r="Q784" s="899"/>
      <c r="R784" s="899"/>
      <c r="S784" s="899"/>
      <c r="T784" s="899"/>
      <c r="U784" s="899"/>
      <c r="V784" s="899"/>
      <c r="W784" s="899"/>
      <c r="X784" s="899"/>
      <c r="Y784" s="899"/>
      <c r="Z784" s="899"/>
    </row>
    <row r="785" spans="1:26" ht="15.75" customHeight="1">
      <c r="A785" s="899"/>
      <c r="B785" s="899"/>
      <c r="C785" s="899"/>
      <c r="D785" s="899"/>
      <c r="E785" s="899"/>
      <c r="F785" s="899"/>
      <c r="G785" s="899"/>
      <c r="H785" s="899"/>
      <c r="I785" s="899"/>
      <c r="J785" s="899"/>
      <c r="K785" s="899"/>
      <c r="L785" s="899"/>
      <c r="M785" s="899"/>
      <c r="N785" s="899"/>
      <c r="O785" s="899"/>
      <c r="P785" s="899"/>
      <c r="Q785" s="899"/>
      <c r="R785" s="899"/>
      <c r="S785" s="899"/>
      <c r="T785" s="899"/>
      <c r="U785" s="899"/>
      <c r="V785" s="899"/>
      <c r="W785" s="899"/>
      <c r="X785" s="899"/>
      <c r="Y785" s="899"/>
      <c r="Z785" s="899"/>
    </row>
    <row r="786" spans="1:26" ht="15.75" customHeight="1">
      <c r="A786" s="899"/>
      <c r="B786" s="899"/>
      <c r="C786" s="899"/>
      <c r="D786" s="899"/>
      <c r="E786" s="899"/>
      <c r="F786" s="899"/>
      <c r="G786" s="899"/>
      <c r="H786" s="899"/>
      <c r="I786" s="899"/>
      <c r="J786" s="899"/>
      <c r="K786" s="899"/>
      <c r="L786" s="899"/>
      <c r="M786" s="899"/>
      <c r="N786" s="899"/>
      <c r="O786" s="899"/>
      <c r="P786" s="899"/>
      <c r="Q786" s="899"/>
      <c r="R786" s="899"/>
      <c r="S786" s="899"/>
      <c r="T786" s="899"/>
      <c r="U786" s="899"/>
      <c r="V786" s="899"/>
      <c r="W786" s="899"/>
      <c r="X786" s="899"/>
      <c r="Y786" s="899"/>
      <c r="Z786" s="899"/>
    </row>
    <row r="787" spans="1:26" ht="15.75" customHeight="1">
      <c r="A787" s="899"/>
      <c r="B787" s="899"/>
      <c r="C787" s="899"/>
      <c r="D787" s="899"/>
      <c r="E787" s="899"/>
      <c r="F787" s="899"/>
      <c r="G787" s="899"/>
      <c r="H787" s="899"/>
      <c r="I787" s="899"/>
      <c r="J787" s="899"/>
      <c r="K787" s="899"/>
      <c r="L787" s="899"/>
      <c r="M787" s="899"/>
      <c r="N787" s="899"/>
      <c r="O787" s="899"/>
      <c r="P787" s="899"/>
      <c r="Q787" s="899"/>
      <c r="R787" s="899"/>
      <c r="S787" s="899"/>
      <c r="T787" s="899"/>
      <c r="U787" s="899"/>
      <c r="V787" s="899"/>
      <c r="W787" s="899"/>
      <c r="X787" s="899"/>
      <c r="Y787" s="899"/>
      <c r="Z787" s="899"/>
    </row>
    <row r="788" spans="1:26" ht="15.75" customHeight="1">
      <c r="A788" s="899"/>
      <c r="B788" s="899"/>
      <c r="C788" s="899"/>
      <c r="D788" s="899"/>
      <c r="E788" s="899"/>
      <c r="F788" s="899"/>
      <c r="G788" s="899"/>
      <c r="H788" s="899"/>
      <c r="I788" s="899"/>
      <c r="J788" s="899"/>
      <c r="K788" s="899"/>
      <c r="L788" s="899"/>
      <c r="M788" s="899"/>
      <c r="N788" s="899"/>
      <c r="O788" s="899"/>
      <c r="P788" s="899"/>
      <c r="Q788" s="899"/>
      <c r="R788" s="899"/>
      <c r="S788" s="899"/>
      <c r="T788" s="899"/>
      <c r="U788" s="899"/>
      <c r="V788" s="899"/>
      <c r="W788" s="899"/>
      <c r="X788" s="899"/>
      <c r="Y788" s="899"/>
      <c r="Z788" s="899"/>
    </row>
    <row r="789" spans="1:26" ht="15.75" customHeight="1">
      <c r="A789" s="899"/>
      <c r="B789" s="899"/>
      <c r="C789" s="899"/>
      <c r="D789" s="899"/>
      <c r="E789" s="899"/>
      <c r="F789" s="899"/>
      <c r="G789" s="899"/>
      <c r="H789" s="899"/>
      <c r="I789" s="899"/>
      <c r="J789" s="899"/>
      <c r="K789" s="899"/>
      <c r="L789" s="899"/>
      <c r="M789" s="899"/>
      <c r="N789" s="899"/>
      <c r="O789" s="899"/>
      <c r="P789" s="899"/>
      <c r="Q789" s="899"/>
      <c r="R789" s="899"/>
      <c r="S789" s="899"/>
      <c r="T789" s="899"/>
      <c r="U789" s="899"/>
      <c r="V789" s="899"/>
      <c r="W789" s="899"/>
      <c r="X789" s="899"/>
      <c r="Y789" s="899"/>
      <c r="Z789" s="899"/>
    </row>
    <row r="790" spans="1:26" ht="15.75" customHeight="1">
      <c r="A790" s="899"/>
      <c r="B790" s="899"/>
      <c r="C790" s="899"/>
      <c r="D790" s="899"/>
      <c r="E790" s="899"/>
      <c r="F790" s="899"/>
      <c r="G790" s="899"/>
      <c r="H790" s="899"/>
      <c r="I790" s="899"/>
      <c r="J790" s="899"/>
      <c r="K790" s="899"/>
      <c r="L790" s="899"/>
      <c r="M790" s="899"/>
      <c r="N790" s="899"/>
      <c r="O790" s="899"/>
      <c r="P790" s="899"/>
      <c r="Q790" s="899"/>
      <c r="R790" s="899"/>
      <c r="S790" s="899"/>
      <c r="T790" s="899"/>
      <c r="U790" s="899"/>
      <c r="V790" s="899"/>
      <c r="W790" s="899"/>
      <c r="X790" s="899"/>
      <c r="Y790" s="899"/>
      <c r="Z790" s="899"/>
    </row>
    <row r="791" spans="1:26" ht="15.75" customHeight="1">
      <c r="A791" s="899"/>
      <c r="B791" s="899"/>
      <c r="C791" s="899"/>
      <c r="D791" s="899"/>
      <c r="E791" s="899"/>
      <c r="F791" s="899"/>
      <c r="G791" s="899"/>
      <c r="H791" s="899"/>
      <c r="I791" s="899"/>
      <c r="J791" s="899"/>
      <c r="K791" s="899"/>
      <c r="L791" s="899"/>
      <c r="M791" s="899"/>
      <c r="N791" s="899"/>
      <c r="O791" s="899"/>
      <c r="P791" s="899"/>
      <c r="Q791" s="899"/>
      <c r="R791" s="899"/>
      <c r="S791" s="899"/>
      <c r="T791" s="899"/>
      <c r="U791" s="899"/>
      <c r="V791" s="899"/>
      <c r="W791" s="899"/>
      <c r="X791" s="899"/>
      <c r="Y791" s="899"/>
      <c r="Z791" s="899"/>
    </row>
    <row r="792" spans="1:26" ht="15.75" customHeight="1">
      <c r="A792" s="899"/>
      <c r="B792" s="899"/>
      <c r="C792" s="899"/>
      <c r="D792" s="899"/>
      <c r="E792" s="899"/>
      <c r="F792" s="899"/>
      <c r="G792" s="899"/>
      <c r="H792" s="899"/>
      <c r="I792" s="899"/>
      <c r="J792" s="899"/>
      <c r="K792" s="899"/>
      <c r="L792" s="899"/>
      <c r="M792" s="899"/>
      <c r="N792" s="899"/>
      <c r="O792" s="899"/>
      <c r="P792" s="899"/>
      <c r="Q792" s="899"/>
      <c r="R792" s="899"/>
      <c r="S792" s="899"/>
      <c r="T792" s="899"/>
      <c r="U792" s="899"/>
      <c r="V792" s="899"/>
      <c r="W792" s="899"/>
      <c r="X792" s="899"/>
      <c r="Y792" s="899"/>
      <c r="Z792" s="899"/>
    </row>
    <row r="793" spans="1:26" ht="15.75" customHeight="1">
      <c r="A793" s="899"/>
      <c r="B793" s="899"/>
      <c r="C793" s="899"/>
      <c r="D793" s="899"/>
      <c r="E793" s="899"/>
      <c r="F793" s="899"/>
      <c r="G793" s="899"/>
      <c r="H793" s="899"/>
      <c r="I793" s="899"/>
      <c r="J793" s="899"/>
      <c r="K793" s="899"/>
      <c r="L793" s="899"/>
      <c r="M793" s="899"/>
      <c r="N793" s="899"/>
      <c r="O793" s="899"/>
      <c r="P793" s="899"/>
      <c r="Q793" s="899"/>
      <c r="R793" s="899"/>
      <c r="S793" s="899"/>
      <c r="T793" s="899"/>
      <c r="U793" s="899"/>
      <c r="V793" s="899"/>
      <c r="W793" s="899"/>
      <c r="X793" s="899"/>
      <c r="Y793" s="899"/>
      <c r="Z793" s="899"/>
    </row>
    <row r="794" spans="1:26" ht="15.75" customHeight="1">
      <c r="A794" s="899"/>
      <c r="B794" s="899"/>
      <c r="C794" s="899"/>
      <c r="D794" s="899"/>
      <c r="E794" s="899"/>
      <c r="F794" s="899"/>
      <c r="G794" s="899"/>
      <c r="H794" s="899"/>
      <c r="I794" s="899"/>
      <c r="J794" s="899"/>
      <c r="K794" s="899"/>
      <c r="L794" s="899"/>
      <c r="M794" s="899"/>
      <c r="N794" s="899"/>
      <c r="O794" s="899"/>
      <c r="P794" s="899"/>
      <c r="Q794" s="899"/>
      <c r="R794" s="899"/>
      <c r="S794" s="899"/>
      <c r="T794" s="899"/>
      <c r="U794" s="899"/>
      <c r="V794" s="899"/>
      <c r="W794" s="899"/>
      <c r="X794" s="899"/>
      <c r="Y794" s="899"/>
      <c r="Z794" s="899"/>
    </row>
    <row r="795" spans="1:26" ht="15.75" customHeight="1">
      <c r="A795" s="899"/>
      <c r="B795" s="899"/>
      <c r="C795" s="899"/>
      <c r="D795" s="899"/>
      <c r="E795" s="899"/>
      <c r="F795" s="899"/>
      <c r="G795" s="899"/>
      <c r="H795" s="899"/>
      <c r="I795" s="899"/>
      <c r="J795" s="899"/>
      <c r="K795" s="899"/>
      <c r="L795" s="899"/>
      <c r="M795" s="899"/>
      <c r="N795" s="899"/>
      <c r="O795" s="899"/>
      <c r="P795" s="899"/>
      <c r="Q795" s="899"/>
      <c r="R795" s="899"/>
      <c r="S795" s="899"/>
      <c r="T795" s="899"/>
      <c r="U795" s="899"/>
      <c r="V795" s="899"/>
      <c r="W795" s="899"/>
      <c r="X795" s="899"/>
      <c r="Y795" s="899"/>
      <c r="Z795" s="899"/>
    </row>
    <row r="796" spans="1:26" ht="15.75" customHeight="1">
      <c r="A796" s="899"/>
      <c r="B796" s="899"/>
      <c r="C796" s="899"/>
      <c r="D796" s="899"/>
      <c r="E796" s="899"/>
      <c r="F796" s="899"/>
      <c r="G796" s="899"/>
      <c r="H796" s="899"/>
      <c r="I796" s="899"/>
      <c r="J796" s="899"/>
      <c r="K796" s="899"/>
      <c r="L796" s="899"/>
      <c r="M796" s="899"/>
      <c r="N796" s="899"/>
      <c r="O796" s="899"/>
      <c r="P796" s="899"/>
      <c r="Q796" s="899"/>
      <c r="R796" s="899"/>
      <c r="S796" s="899"/>
      <c r="T796" s="899"/>
      <c r="U796" s="899"/>
      <c r="V796" s="899"/>
      <c r="W796" s="899"/>
      <c r="X796" s="899"/>
      <c r="Y796" s="899"/>
      <c r="Z796" s="899"/>
    </row>
    <row r="797" spans="1:26" ht="15.75" customHeight="1">
      <c r="A797" s="899"/>
      <c r="B797" s="899"/>
      <c r="C797" s="899"/>
      <c r="D797" s="899"/>
      <c r="E797" s="899"/>
      <c r="F797" s="899"/>
      <c r="G797" s="899"/>
      <c r="H797" s="899"/>
      <c r="I797" s="899"/>
      <c r="J797" s="899"/>
      <c r="K797" s="899"/>
      <c r="L797" s="899"/>
      <c r="M797" s="899"/>
      <c r="N797" s="899"/>
      <c r="O797" s="899"/>
      <c r="P797" s="899"/>
      <c r="Q797" s="899"/>
      <c r="R797" s="899"/>
      <c r="S797" s="899"/>
      <c r="T797" s="899"/>
      <c r="U797" s="899"/>
      <c r="V797" s="899"/>
      <c r="W797" s="899"/>
      <c r="X797" s="899"/>
      <c r="Y797" s="899"/>
      <c r="Z797" s="899"/>
    </row>
    <row r="798" spans="1:26" ht="15.75" customHeight="1">
      <c r="A798" s="899"/>
      <c r="B798" s="899"/>
      <c r="C798" s="899"/>
      <c r="D798" s="899"/>
      <c r="E798" s="899"/>
      <c r="F798" s="899"/>
      <c r="G798" s="899"/>
      <c r="H798" s="899"/>
      <c r="I798" s="899"/>
      <c r="J798" s="899"/>
      <c r="K798" s="899"/>
      <c r="L798" s="899"/>
      <c r="M798" s="899"/>
      <c r="N798" s="899"/>
      <c r="O798" s="899"/>
      <c r="P798" s="899"/>
      <c r="Q798" s="899"/>
      <c r="R798" s="899"/>
      <c r="S798" s="899"/>
      <c r="T798" s="899"/>
      <c r="U798" s="899"/>
      <c r="V798" s="899"/>
      <c r="W798" s="899"/>
      <c r="X798" s="899"/>
      <c r="Y798" s="899"/>
      <c r="Z798" s="899"/>
    </row>
    <row r="799" spans="1:26" ht="15.75" customHeight="1">
      <c r="A799" s="899"/>
      <c r="B799" s="899"/>
      <c r="C799" s="899"/>
      <c r="D799" s="899"/>
      <c r="E799" s="899"/>
      <c r="F799" s="899"/>
      <c r="G799" s="899"/>
      <c r="H799" s="899"/>
      <c r="I799" s="899"/>
      <c r="J799" s="899"/>
      <c r="K799" s="899"/>
      <c r="L799" s="899"/>
      <c r="M799" s="899"/>
      <c r="N799" s="899"/>
      <c r="O799" s="899"/>
      <c r="P799" s="899"/>
      <c r="Q799" s="899"/>
      <c r="R799" s="899"/>
      <c r="S799" s="899"/>
      <c r="T799" s="899"/>
      <c r="U799" s="899"/>
      <c r="V799" s="899"/>
      <c r="W799" s="899"/>
      <c r="X799" s="899"/>
      <c r="Y799" s="899"/>
      <c r="Z799" s="899"/>
    </row>
    <row r="800" spans="1:26" ht="15.75" customHeight="1">
      <c r="A800" s="899"/>
      <c r="B800" s="899"/>
      <c r="C800" s="899"/>
      <c r="D800" s="899"/>
      <c r="E800" s="899"/>
      <c r="F800" s="899"/>
      <c r="G800" s="899"/>
      <c r="H800" s="899"/>
      <c r="I800" s="899"/>
      <c r="J800" s="899"/>
      <c r="K800" s="899"/>
      <c r="L800" s="899"/>
      <c r="M800" s="899"/>
      <c r="N800" s="899"/>
      <c r="O800" s="899"/>
      <c r="P800" s="899"/>
      <c r="Q800" s="899"/>
      <c r="R800" s="899"/>
      <c r="S800" s="899"/>
      <c r="T800" s="899"/>
      <c r="U800" s="899"/>
      <c r="V800" s="899"/>
      <c r="W800" s="899"/>
      <c r="X800" s="899"/>
      <c r="Y800" s="899"/>
      <c r="Z800" s="899"/>
    </row>
    <row r="801" spans="1:26" ht="15.75" customHeight="1">
      <c r="A801" s="899"/>
      <c r="B801" s="899"/>
      <c r="C801" s="899"/>
      <c r="D801" s="899"/>
      <c r="E801" s="899"/>
      <c r="F801" s="899"/>
      <c r="G801" s="899"/>
      <c r="H801" s="899"/>
      <c r="I801" s="899"/>
      <c r="J801" s="899"/>
      <c r="K801" s="899"/>
      <c r="L801" s="899"/>
      <c r="M801" s="899"/>
      <c r="N801" s="899"/>
      <c r="O801" s="899"/>
      <c r="P801" s="899"/>
      <c r="Q801" s="899"/>
      <c r="R801" s="899"/>
      <c r="S801" s="899"/>
      <c r="T801" s="899"/>
      <c r="U801" s="899"/>
      <c r="V801" s="899"/>
      <c r="W801" s="899"/>
      <c r="X801" s="899"/>
      <c r="Y801" s="899"/>
      <c r="Z801" s="899"/>
    </row>
    <row r="802" spans="1:26" ht="15.75" customHeight="1">
      <c r="A802" s="899"/>
      <c r="B802" s="899"/>
      <c r="C802" s="899"/>
      <c r="D802" s="899"/>
      <c r="E802" s="899"/>
      <c r="F802" s="899"/>
      <c r="G802" s="899"/>
      <c r="H802" s="899"/>
      <c r="I802" s="899"/>
      <c r="J802" s="899"/>
      <c r="K802" s="899"/>
      <c r="L802" s="899"/>
      <c r="M802" s="899"/>
      <c r="N802" s="899"/>
      <c r="O802" s="899"/>
      <c r="P802" s="899"/>
      <c r="Q802" s="899"/>
      <c r="R802" s="899"/>
      <c r="S802" s="899"/>
      <c r="T802" s="899"/>
      <c r="U802" s="899"/>
      <c r="V802" s="899"/>
      <c r="W802" s="899"/>
      <c r="X802" s="899"/>
      <c r="Y802" s="899"/>
      <c r="Z802" s="899"/>
    </row>
    <row r="803" spans="1:26" ht="15.75" customHeight="1">
      <c r="A803" s="899"/>
      <c r="B803" s="899"/>
      <c r="C803" s="899"/>
      <c r="D803" s="899"/>
      <c r="E803" s="899"/>
      <c r="F803" s="899"/>
      <c r="G803" s="899"/>
      <c r="H803" s="899"/>
      <c r="I803" s="899"/>
      <c r="J803" s="899"/>
      <c r="K803" s="899"/>
      <c r="L803" s="899"/>
      <c r="M803" s="899"/>
      <c r="N803" s="899"/>
      <c r="O803" s="899"/>
      <c r="P803" s="899"/>
      <c r="Q803" s="899"/>
      <c r="R803" s="899"/>
      <c r="S803" s="899"/>
      <c r="T803" s="899"/>
      <c r="U803" s="899"/>
      <c r="V803" s="899"/>
      <c r="W803" s="899"/>
      <c r="X803" s="899"/>
      <c r="Y803" s="899"/>
      <c r="Z803" s="899"/>
    </row>
    <row r="804" spans="1:26" ht="15.75" customHeight="1">
      <c r="A804" s="899"/>
      <c r="B804" s="899"/>
      <c r="C804" s="899"/>
      <c r="D804" s="899"/>
      <c r="E804" s="899"/>
      <c r="F804" s="899"/>
      <c r="G804" s="899"/>
      <c r="H804" s="899"/>
      <c r="I804" s="899"/>
      <c r="J804" s="899"/>
      <c r="K804" s="899"/>
      <c r="L804" s="899"/>
      <c r="M804" s="899"/>
      <c r="N804" s="899"/>
      <c r="O804" s="899"/>
      <c r="P804" s="899"/>
      <c r="Q804" s="899"/>
      <c r="R804" s="899"/>
      <c r="S804" s="899"/>
      <c r="T804" s="899"/>
      <c r="U804" s="899"/>
      <c r="V804" s="899"/>
      <c r="W804" s="899"/>
      <c r="X804" s="899"/>
      <c r="Y804" s="899"/>
      <c r="Z804" s="899"/>
    </row>
    <row r="805" spans="1:26" ht="15.75" customHeight="1">
      <c r="A805" s="899"/>
      <c r="B805" s="899"/>
      <c r="C805" s="899"/>
      <c r="D805" s="899"/>
      <c r="E805" s="899"/>
      <c r="F805" s="899"/>
      <c r="G805" s="899"/>
      <c r="H805" s="899"/>
      <c r="I805" s="899"/>
      <c r="J805" s="899"/>
      <c r="K805" s="899"/>
      <c r="L805" s="899"/>
      <c r="M805" s="899"/>
      <c r="N805" s="899"/>
      <c r="O805" s="899"/>
      <c r="P805" s="899"/>
      <c r="Q805" s="899"/>
      <c r="R805" s="899"/>
      <c r="S805" s="899"/>
      <c r="T805" s="899"/>
      <c r="U805" s="899"/>
      <c r="V805" s="899"/>
      <c r="W805" s="899"/>
      <c r="X805" s="899"/>
      <c r="Y805" s="899"/>
      <c r="Z805" s="899"/>
    </row>
    <row r="806" spans="1:26" ht="15.75" customHeight="1">
      <c r="A806" s="899"/>
      <c r="B806" s="899"/>
      <c r="C806" s="899"/>
      <c r="D806" s="899"/>
      <c r="E806" s="899"/>
      <c r="F806" s="899"/>
      <c r="G806" s="899"/>
      <c r="H806" s="899"/>
      <c r="I806" s="899"/>
      <c r="J806" s="899"/>
      <c r="K806" s="899"/>
      <c r="L806" s="899"/>
      <c r="M806" s="899"/>
      <c r="N806" s="899"/>
      <c r="O806" s="899"/>
      <c r="P806" s="899"/>
      <c r="Q806" s="899"/>
      <c r="R806" s="899"/>
      <c r="S806" s="899"/>
      <c r="T806" s="899"/>
      <c r="U806" s="899"/>
      <c r="V806" s="899"/>
      <c r="W806" s="899"/>
      <c r="X806" s="899"/>
      <c r="Y806" s="899"/>
      <c r="Z806" s="899"/>
    </row>
    <row r="807" spans="1:26" ht="15.75" customHeight="1">
      <c r="A807" s="899"/>
      <c r="B807" s="899"/>
      <c r="C807" s="899"/>
      <c r="D807" s="899"/>
      <c r="E807" s="899"/>
      <c r="F807" s="899"/>
      <c r="G807" s="899"/>
      <c r="H807" s="899"/>
      <c r="I807" s="899"/>
      <c r="J807" s="899"/>
      <c r="K807" s="899"/>
      <c r="L807" s="899"/>
      <c r="M807" s="899"/>
      <c r="N807" s="899"/>
      <c r="O807" s="899"/>
      <c r="P807" s="899"/>
      <c r="Q807" s="899"/>
      <c r="R807" s="899"/>
      <c r="S807" s="899"/>
      <c r="T807" s="899"/>
      <c r="U807" s="899"/>
      <c r="V807" s="899"/>
      <c r="W807" s="899"/>
      <c r="X807" s="899"/>
      <c r="Y807" s="899"/>
      <c r="Z807" s="899"/>
    </row>
    <row r="808" spans="1:26" ht="15.75" customHeight="1">
      <c r="A808" s="899"/>
      <c r="B808" s="899"/>
      <c r="C808" s="899"/>
      <c r="D808" s="899"/>
      <c r="E808" s="899"/>
      <c r="F808" s="899"/>
      <c r="G808" s="899"/>
      <c r="H808" s="899"/>
      <c r="I808" s="899"/>
      <c r="J808" s="899"/>
      <c r="K808" s="899"/>
      <c r="L808" s="899"/>
      <c r="M808" s="899"/>
      <c r="N808" s="899"/>
      <c r="O808" s="899"/>
      <c r="P808" s="899"/>
      <c r="Q808" s="899"/>
      <c r="R808" s="899"/>
      <c r="S808" s="899"/>
      <c r="T808" s="899"/>
      <c r="U808" s="899"/>
      <c r="V808" s="899"/>
      <c r="W808" s="899"/>
      <c r="X808" s="899"/>
      <c r="Y808" s="899"/>
      <c r="Z808" s="899"/>
    </row>
    <row r="809" spans="1:26" ht="15.75" customHeight="1">
      <c r="A809" s="899"/>
      <c r="B809" s="899"/>
      <c r="C809" s="899"/>
      <c r="D809" s="899"/>
      <c r="E809" s="899"/>
      <c r="F809" s="899"/>
      <c r="G809" s="899"/>
      <c r="H809" s="899"/>
      <c r="I809" s="899"/>
      <c r="J809" s="899"/>
      <c r="K809" s="899"/>
      <c r="L809" s="899"/>
      <c r="M809" s="899"/>
      <c r="N809" s="899"/>
      <c r="O809" s="899"/>
      <c r="P809" s="899"/>
      <c r="Q809" s="899"/>
      <c r="R809" s="899"/>
      <c r="S809" s="899"/>
      <c r="T809" s="899"/>
      <c r="U809" s="899"/>
      <c r="V809" s="899"/>
      <c r="W809" s="899"/>
      <c r="X809" s="899"/>
      <c r="Y809" s="899"/>
      <c r="Z809" s="899"/>
    </row>
    <row r="810" spans="1:26" ht="15.75" customHeight="1">
      <c r="A810" s="899"/>
      <c r="B810" s="899"/>
      <c r="C810" s="899"/>
      <c r="D810" s="899"/>
      <c r="E810" s="899"/>
      <c r="F810" s="899"/>
      <c r="G810" s="899"/>
      <c r="H810" s="899"/>
      <c r="I810" s="899"/>
      <c r="J810" s="899"/>
      <c r="K810" s="899"/>
      <c r="L810" s="899"/>
      <c r="M810" s="899"/>
      <c r="N810" s="899"/>
      <c r="O810" s="899"/>
      <c r="P810" s="899"/>
      <c r="Q810" s="899"/>
      <c r="R810" s="899"/>
      <c r="S810" s="899"/>
      <c r="T810" s="899"/>
      <c r="U810" s="899"/>
      <c r="V810" s="899"/>
      <c r="W810" s="899"/>
      <c r="X810" s="899"/>
      <c r="Y810" s="899"/>
      <c r="Z810" s="899"/>
    </row>
    <row r="811" spans="1:26" ht="15.75" customHeight="1">
      <c r="A811" s="899"/>
      <c r="B811" s="899"/>
      <c r="C811" s="899"/>
      <c r="D811" s="899"/>
      <c r="E811" s="899"/>
      <c r="F811" s="899"/>
      <c r="G811" s="899"/>
      <c r="H811" s="899"/>
      <c r="I811" s="899"/>
      <c r="J811" s="899"/>
      <c r="K811" s="899"/>
      <c r="L811" s="899"/>
      <c r="M811" s="899"/>
      <c r="N811" s="899"/>
      <c r="O811" s="899"/>
      <c r="P811" s="899"/>
      <c r="Q811" s="899"/>
      <c r="R811" s="899"/>
      <c r="S811" s="899"/>
      <c r="T811" s="899"/>
      <c r="U811" s="899"/>
      <c r="V811" s="899"/>
      <c r="W811" s="899"/>
      <c r="X811" s="899"/>
      <c r="Y811" s="899"/>
      <c r="Z811" s="899"/>
    </row>
    <row r="812" spans="1:26" ht="15.75" customHeight="1">
      <c r="A812" s="899"/>
      <c r="B812" s="899"/>
      <c r="C812" s="899"/>
      <c r="D812" s="899"/>
      <c r="E812" s="899"/>
      <c r="F812" s="899"/>
      <c r="G812" s="899"/>
      <c r="H812" s="899"/>
      <c r="I812" s="899"/>
      <c r="J812" s="899"/>
      <c r="K812" s="899"/>
      <c r="L812" s="899"/>
      <c r="M812" s="899"/>
      <c r="N812" s="899"/>
      <c r="O812" s="899"/>
      <c r="P812" s="899"/>
      <c r="Q812" s="899"/>
      <c r="R812" s="899"/>
      <c r="S812" s="899"/>
      <c r="T812" s="899"/>
      <c r="U812" s="899"/>
      <c r="V812" s="899"/>
      <c r="W812" s="899"/>
      <c r="X812" s="899"/>
      <c r="Y812" s="899"/>
      <c r="Z812" s="899"/>
    </row>
    <row r="813" spans="1:26" ht="15.75" customHeight="1">
      <c r="A813" s="899"/>
      <c r="B813" s="899"/>
      <c r="C813" s="899"/>
      <c r="D813" s="899"/>
      <c r="E813" s="899"/>
      <c r="F813" s="899"/>
      <c r="G813" s="899"/>
      <c r="H813" s="899"/>
      <c r="I813" s="899"/>
      <c r="J813" s="899"/>
      <c r="K813" s="899"/>
      <c r="L813" s="899"/>
      <c r="M813" s="899"/>
      <c r="N813" s="899"/>
      <c r="O813" s="899"/>
      <c r="P813" s="899"/>
      <c r="Q813" s="899"/>
      <c r="R813" s="899"/>
      <c r="S813" s="899"/>
      <c r="T813" s="899"/>
      <c r="U813" s="899"/>
      <c r="V813" s="899"/>
      <c r="W813" s="899"/>
      <c r="X813" s="899"/>
      <c r="Y813" s="899"/>
      <c r="Z813" s="899"/>
    </row>
    <row r="814" spans="1:26" ht="15.75" customHeight="1">
      <c r="A814" s="899"/>
      <c r="B814" s="899"/>
      <c r="C814" s="899"/>
      <c r="D814" s="899"/>
      <c r="E814" s="899"/>
      <c r="F814" s="899"/>
      <c r="G814" s="899"/>
      <c r="H814" s="899"/>
      <c r="I814" s="899"/>
      <c r="J814" s="899"/>
      <c r="K814" s="899"/>
      <c r="L814" s="899"/>
      <c r="M814" s="899"/>
      <c r="N814" s="899"/>
      <c r="O814" s="899"/>
      <c r="P814" s="899"/>
      <c r="Q814" s="899"/>
      <c r="R814" s="899"/>
      <c r="S814" s="899"/>
      <c r="T814" s="899"/>
      <c r="U814" s="899"/>
      <c r="V814" s="899"/>
      <c r="W814" s="899"/>
      <c r="X814" s="899"/>
      <c r="Y814" s="899"/>
      <c r="Z814" s="899"/>
    </row>
    <row r="815" spans="1:26" ht="15.75" customHeight="1">
      <c r="A815" s="899"/>
      <c r="B815" s="899"/>
      <c r="C815" s="899"/>
      <c r="D815" s="899"/>
      <c r="E815" s="899"/>
      <c r="F815" s="899"/>
      <c r="G815" s="899"/>
      <c r="H815" s="899"/>
      <c r="I815" s="899"/>
      <c r="J815" s="899"/>
      <c r="K815" s="899"/>
      <c r="L815" s="899"/>
      <c r="M815" s="899"/>
      <c r="N815" s="899"/>
      <c r="O815" s="899"/>
      <c r="P815" s="899"/>
      <c r="Q815" s="899"/>
      <c r="R815" s="899"/>
      <c r="S815" s="899"/>
      <c r="T815" s="899"/>
      <c r="U815" s="899"/>
      <c r="V815" s="899"/>
      <c r="W815" s="899"/>
      <c r="X815" s="899"/>
      <c r="Y815" s="899"/>
      <c r="Z815" s="899"/>
    </row>
    <row r="816" spans="1:26" ht="15.75" customHeight="1">
      <c r="A816" s="899"/>
      <c r="B816" s="899"/>
      <c r="C816" s="899"/>
      <c r="D816" s="899"/>
      <c r="E816" s="899"/>
      <c r="F816" s="899"/>
      <c r="G816" s="899"/>
      <c r="H816" s="899"/>
      <c r="I816" s="899"/>
      <c r="J816" s="899"/>
      <c r="K816" s="899"/>
      <c r="L816" s="899"/>
      <c r="M816" s="899"/>
      <c r="N816" s="899"/>
      <c r="O816" s="899"/>
      <c r="P816" s="899"/>
      <c r="Q816" s="899"/>
      <c r="R816" s="899"/>
      <c r="S816" s="899"/>
      <c r="T816" s="899"/>
      <c r="U816" s="899"/>
      <c r="V816" s="899"/>
      <c r="W816" s="899"/>
      <c r="X816" s="899"/>
      <c r="Y816" s="899"/>
      <c r="Z816" s="899"/>
    </row>
    <row r="817" spans="1:26" ht="15.75" customHeight="1">
      <c r="A817" s="899"/>
      <c r="B817" s="899"/>
      <c r="C817" s="899"/>
      <c r="D817" s="899"/>
      <c r="E817" s="899"/>
      <c r="F817" s="899"/>
      <c r="G817" s="899"/>
      <c r="H817" s="899"/>
      <c r="I817" s="899"/>
      <c r="J817" s="899"/>
      <c r="K817" s="899"/>
      <c r="L817" s="899"/>
      <c r="M817" s="899"/>
      <c r="N817" s="899"/>
      <c r="O817" s="899"/>
      <c r="P817" s="899"/>
      <c r="Q817" s="899"/>
      <c r="R817" s="899"/>
      <c r="S817" s="899"/>
      <c r="T817" s="899"/>
      <c r="U817" s="899"/>
      <c r="V817" s="899"/>
      <c r="W817" s="899"/>
      <c r="X817" s="899"/>
      <c r="Y817" s="899"/>
      <c r="Z817" s="899"/>
    </row>
    <row r="818" spans="1:26" ht="15.75" customHeight="1">
      <c r="A818" s="899"/>
      <c r="B818" s="899"/>
      <c r="C818" s="899"/>
      <c r="D818" s="899"/>
      <c r="E818" s="899"/>
      <c r="F818" s="899"/>
      <c r="G818" s="899"/>
      <c r="H818" s="899"/>
      <c r="I818" s="899"/>
      <c r="J818" s="899"/>
      <c r="K818" s="899"/>
      <c r="L818" s="899"/>
      <c r="M818" s="899"/>
      <c r="N818" s="899"/>
      <c r="O818" s="899"/>
      <c r="P818" s="899"/>
      <c r="Q818" s="899"/>
      <c r="R818" s="899"/>
      <c r="S818" s="899"/>
      <c r="T818" s="899"/>
      <c r="U818" s="899"/>
      <c r="V818" s="899"/>
      <c r="W818" s="899"/>
      <c r="X818" s="899"/>
      <c r="Y818" s="899"/>
      <c r="Z818" s="899"/>
    </row>
    <row r="819" spans="1:26" ht="15.75" customHeight="1">
      <c r="A819" s="899"/>
      <c r="B819" s="899"/>
      <c r="C819" s="899"/>
      <c r="D819" s="899"/>
      <c r="E819" s="899"/>
      <c r="F819" s="899"/>
      <c r="G819" s="899"/>
      <c r="H819" s="899"/>
      <c r="I819" s="899"/>
      <c r="J819" s="899"/>
      <c r="K819" s="899"/>
      <c r="L819" s="899"/>
      <c r="M819" s="899"/>
      <c r="N819" s="899"/>
      <c r="O819" s="899"/>
      <c r="P819" s="899"/>
      <c r="Q819" s="899"/>
      <c r="R819" s="899"/>
      <c r="S819" s="899"/>
      <c r="T819" s="899"/>
      <c r="U819" s="899"/>
      <c r="V819" s="899"/>
      <c r="W819" s="899"/>
      <c r="X819" s="899"/>
      <c r="Y819" s="899"/>
      <c r="Z819" s="899"/>
    </row>
    <row r="820" spans="1:26" ht="15.75" customHeight="1">
      <c r="A820" s="899"/>
      <c r="B820" s="899"/>
      <c r="C820" s="899"/>
      <c r="D820" s="899"/>
      <c r="E820" s="899"/>
      <c r="F820" s="899"/>
      <c r="G820" s="899"/>
      <c r="H820" s="899"/>
      <c r="I820" s="899"/>
      <c r="J820" s="899"/>
      <c r="K820" s="899"/>
      <c r="L820" s="899"/>
      <c r="M820" s="899"/>
      <c r="N820" s="899"/>
      <c r="O820" s="899"/>
      <c r="P820" s="899"/>
      <c r="Q820" s="899"/>
      <c r="R820" s="899"/>
      <c r="S820" s="899"/>
      <c r="T820" s="899"/>
      <c r="U820" s="899"/>
      <c r="V820" s="899"/>
      <c r="W820" s="899"/>
      <c r="X820" s="899"/>
      <c r="Y820" s="899"/>
      <c r="Z820" s="899"/>
    </row>
    <row r="821" spans="1:26" ht="15.75" customHeight="1">
      <c r="A821" s="899"/>
      <c r="B821" s="899"/>
      <c r="C821" s="899"/>
      <c r="D821" s="899"/>
      <c r="E821" s="899"/>
      <c r="F821" s="899"/>
      <c r="G821" s="899"/>
      <c r="H821" s="899"/>
      <c r="I821" s="899"/>
      <c r="J821" s="899"/>
      <c r="K821" s="899"/>
      <c r="L821" s="899"/>
      <c r="M821" s="899"/>
      <c r="N821" s="899"/>
      <c r="O821" s="899"/>
      <c r="P821" s="899"/>
      <c r="Q821" s="899"/>
      <c r="R821" s="899"/>
      <c r="S821" s="899"/>
      <c r="T821" s="899"/>
      <c r="U821" s="899"/>
      <c r="V821" s="899"/>
      <c r="W821" s="899"/>
      <c r="X821" s="899"/>
      <c r="Y821" s="899"/>
      <c r="Z821" s="899"/>
    </row>
    <row r="822" spans="1:26" ht="15.75" customHeight="1">
      <c r="A822" s="899"/>
      <c r="B822" s="899"/>
      <c r="C822" s="899"/>
      <c r="D822" s="899"/>
      <c r="E822" s="899"/>
      <c r="F822" s="899"/>
      <c r="G822" s="899"/>
      <c r="H822" s="899"/>
      <c r="I822" s="899"/>
      <c r="J822" s="899"/>
      <c r="K822" s="899"/>
      <c r="L822" s="899"/>
      <c r="M822" s="899"/>
      <c r="N822" s="899"/>
      <c r="O822" s="899"/>
      <c r="P822" s="899"/>
      <c r="Q822" s="899"/>
      <c r="R822" s="899"/>
      <c r="S822" s="899"/>
      <c r="T822" s="899"/>
      <c r="U822" s="899"/>
      <c r="V822" s="899"/>
      <c r="W822" s="899"/>
      <c r="X822" s="899"/>
      <c r="Y822" s="899"/>
      <c r="Z822" s="899"/>
    </row>
    <row r="823" spans="1:26" ht="15.75" customHeight="1">
      <c r="A823" s="899"/>
      <c r="B823" s="899"/>
      <c r="C823" s="899"/>
      <c r="D823" s="899"/>
      <c r="E823" s="899"/>
      <c r="F823" s="899"/>
      <c r="G823" s="899"/>
      <c r="H823" s="899"/>
      <c r="I823" s="899"/>
      <c r="J823" s="899"/>
      <c r="K823" s="899"/>
      <c r="L823" s="899"/>
      <c r="M823" s="899"/>
      <c r="N823" s="899"/>
      <c r="O823" s="899"/>
      <c r="P823" s="899"/>
      <c r="Q823" s="899"/>
      <c r="R823" s="899"/>
      <c r="S823" s="899"/>
      <c r="T823" s="899"/>
      <c r="U823" s="899"/>
      <c r="V823" s="899"/>
      <c r="W823" s="899"/>
      <c r="X823" s="899"/>
      <c r="Y823" s="899"/>
      <c r="Z823" s="899"/>
    </row>
    <row r="824" spans="1:26" ht="15.75" customHeight="1">
      <c r="A824" s="899"/>
      <c r="B824" s="899"/>
      <c r="C824" s="899"/>
      <c r="D824" s="899"/>
      <c r="E824" s="899"/>
      <c r="F824" s="899"/>
      <c r="G824" s="899"/>
      <c r="H824" s="899"/>
      <c r="I824" s="899"/>
      <c r="J824" s="899"/>
      <c r="K824" s="899"/>
      <c r="L824" s="899"/>
      <c r="M824" s="899"/>
      <c r="N824" s="899"/>
      <c r="O824" s="899"/>
      <c r="P824" s="899"/>
      <c r="Q824" s="899"/>
      <c r="R824" s="899"/>
      <c r="S824" s="899"/>
      <c r="T824" s="899"/>
      <c r="U824" s="899"/>
      <c r="V824" s="899"/>
      <c r="W824" s="899"/>
      <c r="X824" s="899"/>
      <c r="Y824" s="899"/>
      <c r="Z824" s="899"/>
    </row>
    <row r="825" spans="1:26" ht="15.75" customHeight="1">
      <c r="A825" s="899"/>
      <c r="B825" s="899"/>
      <c r="C825" s="899"/>
      <c r="D825" s="899"/>
      <c r="E825" s="899"/>
      <c r="F825" s="899"/>
      <c r="G825" s="899"/>
      <c r="H825" s="899"/>
      <c r="I825" s="899"/>
      <c r="J825" s="899"/>
      <c r="K825" s="899"/>
      <c r="L825" s="899"/>
      <c r="M825" s="899"/>
      <c r="N825" s="899"/>
      <c r="O825" s="899"/>
      <c r="P825" s="899"/>
      <c r="Q825" s="899"/>
      <c r="R825" s="899"/>
      <c r="S825" s="899"/>
      <c r="T825" s="899"/>
      <c r="U825" s="899"/>
      <c r="V825" s="899"/>
      <c r="W825" s="899"/>
      <c r="X825" s="899"/>
      <c r="Y825" s="899"/>
      <c r="Z825" s="899"/>
    </row>
    <row r="826" spans="1:26" ht="15.75" customHeight="1">
      <c r="A826" s="899"/>
      <c r="B826" s="899"/>
      <c r="C826" s="899"/>
      <c r="D826" s="899"/>
      <c r="E826" s="899"/>
      <c r="F826" s="899"/>
      <c r="G826" s="899"/>
      <c r="H826" s="899"/>
      <c r="I826" s="899"/>
      <c r="J826" s="899"/>
      <c r="K826" s="899"/>
      <c r="L826" s="899"/>
      <c r="M826" s="899"/>
      <c r="N826" s="899"/>
      <c r="O826" s="899"/>
      <c r="P826" s="899"/>
      <c r="Q826" s="899"/>
      <c r="R826" s="899"/>
      <c r="S826" s="899"/>
      <c r="T826" s="899"/>
      <c r="U826" s="899"/>
      <c r="V826" s="899"/>
      <c r="W826" s="899"/>
      <c r="X826" s="899"/>
      <c r="Y826" s="899"/>
      <c r="Z826" s="899"/>
    </row>
    <row r="827" spans="1:26" ht="15.75" customHeight="1">
      <c r="A827" s="899"/>
      <c r="B827" s="899"/>
      <c r="C827" s="899"/>
      <c r="D827" s="899"/>
      <c r="E827" s="899"/>
      <c r="F827" s="899"/>
      <c r="G827" s="899"/>
      <c r="H827" s="899"/>
      <c r="I827" s="899"/>
      <c r="J827" s="899"/>
      <c r="K827" s="899"/>
      <c r="L827" s="899"/>
      <c r="M827" s="899"/>
      <c r="N827" s="899"/>
      <c r="O827" s="899"/>
      <c r="P827" s="899"/>
      <c r="Q827" s="899"/>
      <c r="R827" s="899"/>
      <c r="S827" s="899"/>
      <c r="T827" s="899"/>
      <c r="U827" s="899"/>
      <c r="V827" s="899"/>
      <c r="W827" s="899"/>
      <c r="X827" s="899"/>
      <c r="Y827" s="899"/>
      <c r="Z827" s="899"/>
    </row>
    <row r="828" spans="1:26" ht="15.75" customHeight="1">
      <c r="A828" s="899"/>
      <c r="B828" s="899"/>
      <c r="C828" s="899"/>
      <c r="D828" s="899"/>
      <c r="E828" s="899"/>
      <c r="F828" s="899"/>
      <c r="G828" s="899"/>
      <c r="H828" s="899"/>
      <c r="I828" s="899"/>
      <c r="J828" s="899"/>
      <c r="K828" s="899"/>
      <c r="L828" s="899"/>
      <c r="M828" s="899"/>
      <c r="N828" s="899"/>
      <c r="O828" s="899"/>
      <c r="P828" s="899"/>
      <c r="Q828" s="899"/>
      <c r="R828" s="899"/>
      <c r="S828" s="899"/>
      <c r="T828" s="899"/>
      <c r="U828" s="899"/>
      <c r="V828" s="899"/>
      <c r="W828" s="899"/>
      <c r="X828" s="899"/>
      <c r="Y828" s="899"/>
      <c r="Z828" s="899"/>
    </row>
    <row r="829" spans="1:26" ht="15.75" customHeight="1">
      <c r="A829" s="899"/>
      <c r="B829" s="899"/>
      <c r="C829" s="899"/>
      <c r="D829" s="899"/>
      <c r="E829" s="899"/>
      <c r="F829" s="899"/>
      <c r="G829" s="899"/>
      <c r="H829" s="899"/>
      <c r="I829" s="899"/>
      <c r="J829" s="899"/>
      <c r="K829" s="899"/>
      <c r="L829" s="899"/>
      <c r="M829" s="899"/>
      <c r="N829" s="899"/>
      <c r="O829" s="899"/>
      <c r="P829" s="899"/>
      <c r="Q829" s="899"/>
      <c r="R829" s="899"/>
      <c r="S829" s="899"/>
      <c r="T829" s="899"/>
      <c r="U829" s="899"/>
      <c r="V829" s="899"/>
      <c r="W829" s="899"/>
      <c r="X829" s="899"/>
      <c r="Y829" s="899"/>
      <c r="Z829" s="899"/>
    </row>
    <row r="830" spans="1:26" ht="15.75" customHeight="1">
      <c r="A830" s="899"/>
      <c r="B830" s="899"/>
      <c r="C830" s="899"/>
      <c r="D830" s="899"/>
      <c r="E830" s="899"/>
      <c r="F830" s="899"/>
      <c r="G830" s="899"/>
      <c r="H830" s="899"/>
      <c r="I830" s="899"/>
      <c r="J830" s="899"/>
      <c r="K830" s="899"/>
      <c r="L830" s="899"/>
      <c r="M830" s="899"/>
      <c r="N830" s="899"/>
      <c r="O830" s="899"/>
      <c r="P830" s="899"/>
      <c r="Q830" s="899"/>
      <c r="R830" s="899"/>
      <c r="S830" s="899"/>
      <c r="T830" s="899"/>
      <c r="U830" s="899"/>
      <c r="V830" s="899"/>
      <c r="W830" s="899"/>
      <c r="X830" s="899"/>
      <c r="Y830" s="899"/>
      <c r="Z830" s="899"/>
    </row>
    <row r="831" spans="1:26" ht="15.75" customHeight="1">
      <c r="A831" s="899"/>
      <c r="B831" s="899"/>
      <c r="C831" s="899"/>
      <c r="D831" s="899"/>
      <c r="E831" s="899"/>
      <c r="F831" s="899"/>
      <c r="G831" s="899"/>
      <c r="H831" s="899"/>
      <c r="I831" s="899"/>
      <c r="J831" s="899"/>
      <c r="K831" s="899"/>
      <c r="L831" s="899"/>
      <c r="M831" s="899"/>
      <c r="N831" s="899"/>
      <c r="O831" s="899"/>
      <c r="P831" s="899"/>
      <c r="Q831" s="899"/>
      <c r="R831" s="899"/>
      <c r="S831" s="899"/>
      <c r="T831" s="899"/>
      <c r="U831" s="899"/>
      <c r="V831" s="899"/>
      <c r="W831" s="899"/>
      <c r="X831" s="899"/>
      <c r="Y831" s="899"/>
      <c r="Z831" s="899"/>
    </row>
    <row r="832" spans="1:26" ht="15.75" customHeight="1">
      <c r="A832" s="899"/>
      <c r="B832" s="899"/>
      <c r="C832" s="899"/>
      <c r="D832" s="899"/>
      <c r="E832" s="899"/>
      <c r="F832" s="899"/>
      <c r="G832" s="899"/>
      <c r="H832" s="899"/>
      <c r="I832" s="899"/>
      <c r="J832" s="899"/>
      <c r="K832" s="899"/>
      <c r="L832" s="899"/>
      <c r="M832" s="899"/>
      <c r="N832" s="899"/>
      <c r="O832" s="899"/>
      <c r="P832" s="899"/>
      <c r="Q832" s="899"/>
      <c r="R832" s="899"/>
      <c r="S832" s="899"/>
      <c r="T832" s="899"/>
      <c r="U832" s="899"/>
      <c r="V832" s="899"/>
      <c r="W832" s="899"/>
      <c r="X832" s="899"/>
      <c r="Y832" s="899"/>
      <c r="Z832" s="899"/>
    </row>
    <row r="833" spans="1:26" ht="15.75" customHeight="1">
      <c r="A833" s="899"/>
      <c r="B833" s="899"/>
      <c r="C833" s="899"/>
      <c r="D833" s="899"/>
      <c r="E833" s="899"/>
      <c r="F833" s="899"/>
      <c r="G833" s="899"/>
      <c r="H833" s="899"/>
      <c r="I833" s="899"/>
      <c r="J833" s="899"/>
      <c r="K833" s="899"/>
      <c r="L833" s="899"/>
      <c r="M833" s="899"/>
      <c r="N833" s="899"/>
      <c r="O833" s="899"/>
      <c r="P833" s="899"/>
      <c r="Q833" s="899"/>
      <c r="R833" s="899"/>
      <c r="S833" s="899"/>
      <c r="T833" s="899"/>
      <c r="U833" s="899"/>
      <c r="V833" s="899"/>
      <c r="W833" s="899"/>
      <c r="X833" s="899"/>
      <c r="Y833" s="899"/>
      <c r="Z833" s="899"/>
    </row>
    <row r="834" spans="1:26" ht="15.75" customHeight="1">
      <c r="A834" s="899"/>
      <c r="B834" s="899"/>
      <c r="C834" s="899"/>
      <c r="D834" s="899"/>
      <c r="E834" s="899"/>
      <c r="F834" s="899"/>
      <c r="G834" s="899"/>
      <c r="H834" s="899"/>
      <c r="I834" s="899"/>
      <c r="J834" s="899"/>
      <c r="K834" s="899"/>
      <c r="L834" s="899"/>
      <c r="M834" s="899"/>
      <c r="N834" s="899"/>
      <c r="O834" s="899"/>
      <c r="P834" s="899"/>
      <c r="Q834" s="899"/>
      <c r="R834" s="899"/>
      <c r="S834" s="899"/>
      <c r="T834" s="899"/>
      <c r="U834" s="899"/>
      <c r="V834" s="899"/>
      <c r="W834" s="899"/>
      <c r="X834" s="899"/>
      <c r="Y834" s="899"/>
      <c r="Z834" s="899"/>
    </row>
    <row r="835" spans="1:26" ht="15.75" customHeight="1">
      <c r="A835" s="899"/>
      <c r="B835" s="899"/>
      <c r="C835" s="899"/>
      <c r="D835" s="899"/>
      <c r="E835" s="899"/>
      <c r="F835" s="899"/>
      <c r="G835" s="899"/>
      <c r="H835" s="899"/>
      <c r="I835" s="899"/>
      <c r="J835" s="899"/>
      <c r="K835" s="899"/>
      <c r="L835" s="899"/>
      <c r="M835" s="899"/>
      <c r="N835" s="899"/>
      <c r="O835" s="899"/>
      <c r="P835" s="899"/>
      <c r="Q835" s="899"/>
      <c r="R835" s="899"/>
      <c r="S835" s="899"/>
      <c r="T835" s="899"/>
      <c r="U835" s="899"/>
      <c r="V835" s="899"/>
      <c r="W835" s="899"/>
      <c r="X835" s="899"/>
      <c r="Y835" s="899"/>
      <c r="Z835" s="899"/>
    </row>
    <row r="836" spans="1:26" ht="15.75" customHeight="1">
      <c r="A836" s="899"/>
      <c r="B836" s="899"/>
      <c r="C836" s="899"/>
      <c r="D836" s="899"/>
      <c r="E836" s="899"/>
      <c r="F836" s="899"/>
      <c r="G836" s="899"/>
      <c r="H836" s="899"/>
      <c r="I836" s="899"/>
      <c r="J836" s="899"/>
      <c r="K836" s="899"/>
      <c r="L836" s="899"/>
      <c r="M836" s="899"/>
      <c r="N836" s="899"/>
      <c r="O836" s="899"/>
      <c r="P836" s="899"/>
      <c r="Q836" s="899"/>
      <c r="R836" s="899"/>
      <c r="S836" s="899"/>
      <c r="T836" s="899"/>
      <c r="U836" s="899"/>
      <c r="V836" s="899"/>
      <c r="W836" s="899"/>
      <c r="X836" s="899"/>
      <c r="Y836" s="899"/>
      <c r="Z836" s="899"/>
    </row>
    <row r="837" spans="1:26" ht="15.75" customHeight="1">
      <c r="A837" s="899"/>
      <c r="B837" s="899"/>
      <c r="C837" s="899"/>
      <c r="D837" s="899"/>
      <c r="E837" s="899"/>
      <c r="F837" s="899"/>
      <c r="G837" s="899"/>
      <c r="H837" s="899"/>
      <c r="I837" s="899"/>
      <c r="J837" s="899"/>
      <c r="K837" s="899"/>
      <c r="L837" s="899"/>
      <c r="M837" s="899"/>
      <c r="N837" s="899"/>
      <c r="O837" s="899"/>
      <c r="P837" s="899"/>
      <c r="Q837" s="899"/>
      <c r="R837" s="899"/>
      <c r="S837" s="899"/>
      <c r="T837" s="899"/>
      <c r="U837" s="899"/>
      <c r="V837" s="899"/>
      <c r="W837" s="899"/>
      <c r="X837" s="899"/>
      <c r="Y837" s="899"/>
      <c r="Z837" s="899"/>
    </row>
    <row r="838" spans="1:26" ht="15.75" customHeight="1">
      <c r="A838" s="899"/>
      <c r="B838" s="899"/>
      <c r="C838" s="899"/>
      <c r="D838" s="899"/>
      <c r="E838" s="899"/>
      <c r="F838" s="899"/>
      <c r="G838" s="899"/>
      <c r="H838" s="899"/>
      <c r="I838" s="899"/>
      <c r="J838" s="899"/>
      <c r="K838" s="899"/>
      <c r="L838" s="899"/>
      <c r="M838" s="899"/>
      <c r="N838" s="899"/>
      <c r="O838" s="899"/>
      <c r="P838" s="899"/>
      <c r="Q838" s="899"/>
      <c r="R838" s="899"/>
      <c r="S838" s="899"/>
      <c r="T838" s="899"/>
      <c r="U838" s="899"/>
      <c r="V838" s="899"/>
      <c r="W838" s="899"/>
      <c r="X838" s="899"/>
      <c r="Y838" s="899"/>
      <c r="Z838" s="899"/>
    </row>
    <row r="839" spans="1:26" ht="15.75" customHeight="1">
      <c r="A839" s="899"/>
      <c r="B839" s="899"/>
      <c r="C839" s="899"/>
      <c r="D839" s="899"/>
      <c r="E839" s="899"/>
      <c r="F839" s="899"/>
      <c r="G839" s="899"/>
      <c r="H839" s="899"/>
      <c r="I839" s="899"/>
      <c r="J839" s="899"/>
      <c r="K839" s="899"/>
      <c r="L839" s="899"/>
      <c r="M839" s="899"/>
      <c r="N839" s="899"/>
      <c r="O839" s="899"/>
      <c r="P839" s="899"/>
      <c r="Q839" s="899"/>
      <c r="R839" s="899"/>
      <c r="S839" s="899"/>
      <c r="T839" s="899"/>
      <c r="U839" s="899"/>
      <c r="V839" s="899"/>
      <c r="W839" s="899"/>
      <c r="X839" s="899"/>
      <c r="Y839" s="899"/>
      <c r="Z839" s="899"/>
    </row>
    <row r="840" spans="1:26" ht="15.75" customHeight="1">
      <c r="A840" s="899"/>
      <c r="B840" s="899"/>
      <c r="C840" s="899"/>
      <c r="D840" s="899"/>
      <c r="E840" s="899"/>
      <c r="F840" s="899"/>
      <c r="G840" s="899"/>
      <c r="H840" s="899"/>
      <c r="I840" s="899"/>
      <c r="J840" s="899"/>
      <c r="K840" s="899"/>
      <c r="L840" s="899"/>
      <c r="M840" s="899"/>
      <c r="N840" s="899"/>
      <c r="O840" s="899"/>
      <c r="P840" s="899"/>
      <c r="Q840" s="899"/>
      <c r="R840" s="899"/>
      <c r="S840" s="899"/>
      <c r="T840" s="899"/>
      <c r="U840" s="899"/>
      <c r="V840" s="899"/>
      <c r="W840" s="899"/>
      <c r="X840" s="899"/>
      <c r="Y840" s="899"/>
      <c r="Z840" s="899"/>
    </row>
    <row r="841" spans="1:26" ht="15.75" customHeight="1">
      <c r="A841" s="899"/>
      <c r="B841" s="899"/>
      <c r="C841" s="899"/>
      <c r="D841" s="899"/>
      <c r="E841" s="899"/>
      <c r="F841" s="899"/>
      <c r="G841" s="899"/>
      <c r="H841" s="899"/>
      <c r="I841" s="899"/>
      <c r="J841" s="899"/>
      <c r="K841" s="899"/>
      <c r="L841" s="899"/>
      <c r="M841" s="899"/>
      <c r="N841" s="899"/>
      <c r="O841" s="899"/>
      <c r="P841" s="899"/>
      <c r="Q841" s="899"/>
      <c r="R841" s="899"/>
      <c r="S841" s="899"/>
      <c r="T841" s="899"/>
      <c r="U841" s="899"/>
      <c r="V841" s="899"/>
      <c r="W841" s="899"/>
      <c r="X841" s="899"/>
      <c r="Y841" s="899"/>
      <c r="Z841" s="899"/>
    </row>
    <row r="842" spans="1:26" ht="15.75" customHeight="1">
      <c r="A842" s="899"/>
      <c r="B842" s="899"/>
      <c r="C842" s="899"/>
      <c r="D842" s="899"/>
      <c r="E842" s="899"/>
      <c r="F842" s="899"/>
      <c r="G842" s="899"/>
      <c r="H842" s="899"/>
      <c r="I842" s="899"/>
      <c r="J842" s="899"/>
      <c r="K842" s="899"/>
      <c r="L842" s="899"/>
      <c r="M842" s="899"/>
      <c r="N842" s="899"/>
      <c r="O842" s="899"/>
      <c r="P842" s="899"/>
      <c r="Q842" s="899"/>
      <c r="R842" s="899"/>
      <c r="S842" s="899"/>
      <c r="T842" s="899"/>
      <c r="U842" s="899"/>
      <c r="V842" s="899"/>
      <c r="W842" s="899"/>
      <c r="X842" s="899"/>
      <c r="Y842" s="899"/>
      <c r="Z842" s="899"/>
    </row>
    <row r="843" spans="1:26" ht="15.75" customHeight="1">
      <c r="A843" s="899"/>
      <c r="B843" s="899"/>
      <c r="C843" s="899"/>
      <c r="D843" s="899"/>
      <c r="E843" s="899"/>
      <c r="F843" s="899"/>
      <c r="G843" s="899"/>
      <c r="H843" s="899"/>
      <c r="I843" s="899"/>
      <c r="J843" s="899"/>
      <c r="K843" s="899"/>
      <c r="L843" s="899"/>
      <c r="M843" s="899"/>
      <c r="N843" s="899"/>
      <c r="O843" s="899"/>
      <c r="P843" s="899"/>
      <c r="Q843" s="899"/>
      <c r="R843" s="899"/>
      <c r="S843" s="899"/>
      <c r="T843" s="899"/>
      <c r="U843" s="899"/>
      <c r="V843" s="899"/>
      <c r="W843" s="899"/>
      <c r="X843" s="899"/>
      <c r="Y843" s="899"/>
      <c r="Z843" s="899"/>
    </row>
    <row r="844" spans="1:26" ht="15.75" customHeight="1">
      <c r="A844" s="899"/>
      <c r="B844" s="899"/>
      <c r="C844" s="899"/>
      <c r="D844" s="899"/>
      <c r="E844" s="899"/>
      <c r="F844" s="899"/>
      <c r="G844" s="899"/>
      <c r="H844" s="899"/>
      <c r="I844" s="899"/>
      <c r="J844" s="899"/>
      <c r="K844" s="899"/>
      <c r="L844" s="899"/>
      <c r="M844" s="899"/>
      <c r="N844" s="899"/>
      <c r="O844" s="899"/>
      <c r="P844" s="899"/>
      <c r="Q844" s="899"/>
      <c r="R844" s="899"/>
      <c r="S844" s="899"/>
      <c r="T844" s="899"/>
      <c r="U844" s="899"/>
      <c r="V844" s="899"/>
      <c r="W844" s="899"/>
      <c r="X844" s="899"/>
      <c r="Y844" s="899"/>
      <c r="Z844" s="899"/>
    </row>
    <row r="845" spans="1:26" ht="15.75" customHeight="1">
      <c r="A845" s="899"/>
      <c r="B845" s="899"/>
      <c r="C845" s="899"/>
      <c r="D845" s="899"/>
      <c r="E845" s="899"/>
      <c r="F845" s="899"/>
      <c r="G845" s="899"/>
      <c r="H845" s="899"/>
      <c r="I845" s="899"/>
      <c r="J845" s="899"/>
      <c r="K845" s="899"/>
      <c r="L845" s="899"/>
      <c r="M845" s="899"/>
      <c r="N845" s="899"/>
      <c r="O845" s="899"/>
      <c r="P845" s="899"/>
      <c r="Q845" s="899"/>
      <c r="R845" s="899"/>
      <c r="S845" s="899"/>
      <c r="T845" s="899"/>
      <c r="U845" s="899"/>
      <c r="V845" s="899"/>
      <c r="W845" s="899"/>
      <c r="X845" s="899"/>
      <c r="Y845" s="899"/>
      <c r="Z845" s="899"/>
    </row>
    <row r="846" spans="1:26" ht="15.75" customHeight="1">
      <c r="A846" s="899"/>
      <c r="B846" s="899"/>
      <c r="C846" s="899"/>
      <c r="D846" s="899"/>
      <c r="E846" s="899"/>
      <c r="F846" s="899"/>
      <c r="G846" s="899"/>
      <c r="H846" s="899"/>
      <c r="I846" s="899"/>
      <c r="J846" s="899"/>
      <c r="K846" s="899"/>
      <c r="L846" s="899"/>
      <c r="M846" s="899"/>
      <c r="N846" s="899"/>
      <c r="O846" s="899"/>
      <c r="P846" s="899"/>
      <c r="Q846" s="899"/>
      <c r="R846" s="899"/>
      <c r="S846" s="899"/>
      <c r="T846" s="899"/>
      <c r="U846" s="899"/>
      <c r="V846" s="899"/>
      <c r="W846" s="899"/>
      <c r="X846" s="899"/>
      <c r="Y846" s="899"/>
      <c r="Z846" s="899"/>
    </row>
    <row r="847" spans="1:26" ht="15.75" customHeight="1">
      <c r="A847" s="899"/>
      <c r="B847" s="899"/>
      <c r="C847" s="899"/>
      <c r="D847" s="899"/>
      <c r="E847" s="899"/>
      <c r="F847" s="899"/>
      <c r="G847" s="899"/>
      <c r="H847" s="899"/>
      <c r="I847" s="899"/>
      <c r="J847" s="899"/>
      <c r="K847" s="899"/>
      <c r="L847" s="899"/>
      <c r="M847" s="899"/>
      <c r="N847" s="899"/>
      <c r="O847" s="899"/>
      <c r="P847" s="899"/>
      <c r="Q847" s="899"/>
      <c r="R847" s="899"/>
      <c r="S847" s="899"/>
      <c r="T847" s="899"/>
      <c r="U847" s="899"/>
      <c r="V847" s="899"/>
      <c r="W847" s="899"/>
      <c r="X847" s="899"/>
      <c r="Y847" s="899"/>
      <c r="Z847" s="899"/>
    </row>
    <row r="848" spans="1:26" ht="15.75" customHeight="1">
      <c r="A848" s="899"/>
      <c r="B848" s="899"/>
      <c r="C848" s="899"/>
      <c r="D848" s="899"/>
      <c r="E848" s="899"/>
      <c r="F848" s="899"/>
      <c r="G848" s="899"/>
      <c r="H848" s="899"/>
      <c r="I848" s="899"/>
      <c r="J848" s="899"/>
      <c r="K848" s="899"/>
      <c r="L848" s="899"/>
      <c r="M848" s="899"/>
      <c r="N848" s="899"/>
      <c r="O848" s="899"/>
      <c r="P848" s="899"/>
      <c r="Q848" s="899"/>
      <c r="R848" s="899"/>
      <c r="S848" s="899"/>
      <c r="T848" s="899"/>
      <c r="U848" s="899"/>
      <c r="V848" s="899"/>
      <c r="W848" s="899"/>
      <c r="X848" s="899"/>
      <c r="Y848" s="899"/>
      <c r="Z848" s="899"/>
    </row>
    <row r="849" spans="1:26" ht="15.75" customHeight="1">
      <c r="A849" s="899"/>
      <c r="B849" s="899"/>
      <c r="C849" s="899"/>
      <c r="D849" s="899"/>
      <c r="E849" s="899"/>
      <c r="F849" s="899"/>
      <c r="G849" s="899"/>
      <c r="H849" s="899"/>
      <c r="I849" s="899"/>
      <c r="J849" s="899"/>
      <c r="K849" s="899"/>
      <c r="L849" s="899"/>
      <c r="M849" s="899"/>
      <c r="N849" s="899"/>
      <c r="O849" s="899"/>
      <c r="P849" s="899"/>
      <c r="Q849" s="899"/>
      <c r="R849" s="899"/>
      <c r="S849" s="899"/>
      <c r="T849" s="899"/>
      <c r="U849" s="899"/>
      <c r="V849" s="899"/>
      <c r="W849" s="899"/>
      <c r="X849" s="899"/>
      <c r="Y849" s="899"/>
      <c r="Z849" s="899"/>
    </row>
    <row r="850" spans="1:26" ht="15.75" customHeight="1">
      <c r="A850" s="899"/>
      <c r="B850" s="899"/>
      <c r="C850" s="899"/>
      <c r="D850" s="899"/>
      <c r="E850" s="899"/>
      <c r="F850" s="899"/>
      <c r="G850" s="899"/>
      <c r="H850" s="899"/>
      <c r="I850" s="899"/>
      <c r="J850" s="899"/>
      <c r="K850" s="899"/>
      <c r="L850" s="899"/>
      <c r="M850" s="899"/>
      <c r="N850" s="899"/>
      <c r="O850" s="899"/>
      <c r="P850" s="899"/>
      <c r="Q850" s="899"/>
      <c r="R850" s="899"/>
      <c r="S850" s="899"/>
      <c r="T850" s="899"/>
      <c r="U850" s="899"/>
      <c r="V850" s="899"/>
      <c r="W850" s="899"/>
      <c r="X850" s="899"/>
      <c r="Y850" s="899"/>
      <c r="Z850" s="899"/>
    </row>
    <row r="851" spans="1:26" ht="15.75" customHeight="1">
      <c r="A851" s="899"/>
      <c r="B851" s="899"/>
      <c r="C851" s="899"/>
      <c r="D851" s="899"/>
      <c r="E851" s="899"/>
      <c r="F851" s="899"/>
      <c r="G851" s="899"/>
      <c r="H851" s="899"/>
      <c r="I851" s="899"/>
      <c r="J851" s="899"/>
      <c r="K851" s="899"/>
      <c r="L851" s="899"/>
      <c r="M851" s="899"/>
      <c r="N851" s="899"/>
      <c r="O851" s="899"/>
      <c r="P851" s="899"/>
      <c r="Q851" s="899"/>
      <c r="R851" s="899"/>
      <c r="S851" s="899"/>
      <c r="T851" s="899"/>
      <c r="U851" s="899"/>
      <c r="V851" s="899"/>
      <c r="W851" s="899"/>
      <c r="X851" s="899"/>
      <c r="Y851" s="899"/>
      <c r="Z851" s="899"/>
    </row>
    <row r="852" spans="1:26" ht="15.75" customHeight="1">
      <c r="A852" s="899"/>
      <c r="B852" s="899"/>
      <c r="C852" s="899"/>
      <c r="D852" s="899"/>
      <c r="E852" s="899"/>
      <c r="F852" s="899"/>
      <c r="G852" s="899"/>
      <c r="H852" s="899"/>
      <c r="I852" s="899"/>
      <c r="J852" s="899"/>
      <c r="K852" s="899"/>
      <c r="L852" s="899"/>
      <c r="M852" s="899"/>
      <c r="N852" s="899"/>
      <c r="O852" s="899"/>
      <c r="P852" s="899"/>
      <c r="Q852" s="899"/>
      <c r="R852" s="899"/>
      <c r="S852" s="899"/>
      <c r="T852" s="899"/>
      <c r="U852" s="899"/>
      <c r="V852" s="899"/>
      <c r="W852" s="899"/>
      <c r="X852" s="899"/>
      <c r="Y852" s="899"/>
      <c r="Z852" s="899"/>
    </row>
    <row r="853" spans="1:26" ht="15.75" customHeight="1">
      <c r="A853" s="899"/>
      <c r="B853" s="899"/>
      <c r="C853" s="899"/>
      <c r="D853" s="899"/>
      <c r="E853" s="899"/>
      <c r="F853" s="899"/>
      <c r="G853" s="899"/>
      <c r="H853" s="899"/>
      <c r="I853" s="899"/>
      <c r="J853" s="899"/>
      <c r="K853" s="899"/>
      <c r="L853" s="899"/>
      <c r="M853" s="899"/>
      <c r="N853" s="899"/>
      <c r="O853" s="899"/>
      <c r="P853" s="899"/>
      <c r="Q853" s="899"/>
      <c r="R853" s="899"/>
      <c r="S853" s="899"/>
      <c r="T853" s="899"/>
      <c r="U853" s="899"/>
      <c r="V853" s="899"/>
      <c r="W853" s="899"/>
      <c r="X853" s="899"/>
      <c r="Y853" s="899"/>
      <c r="Z853" s="899"/>
    </row>
    <row r="854" spans="1:26" ht="15.75" customHeight="1">
      <c r="A854" s="899"/>
      <c r="B854" s="899"/>
      <c r="C854" s="899"/>
      <c r="D854" s="899"/>
      <c r="E854" s="899"/>
      <c r="F854" s="899"/>
      <c r="G854" s="899"/>
      <c r="H854" s="899"/>
      <c r="I854" s="899"/>
      <c r="J854" s="899"/>
      <c r="K854" s="899"/>
      <c r="L854" s="899"/>
      <c r="M854" s="899"/>
      <c r="N854" s="899"/>
      <c r="O854" s="899"/>
      <c r="P854" s="899"/>
      <c r="Q854" s="899"/>
      <c r="R854" s="899"/>
      <c r="S854" s="899"/>
      <c r="T854" s="899"/>
      <c r="U854" s="899"/>
      <c r="V854" s="899"/>
      <c r="W854" s="899"/>
      <c r="X854" s="899"/>
      <c r="Y854" s="899"/>
      <c r="Z854" s="899"/>
    </row>
    <row r="855" spans="1:26" ht="15.75" customHeight="1">
      <c r="A855" s="899"/>
      <c r="B855" s="899"/>
      <c r="C855" s="899"/>
      <c r="D855" s="899"/>
      <c r="E855" s="899"/>
      <c r="F855" s="899"/>
      <c r="G855" s="899"/>
      <c r="H855" s="899"/>
      <c r="I855" s="899"/>
      <c r="J855" s="899"/>
      <c r="K855" s="899"/>
      <c r="L855" s="899"/>
      <c r="M855" s="899"/>
      <c r="N855" s="899"/>
      <c r="O855" s="899"/>
      <c r="P855" s="899"/>
      <c r="Q855" s="899"/>
      <c r="R855" s="899"/>
      <c r="S855" s="899"/>
      <c r="T855" s="899"/>
      <c r="U855" s="899"/>
      <c r="V855" s="899"/>
      <c r="W855" s="899"/>
      <c r="X855" s="899"/>
      <c r="Y855" s="899"/>
      <c r="Z855" s="899"/>
    </row>
    <row r="856" spans="1:26" ht="15.75" customHeight="1">
      <c r="A856" s="899"/>
      <c r="B856" s="899"/>
      <c r="C856" s="899"/>
      <c r="D856" s="899"/>
      <c r="E856" s="899"/>
      <c r="F856" s="899"/>
      <c r="G856" s="899"/>
      <c r="H856" s="899"/>
      <c r="I856" s="899"/>
      <c r="J856" s="899"/>
      <c r="K856" s="899"/>
      <c r="L856" s="899"/>
      <c r="M856" s="899"/>
      <c r="N856" s="899"/>
      <c r="O856" s="899"/>
      <c r="P856" s="899"/>
      <c r="Q856" s="899"/>
      <c r="R856" s="899"/>
      <c r="S856" s="899"/>
      <c r="T856" s="899"/>
      <c r="U856" s="899"/>
      <c r="V856" s="899"/>
      <c r="W856" s="899"/>
      <c r="X856" s="899"/>
      <c r="Y856" s="899"/>
      <c r="Z856" s="899"/>
    </row>
    <row r="857" spans="1:26" ht="15.75" customHeight="1">
      <c r="A857" s="899"/>
      <c r="B857" s="899"/>
      <c r="C857" s="899"/>
      <c r="D857" s="899"/>
      <c r="E857" s="899"/>
      <c r="F857" s="899"/>
      <c r="G857" s="899"/>
      <c r="H857" s="899"/>
      <c r="I857" s="899"/>
      <c r="J857" s="899"/>
      <c r="K857" s="899"/>
      <c r="L857" s="899"/>
      <c r="M857" s="899"/>
      <c r="N857" s="899"/>
      <c r="O857" s="899"/>
      <c r="P857" s="899"/>
      <c r="Q857" s="899"/>
      <c r="R857" s="899"/>
      <c r="S857" s="899"/>
      <c r="T857" s="899"/>
      <c r="U857" s="899"/>
      <c r="V857" s="899"/>
      <c r="W857" s="899"/>
      <c r="X857" s="899"/>
      <c r="Y857" s="899"/>
      <c r="Z857" s="899"/>
    </row>
    <row r="858" spans="1:26" ht="15.75" customHeight="1">
      <c r="A858" s="899"/>
      <c r="B858" s="899"/>
      <c r="C858" s="899"/>
      <c r="D858" s="899"/>
      <c r="E858" s="899"/>
      <c r="F858" s="899"/>
      <c r="G858" s="899"/>
      <c r="H858" s="899"/>
      <c r="I858" s="899"/>
      <c r="J858" s="899"/>
      <c r="K858" s="899"/>
      <c r="L858" s="899"/>
      <c r="M858" s="899"/>
      <c r="N858" s="899"/>
      <c r="O858" s="899"/>
      <c r="P858" s="899"/>
      <c r="Q858" s="899"/>
      <c r="R858" s="899"/>
      <c r="S858" s="899"/>
      <c r="T858" s="899"/>
      <c r="U858" s="899"/>
      <c r="V858" s="899"/>
      <c r="W858" s="899"/>
      <c r="X858" s="899"/>
      <c r="Y858" s="899"/>
      <c r="Z858" s="899"/>
    </row>
    <row r="859" spans="1:26" ht="15.75" customHeight="1">
      <c r="A859" s="899"/>
      <c r="B859" s="899"/>
      <c r="C859" s="899"/>
      <c r="D859" s="899"/>
      <c r="E859" s="899"/>
      <c r="F859" s="899"/>
      <c r="G859" s="899"/>
      <c r="H859" s="899"/>
      <c r="I859" s="899"/>
      <c r="J859" s="899"/>
      <c r="K859" s="899"/>
      <c r="L859" s="899"/>
      <c r="M859" s="899"/>
      <c r="N859" s="899"/>
      <c r="O859" s="899"/>
      <c r="P859" s="899"/>
      <c r="Q859" s="899"/>
      <c r="R859" s="899"/>
      <c r="S859" s="899"/>
      <c r="T859" s="899"/>
      <c r="U859" s="899"/>
      <c r="V859" s="899"/>
      <c r="W859" s="899"/>
      <c r="X859" s="899"/>
      <c r="Y859" s="899"/>
      <c r="Z859" s="899"/>
    </row>
    <row r="860" spans="1:26" ht="15.75" customHeight="1">
      <c r="A860" s="899"/>
      <c r="B860" s="899"/>
      <c r="C860" s="899"/>
      <c r="D860" s="899"/>
      <c r="E860" s="899"/>
      <c r="F860" s="899"/>
      <c r="G860" s="899"/>
      <c r="H860" s="899"/>
      <c r="I860" s="899"/>
      <c r="J860" s="899"/>
      <c r="K860" s="899"/>
      <c r="L860" s="899"/>
      <c r="M860" s="899"/>
      <c r="N860" s="899"/>
      <c r="O860" s="899"/>
      <c r="P860" s="899"/>
      <c r="Q860" s="899"/>
      <c r="R860" s="899"/>
      <c r="S860" s="899"/>
      <c r="T860" s="899"/>
      <c r="U860" s="899"/>
      <c r="V860" s="899"/>
      <c r="W860" s="899"/>
      <c r="X860" s="899"/>
      <c r="Y860" s="899"/>
      <c r="Z860" s="899"/>
    </row>
    <row r="861" spans="1:26" ht="15.75" customHeight="1">
      <c r="A861" s="899"/>
      <c r="B861" s="899"/>
      <c r="C861" s="899"/>
      <c r="D861" s="899"/>
      <c r="E861" s="899"/>
      <c r="F861" s="899"/>
      <c r="G861" s="899"/>
      <c r="H861" s="899"/>
      <c r="I861" s="899"/>
      <c r="J861" s="899"/>
      <c r="K861" s="899"/>
      <c r="L861" s="899"/>
      <c r="M861" s="899"/>
      <c r="N861" s="899"/>
      <c r="O861" s="899"/>
      <c r="P861" s="899"/>
      <c r="Q861" s="899"/>
      <c r="R861" s="899"/>
      <c r="S861" s="899"/>
      <c r="T861" s="899"/>
      <c r="U861" s="899"/>
      <c r="V861" s="899"/>
      <c r="W861" s="899"/>
      <c r="X861" s="899"/>
      <c r="Y861" s="899"/>
      <c r="Z861" s="899"/>
    </row>
    <row r="862" spans="1:26" ht="15.75" customHeight="1">
      <c r="A862" s="899"/>
      <c r="B862" s="899"/>
      <c r="C862" s="899"/>
      <c r="D862" s="899"/>
      <c r="E862" s="899"/>
      <c r="F862" s="899"/>
      <c r="G862" s="899"/>
      <c r="H862" s="899"/>
      <c r="I862" s="899"/>
      <c r="J862" s="899"/>
      <c r="K862" s="899"/>
      <c r="L862" s="899"/>
      <c r="M862" s="899"/>
      <c r="N862" s="899"/>
      <c r="O862" s="899"/>
      <c r="P862" s="899"/>
      <c r="Q862" s="899"/>
      <c r="R862" s="899"/>
      <c r="S862" s="899"/>
      <c r="T862" s="899"/>
      <c r="U862" s="899"/>
      <c r="V862" s="899"/>
      <c r="W862" s="899"/>
      <c r="X862" s="899"/>
      <c r="Y862" s="899"/>
      <c r="Z862" s="899"/>
    </row>
    <row r="863" spans="1:26" ht="15.75" customHeight="1">
      <c r="A863" s="899"/>
      <c r="B863" s="899"/>
      <c r="C863" s="899"/>
      <c r="D863" s="899"/>
      <c r="E863" s="899"/>
      <c r="F863" s="899"/>
      <c r="G863" s="899"/>
      <c r="H863" s="899"/>
      <c r="I863" s="899"/>
      <c r="J863" s="899"/>
      <c r="K863" s="899"/>
      <c r="L863" s="899"/>
      <c r="M863" s="899"/>
      <c r="N863" s="899"/>
      <c r="O863" s="899"/>
      <c r="P863" s="899"/>
      <c r="Q863" s="899"/>
      <c r="R863" s="899"/>
      <c r="S863" s="899"/>
      <c r="T863" s="899"/>
      <c r="U863" s="899"/>
      <c r="V863" s="899"/>
      <c r="W863" s="899"/>
      <c r="X863" s="899"/>
      <c r="Y863" s="899"/>
      <c r="Z863" s="899"/>
    </row>
    <row r="864" spans="1:26" ht="15.75" customHeight="1">
      <c r="A864" s="899"/>
      <c r="B864" s="899"/>
      <c r="C864" s="899"/>
      <c r="D864" s="899"/>
      <c r="E864" s="899"/>
      <c r="F864" s="899"/>
      <c r="G864" s="899"/>
      <c r="H864" s="899"/>
      <c r="I864" s="899"/>
      <c r="J864" s="899"/>
      <c r="K864" s="899"/>
      <c r="L864" s="899"/>
      <c r="M864" s="899"/>
      <c r="N864" s="899"/>
      <c r="O864" s="899"/>
      <c r="P864" s="899"/>
      <c r="Q864" s="899"/>
      <c r="R864" s="899"/>
      <c r="S864" s="899"/>
      <c r="T864" s="899"/>
      <c r="U864" s="899"/>
      <c r="V864" s="899"/>
      <c r="W864" s="899"/>
      <c r="X864" s="899"/>
      <c r="Y864" s="899"/>
      <c r="Z864" s="899"/>
    </row>
    <row r="865" spans="1:26" ht="15.75" customHeight="1">
      <c r="A865" s="899"/>
      <c r="B865" s="899"/>
      <c r="C865" s="899"/>
      <c r="D865" s="899"/>
      <c r="E865" s="899"/>
      <c r="F865" s="899"/>
      <c r="G865" s="899"/>
      <c r="H865" s="899"/>
      <c r="I865" s="899"/>
      <c r="J865" s="899"/>
      <c r="K865" s="899"/>
      <c r="L865" s="899"/>
      <c r="M865" s="899"/>
      <c r="N865" s="899"/>
      <c r="O865" s="899"/>
      <c r="P865" s="899"/>
      <c r="Q865" s="899"/>
      <c r="R865" s="899"/>
      <c r="S865" s="899"/>
      <c r="T865" s="899"/>
      <c r="U865" s="899"/>
      <c r="V865" s="899"/>
      <c r="W865" s="899"/>
      <c r="X865" s="899"/>
      <c r="Y865" s="899"/>
      <c r="Z865" s="899"/>
    </row>
    <row r="866" spans="1:26" ht="15.75" customHeight="1">
      <c r="A866" s="899"/>
      <c r="B866" s="899"/>
      <c r="C866" s="899"/>
      <c r="D866" s="899"/>
      <c r="E866" s="899"/>
      <c r="F866" s="899"/>
      <c r="G866" s="899"/>
      <c r="H866" s="899"/>
      <c r="I866" s="899"/>
      <c r="J866" s="899"/>
      <c r="K866" s="899"/>
      <c r="L866" s="899"/>
      <c r="M866" s="899"/>
      <c r="N866" s="899"/>
      <c r="O866" s="899"/>
      <c r="P866" s="899"/>
      <c r="Q866" s="899"/>
      <c r="R866" s="899"/>
      <c r="S866" s="899"/>
      <c r="T866" s="899"/>
      <c r="U866" s="899"/>
      <c r="V866" s="899"/>
      <c r="W866" s="899"/>
      <c r="X866" s="899"/>
      <c r="Y866" s="899"/>
      <c r="Z866" s="899"/>
    </row>
    <row r="867" spans="1:26" ht="15.75" customHeight="1">
      <c r="A867" s="899"/>
      <c r="B867" s="899"/>
      <c r="C867" s="899"/>
      <c r="D867" s="899"/>
      <c r="E867" s="899"/>
      <c r="F867" s="899"/>
      <c r="G867" s="899"/>
      <c r="H867" s="899"/>
      <c r="I867" s="899"/>
      <c r="J867" s="899"/>
      <c r="K867" s="899"/>
      <c r="L867" s="899"/>
      <c r="M867" s="899"/>
      <c r="N867" s="899"/>
      <c r="O867" s="899"/>
      <c r="P867" s="899"/>
      <c r="Q867" s="899"/>
      <c r="R867" s="899"/>
      <c r="S867" s="899"/>
      <c r="T867" s="899"/>
      <c r="U867" s="899"/>
      <c r="V867" s="899"/>
      <c r="W867" s="899"/>
      <c r="X867" s="899"/>
      <c r="Y867" s="899"/>
      <c r="Z867" s="899"/>
    </row>
    <row r="868" spans="1:26" ht="15.75" customHeight="1">
      <c r="A868" s="899"/>
      <c r="B868" s="899"/>
      <c r="C868" s="899"/>
      <c r="D868" s="899"/>
      <c r="E868" s="899"/>
      <c r="F868" s="899"/>
      <c r="G868" s="899"/>
      <c r="H868" s="899"/>
      <c r="I868" s="899"/>
      <c r="J868" s="899"/>
      <c r="K868" s="899"/>
      <c r="L868" s="899"/>
      <c r="M868" s="899"/>
      <c r="N868" s="899"/>
      <c r="O868" s="899"/>
      <c r="P868" s="899"/>
      <c r="Q868" s="899"/>
      <c r="R868" s="899"/>
      <c r="S868" s="899"/>
      <c r="T868" s="899"/>
      <c r="U868" s="899"/>
      <c r="V868" s="899"/>
      <c r="W868" s="899"/>
      <c r="X868" s="899"/>
      <c r="Y868" s="899"/>
      <c r="Z868" s="899"/>
    </row>
    <row r="869" spans="1:26" ht="15.75" customHeight="1">
      <c r="A869" s="899"/>
      <c r="B869" s="899"/>
      <c r="C869" s="899"/>
      <c r="D869" s="899"/>
      <c r="E869" s="899"/>
      <c r="F869" s="899"/>
      <c r="G869" s="899"/>
      <c r="H869" s="899"/>
      <c r="I869" s="899"/>
      <c r="J869" s="899"/>
      <c r="K869" s="899"/>
      <c r="L869" s="899"/>
      <c r="M869" s="899"/>
      <c r="N869" s="899"/>
      <c r="O869" s="899"/>
      <c r="P869" s="899"/>
      <c r="Q869" s="899"/>
      <c r="R869" s="899"/>
      <c r="S869" s="899"/>
      <c r="T869" s="899"/>
      <c r="U869" s="899"/>
      <c r="V869" s="899"/>
      <c r="W869" s="899"/>
      <c r="X869" s="899"/>
      <c r="Y869" s="899"/>
      <c r="Z869" s="899"/>
    </row>
    <row r="870" spans="1:26" ht="15.75" customHeight="1">
      <c r="A870" s="899"/>
      <c r="B870" s="899"/>
      <c r="C870" s="899"/>
      <c r="D870" s="899"/>
      <c r="E870" s="899"/>
      <c r="F870" s="899"/>
      <c r="G870" s="899"/>
      <c r="H870" s="899"/>
      <c r="I870" s="899"/>
      <c r="J870" s="899"/>
      <c r="K870" s="899"/>
      <c r="L870" s="899"/>
      <c r="M870" s="899"/>
      <c r="N870" s="899"/>
      <c r="O870" s="899"/>
      <c r="P870" s="899"/>
      <c r="Q870" s="899"/>
      <c r="R870" s="899"/>
      <c r="S870" s="899"/>
      <c r="T870" s="899"/>
      <c r="U870" s="899"/>
      <c r="V870" s="899"/>
      <c r="W870" s="899"/>
      <c r="X870" s="899"/>
      <c r="Y870" s="899"/>
      <c r="Z870" s="899"/>
    </row>
    <row r="871" spans="1:26" ht="15.75" customHeight="1">
      <c r="A871" s="899"/>
      <c r="B871" s="899"/>
      <c r="C871" s="899"/>
      <c r="D871" s="899"/>
      <c r="E871" s="899"/>
      <c r="F871" s="899"/>
      <c r="G871" s="899"/>
      <c r="H871" s="899"/>
      <c r="I871" s="899"/>
      <c r="J871" s="899"/>
      <c r="K871" s="899"/>
      <c r="L871" s="899"/>
      <c r="M871" s="899"/>
      <c r="N871" s="899"/>
      <c r="O871" s="899"/>
      <c r="P871" s="899"/>
      <c r="Q871" s="899"/>
      <c r="R871" s="899"/>
      <c r="S871" s="899"/>
      <c r="T871" s="899"/>
      <c r="U871" s="899"/>
      <c r="V871" s="899"/>
      <c r="W871" s="899"/>
      <c r="X871" s="899"/>
      <c r="Y871" s="899"/>
      <c r="Z871" s="899"/>
    </row>
    <row r="872" spans="1:26" ht="15.75" customHeight="1">
      <c r="A872" s="899"/>
      <c r="B872" s="899"/>
      <c r="C872" s="899"/>
      <c r="D872" s="899"/>
      <c r="E872" s="899"/>
      <c r="F872" s="899"/>
      <c r="G872" s="899"/>
      <c r="H872" s="899"/>
      <c r="I872" s="899"/>
      <c r="J872" s="899"/>
      <c r="K872" s="899"/>
      <c r="L872" s="899"/>
      <c r="M872" s="899"/>
      <c r="N872" s="899"/>
      <c r="O872" s="899"/>
      <c r="P872" s="899"/>
      <c r="Q872" s="899"/>
      <c r="R872" s="899"/>
      <c r="S872" s="899"/>
      <c r="T872" s="899"/>
      <c r="U872" s="899"/>
      <c r="V872" s="899"/>
      <c r="W872" s="899"/>
      <c r="X872" s="899"/>
      <c r="Y872" s="899"/>
      <c r="Z872" s="899"/>
    </row>
    <row r="873" spans="1:26" ht="15.75" customHeight="1">
      <c r="A873" s="899"/>
      <c r="B873" s="899"/>
      <c r="C873" s="899"/>
      <c r="D873" s="899"/>
      <c r="E873" s="899"/>
      <c r="F873" s="899"/>
      <c r="G873" s="899"/>
      <c r="H873" s="899"/>
      <c r="I873" s="899"/>
      <c r="J873" s="899"/>
      <c r="K873" s="899"/>
      <c r="L873" s="899"/>
      <c r="M873" s="899"/>
      <c r="N873" s="899"/>
      <c r="O873" s="899"/>
      <c r="P873" s="899"/>
      <c r="Q873" s="899"/>
      <c r="R873" s="899"/>
      <c r="S873" s="899"/>
      <c r="T873" s="899"/>
      <c r="U873" s="899"/>
      <c r="V873" s="899"/>
      <c r="W873" s="899"/>
      <c r="X873" s="899"/>
      <c r="Y873" s="899"/>
      <c r="Z873" s="899"/>
    </row>
    <row r="874" spans="1:26" ht="15.75" customHeight="1">
      <c r="A874" s="899"/>
      <c r="B874" s="899"/>
      <c r="C874" s="899"/>
      <c r="D874" s="899"/>
      <c r="E874" s="899"/>
      <c r="F874" s="899"/>
      <c r="G874" s="899"/>
      <c r="H874" s="899"/>
      <c r="I874" s="899"/>
      <c r="J874" s="899"/>
      <c r="K874" s="899"/>
      <c r="L874" s="899"/>
      <c r="M874" s="899"/>
      <c r="N874" s="899"/>
      <c r="O874" s="899"/>
      <c r="P874" s="899"/>
      <c r="Q874" s="899"/>
      <c r="R874" s="899"/>
      <c r="S874" s="899"/>
      <c r="T874" s="899"/>
      <c r="U874" s="899"/>
      <c r="V874" s="899"/>
      <c r="W874" s="899"/>
      <c r="X874" s="899"/>
      <c r="Y874" s="899"/>
      <c r="Z874" s="899"/>
    </row>
    <row r="875" spans="1:26" ht="15.75" customHeight="1">
      <c r="A875" s="899"/>
      <c r="B875" s="899"/>
      <c r="C875" s="899"/>
      <c r="D875" s="899"/>
      <c r="E875" s="899"/>
      <c r="F875" s="899"/>
      <c r="G875" s="899"/>
      <c r="H875" s="899"/>
      <c r="I875" s="899"/>
      <c r="J875" s="899"/>
      <c r="K875" s="899"/>
      <c r="L875" s="899"/>
      <c r="M875" s="899"/>
      <c r="N875" s="899"/>
      <c r="O875" s="899"/>
      <c r="P875" s="899"/>
      <c r="Q875" s="899"/>
      <c r="R875" s="899"/>
      <c r="S875" s="899"/>
      <c r="T875" s="899"/>
      <c r="U875" s="899"/>
      <c r="V875" s="899"/>
      <c r="W875" s="899"/>
      <c r="X875" s="899"/>
      <c r="Y875" s="899"/>
      <c r="Z875" s="899"/>
    </row>
    <row r="876" spans="1:26" ht="15.75" customHeight="1">
      <c r="A876" s="899"/>
      <c r="B876" s="899"/>
      <c r="C876" s="899"/>
      <c r="D876" s="899"/>
      <c r="E876" s="899"/>
      <c r="F876" s="899"/>
      <c r="G876" s="899"/>
      <c r="H876" s="899"/>
      <c r="I876" s="899"/>
      <c r="J876" s="899"/>
      <c r="K876" s="899"/>
      <c r="L876" s="899"/>
      <c r="M876" s="899"/>
      <c r="N876" s="899"/>
      <c r="O876" s="899"/>
      <c r="P876" s="899"/>
      <c r="Q876" s="899"/>
      <c r="R876" s="899"/>
      <c r="S876" s="899"/>
      <c r="T876" s="899"/>
      <c r="U876" s="899"/>
      <c r="V876" s="899"/>
      <c r="W876" s="899"/>
      <c r="X876" s="899"/>
      <c r="Y876" s="899"/>
      <c r="Z876" s="899"/>
    </row>
    <row r="877" spans="1:26" ht="15.75" customHeight="1">
      <c r="A877" s="899"/>
      <c r="B877" s="899"/>
      <c r="C877" s="899"/>
      <c r="D877" s="899"/>
      <c r="E877" s="899"/>
      <c r="F877" s="899"/>
      <c r="G877" s="899"/>
      <c r="H877" s="899"/>
      <c r="I877" s="899"/>
      <c r="J877" s="899"/>
      <c r="K877" s="899"/>
      <c r="L877" s="899"/>
      <c r="M877" s="899"/>
      <c r="N877" s="899"/>
      <c r="O877" s="899"/>
      <c r="P877" s="899"/>
      <c r="Q877" s="899"/>
      <c r="R877" s="899"/>
      <c r="S877" s="899"/>
      <c r="T877" s="899"/>
      <c r="U877" s="899"/>
      <c r="V877" s="899"/>
      <c r="W877" s="899"/>
      <c r="X877" s="899"/>
      <c r="Y877" s="899"/>
      <c r="Z877" s="899"/>
    </row>
    <row r="878" spans="1:26" ht="15.75" customHeight="1">
      <c r="A878" s="899"/>
      <c r="B878" s="899"/>
      <c r="C878" s="899"/>
      <c r="D878" s="899"/>
      <c r="E878" s="899"/>
      <c r="F878" s="899"/>
      <c r="G878" s="899"/>
      <c r="H878" s="899"/>
      <c r="I878" s="899"/>
      <c r="J878" s="899"/>
      <c r="K878" s="899"/>
      <c r="L878" s="899"/>
      <c r="M878" s="899"/>
      <c r="N878" s="899"/>
      <c r="O878" s="899"/>
      <c r="P878" s="899"/>
      <c r="Q878" s="899"/>
      <c r="R878" s="899"/>
      <c r="S878" s="899"/>
      <c r="T878" s="899"/>
      <c r="U878" s="899"/>
      <c r="V878" s="899"/>
      <c r="W878" s="899"/>
      <c r="X878" s="899"/>
      <c r="Y878" s="899"/>
      <c r="Z878" s="899"/>
    </row>
    <row r="879" spans="1:26" ht="15.75" customHeight="1">
      <c r="A879" s="899"/>
      <c r="B879" s="899"/>
      <c r="C879" s="899"/>
      <c r="D879" s="899"/>
      <c r="E879" s="899"/>
      <c r="F879" s="899"/>
      <c r="G879" s="899"/>
      <c r="H879" s="899"/>
      <c r="I879" s="899"/>
      <c r="J879" s="899"/>
      <c r="K879" s="899"/>
      <c r="L879" s="899"/>
      <c r="M879" s="899"/>
      <c r="N879" s="899"/>
      <c r="O879" s="899"/>
      <c r="P879" s="899"/>
      <c r="Q879" s="899"/>
      <c r="R879" s="899"/>
      <c r="S879" s="899"/>
      <c r="T879" s="899"/>
      <c r="U879" s="899"/>
      <c r="V879" s="899"/>
      <c r="W879" s="899"/>
      <c r="X879" s="899"/>
      <c r="Y879" s="899"/>
      <c r="Z879" s="899"/>
    </row>
    <row r="880" spans="1:26" ht="15.75" customHeight="1">
      <c r="A880" s="899"/>
      <c r="B880" s="899"/>
      <c r="C880" s="899"/>
      <c r="D880" s="899"/>
      <c r="E880" s="899"/>
      <c r="F880" s="899"/>
      <c r="G880" s="899"/>
      <c r="H880" s="899"/>
      <c r="I880" s="899"/>
      <c r="J880" s="899"/>
      <c r="K880" s="899"/>
      <c r="L880" s="899"/>
      <c r="M880" s="899"/>
      <c r="N880" s="899"/>
      <c r="O880" s="899"/>
      <c r="P880" s="899"/>
      <c r="Q880" s="899"/>
      <c r="R880" s="899"/>
      <c r="S880" s="899"/>
      <c r="T880" s="899"/>
      <c r="U880" s="899"/>
      <c r="V880" s="899"/>
      <c r="W880" s="899"/>
      <c r="X880" s="899"/>
      <c r="Y880" s="899"/>
      <c r="Z880" s="899"/>
    </row>
    <row r="881" spans="1:26" ht="15.75" customHeight="1">
      <c r="A881" s="899"/>
      <c r="B881" s="899"/>
      <c r="C881" s="899"/>
      <c r="D881" s="899"/>
      <c r="E881" s="899"/>
      <c r="F881" s="899"/>
      <c r="G881" s="899"/>
      <c r="H881" s="899"/>
      <c r="I881" s="899"/>
      <c r="J881" s="899"/>
      <c r="K881" s="899"/>
      <c r="L881" s="899"/>
      <c r="M881" s="899"/>
      <c r="N881" s="899"/>
      <c r="O881" s="899"/>
      <c r="P881" s="899"/>
      <c r="Q881" s="899"/>
      <c r="R881" s="899"/>
      <c r="S881" s="899"/>
      <c r="T881" s="899"/>
      <c r="U881" s="899"/>
      <c r="V881" s="899"/>
      <c r="W881" s="899"/>
      <c r="X881" s="899"/>
      <c r="Y881" s="899"/>
      <c r="Z881" s="899"/>
    </row>
    <row r="882" spans="1:26" ht="15.75" customHeight="1">
      <c r="A882" s="899"/>
      <c r="B882" s="899"/>
      <c r="C882" s="899"/>
      <c r="D882" s="899"/>
      <c r="E882" s="899"/>
      <c r="F882" s="899"/>
      <c r="G882" s="899"/>
      <c r="H882" s="899"/>
      <c r="I882" s="899"/>
      <c r="J882" s="899"/>
      <c r="K882" s="899"/>
      <c r="L882" s="899"/>
      <c r="M882" s="899"/>
      <c r="N882" s="899"/>
      <c r="O882" s="899"/>
      <c r="P882" s="899"/>
      <c r="Q882" s="899"/>
      <c r="R882" s="899"/>
      <c r="S882" s="899"/>
      <c r="T882" s="899"/>
      <c r="U882" s="899"/>
      <c r="V882" s="899"/>
      <c r="W882" s="899"/>
      <c r="X882" s="899"/>
      <c r="Y882" s="899"/>
      <c r="Z882" s="899"/>
    </row>
    <row r="883" spans="1:26" ht="15.75" customHeight="1">
      <c r="A883" s="899"/>
      <c r="B883" s="899"/>
      <c r="C883" s="899"/>
      <c r="D883" s="899"/>
      <c r="E883" s="899"/>
      <c r="F883" s="899"/>
      <c r="G883" s="899"/>
      <c r="H883" s="899"/>
      <c r="I883" s="899"/>
      <c r="J883" s="899"/>
      <c r="K883" s="899"/>
      <c r="L883" s="899"/>
      <c r="M883" s="899"/>
      <c r="N883" s="899"/>
      <c r="O883" s="899"/>
      <c r="P883" s="899"/>
      <c r="Q883" s="899"/>
      <c r="R883" s="899"/>
      <c r="S883" s="899"/>
      <c r="T883" s="899"/>
      <c r="U883" s="899"/>
      <c r="V883" s="899"/>
      <c r="W883" s="899"/>
      <c r="X883" s="899"/>
      <c r="Y883" s="899"/>
      <c r="Z883" s="899"/>
    </row>
    <row r="884" spans="1:26" ht="15.75" customHeight="1">
      <c r="A884" s="899"/>
      <c r="B884" s="899"/>
      <c r="C884" s="899"/>
      <c r="D884" s="899"/>
      <c r="E884" s="899"/>
      <c r="F884" s="899"/>
      <c r="G884" s="899"/>
      <c r="H884" s="899"/>
      <c r="I884" s="899"/>
      <c r="J884" s="899"/>
      <c r="K884" s="899"/>
      <c r="L884" s="899"/>
      <c r="M884" s="899"/>
      <c r="N884" s="899"/>
      <c r="O884" s="899"/>
      <c r="P884" s="899"/>
      <c r="Q884" s="899"/>
      <c r="R884" s="899"/>
      <c r="S884" s="899"/>
      <c r="T884" s="899"/>
      <c r="U884" s="899"/>
      <c r="V884" s="899"/>
      <c r="W884" s="899"/>
      <c r="X884" s="899"/>
      <c r="Y884" s="899"/>
      <c r="Z884" s="899"/>
    </row>
    <row r="885" spans="1:26" ht="15.75" customHeight="1">
      <c r="A885" s="899"/>
      <c r="B885" s="899"/>
      <c r="C885" s="899"/>
      <c r="D885" s="899"/>
      <c r="E885" s="899"/>
      <c r="F885" s="899"/>
      <c r="G885" s="899"/>
      <c r="H885" s="899"/>
      <c r="I885" s="899"/>
      <c r="J885" s="899"/>
      <c r="K885" s="899"/>
      <c r="L885" s="899"/>
      <c r="M885" s="899"/>
      <c r="N885" s="899"/>
      <c r="O885" s="899"/>
      <c r="P885" s="899"/>
      <c r="Q885" s="899"/>
      <c r="R885" s="899"/>
      <c r="S885" s="899"/>
      <c r="T885" s="899"/>
      <c r="U885" s="899"/>
      <c r="V885" s="899"/>
      <c r="W885" s="899"/>
      <c r="X885" s="899"/>
      <c r="Y885" s="899"/>
      <c r="Z885" s="899"/>
    </row>
    <row r="886" spans="1:26" ht="15.75" customHeight="1">
      <c r="A886" s="899"/>
      <c r="B886" s="899"/>
      <c r="C886" s="899"/>
      <c r="D886" s="899"/>
      <c r="E886" s="899"/>
      <c r="F886" s="899"/>
      <c r="G886" s="899"/>
      <c r="H886" s="899"/>
      <c r="I886" s="899"/>
      <c r="J886" s="899"/>
      <c r="K886" s="899"/>
      <c r="L886" s="899"/>
      <c r="M886" s="899"/>
      <c r="N886" s="899"/>
      <c r="O886" s="899"/>
      <c r="P886" s="899"/>
      <c r="Q886" s="899"/>
      <c r="R886" s="899"/>
      <c r="S886" s="899"/>
      <c r="T886" s="899"/>
      <c r="U886" s="899"/>
      <c r="V886" s="899"/>
      <c r="W886" s="899"/>
      <c r="X886" s="899"/>
      <c r="Y886" s="899"/>
      <c r="Z886" s="899"/>
    </row>
    <row r="887" spans="1:26" ht="15.75" customHeight="1">
      <c r="A887" s="899"/>
      <c r="B887" s="899"/>
      <c r="C887" s="899"/>
      <c r="D887" s="899"/>
      <c r="E887" s="899"/>
      <c r="F887" s="899"/>
      <c r="G887" s="899"/>
      <c r="H887" s="899"/>
      <c r="I887" s="899"/>
      <c r="J887" s="899"/>
      <c r="K887" s="899"/>
      <c r="L887" s="899"/>
      <c r="M887" s="899"/>
      <c r="N887" s="899"/>
      <c r="O887" s="899"/>
      <c r="P887" s="899"/>
      <c r="Q887" s="899"/>
      <c r="R887" s="899"/>
      <c r="S887" s="899"/>
      <c r="T887" s="899"/>
      <c r="U887" s="899"/>
      <c r="V887" s="899"/>
      <c r="W887" s="899"/>
      <c r="X887" s="899"/>
      <c r="Y887" s="899"/>
      <c r="Z887" s="899"/>
    </row>
    <row r="888" spans="1:26" ht="15.75" customHeight="1">
      <c r="A888" s="899"/>
      <c r="B888" s="899"/>
      <c r="C888" s="899"/>
      <c r="D888" s="899"/>
      <c r="E888" s="899"/>
      <c r="F888" s="899"/>
      <c r="G888" s="899"/>
      <c r="H888" s="899"/>
      <c r="I888" s="899"/>
      <c r="J888" s="899"/>
      <c r="K888" s="899"/>
      <c r="L888" s="899"/>
      <c r="M888" s="899"/>
      <c r="N888" s="899"/>
      <c r="O888" s="899"/>
      <c r="P888" s="899"/>
      <c r="Q888" s="899"/>
      <c r="R888" s="899"/>
      <c r="S888" s="899"/>
      <c r="T888" s="899"/>
      <c r="U888" s="899"/>
      <c r="V888" s="899"/>
      <c r="W888" s="899"/>
      <c r="X888" s="899"/>
      <c r="Y888" s="899"/>
      <c r="Z888" s="899"/>
    </row>
    <row r="889" spans="1:26" ht="15.75" customHeight="1">
      <c r="A889" s="899"/>
      <c r="B889" s="899"/>
      <c r="C889" s="899"/>
      <c r="D889" s="899"/>
      <c r="E889" s="899"/>
      <c r="F889" s="899"/>
      <c r="G889" s="899"/>
      <c r="H889" s="899"/>
      <c r="I889" s="899"/>
      <c r="J889" s="899"/>
      <c r="K889" s="899"/>
      <c r="L889" s="899"/>
      <c r="M889" s="899"/>
      <c r="N889" s="899"/>
      <c r="O889" s="899"/>
      <c r="P889" s="899"/>
      <c r="Q889" s="899"/>
      <c r="R889" s="899"/>
      <c r="S889" s="899"/>
      <c r="T889" s="899"/>
      <c r="U889" s="899"/>
      <c r="V889" s="899"/>
      <c r="W889" s="899"/>
      <c r="X889" s="899"/>
      <c r="Y889" s="899"/>
      <c r="Z889" s="899"/>
    </row>
    <row r="890" spans="1:26" ht="15.75" customHeight="1">
      <c r="A890" s="899"/>
      <c r="B890" s="899"/>
      <c r="C890" s="899"/>
      <c r="D890" s="899"/>
      <c r="E890" s="899"/>
      <c r="F890" s="899"/>
      <c r="G890" s="899"/>
      <c r="H890" s="899"/>
      <c r="I890" s="899"/>
      <c r="J890" s="899"/>
      <c r="K890" s="899"/>
      <c r="L890" s="899"/>
      <c r="M890" s="899"/>
      <c r="N890" s="899"/>
      <c r="O890" s="899"/>
      <c r="P890" s="899"/>
      <c r="Q890" s="899"/>
      <c r="R890" s="899"/>
      <c r="S890" s="899"/>
      <c r="T890" s="899"/>
      <c r="U890" s="899"/>
      <c r="V890" s="899"/>
      <c r="W890" s="899"/>
      <c r="X890" s="899"/>
      <c r="Y890" s="899"/>
      <c r="Z890" s="899"/>
    </row>
    <row r="891" spans="1:26" ht="15.75" customHeight="1">
      <c r="A891" s="899"/>
      <c r="B891" s="899"/>
      <c r="C891" s="899"/>
      <c r="D891" s="899"/>
      <c r="E891" s="899"/>
      <c r="F891" s="899"/>
      <c r="G891" s="899"/>
      <c r="H891" s="899"/>
      <c r="I891" s="899"/>
      <c r="J891" s="899"/>
      <c r="K891" s="899"/>
      <c r="L891" s="899"/>
      <c r="M891" s="899"/>
      <c r="N891" s="899"/>
      <c r="O891" s="899"/>
      <c r="P891" s="899"/>
      <c r="Q891" s="899"/>
      <c r="R891" s="899"/>
      <c r="S891" s="899"/>
      <c r="T891" s="899"/>
      <c r="U891" s="899"/>
      <c r="V891" s="899"/>
      <c r="W891" s="899"/>
      <c r="X891" s="899"/>
      <c r="Y891" s="899"/>
      <c r="Z891" s="899"/>
    </row>
    <row r="892" spans="1:26" ht="15.75" customHeight="1">
      <c r="A892" s="899"/>
      <c r="B892" s="899"/>
      <c r="C892" s="899"/>
      <c r="D892" s="899"/>
      <c r="E892" s="899"/>
      <c r="F892" s="899"/>
      <c r="G892" s="899"/>
      <c r="H892" s="899"/>
      <c r="I892" s="899"/>
      <c r="J892" s="899"/>
      <c r="K892" s="899"/>
      <c r="L892" s="899"/>
      <c r="M892" s="899"/>
      <c r="N892" s="899"/>
      <c r="O892" s="899"/>
      <c r="P892" s="899"/>
      <c r="Q892" s="899"/>
      <c r="R892" s="899"/>
      <c r="S892" s="899"/>
      <c r="T892" s="899"/>
      <c r="U892" s="899"/>
      <c r="V892" s="899"/>
      <c r="W892" s="899"/>
      <c r="X892" s="899"/>
      <c r="Y892" s="899"/>
      <c r="Z892" s="899"/>
    </row>
    <row r="893" spans="1:26" ht="15.75" customHeight="1">
      <c r="A893" s="899"/>
      <c r="B893" s="899"/>
      <c r="C893" s="899"/>
      <c r="D893" s="899"/>
      <c r="E893" s="899"/>
      <c r="F893" s="899"/>
      <c r="G893" s="899"/>
      <c r="H893" s="899"/>
      <c r="I893" s="899"/>
      <c r="J893" s="899"/>
      <c r="K893" s="899"/>
      <c r="L893" s="899"/>
      <c r="M893" s="899"/>
      <c r="N893" s="899"/>
      <c r="O893" s="899"/>
      <c r="P893" s="899"/>
      <c r="Q893" s="899"/>
      <c r="R893" s="899"/>
      <c r="S893" s="899"/>
      <c r="T893" s="899"/>
      <c r="U893" s="899"/>
      <c r="V893" s="899"/>
      <c r="W893" s="899"/>
      <c r="X893" s="899"/>
      <c r="Y893" s="899"/>
      <c r="Z893" s="899"/>
    </row>
    <row r="894" spans="1:26" ht="15.75" customHeight="1">
      <c r="A894" s="899"/>
      <c r="B894" s="899"/>
      <c r="C894" s="899"/>
      <c r="D894" s="899"/>
      <c r="E894" s="899"/>
      <c r="F894" s="899"/>
      <c r="G894" s="899"/>
      <c r="H894" s="899"/>
      <c r="I894" s="899"/>
      <c r="J894" s="899"/>
      <c r="K894" s="899"/>
      <c r="L894" s="899"/>
      <c r="M894" s="899"/>
      <c r="N894" s="899"/>
      <c r="O894" s="899"/>
      <c r="P894" s="899"/>
      <c r="Q894" s="899"/>
      <c r="R894" s="899"/>
      <c r="S894" s="899"/>
      <c r="T894" s="899"/>
      <c r="U894" s="899"/>
      <c r="V894" s="899"/>
      <c r="W894" s="899"/>
      <c r="X894" s="899"/>
      <c r="Y894" s="899"/>
      <c r="Z894" s="899"/>
    </row>
    <row r="895" spans="1:26" ht="15.75" customHeight="1">
      <c r="A895" s="899"/>
      <c r="B895" s="899"/>
      <c r="C895" s="899"/>
      <c r="D895" s="899"/>
      <c r="E895" s="899"/>
      <c r="F895" s="899"/>
      <c r="G895" s="899"/>
      <c r="H895" s="899"/>
      <c r="I895" s="899"/>
      <c r="J895" s="899"/>
      <c r="K895" s="899"/>
      <c r="L895" s="899"/>
      <c r="M895" s="899"/>
      <c r="N895" s="899"/>
      <c r="O895" s="899"/>
      <c r="P895" s="899"/>
      <c r="Q895" s="899"/>
      <c r="R895" s="899"/>
      <c r="S895" s="899"/>
      <c r="T895" s="899"/>
      <c r="U895" s="899"/>
      <c r="V895" s="899"/>
      <c r="W895" s="899"/>
      <c r="X895" s="899"/>
      <c r="Y895" s="899"/>
      <c r="Z895" s="899"/>
    </row>
    <row r="896" spans="1:26" ht="15.75" customHeight="1">
      <c r="A896" s="899"/>
      <c r="B896" s="899"/>
      <c r="C896" s="899"/>
      <c r="D896" s="899"/>
      <c r="E896" s="899"/>
      <c r="F896" s="899"/>
      <c r="G896" s="899"/>
      <c r="H896" s="899"/>
      <c r="I896" s="899"/>
      <c r="J896" s="899"/>
      <c r="K896" s="899"/>
      <c r="L896" s="899"/>
      <c r="M896" s="899"/>
      <c r="N896" s="899"/>
      <c r="O896" s="899"/>
      <c r="P896" s="899"/>
      <c r="Q896" s="899"/>
      <c r="R896" s="899"/>
      <c r="S896" s="899"/>
      <c r="T896" s="899"/>
      <c r="U896" s="899"/>
      <c r="V896" s="899"/>
      <c r="W896" s="899"/>
      <c r="X896" s="899"/>
      <c r="Y896" s="899"/>
      <c r="Z896" s="899"/>
    </row>
    <row r="897" spans="1:26" ht="15.75" customHeight="1">
      <c r="A897" s="899"/>
      <c r="B897" s="899"/>
      <c r="C897" s="899"/>
      <c r="D897" s="899"/>
      <c r="E897" s="899"/>
      <c r="F897" s="899"/>
      <c r="G897" s="899"/>
      <c r="H897" s="899"/>
      <c r="I897" s="899"/>
      <c r="J897" s="899"/>
      <c r="K897" s="899"/>
      <c r="L897" s="899"/>
      <c r="M897" s="899"/>
      <c r="N897" s="899"/>
      <c r="O897" s="899"/>
      <c r="P897" s="899"/>
      <c r="Q897" s="899"/>
      <c r="R897" s="899"/>
      <c r="S897" s="899"/>
      <c r="T897" s="899"/>
      <c r="U897" s="899"/>
      <c r="V897" s="899"/>
      <c r="W897" s="899"/>
      <c r="X897" s="899"/>
      <c r="Y897" s="899"/>
      <c r="Z897" s="899"/>
    </row>
    <row r="898" spans="1:26" ht="15.75" customHeight="1">
      <c r="A898" s="899"/>
      <c r="B898" s="899"/>
      <c r="C898" s="899"/>
      <c r="D898" s="899"/>
      <c r="E898" s="899"/>
      <c r="F898" s="899"/>
      <c r="G898" s="899"/>
      <c r="H898" s="899"/>
      <c r="I898" s="899"/>
      <c r="J898" s="899"/>
      <c r="K898" s="899"/>
      <c r="L898" s="899"/>
      <c r="M898" s="899"/>
      <c r="N898" s="899"/>
      <c r="O898" s="899"/>
      <c r="P898" s="899"/>
      <c r="Q898" s="899"/>
      <c r="R898" s="899"/>
      <c r="S898" s="899"/>
      <c r="T898" s="899"/>
      <c r="U898" s="899"/>
      <c r="V898" s="899"/>
      <c r="W898" s="899"/>
      <c r="X898" s="899"/>
      <c r="Y898" s="899"/>
      <c r="Z898" s="899"/>
    </row>
    <row r="899" spans="1:26" ht="15.75" customHeight="1">
      <c r="A899" s="899"/>
      <c r="B899" s="899"/>
      <c r="C899" s="899"/>
      <c r="D899" s="899"/>
      <c r="E899" s="899"/>
      <c r="F899" s="899"/>
      <c r="G899" s="899"/>
      <c r="H899" s="899"/>
      <c r="I899" s="899"/>
      <c r="J899" s="899"/>
      <c r="K899" s="899"/>
      <c r="L899" s="899"/>
      <c r="M899" s="899"/>
      <c r="N899" s="899"/>
      <c r="O899" s="899"/>
      <c r="P899" s="899"/>
      <c r="Q899" s="899"/>
      <c r="R899" s="899"/>
      <c r="S899" s="899"/>
      <c r="T899" s="899"/>
      <c r="U899" s="899"/>
      <c r="V899" s="899"/>
      <c r="W899" s="899"/>
      <c r="X899" s="899"/>
      <c r="Y899" s="899"/>
      <c r="Z899" s="899"/>
    </row>
    <row r="900" spans="1:26" ht="15.75" customHeight="1">
      <c r="A900" s="899"/>
      <c r="B900" s="899"/>
      <c r="C900" s="899"/>
      <c r="D900" s="899"/>
      <c r="E900" s="899"/>
      <c r="F900" s="899"/>
      <c r="G900" s="899"/>
      <c r="H900" s="899"/>
      <c r="I900" s="899"/>
      <c r="J900" s="899"/>
      <c r="K900" s="899"/>
      <c r="L900" s="899"/>
      <c r="M900" s="899"/>
      <c r="N900" s="899"/>
      <c r="O900" s="899"/>
      <c r="P900" s="899"/>
      <c r="Q900" s="899"/>
      <c r="R900" s="899"/>
      <c r="S900" s="899"/>
      <c r="T900" s="899"/>
      <c r="U900" s="899"/>
      <c r="V900" s="899"/>
      <c r="W900" s="899"/>
      <c r="X900" s="899"/>
      <c r="Y900" s="899"/>
      <c r="Z900" s="899"/>
    </row>
    <row r="901" spans="1:26" ht="15.75" customHeight="1">
      <c r="A901" s="899"/>
      <c r="B901" s="899"/>
      <c r="C901" s="899"/>
      <c r="D901" s="899"/>
      <c r="E901" s="899"/>
      <c r="F901" s="899"/>
      <c r="G901" s="899"/>
      <c r="H901" s="899"/>
      <c r="I901" s="899"/>
      <c r="J901" s="899"/>
      <c r="K901" s="899"/>
      <c r="L901" s="899"/>
      <c r="M901" s="899"/>
      <c r="N901" s="899"/>
      <c r="O901" s="899"/>
      <c r="P901" s="899"/>
      <c r="Q901" s="899"/>
      <c r="R901" s="899"/>
      <c r="S901" s="899"/>
      <c r="T901" s="899"/>
      <c r="U901" s="899"/>
      <c r="V901" s="899"/>
      <c r="W901" s="899"/>
      <c r="X901" s="899"/>
      <c r="Y901" s="899"/>
      <c r="Z901" s="899"/>
    </row>
    <row r="902" spans="1:26" ht="15.75" customHeight="1">
      <c r="A902" s="899"/>
      <c r="B902" s="899"/>
      <c r="C902" s="899"/>
      <c r="D902" s="899"/>
      <c r="E902" s="899"/>
      <c r="F902" s="899"/>
      <c r="G902" s="899"/>
      <c r="H902" s="899"/>
      <c r="I902" s="899"/>
      <c r="J902" s="899"/>
      <c r="K902" s="899"/>
      <c r="L902" s="899"/>
      <c r="M902" s="899"/>
      <c r="N902" s="899"/>
      <c r="O902" s="899"/>
      <c r="P902" s="899"/>
      <c r="Q902" s="899"/>
      <c r="R902" s="899"/>
      <c r="S902" s="899"/>
      <c r="T902" s="899"/>
      <c r="U902" s="899"/>
      <c r="V902" s="899"/>
      <c r="W902" s="899"/>
      <c r="X902" s="899"/>
      <c r="Y902" s="899"/>
      <c r="Z902" s="899"/>
    </row>
    <row r="903" spans="1:26" ht="15.75" customHeight="1">
      <c r="A903" s="899"/>
      <c r="B903" s="899"/>
      <c r="C903" s="899"/>
      <c r="D903" s="899"/>
      <c r="E903" s="899"/>
      <c r="F903" s="899"/>
      <c r="G903" s="899"/>
      <c r="H903" s="899"/>
      <c r="I903" s="899"/>
      <c r="J903" s="899"/>
      <c r="K903" s="899"/>
      <c r="L903" s="899"/>
      <c r="M903" s="899"/>
      <c r="N903" s="899"/>
      <c r="O903" s="899"/>
      <c r="P903" s="899"/>
      <c r="Q903" s="899"/>
      <c r="R903" s="899"/>
      <c r="S903" s="899"/>
      <c r="T903" s="899"/>
      <c r="U903" s="899"/>
      <c r="V903" s="899"/>
      <c r="W903" s="899"/>
      <c r="X903" s="899"/>
      <c r="Y903" s="899"/>
      <c r="Z903" s="899"/>
    </row>
    <row r="904" spans="1:26" ht="15.75" customHeight="1">
      <c r="A904" s="899"/>
      <c r="B904" s="899"/>
      <c r="C904" s="899"/>
      <c r="D904" s="899"/>
      <c r="E904" s="899"/>
      <c r="F904" s="899"/>
      <c r="G904" s="899"/>
      <c r="H904" s="899"/>
      <c r="I904" s="899"/>
      <c r="J904" s="899"/>
      <c r="K904" s="899"/>
      <c r="L904" s="899"/>
      <c r="M904" s="899"/>
      <c r="N904" s="899"/>
      <c r="O904" s="899"/>
      <c r="P904" s="899"/>
      <c r="Q904" s="899"/>
      <c r="R904" s="899"/>
      <c r="S904" s="899"/>
      <c r="T904" s="899"/>
      <c r="U904" s="899"/>
      <c r="V904" s="899"/>
      <c r="W904" s="899"/>
      <c r="X904" s="899"/>
      <c r="Y904" s="899"/>
      <c r="Z904" s="899"/>
    </row>
    <row r="905" spans="1:26" ht="15.75" customHeight="1">
      <c r="A905" s="899"/>
      <c r="B905" s="899"/>
      <c r="C905" s="899"/>
      <c r="D905" s="899"/>
      <c r="E905" s="899"/>
      <c r="F905" s="899"/>
      <c r="G905" s="899"/>
      <c r="H905" s="899"/>
      <c r="I905" s="899"/>
      <c r="J905" s="899"/>
      <c r="K905" s="899"/>
      <c r="L905" s="899"/>
      <c r="M905" s="899"/>
      <c r="N905" s="899"/>
      <c r="O905" s="899"/>
      <c r="P905" s="899"/>
      <c r="Q905" s="899"/>
      <c r="R905" s="899"/>
      <c r="S905" s="899"/>
      <c r="T905" s="899"/>
      <c r="U905" s="899"/>
      <c r="V905" s="899"/>
      <c r="W905" s="899"/>
      <c r="X905" s="899"/>
      <c r="Y905" s="899"/>
      <c r="Z905" s="899"/>
    </row>
    <row r="906" spans="1:26" ht="15.75" customHeight="1">
      <c r="A906" s="899"/>
      <c r="B906" s="899"/>
      <c r="C906" s="899"/>
      <c r="D906" s="899"/>
      <c r="E906" s="899"/>
      <c r="F906" s="899"/>
      <c r="G906" s="899"/>
      <c r="H906" s="899"/>
      <c r="I906" s="899"/>
      <c r="J906" s="899"/>
      <c r="K906" s="899"/>
      <c r="L906" s="899"/>
      <c r="M906" s="899"/>
      <c r="N906" s="899"/>
      <c r="O906" s="899"/>
      <c r="P906" s="899"/>
      <c r="Q906" s="899"/>
      <c r="R906" s="899"/>
      <c r="S906" s="899"/>
      <c r="T906" s="899"/>
      <c r="U906" s="899"/>
      <c r="V906" s="899"/>
      <c r="W906" s="899"/>
      <c r="X906" s="899"/>
      <c r="Y906" s="899"/>
      <c r="Z906" s="899"/>
    </row>
    <row r="907" spans="1:26" ht="15.75" customHeight="1">
      <c r="A907" s="899"/>
      <c r="B907" s="899"/>
      <c r="C907" s="899"/>
      <c r="D907" s="899"/>
      <c r="E907" s="899"/>
      <c r="F907" s="899"/>
      <c r="G907" s="899"/>
      <c r="H907" s="899"/>
      <c r="I907" s="899"/>
      <c r="J907" s="899"/>
      <c r="K907" s="899"/>
      <c r="L907" s="899"/>
      <c r="M907" s="899"/>
      <c r="N907" s="899"/>
      <c r="O907" s="899"/>
      <c r="P907" s="899"/>
      <c r="Q907" s="899"/>
      <c r="R907" s="899"/>
      <c r="S907" s="899"/>
      <c r="T907" s="899"/>
      <c r="U907" s="899"/>
      <c r="V907" s="899"/>
      <c r="W907" s="899"/>
      <c r="X907" s="899"/>
      <c r="Y907" s="899"/>
      <c r="Z907" s="899"/>
    </row>
    <row r="908" spans="1:26" ht="15.75" customHeight="1">
      <c r="A908" s="899"/>
      <c r="B908" s="899"/>
      <c r="C908" s="899"/>
      <c r="D908" s="899"/>
      <c r="E908" s="899"/>
      <c r="F908" s="899"/>
      <c r="G908" s="899"/>
      <c r="H908" s="899"/>
      <c r="I908" s="899"/>
      <c r="J908" s="899"/>
      <c r="K908" s="899"/>
      <c r="L908" s="899"/>
      <c r="M908" s="899"/>
      <c r="N908" s="899"/>
      <c r="O908" s="899"/>
      <c r="P908" s="899"/>
      <c r="Q908" s="899"/>
      <c r="R908" s="899"/>
      <c r="S908" s="899"/>
      <c r="T908" s="899"/>
      <c r="U908" s="899"/>
      <c r="V908" s="899"/>
      <c r="W908" s="899"/>
      <c r="X908" s="899"/>
      <c r="Y908" s="899"/>
      <c r="Z908" s="899"/>
    </row>
    <row r="909" spans="1:26" ht="15.75" customHeight="1">
      <c r="A909" s="899"/>
      <c r="B909" s="899"/>
      <c r="C909" s="899"/>
      <c r="D909" s="899"/>
      <c r="E909" s="899"/>
      <c r="F909" s="899"/>
      <c r="G909" s="899"/>
      <c r="H909" s="899"/>
      <c r="I909" s="899"/>
      <c r="J909" s="899"/>
      <c r="K909" s="899"/>
      <c r="L909" s="899"/>
      <c r="M909" s="899"/>
      <c r="N909" s="899"/>
      <c r="O909" s="899"/>
      <c r="P909" s="899"/>
      <c r="Q909" s="899"/>
      <c r="R909" s="899"/>
      <c r="S909" s="899"/>
      <c r="T909" s="899"/>
      <c r="U909" s="899"/>
      <c r="V909" s="899"/>
      <c r="W909" s="899"/>
      <c r="X909" s="899"/>
      <c r="Y909" s="899"/>
      <c r="Z909" s="899"/>
    </row>
    <row r="910" spans="1:26" ht="15.75" customHeight="1">
      <c r="A910" s="899"/>
      <c r="B910" s="899"/>
      <c r="C910" s="899"/>
      <c r="D910" s="899"/>
      <c r="E910" s="899"/>
      <c r="F910" s="899"/>
      <c r="G910" s="899"/>
      <c r="H910" s="899"/>
      <c r="I910" s="899"/>
      <c r="J910" s="899"/>
      <c r="K910" s="899"/>
      <c r="L910" s="899"/>
      <c r="M910" s="899"/>
      <c r="N910" s="899"/>
      <c r="O910" s="899"/>
      <c r="P910" s="899"/>
      <c r="Q910" s="899"/>
      <c r="R910" s="899"/>
      <c r="S910" s="899"/>
      <c r="T910" s="899"/>
      <c r="U910" s="899"/>
      <c r="V910" s="899"/>
      <c r="W910" s="899"/>
      <c r="X910" s="899"/>
      <c r="Y910" s="899"/>
      <c r="Z910" s="899"/>
    </row>
    <row r="911" spans="1:26" ht="15.75" customHeight="1">
      <c r="A911" s="899"/>
      <c r="B911" s="899"/>
      <c r="C911" s="899"/>
      <c r="D911" s="899"/>
      <c r="E911" s="899"/>
      <c r="F911" s="899"/>
      <c r="G911" s="899"/>
      <c r="H911" s="899"/>
      <c r="I911" s="899"/>
      <c r="J911" s="899"/>
      <c r="K911" s="899"/>
      <c r="L911" s="899"/>
      <c r="M911" s="899"/>
      <c r="N911" s="899"/>
      <c r="O911" s="899"/>
      <c r="P911" s="899"/>
      <c r="Q911" s="899"/>
      <c r="R911" s="899"/>
      <c r="S911" s="899"/>
      <c r="T911" s="899"/>
      <c r="U911" s="899"/>
      <c r="V911" s="899"/>
      <c r="W911" s="899"/>
      <c r="X911" s="899"/>
      <c r="Y911" s="899"/>
      <c r="Z911" s="899"/>
    </row>
    <row r="912" spans="1:26" ht="15.75" customHeight="1">
      <c r="A912" s="899"/>
      <c r="B912" s="899"/>
      <c r="C912" s="899"/>
      <c r="D912" s="899"/>
      <c r="E912" s="899"/>
      <c r="F912" s="899"/>
      <c r="G912" s="899"/>
      <c r="H912" s="899"/>
      <c r="I912" s="899"/>
      <c r="J912" s="899"/>
      <c r="K912" s="899"/>
      <c r="L912" s="899"/>
      <c r="M912" s="899"/>
      <c r="N912" s="899"/>
      <c r="O912" s="899"/>
      <c r="P912" s="899"/>
      <c r="Q912" s="899"/>
      <c r="R912" s="899"/>
      <c r="S912" s="899"/>
      <c r="T912" s="899"/>
      <c r="U912" s="899"/>
      <c r="V912" s="899"/>
      <c r="W912" s="899"/>
      <c r="X912" s="899"/>
      <c r="Y912" s="899"/>
      <c r="Z912" s="899"/>
    </row>
    <row r="913" spans="1:26" ht="15.75" customHeight="1">
      <c r="A913" s="899"/>
      <c r="B913" s="899"/>
      <c r="C913" s="899"/>
      <c r="D913" s="899"/>
      <c r="E913" s="899"/>
      <c r="F913" s="899"/>
      <c r="G913" s="899"/>
      <c r="H913" s="899"/>
      <c r="I913" s="899"/>
      <c r="J913" s="899"/>
      <c r="K913" s="899"/>
      <c r="L913" s="899"/>
      <c r="M913" s="899"/>
      <c r="N913" s="899"/>
      <c r="O913" s="899"/>
      <c r="P913" s="899"/>
      <c r="Q913" s="899"/>
      <c r="R913" s="899"/>
      <c r="S913" s="899"/>
      <c r="T913" s="899"/>
      <c r="U913" s="899"/>
      <c r="V913" s="899"/>
      <c r="W913" s="899"/>
      <c r="X913" s="899"/>
      <c r="Y913" s="899"/>
      <c r="Z913" s="899"/>
    </row>
    <row r="914" spans="1:26" ht="15.75" customHeight="1">
      <c r="A914" s="899"/>
      <c r="B914" s="899"/>
      <c r="C914" s="899"/>
      <c r="D914" s="899"/>
      <c r="E914" s="899"/>
      <c r="F914" s="899"/>
      <c r="G914" s="899"/>
      <c r="H914" s="899"/>
      <c r="I914" s="899"/>
      <c r="J914" s="899"/>
      <c r="K914" s="899"/>
      <c r="L914" s="899"/>
      <c r="M914" s="899"/>
      <c r="N914" s="899"/>
      <c r="O914" s="899"/>
      <c r="P914" s="899"/>
      <c r="Q914" s="899"/>
      <c r="R914" s="899"/>
      <c r="S914" s="899"/>
      <c r="T914" s="899"/>
      <c r="U914" s="899"/>
      <c r="V914" s="899"/>
      <c r="W914" s="899"/>
      <c r="X914" s="899"/>
      <c r="Y914" s="899"/>
      <c r="Z914" s="899"/>
    </row>
    <row r="915" spans="1:26" ht="15.75" customHeight="1">
      <c r="A915" s="899"/>
      <c r="B915" s="899"/>
      <c r="C915" s="899"/>
      <c r="D915" s="899"/>
      <c r="E915" s="899"/>
      <c r="F915" s="899"/>
      <c r="G915" s="899"/>
      <c r="H915" s="899"/>
      <c r="I915" s="899"/>
      <c r="J915" s="899"/>
      <c r="K915" s="899"/>
      <c r="L915" s="899"/>
      <c r="M915" s="899"/>
      <c r="N915" s="899"/>
      <c r="O915" s="899"/>
      <c r="P915" s="899"/>
      <c r="Q915" s="899"/>
      <c r="R915" s="899"/>
      <c r="S915" s="899"/>
      <c r="T915" s="899"/>
      <c r="U915" s="899"/>
      <c r="V915" s="899"/>
      <c r="W915" s="899"/>
      <c r="X915" s="899"/>
      <c r="Y915" s="899"/>
      <c r="Z915" s="899"/>
    </row>
    <row r="916" spans="1:26" ht="15.75" customHeight="1">
      <c r="A916" s="899"/>
      <c r="B916" s="899"/>
      <c r="C916" s="899"/>
      <c r="D916" s="899"/>
      <c r="E916" s="899"/>
      <c r="F916" s="899"/>
      <c r="G916" s="899"/>
      <c r="H916" s="899"/>
      <c r="I916" s="899"/>
      <c r="J916" s="899"/>
      <c r="K916" s="899"/>
      <c r="L916" s="899"/>
      <c r="M916" s="899"/>
      <c r="N916" s="899"/>
      <c r="O916" s="899"/>
      <c r="P916" s="899"/>
      <c r="Q916" s="899"/>
      <c r="R916" s="899"/>
      <c r="S916" s="899"/>
      <c r="T916" s="899"/>
      <c r="U916" s="899"/>
      <c r="V916" s="899"/>
      <c r="W916" s="899"/>
      <c r="X916" s="899"/>
      <c r="Y916" s="899"/>
      <c r="Z916" s="899"/>
    </row>
    <row r="917" spans="1:26" ht="15.75" customHeight="1">
      <c r="A917" s="899"/>
      <c r="B917" s="899"/>
      <c r="C917" s="899"/>
      <c r="D917" s="899"/>
      <c r="E917" s="899"/>
      <c r="F917" s="899"/>
      <c r="G917" s="899"/>
      <c r="H917" s="899"/>
      <c r="I917" s="899"/>
      <c r="J917" s="899"/>
      <c r="K917" s="899"/>
      <c r="L917" s="899"/>
      <c r="M917" s="899"/>
      <c r="N917" s="899"/>
      <c r="O917" s="899"/>
      <c r="P917" s="899"/>
      <c r="Q917" s="899"/>
      <c r="R917" s="899"/>
      <c r="S917" s="899"/>
      <c r="T917" s="899"/>
      <c r="U917" s="899"/>
      <c r="V917" s="899"/>
      <c r="W917" s="899"/>
      <c r="X917" s="899"/>
      <c r="Y917" s="899"/>
      <c r="Z917" s="899"/>
    </row>
    <row r="918" spans="1:26" ht="15.75" customHeight="1">
      <c r="A918" s="899"/>
      <c r="B918" s="899"/>
      <c r="C918" s="899"/>
      <c r="D918" s="899"/>
      <c r="E918" s="899"/>
      <c r="F918" s="899"/>
      <c r="G918" s="899"/>
      <c r="H918" s="899"/>
      <c r="I918" s="899"/>
      <c r="J918" s="899"/>
      <c r="K918" s="899"/>
      <c r="L918" s="899"/>
      <c r="M918" s="899"/>
      <c r="N918" s="899"/>
      <c r="O918" s="899"/>
      <c r="P918" s="899"/>
      <c r="Q918" s="899"/>
      <c r="R918" s="899"/>
      <c r="S918" s="899"/>
      <c r="T918" s="899"/>
      <c r="U918" s="899"/>
      <c r="V918" s="899"/>
      <c r="W918" s="899"/>
      <c r="X918" s="899"/>
      <c r="Y918" s="899"/>
      <c r="Z918" s="899"/>
    </row>
    <row r="919" spans="1:26" ht="15.75" customHeight="1">
      <c r="A919" s="899"/>
      <c r="B919" s="899"/>
      <c r="C919" s="899"/>
      <c r="D919" s="899"/>
      <c r="E919" s="899"/>
      <c r="F919" s="899"/>
      <c r="G919" s="899"/>
      <c r="H919" s="899"/>
      <c r="I919" s="899"/>
      <c r="J919" s="899"/>
      <c r="K919" s="899"/>
      <c r="L919" s="899"/>
      <c r="M919" s="899"/>
      <c r="N919" s="899"/>
      <c r="O919" s="899"/>
      <c r="P919" s="899"/>
      <c r="Q919" s="899"/>
      <c r="R919" s="899"/>
      <c r="S919" s="899"/>
      <c r="T919" s="899"/>
      <c r="U919" s="899"/>
      <c r="V919" s="899"/>
      <c r="W919" s="899"/>
      <c r="X919" s="899"/>
      <c r="Y919" s="899"/>
      <c r="Z919" s="899"/>
    </row>
    <row r="920" spans="1:26" ht="15.75" customHeight="1">
      <c r="A920" s="899"/>
      <c r="B920" s="899"/>
      <c r="C920" s="899"/>
      <c r="D920" s="899"/>
      <c r="E920" s="899"/>
      <c r="F920" s="899"/>
      <c r="G920" s="899"/>
      <c r="H920" s="899"/>
      <c r="I920" s="899"/>
      <c r="J920" s="899"/>
      <c r="K920" s="899"/>
      <c r="L920" s="899"/>
      <c r="M920" s="899"/>
      <c r="N920" s="899"/>
      <c r="O920" s="899"/>
      <c r="P920" s="899"/>
      <c r="Q920" s="899"/>
      <c r="R920" s="899"/>
      <c r="S920" s="899"/>
      <c r="T920" s="899"/>
      <c r="U920" s="899"/>
      <c r="V920" s="899"/>
      <c r="W920" s="899"/>
      <c r="X920" s="899"/>
      <c r="Y920" s="899"/>
      <c r="Z920" s="899"/>
    </row>
    <row r="921" spans="1:26" ht="15.75" customHeight="1">
      <c r="A921" s="899"/>
      <c r="B921" s="899"/>
      <c r="C921" s="899"/>
      <c r="D921" s="899"/>
      <c r="E921" s="899"/>
      <c r="F921" s="899"/>
      <c r="G921" s="899"/>
      <c r="H921" s="899"/>
      <c r="I921" s="899"/>
      <c r="J921" s="899"/>
      <c r="K921" s="899"/>
      <c r="L921" s="899"/>
      <c r="M921" s="899"/>
      <c r="N921" s="899"/>
      <c r="O921" s="899"/>
      <c r="P921" s="899"/>
      <c r="Q921" s="899"/>
      <c r="R921" s="899"/>
      <c r="S921" s="899"/>
      <c r="T921" s="899"/>
      <c r="U921" s="899"/>
      <c r="V921" s="899"/>
      <c r="W921" s="899"/>
      <c r="X921" s="899"/>
      <c r="Y921" s="899"/>
      <c r="Z921" s="899"/>
    </row>
    <row r="922" spans="1:26" ht="15.75" customHeight="1">
      <c r="A922" s="899"/>
      <c r="B922" s="899"/>
      <c r="C922" s="899"/>
      <c r="D922" s="899"/>
      <c r="E922" s="899"/>
      <c r="F922" s="899"/>
      <c r="G922" s="899"/>
      <c r="H922" s="899"/>
      <c r="I922" s="899"/>
      <c r="J922" s="899"/>
      <c r="K922" s="899"/>
      <c r="L922" s="899"/>
      <c r="M922" s="899"/>
      <c r="N922" s="899"/>
      <c r="O922" s="899"/>
      <c r="P922" s="899"/>
      <c r="Q922" s="899"/>
      <c r="R922" s="899"/>
      <c r="S922" s="899"/>
      <c r="T922" s="899"/>
      <c r="U922" s="899"/>
      <c r="V922" s="899"/>
      <c r="W922" s="899"/>
      <c r="X922" s="899"/>
      <c r="Y922" s="899"/>
      <c r="Z922" s="899"/>
    </row>
    <row r="923" spans="1:26" ht="15.75" customHeight="1">
      <c r="A923" s="899"/>
      <c r="B923" s="899"/>
      <c r="C923" s="899"/>
      <c r="D923" s="899"/>
      <c r="E923" s="899"/>
      <c r="F923" s="899"/>
      <c r="G923" s="899"/>
      <c r="H923" s="899"/>
      <c r="I923" s="899"/>
      <c r="J923" s="899"/>
      <c r="K923" s="899"/>
      <c r="L923" s="899"/>
      <c r="M923" s="899"/>
      <c r="N923" s="899"/>
      <c r="O923" s="899"/>
      <c r="P923" s="899"/>
      <c r="Q923" s="899"/>
      <c r="R923" s="899"/>
      <c r="S923" s="899"/>
      <c r="T923" s="899"/>
      <c r="U923" s="899"/>
      <c r="V923" s="899"/>
      <c r="W923" s="899"/>
      <c r="X923" s="899"/>
      <c r="Y923" s="899"/>
      <c r="Z923" s="899"/>
    </row>
    <row r="924" spans="1:26" ht="15.75" customHeight="1">
      <c r="A924" s="899"/>
      <c r="B924" s="899"/>
      <c r="C924" s="899"/>
      <c r="D924" s="899"/>
      <c r="E924" s="899"/>
      <c r="F924" s="899"/>
      <c r="G924" s="899"/>
      <c r="H924" s="899"/>
      <c r="I924" s="899"/>
      <c r="J924" s="899"/>
      <c r="K924" s="899"/>
      <c r="L924" s="899"/>
      <c r="M924" s="899"/>
      <c r="N924" s="899"/>
      <c r="O924" s="899"/>
      <c r="P924" s="899"/>
      <c r="Q924" s="899"/>
      <c r="R924" s="899"/>
      <c r="S924" s="899"/>
      <c r="T924" s="899"/>
      <c r="U924" s="899"/>
      <c r="V924" s="899"/>
      <c r="W924" s="899"/>
      <c r="X924" s="899"/>
      <c r="Y924" s="899"/>
      <c r="Z924" s="899"/>
    </row>
    <row r="925" spans="1:26" ht="15.75" customHeight="1">
      <c r="A925" s="899"/>
      <c r="B925" s="899"/>
      <c r="C925" s="899"/>
      <c r="D925" s="899"/>
      <c r="E925" s="899"/>
      <c r="F925" s="899"/>
      <c r="G925" s="899"/>
      <c r="H925" s="899"/>
      <c r="I925" s="899"/>
      <c r="J925" s="899"/>
      <c r="K925" s="899"/>
      <c r="L925" s="899"/>
      <c r="M925" s="899"/>
      <c r="N925" s="899"/>
      <c r="O925" s="899"/>
      <c r="P925" s="899"/>
      <c r="Q925" s="899"/>
      <c r="R925" s="899"/>
      <c r="S925" s="899"/>
      <c r="T925" s="899"/>
      <c r="U925" s="899"/>
      <c r="V925" s="899"/>
      <c r="W925" s="899"/>
      <c r="X925" s="899"/>
      <c r="Y925" s="899"/>
      <c r="Z925" s="899"/>
    </row>
    <row r="926" spans="1:26" ht="15.75" customHeight="1">
      <c r="A926" s="899"/>
      <c r="B926" s="899"/>
      <c r="C926" s="899"/>
      <c r="D926" s="899"/>
      <c r="E926" s="899"/>
      <c r="F926" s="899"/>
      <c r="G926" s="899"/>
      <c r="H926" s="899"/>
      <c r="I926" s="899"/>
      <c r="J926" s="899"/>
      <c r="K926" s="899"/>
      <c r="L926" s="899"/>
      <c r="M926" s="899"/>
      <c r="N926" s="899"/>
      <c r="O926" s="899"/>
      <c r="P926" s="899"/>
      <c r="Q926" s="899"/>
      <c r="R926" s="899"/>
      <c r="S926" s="899"/>
      <c r="T926" s="899"/>
      <c r="U926" s="899"/>
      <c r="V926" s="899"/>
      <c r="W926" s="899"/>
      <c r="X926" s="899"/>
      <c r="Y926" s="899"/>
      <c r="Z926" s="899"/>
    </row>
    <row r="927" spans="1:26" ht="15.75" customHeight="1">
      <c r="A927" s="899"/>
      <c r="B927" s="899"/>
      <c r="C927" s="899"/>
      <c r="D927" s="899"/>
      <c r="E927" s="899"/>
      <c r="F927" s="899"/>
      <c r="G927" s="899"/>
      <c r="H927" s="899"/>
      <c r="I927" s="899"/>
      <c r="J927" s="899"/>
      <c r="K927" s="899"/>
      <c r="L927" s="899"/>
      <c r="M927" s="899"/>
      <c r="N927" s="899"/>
      <c r="O927" s="899"/>
      <c r="P927" s="899"/>
      <c r="Q927" s="899"/>
      <c r="R927" s="899"/>
      <c r="S927" s="899"/>
      <c r="T927" s="899"/>
      <c r="U927" s="899"/>
      <c r="V927" s="899"/>
      <c r="W927" s="899"/>
      <c r="X927" s="899"/>
      <c r="Y927" s="899"/>
      <c r="Z927" s="899"/>
    </row>
    <row r="928" spans="1:26" ht="15.75" customHeight="1">
      <c r="A928" s="899"/>
      <c r="B928" s="899"/>
      <c r="C928" s="899"/>
      <c r="D928" s="899"/>
      <c r="E928" s="899"/>
      <c r="F928" s="899"/>
      <c r="G928" s="899"/>
      <c r="H928" s="899"/>
      <c r="I928" s="899"/>
      <c r="J928" s="899"/>
      <c r="K928" s="899"/>
      <c r="L928" s="899"/>
      <c r="M928" s="899"/>
      <c r="N928" s="899"/>
      <c r="O928" s="899"/>
      <c r="P928" s="899"/>
      <c r="Q928" s="899"/>
      <c r="R928" s="899"/>
      <c r="S928" s="899"/>
      <c r="T928" s="899"/>
      <c r="U928" s="899"/>
      <c r="V928" s="899"/>
      <c r="W928" s="899"/>
      <c r="X928" s="899"/>
      <c r="Y928" s="899"/>
      <c r="Z928" s="899"/>
    </row>
    <row r="929" spans="1:26" ht="15.75" customHeight="1">
      <c r="A929" s="899"/>
      <c r="B929" s="899"/>
      <c r="C929" s="899"/>
      <c r="D929" s="899"/>
      <c r="E929" s="899"/>
      <c r="F929" s="899"/>
      <c r="G929" s="899"/>
      <c r="H929" s="899"/>
      <c r="I929" s="899"/>
      <c r="J929" s="899"/>
      <c r="K929" s="899"/>
      <c r="L929" s="899"/>
      <c r="M929" s="899"/>
      <c r="N929" s="899"/>
      <c r="O929" s="899"/>
      <c r="P929" s="899"/>
      <c r="Q929" s="899"/>
      <c r="R929" s="899"/>
      <c r="S929" s="899"/>
      <c r="T929" s="899"/>
      <c r="U929" s="899"/>
      <c r="V929" s="899"/>
      <c r="W929" s="899"/>
      <c r="X929" s="899"/>
      <c r="Y929" s="899"/>
      <c r="Z929" s="899"/>
    </row>
    <row r="930" spans="1:26" ht="15.75" customHeight="1">
      <c r="A930" s="899"/>
      <c r="B930" s="899"/>
      <c r="C930" s="899"/>
      <c r="D930" s="899"/>
      <c r="E930" s="899"/>
      <c r="F930" s="899"/>
      <c r="G930" s="899"/>
      <c r="H930" s="899"/>
      <c r="I930" s="899"/>
      <c r="J930" s="899"/>
      <c r="K930" s="899"/>
      <c r="L930" s="899"/>
      <c r="M930" s="899"/>
      <c r="N930" s="899"/>
      <c r="O930" s="899"/>
      <c r="P930" s="899"/>
      <c r="Q930" s="899"/>
      <c r="R930" s="899"/>
      <c r="S930" s="899"/>
      <c r="T930" s="899"/>
      <c r="U930" s="899"/>
      <c r="V930" s="899"/>
      <c r="W930" s="899"/>
      <c r="X930" s="899"/>
      <c r="Y930" s="899"/>
      <c r="Z930" s="899"/>
    </row>
    <row r="931" spans="1:26" ht="15.75" customHeight="1">
      <c r="A931" s="899"/>
      <c r="B931" s="899"/>
      <c r="C931" s="899"/>
      <c r="D931" s="899"/>
      <c r="E931" s="899"/>
      <c r="F931" s="899"/>
      <c r="G931" s="899"/>
      <c r="H931" s="899"/>
      <c r="I931" s="899"/>
      <c r="J931" s="899"/>
      <c r="K931" s="899"/>
      <c r="L931" s="899"/>
      <c r="M931" s="899"/>
      <c r="N931" s="899"/>
      <c r="O931" s="899"/>
      <c r="P931" s="899"/>
      <c r="Q931" s="899"/>
      <c r="R931" s="899"/>
      <c r="S931" s="899"/>
      <c r="T931" s="899"/>
      <c r="U931" s="899"/>
      <c r="V931" s="899"/>
      <c r="W931" s="899"/>
      <c r="X931" s="899"/>
      <c r="Y931" s="899"/>
      <c r="Z931" s="899"/>
    </row>
    <row r="932" spans="1:26" ht="15.75" customHeight="1">
      <c r="A932" s="899"/>
      <c r="B932" s="899"/>
      <c r="C932" s="899"/>
      <c r="D932" s="899"/>
      <c r="E932" s="899"/>
      <c r="F932" s="899"/>
      <c r="G932" s="899"/>
      <c r="H932" s="899"/>
      <c r="I932" s="899"/>
      <c r="J932" s="899"/>
      <c r="K932" s="899"/>
      <c r="L932" s="899"/>
      <c r="M932" s="899"/>
      <c r="N932" s="899"/>
      <c r="O932" s="899"/>
      <c r="P932" s="899"/>
      <c r="Q932" s="899"/>
      <c r="R932" s="899"/>
      <c r="S932" s="899"/>
      <c r="T932" s="899"/>
      <c r="U932" s="899"/>
      <c r="V932" s="899"/>
      <c r="W932" s="899"/>
      <c r="X932" s="899"/>
      <c r="Y932" s="899"/>
      <c r="Z932" s="899"/>
    </row>
    <row r="933" spans="1:26" ht="15.75" customHeight="1">
      <c r="A933" s="899"/>
      <c r="B933" s="899"/>
      <c r="C933" s="899"/>
      <c r="D933" s="899"/>
      <c r="E933" s="899"/>
      <c r="F933" s="899"/>
      <c r="G933" s="899"/>
      <c r="H933" s="899"/>
      <c r="I933" s="899"/>
      <c r="J933" s="899"/>
      <c r="K933" s="899"/>
      <c r="L933" s="899"/>
      <c r="M933" s="899"/>
      <c r="N933" s="899"/>
      <c r="O933" s="899"/>
      <c r="P933" s="899"/>
      <c r="Q933" s="899"/>
      <c r="R933" s="899"/>
      <c r="S933" s="899"/>
      <c r="T933" s="899"/>
      <c r="U933" s="899"/>
      <c r="V933" s="899"/>
      <c r="W933" s="899"/>
      <c r="X933" s="899"/>
      <c r="Y933" s="899"/>
      <c r="Z933" s="899"/>
    </row>
    <row r="934" spans="1:26" ht="15.75" customHeight="1">
      <c r="A934" s="899"/>
      <c r="B934" s="899"/>
      <c r="C934" s="899"/>
      <c r="D934" s="899"/>
      <c r="E934" s="899"/>
      <c r="F934" s="899"/>
      <c r="G934" s="899"/>
      <c r="H934" s="899"/>
      <c r="I934" s="899"/>
      <c r="J934" s="899"/>
      <c r="K934" s="899"/>
      <c r="L934" s="899"/>
      <c r="M934" s="899"/>
      <c r="N934" s="899"/>
      <c r="O934" s="899"/>
      <c r="P934" s="899"/>
      <c r="Q934" s="899"/>
      <c r="R934" s="899"/>
      <c r="S934" s="899"/>
      <c r="T934" s="899"/>
      <c r="U934" s="899"/>
      <c r="V934" s="899"/>
      <c r="W934" s="899"/>
      <c r="X934" s="899"/>
      <c r="Y934" s="899"/>
      <c r="Z934" s="899"/>
    </row>
    <row r="935" spans="1:26" ht="15.75" customHeight="1">
      <c r="A935" s="899"/>
      <c r="B935" s="899"/>
      <c r="C935" s="899"/>
      <c r="D935" s="899"/>
      <c r="E935" s="899"/>
      <c r="F935" s="899"/>
      <c r="G935" s="899"/>
      <c r="H935" s="899"/>
      <c r="I935" s="899"/>
      <c r="J935" s="899"/>
      <c r="K935" s="899"/>
      <c r="L935" s="899"/>
      <c r="M935" s="899"/>
      <c r="N935" s="899"/>
      <c r="O935" s="899"/>
      <c r="P935" s="899"/>
      <c r="Q935" s="899"/>
      <c r="R935" s="899"/>
      <c r="S935" s="899"/>
      <c r="T935" s="899"/>
      <c r="U935" s="899"/>
      <c r="V935" s="899"/>
      <c r="W935" s="899"/>
      <c r="X935" s="899"/>
      <c r="Y935" s="899"/>
      <c r="Z935" s="899"/>
    </row>
    <row r="936" spans="1:26" ht="15.75" customHeight="1">
      <c r="A936" s="899"/>
      <c r="B936" s="899"/>
      <c r="C936" s="899"/>
      <c r="D936" s="899"/>
      <c r="E936" s="899"/>
      <c r="F936" s="899"/>
      <c r="G936" s="899"/>
      <c r="H936" s="899"/>
      <c r="I936" s="899"/>
      <c r="J936" s="899"/>
      <c r="K936" s="899"/>
      <c r="L936" s="899"/>
      <c r="M936" s="899"/>
      <c r="N936" s="899"/>
      <c r="O936" s="899"/>
      <c r="P936" s="899"/>
      <c r="Q936" s="899"/>
      <c r="R936" s="899"/>
      <c r="S936" s="899"/>
      <c r="T936" s="899"/>
      <c r="U936" s="899"/>
      <c r="V936" s="899"/>
      <c r="W936" s="899"/>
      <c r="X936" s="899"/>
      <c r="Y936" s="899"/>
      <c r="Z936" s="899"/>
    </row>
    <row r="937" spans="1:26" ht="15.75" customHeight="1">
      <c r="A937" s="899"/>
      <c r="B937" s="899"/>
      <c r="C937" s="899"/>
      <c r="D937" s="899"/>
      <c r="E937" s="899"/>
      <c r="F937" s="899"/>
      <c r="G937" s="899"/>
      <c r="H937" s="899"/>
      <c r="I937" s="899"/>
      <c r="J937" s="899"/>
      <c r="K937" s="899"/>
      <c r="L937" s="899"/>
      <c r="M937" s="899"/>
      <c r="N937" s="899"/>
      <c r="O937" s="899"/>
      <c r="P937" s="899"/>
      <c r="Q937" s="899"/>
      <c r="R937" s="899"/>
      <c r="S937" s="899"/>
      <c r="T937" s="899"/>
      <c r="U937" s="899"/>
      <c r="V937" s="899"/>
      <c r="W937" s="899"/>
      <c r="X937" s="899"/>
      <c r="Y937" s="899"/>
      <c r="Z937" s="899"/>
    </row>
    <row r="938" spans="1:26" ht="15.75" customHeight="1">
      <c r="A938" s="899"/>
      <c r="B938" s="899"/>
      <c r="C938" s="899"/>
      <c r="D938" s="899"/>
      <c r="E938" s="899"/>
      <c r="F938" s="899"/>
      <c r="G938" s="899"/>
      <c r="H938" s="899"/>
      <c r="I938" s="899"/>
      <c r="J938" s="899"/>
      <c r="K938" s="899"/>
      <c r="L938" s="899"/>
      <c r="M938" s="899"/>
      <c r="N938" s="899"/>
      <c r="O938" s="899"/>
      <c r="P938" s="899"/>
      <c r="Q938" s="899"/>
      <c r="R938" s="899"/>
      <c r="S938" s="899"/>
      <c r="T938" s="899"/>
      <c r="U938" s="899"/>
      <c r="V938" s="899"/>
      <c r="W938" s="899"/>
      <c r="X938" s="899"/>
      <c r="Y938" s="899"/>
      <c r="Z938" s="899"/>
    </row>
    <row r="939" spans="1:26" ht="15.75" customHeight="1">
      <c r="A939" s="899"/>
      <c r="B939" s="899"/>
      <c r="C939" s="899"/>
      <c r="D939" s="899"/>
      <c r="E939" s="899"/>
      <c r="F939" s="899"/>
      <c r="G939" s="899"/>
      <c r="H939" s="899"/>
      <c r="I939" s="899"/>
      <c r="J939" s="899"/>
      <c r="K939" s="899"/>
      <c r="L939" s="899"/>
      <c r="M939" s="899"/>
      <c r="N939" s="899"/>
      <c r="O939" s="899"/>
      <c r="P939" s="899"/>
      <c r="Q939" s="899"/>
      <c r="R939" s="899"/>
      <c r="S939" s="899"/>
      <c r="T939" s="899"/>
      <c r="U939" s="899"/>
      <c r="V939" s="899"/>
      <c r="W939" s="899"/>
      <c r="X939" s="899"/>
      <c r="Y939" s="899"/>
      <c r="Z939" s="899"/>
    </row>
    <row r="940" spans="1:26" ht="15.75" customHeight="1">
      <c r="A940" s="899"/>
      <c r="B940" s="899"/>
      <c r="C940" s="899"/>
      <c r="D940" s="899"/>
      <c r="E940" s="899"/>
      <c r="F940" s="899"/>
      <c r="G940" s="899"/>
      <c r="H940" s="899"/>
      <c r="I940" s="899"/>
      <c r="J940" s="899"/>
      <c r="K940" s="899"/>
      <c r="L940" s="899"/>
      <c r="M940" s="899"/>
      <c r="N940" s="899"/>
      <c r="O940" s="899"/>
      <c r="P940" s="899"/>
      <c r="Q940" s="899"/>
      <c r="R940" s="899"/>
      <c r="S940" s="899"/>
      <c r="T940" s="899"/>
      <c r="U940" s="899"/>
      <c r="V940" s="899"/>
      <c r="W940" s="899"/>
      <c r="X940" s="899"/>
      <c r="Y940" s="899"/>
      <c r="Z940" s="899"/>
    </row>
    <row r="941" spans="1:26" ht="15.75" customHeight="1">
      <c r="A941" s="899"/>
      <c r="B941" s="899"/>
      <c r="C941" s="899"/>
      <c r="D941" s="899"/>
      <c r="E941" s="899"/>
      <c r="F941" s="899"/>
      <c r="G941" s="899"/>
      <c r="H941" s="899"/>
      <c r="I941" s="899"/>
      <c r="J941" s="899"/>
      <c r="K941" s="899"/>
      <c r="L941" s="899"/>
      <c r="M941" s="899"/>
      <c r="N941" s="899"/>
      <c r="O941" s="899"/>
      <c r="P941" s="899"/>
      <c r="Q941" s="899"/>
      <c r="R941" s="899"/>
      <c r="S941" s="899"/>
      <c r="T941" s="899"/>
      <c r="U941" s="899"/>
      <c r="V941" s="899"/>
      <c r="W941" s="899"/>
      <c r="X941" s="899"/>
      <c r="Y941" s="899"/>
      <c r="Z941" s="899"/>
    </row>
    <row r="942" spans="1:26" ht="15.75" customHeight="1">
      <c r="A942" s="899"/>
      <c r="B942" s="899"/>
      <c r="C942" s="899"/>
      <c r="D942" s="899"/>
      <c r="E942" s="899"/>
      <c r="F942" s="899"/>
      <c r="G942" s="899"/>
      <c r="H942" s="899"/>
      <c r="I942" s="899"/>
      <c r="J942" s="899"/>
      <c r="K942" s="899"/>
      <c r="L942" s="899"/>
      <c r="M942" s="899"/>
      <c r="N942" s="899"/>
      <c r="O942" s="899"/>
      <c r="P942" s="899"/>
      <c r="Q942" s="899"/>
      <c r="R942" s="899"/>
      <c r="S942" s="899"/>
      <c r="T942" s="899"/>
      <c r="U942" s="899"/>
      <c r="V942" s="899"/>
      <c r="W942" s="899"/>
      <c r="X942" s="899"/>
      <c r="Y942" s="899"/>
      <c r="Z942" s="899"/>
    </row>
    <row r="943" spans="1:26" ht="15.75" customHeight="1">
      <c r="A943" s="899"/>
      <c r="B943" s="899"/>
      <c r="C943" s="899"/>
      <c r="D943" s="899"/>
      <c r="E943" s="899"/>
      <c r="F943" s="899"/>
      <c r="G943" s="899"/>
      <c r="H943" s="899"/>
      <c r="I943" s="899"/>
      <c r="J943" s="899"/>
      <c r="K943" s="899"/>
      <c r="L943" s="899"/>
      <c r="M943" s="899"/>
      <c r="N943" s="899"/>
      <c r="O943" s="899"/>
      <c r="P943" s="899"/>
      <c r="Q943" s="899"/>
      <c r="R943" s="899"/>
      <c r="S943" s="899"/>
      <c r="T943" s="899"/>
      <c r="U943" s="899"/>
      <c r="V943" s="899"/>
      <c r="W943" s="899"/>
      <c r="X943" s="899"/>
      <c r="Y943" s="899"/>
      <c r="Z943" s="899"/>
    </row>
    <row r="944" spans="1:26" ht="15.75" customHeight="1">
      <c r="A944" s="899"/>
      <c r="B944" s="899"/>
      <c r="C944" s="899"/>
      <c r="D944" s="899"/>
      <c r="E944" s="899"/>
      <c r="F944" s="899"/>
      <c r="G944" s="899"/>
      <c r="H944" s="899"/>
      <c r="I944" s="899"/>
      <c r="J944" s="899"/>
      <c r="K944" s="899"/>
      <c r="L944" s="899"/>
      <c r="M944" s="899"/>
      <c r="N944" s="899"/>
      <c r="O944" s="899"/>
      <c r="P944" s="899"/>
      <c r="Q944" s="899"/>
      <c r="R944" s="899"/>
      <c r="S944" s="899"/>
      <c r="T944" s="899"/>
      <c r="U944" s="899"/>
      <c r="V944" s="899"/>
      <c r="W944" s="899"/>
      <c r="X944" s="899"/>
      <c r="Y944" s="899"/>
      <c r="Z944" s="899"/>
    </row>
    <row r="945" spans="1:26" ht="15.75" customHeight="1">
      <c r="A945" s="899"/>
      <c r="B945" s="899"/>
      <c r="C945" s="899"/>
      <c r="D945" s="899"/>
      <c r="E945" s="899"/>
      <c r="F945" s="899"/>
      <c r="G945" s="899"/>
      <c r="H945" s="899"/>
      <c r="I945" s="899"/>
      <c r="J945" s="899"/>
      <c r="K945" s="899"/>
      <c r="L945" s="899"/>
      <c r="M945" s="899"/>
      <c r="N945" s="899"/>
      <c r="O945" s="899"/>
      <c r="P945" s="899"/>
      <c r="Q945" s="899"/>
      <c r="R945" s="899"/>
      <c r="S945" s="899"/>
      <c r="T945" s="899"/>
      <c r="U945" s="899"/>
      <c r="V945" s="899"/>
      <c r="W945" s="899"/>
      <c r="X945" s="899"/>
      <c r="Y945" s="899"/>
      <c r="Z945" s="899"/>
    </row>
    <row r="946" spans="1:26" ht="15.75" customHeight="1">
      <c r="A946" s="899"/>
      <c r="B946" s="899"/>
      <c r="C946" s="899"/>
      <c r="D946" s="899"/>
      <c r="E946" s="899"/>
      <c r="F946" s="899"/>
      <c r="G946" s="899"/>
      <c r="H946" s="899"/>
      <c r="I946" s="899"/>
      <c r="J946" s="899"/>
      <c r="K946" s="899"/>
      <c r="L946" s="899"/>
      <c r="M946" s="899"/>
      <c r="N946" s="899"/>
      <c r="O946" s="899"/>
      <c r="P946" s="899"/>
      <c r="Q946" s="899"/>
      <c r="R946" s="899"/>
      <c r="S946" s="899"/>
      <c r="T946" s="899"/>
      <c r="U946" s="899"/>
      <c r="V946" s="899"/>
      <c r="W946" s="899"/>
      <c r="X946" s="899"/>
      <c r="Y946" s="899"/>
      <c r="Z946" s="899"/>
    </row>
    <row r="947" spans="1:26" ht="15.75" customHeight="1">
      <c r="A947" s="899"/>
      <c r="B947" s="899"/>
      <c r="C947" s="899"/>
      <c r="D947" s="899"/>
      <c r="E947" s="899"/>
      <c r="F947" s="899"/>
      <c r="G947" s="899"/>
      <c r="H947" s="899"/>
      <c r="I947" s="899"/>
      <c r="J947" s="899"/>
      <c r="K947" s="899"/>
      <c r="L947" s="899"/>
      <c r="M947" s="899"/>
      <c r="N947" s="899"/>
      <c r="O947" s="899"/>
      <c r="P947" s="899"/>
      <c r="Q947" s="899"/>
      <c r="R947" s="899"/>
      <c r="S947" s="899"/>
      <c r="T947" s="899"/>
      <c r="U947" s="899"/>
      <c r="V947" s="899"/>
      <c r="W947" s="899"/>
      <c r="X947" s="899"/>
      <c r="Y947" s="899"/>
      <c r="Z947" s="899"/>
    </row>
    <row r="948" spans="1:26" ht="15.75" customHeight="1">
      <c r="A948" s="899"/>
      <c r="B948" s="899"/>
      <c r="C948" s="899"/>
      <c r="D948" s="899"/>
      <c r="E948" s="899"/>
      <c r="F948" s="899"/>
      <c r="G948" s="899"/>
      <c r="H948" s="899"/>
      <c r="I948" s="899"/>
      <c r="J948" s="899"/>
      <c r="K948" s="899"/>
      <c r="L948" s="899"/>
      <c r="M948" s="899"/>
      <c r="N948" s="899"/>
      <c r="O948" s="899"/>
      <c r="P948" s="899"/>
      <c r="Q948" s="899"/>
      <c r="R948" s="899"/>
      <c r="S948" s="899"/>
      <c r="T948" s="899"/>
      <c r="U948" s="899"/>
      <c r="V948" s="899"/>
      <c r="W948" s="899"/>
      <c r="X948" s="899"/>
      <c r="Y948" s="899"/>
      <c r="Z948" s="899"/>
    </row>
    <row r="949" spans="1:26" ht="15.75" customHeight="1">
      <c r="A949" s="899"/>
      <c r="B949" s="899"/>
      <c r="C949" s="899"/>
      <c r="D949" s="899"/>
      <c r="E949" s="899"/>
      <c r="F949" s="899"/>
      <c r="G949" s="899"/>
      <c r="H949" s="899"/>
      <c r="I949" s="899"/>
      <c r="J949" s="899"/>
      <c r="K949" s="899"/>
      <c r="L949" s="899"/>
      <c r="M949" s="899"/>
      <c r="N949" s="899"/>
      <c r="O949" s="899"/>
      <c r="P949" s="899"/>
      <c r="Q949" s="899"/>
      <c r="R949" s="899"/>
      <c r="S949" s="899"/>
      <c r="T949" s="899"/>
      <c r="U949" s="899"/>
      <c r="V949" s="899"/>
      <c r="W949" s="899"/>
      <c r="X949" s="899"/>
      <c r="Y949" s="899"/>
      <c r="Z949" s="899"/>
    </row>
    <row r="950" spans="1:26" ht="15.75" customHeight="1">
      <c r="A950" s="899"/>
      <c r="B950" s="899"/>
      <c r="C950" s="899"/>
      <c r="D950" s="899"/>
      <c r="E950" s="899"/>
      <c r="F950" s="899"/>
      <c r="G950" s="899"/>
      <c r="H950" s="899"/>
      <c r="I950" s="899"/>
      <c r="J950" s="899"/>
      <c r="K950" s="899"/>
      <c r="L950" s="899"/>
      <c r="M950" s="899"/>
      <c r="N950" s="899"/>
      <c r="O950" s="899"/>
      <c r="P950" s="899"/>
      <c r="Q950" s="899"/>
      <c r="R950" s="899"/>
      <c r="S950" s="899"/>
      <c r="T950" s="899"/>
      <c r="U950" s="899"/>
      <c r="V950" s="899"/>
      <c r="W950" s="899"/>
      <c r="X950" s="899"/>
      <c r="Y950" s="899"/>
      <c r="Z950" s="899"/>
    </row>
    <row r="951" spans="1:26" ht="15.75" customHeight="1">
      <c r="A951" s="899"/>
      <c r="B951" s="899"/>
      <c r="C951" s="899"/>
      <c r="D951" s="899"/>
      <c r="E951" s="899"/>
      <c r="F951" s="899"/>
      <c r="G951" s="899"/>
      <c r="H951" s="899"/>
      <c r="I951" s="899"/>
      <c r="J951" s="899"/>
      <c r="K951" s="899"/>
      <c r="L951" s="899"/>
      <c r="M951" s="899"/>
      <c r="N951" s="899"/>
      <c r="O951" s="899"/>
      <c r="P951" s="899"/>
      <c r="Q951" s="899"/>
      <c r="R951" s="899"/>
      <c r="S951" s="899"/>
      <c r="T951" s="899"/>
      <c r="U951" s="899"/>
      <c r="V951" s="899"/>
      <c r="W951" s="899"/>
      <c r="X951" s="899"/>
      <c r="Y951" s="899"/>
      <c r="Z951" s="899"/>
    </row>
    <row r="952" spans="1:26" ht="15.75" customHeight="1">
      <c r="A952" s="899"/>
      <c r="B952" s="899"/>
      <c r="C952" s="899"/>
      <c r="D952" s="899"/>
      <c r="E952" s="899"/>
      <c r="F952" s="899"/>
      <c r="G952" s="899"/>
      <c r="H952" s="899"/>
      <c r="I952" s="899"/>
      <c r="J952" s="899"/>
      <c r="K952" s="899"/>
      <c r="L952" s="899"/>
      <c r="M952" s="899"/>
      <c r="N952" s="899"/>
      <c r="O952" s="899"/>
      <c r="P952" s="899"/>
      <c r="Q952" s="899"/>
      <c r="R952" s="899"/>
      <c r="S952" s="899"/>
      <c r="T952" s="899"/>
      <c r="U952" s="899"/>
      <c r="V952" s="899"/>
      <c r="W952" s="899"/>
      <c r="X952" s="899"/>
      <c r="Y952" s="899"/>
      <c r="Z952" s="899"/>
    </row>
    <row r="953" spans="1:26" ht="15.75" customHeight="1">
      <c r="A953" s="899"/>
      <c r="B953" s="899"/>
      <c r="C953" s="899"/>
      <c r="D953" s="899"/>
      <c r="E953" s="899"/>
      <c r="F953" s="899"/>
      <c r="G953" s="899"/>
      <c r="H953" s="899"/>
      <c r="I953" s="899"/>
      <c r="J953" s="899"/>
      <c r="K953" s="899"/>
      <c r="L953" s="899"/>
      <c r="M953" s="899"/>
      <c r="N953" s="899"/>
      <c r="O953" s="899"/>
      <c r="P953" s="899"/>
      <c r="Q953" s="899"/>
      <c r="R953" s="899"/>
      <c r="S953" s="899"/>
      <c r="T953" s="899"/>
      <c r="U953" s="899"/>
      <c r="V953" s="899"/>
      <c r="W953" s="899"/>
      <c r="X953" s="899"/>
      <c r="Y953" s="899"/>
      <c r="Z953" s="899"/>
    </row>
    <row r="954" spans="1:26" ht="15.75" customHeight="1">
      <c r="A954" s="899"/>
      <c r="B954" s="899"/>
      <c r="C954" s="899"/>
      <c r="D954" s="899"/>
      <c r="E954" s="899"/>
      <c r="F954" s="899"/>
      <c r="G954" s="899"/>
      <c r="H954" s="899"/>
      <c r="I954" s="899"/>
      <c r="J954" s="899"/>
      <c r="K954" s="899"/>
      <c r="L954" s="899"/>
      <c r="M954" s="899"/>
      <c r="N954" s="899"/>
      <c r="O954" s="899"/>
      <c r="P954" s="899"/>
      <c r="Q954" s="899"/>
      <c r="R954" s="899"/>
      <c r="S954" s="899"/>
      <c r="T954" s="899"/>
      <c r="U954" s="899"/>
      <c r="V954" s="899"/>
      <c r="W954" s="899"/>
      <c r="X954" s="899"/>
      <c r="Y954" s="899"/>
      <c r="Z954" s="899"/>
    </row>
    <row r="955" spans="1:26" ht="15.75" customHeight="1">
      <c r="A955" s="899"/>
      <c r="B955" s="899"/>
      <c r="C955" s="899"/>
      <c r="D955" s="899"/>
      <c r="E955" s="899"/>
      <c r="F955" s="899"/>
      <c r="G955" s="899"/>
      <c r="H955" s="899"/>
      <c r="I955" s="899"/>
      <c r="J955" s="899"/>
      <c r="K955" s="899"/>
      <c r="L955" s="899"/>
      <c r="M955" s="899"/>
      <c r="N955" s="899"/>
      <c r="O955" s="899"/>
      <c r="P955" s="899"/>
      <c r="Q955" s="899"/>
      <c r="R955" s="899"/>
      <c r="S955" s="899"/>
      <c r="T955" s="899"/>
      <c r="U955" s="899"/>
      <c r="V955" s="899"/>
      <c r="W955" s="899"/>
      <c r="X955" s="899"/>
      <c r="Y955" s="899"/>
      <c r="Z955" s="899"/>
    </row>
    <row r="956" spans="1:26" ht="15.75" customHeight="1">
      <c r="A956" s="899"/>
      <c r="B956" s="899"/>
      <c r="C956" s="899"/>
      <c r="D956" s="899"/>
      <c r="E956" s="899"/>
      <c r="F956" s="899"/>
      <c r="G956" s="899"/>
      <c r="H956" s="899"/>
      <c r="I956" s="899"/>
      <c r="J956" s="899"/>
      <c r="K956" s="899"/>
      <c r="L956" s="899"/>
      <c r="M956" s="899"/>
      <c r="N956" s="899"/>
      <c r="O956" s="899"/>
      <c r="P956" s="899"/>
      <c r="Q956" s="899"/>
      <c r="R956" s="899"/>
      <c r="S956" s="899"/>
      <c r="T956" s="899"/>
      <c r="U956" s="899"/>
      <c r="V956" s="899"/>
      <c r="W956" s="899"/>
      <c r="X956" s="899"/>
      <c r="Y956" s="899"/>
      <c r="Z956" s="899"/>
    </row>
    <row r="957" spans="1:26" ht="15.75" customHeight="1">
      <c r="A957" s="899"/>
      <c r="B957" s="899"/>
      <c r="C957" s="899"/>
      <c r="D957" s="899"/>
      <c r="E957" s="899"/>
      <c r="F957" s="899"/>
      <c r="G957" s="899"/>
      <c r="H957" s="899"/>
      <c r="I957" s="899"/>
      <c r="J957" s="899"/>
      <c r="K957" s="899"/>
      <c r="L957" s="899"/>
      <c r="M957" s="899"/>
      <c r="N957" s="899"/>
      <c r="O957" s="899"/>
      <c r="P957" s="899"/>
      <c r="Q957" s="899"/>
      <c r="R957" s="899"/>
      <c r="S957" s="899"/>
      <c r="T957" s="899"/>
      <c r="U957" s="899"/>
      <c r="V957" s="899"/>
      <c r="W957" s="899"/>
      <c r="X957" s="899"/>
      <c r="Y957" s="899"/>
      <c r="Z957" s="899"/>
    </row>
    <row r="958" spans="1:26" ht="15.75" customHeight="1">
      <c r="A958" s="899"/>
      <c r="B958" s="899"/>
      <c r="C958" s="899"/>
      <c r="D958" s="899"/>
      <c r="E958" s="899"/>
      <c r="F958" s="899"/>
      <c r="G958" s="899"/>
      <c r="H958" s="899"/>
      <c r="I958" s="899"/>
      <c r="J958" s="899"/>
      <c r="K958" s="899"/>
      <c r="L958" s="899"/>
      <c r="M958" s="899"/>
      <c r="N958" s="899"/>
      <c r="O958" s="899"/>
      <c r="P958" s="899"/>
      <c r="Q958" s="899"/>
      <c r="R958" s="899"/>
      <c r="S958" s="899"/>
      <c r="T958" s="899"/>
      <c r="U958" s="899"/>
      <c r="V958" s="899"/>
      <c r="W958" s="899"/>
      <c r="X958" s="899"/>
      <c r="Y958" s="899"/>
      <c r="Z958" s="899"/>
    </row>
    <row r="959" spans="1:26" ht="15.75" customHeight="1">
      <c r="A959" s="899"/>
      <c r="B959" s="899"/>
      <c r="C959" s="899"/>
      <c r="D959" s="899"/>
      <c r="E959" s="899"/>
      <c r="F959" s="899"/>
      <c r="G959" s="899"/>
      <c r="H959" s="899"/>
      <c r="I959" s="899"/>
      <c r="J959" s="899"/>
      <c r="K959" s="899"/>
      <c r="L959" s="899"/>
      <c r="M959" s="899"/>
      <c r="N959" s="899"/>
      <c r="O959" s="899"/>
      <c r="P959" s="899"/>
      <c r="Q959" s="899"/>
      <c r="R959" s="899"/>
      <c r="S959" s="899"/>
      <c r="T959" s="899"/>
      <c r="U959" s="899"/>
      <c r="V959" s="899"/>
      <c r="W959" s="899"/>
      <c r="X959" s="899"/>
      <c r="Y959" s="899"/>
      <c r="Z959" s="899"/>
    </row>
    <row r="960" spans="1:26" ht="15.75" customHeight="1">
      <c r="A960" s="899"/>
      <c r="B960" s="899"/>
      <c r="C960" s="899"/>
      <c r="D960" s="899"/>
      <c r="E960" s="899"/>
      <c r="F960" s="899"/>
      <c r="G960" s="899"/>
      <c r="H960" s="899"/>
      <c r="I960" s="899"/>
      <c r="J960" s="899"/>
      <c r="K960" s="899"/>
      <c r="L960" s="899"/>
      <c r="M960" s="899"/>
      <c r="N960" s="899"/>
      <c r="O960" s="899"/>
      <c r="P960" s="899"/>
      <c r="Q960" s="899"/>
      <c r="R960" s="899"/>
      <c r="S960" s="899"/>
      <c r="T960" s="899"/>
      <c r="U960" s="899"/>
      <c r="V960" s="899"/>
      <c r="W960" s="899"/>
      <c r="X960" s="899"/>
      <c r="Y960" s="899"/>
      <c r="Z960" s="899"/>
    </row>
    <row r="961" spans="1:26" ht="15.75" customHeight="1">
      <c r="A961" s="899"/>
      <c r="B961" s="899"/>
      <c r="C961" s="899"/>
      <c r="D961" s="899"/>
      <c r="E961" s="899"/>
      <c r="F961" s="899"/>
      <c r="G961" s="899"/>
      <c r="H961" s="899"/>
      <c r="I961" s="899"/>
      <c r="J961" s="899"/>
      <c r="K961" s="899"/>
      <c r="L961" s="899"/>
      <c r="M961" s="899"/>
      <c r="N961" s="899"/>
      <c r="O961" s="899"/>
      <c r="P961" s="899"/>
      <c r="Q961" s="899"/>
      <c r="R961" s="899"/>
      <c r="S961" s="899"/>
      <c r="T961" s="899"/>
      <c r="U961" s="899"/>
      <c r="V961" s="899"/>
      <c r="W961" s="899"/>
      <c r="X961" s="899"/>
      <c r="Y961" s="899"/>
      <c r="Z961" s="899"/>
    </row>
    <row r="962" spans="1:26" ht="15.75" customHeight="1">
      <c r="A962" s="899"/>
      <c r="B962" s="899"/>
      <c r="C962" s="899"/>
      <c r="D962" s="899"/>
      <c r="E962" s="899"/>
      <c r="F962" s="899"/>
      <c r="G962" s="899"/>
      <c r="H962" s="899"/>
      <c r="I962" s="899"/>
      <c r="J962" s="899"/>
      <c r="K962" s="899"/>
      <c r="L962" s="899"/>
      <c r="M962" s="899"/>
      <c r="N962" s="899"/>
      <c r="O962" s="899"/>
      <c r="P962" s="899"/>
      <c r="Q962" s="899"/>
      <c r="R962" s="899"/>
      <c r="S962" s="899"/>
      <c r="T962" s="899"/>
      <c r="U962" s="899"/>
      <c r="V962" s="899"/>
      <c r="W962" s="899"/>
      <c r="X962" s="899"/>
      <c r="Y962" s="899"/>
      <c r="Z962" s="899"/>
    </row>
    <row r="963" spans="1:26" ht="15.75" customHeight="1">
      <c r="A963" s="899"/>
      <c r="B963" s="899"/>
      <c r="C963" s="899"/>
      <c r="D963" s="899"/>
      <c r="E963" s="899"/>
      <c r="F963" s="899"/>
      <c r="G963" s="899"/>
      <c r="H963" s="899"/>
      <c r="I963" s="899"/>
      <c r="J963" s="899"/>
      <c r="K963" s="899"/>
      <c r="L963" s="899"/>
      <c r="M963" s="899"/>
      <c r="N963" s="899"/>
      <c r="O963" s="899"/>
      <c r="P963" s="899"/>
      <c r="Q963" s="899"/>
      <c r="R963" s="899"/>
      <c r="S963" s="899"/>
      <c r="T963" s="899"/>
      <c r="U963" s="899"/>
      <c r="V963" s="899"/>
      <c r="W963" s="899"/>
      <c r="X963" s="899"/>
      <c r="Y963" s="899"/>
      <c r="Z963" s="899"/>
    </row>
    <row r="964" spans="1:26" ht="15.75" customHeight="1">
      <c r="A964" s="899"/>
      <c r="B964" s="899"/>
      <c r="C964" s="899"/>
      <c r="D964" s="899"/>
      <c r="E964" s="899"/>
      <c r="F964" s="899"/>
      <c r="G964" s="899"/>
      <c r="H964" s="899"/>
      <c r="I964" s="899"/>
      <c r="J964" s="899"/>
      <c r="K964" s="899"/>
      <c r="L964" s="899"/>
      <c r="M964" s="899"/>
      <c r="N964" s="899"/>
      <c r="O964" s="899"/>
      <c r="P964" s="899"/>
      <c r="Q964" s="899"/>
      <c r="R964" s="899"/>
      <c r="S964" s="899"/>
      <c r="T964" s="899"/>
      <c r="U964" s="899"/>
      <c r="V964" s="899"/>
      <c r="W964" s="899"/>
      <c r="X964" s="899"/>
      <c r="Y964" s="899"/>
      <c r="Z964" s="899"/>
    </row>
    <row r="965" spans="1:26" ht="15.75" customHeight="1">
      <c r="A965" s="899"/>
      <c r="B965" s="899"/>
      <c r="C965" s="899"/>
      <c r="D965" s="899"/>
      <c r="E965" s="899"/>
      <c r="F965" s="899"/>
      <c r="G965" s="899"/>
      <c r="H965" s="899"/>
      <c r="I965" s="899"/>
      <c r="J965" s="899"/>
      <c r="K965" s="899"/>
      <c r="L965" s="899"/>
      <c r="M965" s="899"/>
      <c r="N965" s="899"/>
      <c r="O965" s="899"/>
      <c r="P965" s="899"/>
      <c r="Q965" s="899"/>
      <c r="R965" s="899"/>
      <c r="S965" s="899"/>
      <c r="T965" s="899"/>
      <c r="U965" s="899"/>
      <c r="V965" s="899"/>
      <c r="W965" s="899"/>
      <c r="X965" s="899"/>
      <c r="Y965" s="899"/>
      <c r="Z965" s="899"/>
    </row>
    <row r="966" spans="1:26" ht="15.75" customHeight="1">
      <c r="A966" s="899"/>
      <c r="B966" s="899"/>
      <c r="C966" s="899"/>
      <c r="D966" s="899"/>
      <c r="E966" s="899"/>
      <c r="F966" s="899"/>
      <c r="G966" s="899"/>
      <c r="H966" s="899"/>
      <c r="I966" s="899"/>
      <c r="J966" s="899"/>
      <c r="K966" s="899"/>
      <c r="L966" s="899"/>
      <c r="M966" s="899"/>
      <c r="N966" s="899"/>
      <c r="O966" s="899"/>
      <c r="P966" s="899"/>
      <c r="Q966" s="899"/>
      <c r="R966" s="899"/>
      <c r="S966" s="899"/>
      <c r="T966" s="899"/>
      <c r="U966" s="899"/>
      <c r="V966" s="899"/>
      <c r="W966" s="899"/>
      <c r="X966" s="899"/>
      <c r="Y966" s="899"/>
      <c r="Z966" s="899"/>
    </row>
    <row r="967" spans="1:26" ht="15.75" customHeight="1">
      <c r="A967" s="899"/>
      <c r="B967" s="899"/>
      <c r="C967" s="899"/>
      <c r="D967" s="899"/>
      <c r="E967" s="899"/>
      <c r="F967" s="899"/>
      <c r="G967" s="899"/>
      <c r="H967" s="899"/>
      <c r="I967" s="899"/>
      <c r="J967" s="899"/>
      <c r="K967" s="899"/>
      <c r="L967" s="899"/>
      <c r="M967" s="899"/>
      <c r="N967" s="899"/>
      <c r="O967" s="899"/>
      <c r="P967" s="899"/>
      <c r="Q967" s="899"/>
      <c r="R967" s="899"/>
      <c r="S967" s="899"/>
      <c r="T967" s="899"/>
      <c r="U967" s="899"/>
      <c r="V967" s="899"/>
      <c r="W967" s="899"/>
      <c r="X967" s="899"/>
      <c r="Y967" s="899"/>
      <c r="Z967" s="899"/>
    </row>
    <row r="968" spans="1:26" ht="15.75" customHeight="1">
      <c r="A968" s="899"/>
      <c r="B968" s="899"/>
      <c r="C968" s="899"/>
      <c r="D968" s="899"/>
      <c r="E968" s="899"/>
      <c r="F968" s="899"/>
      <c r="G968" s="899"/>
      <c r="H968" s="899"/>
      <c r="I968" s="899"/>
      <c r="J968" s="899"/>
      <c r="K968" s="899"/>
      <c r="L968" s="899"/>
      <c r="M968" s="899"/>
      <c r="N968" s="899"/>
      <c r="O968" s="899"/>
      <c r="P968" s="899"/>
      <c r="Q968" s="899"/>
      <c r="R968" s="899"/>
      <c r="S968" s="899"/>
      <c r="T968" s="899"/>
      <c r="U968" s="899"/>
      <c r="V968" s="899"/>
      <c r="W968" s="899"/>
      <c r="X968" s="899"/>
      <c r="Y968" s="899"/>
      <c r="Z968" s="899"/>
    </row>
    <row r="969" spans="1:26" ht="15.75" customHeight="1">
      <c r="A969" s="899"/>
      <c r="B969" s="899"/>
      <c r="C969" s="899"/>
      <c r="D969" s="899"/>
      <c r="E969" s="899"/>
      <c r="F969" s="899"/>
      <c r="G969" s="899"/>
      <c r="H969" s="899"/>
      <c r="I969" s="899"/>
      <c r="J969" s="899"/>
      <c r="K969" s="899"/>
      <c r="L969" s="899"/>
      <c r="M969" s="899"/>
      <c r="N969" s="899"/>
      <c r="O969" s="899"/>
      <c r="P969" s="899"/>
      <c r="Q969" s="899"/>
      <c r="R969" s="899"/>
      <c r="S969" s="899"/>
      <c r="T969" s="899"/>
      <c r="U969" s="899"/>
      <c r="V969" s="899"/>
      <c r="W969" s="899"/>
      <c r="X969" s="899"/>
      <c r="Y969" s="899"/>
      <c r="Z969" s="899"/>
    </row>
    <row r="970" spans="1:26" ht="15.75" customHeight="1">
      <c r="A970" s="899"/>
      <c r="B970" s="899"/>
      <c r="C970" s="899"/>
      <c r="D970" s="899"/>
      <c r="E970" s="899"/>
      <c r="F970" s="899"/>
      <c r="G970" s="899"/>
      <c r="H970" s="899"/>
      <c r="I970" s="899"/>
      <c r="J970" s="899"/>
      <c r="K970" s="899"/>
      <c r="L970" s="899"/>
      <c r="M970" s="899"/>
      <c r="N970" s="899"/>
      <c r="O970" s="899"/>
      <c r="P970" s="899"/>
      <c r="Q970" s="899"/>
      <c r="R970" s="899"/>
      <c r="S970" s="899"/>
      <c r="T970" s="899"/>
      <c r="U970" s="899"/>
      <c r="V970" s="899"/>
      <c r="W970" s="899"/>
      <c r="X970" s="899"/>
      <c r="Y970" s="899"/>
      <c r="Z970" s="899"/>
    </row>
    <row r="971" spans="1:26" ht="15.75" customHeight="1">
      <c r="A971" s="899"/>
      <c r="B971" s="899"/>
      <c r="C971" s="899"/>
      <c r="D971" s="899"/>
      <c r="E971" s="899"/>
      <c r="F971" s="899"/>
      <c r="G971" s="899"/>
      <c r="H971" s="899"/>
      <c r="I971" s="899"/>
      <c r="J971" s="899"/>
      <c r="K971" s="899"/>
      <c r="L971" s="899"/>
      <c r="M971" s="899"/>
      <c r="N971" s="899"/>
      <c r="O971" s="899"/>
      <c r="P971" s="899"/>
      <c r="Q971" s="899"/>
      <c r="R971" s="899"/>
      <c r="S971" s="899"/>
      <c r="T971" s="899"/>
      <c r="U971" s="899"/>
      <c r="V971" s="899"/>
      <c r="W971" s="899"/>
      <c r="X971" s="899"/>
      <c r="Y971" s="899"/>
      <c r="Z971" s="899"/>
    </row>
    <row r="972" spans="1:26" ht="15.75" customHeight="1">
      <c r="A972" s="899"/>
      <c r="B972" s="899"/>
      <c r="C972" s="899"/>
      <c r="D972" s="899"/>
      <c r="E972" s="899"/>
      <c r="F972" s="899"/>
      <c r="G972" s="899"/>
      <c r="H972" s="899"/>
      <c r="I972" s="899"/>
      <c r="J972" s="899"/>
      <c r="K972" s="899"/>
      <c r="L972" s="899"/>
      <c r="M972" s="899"/>
      <c r="N972" s="899"/>
      <c r="O972" s="899"/>
      <c r="P972" s="899"/>
      <c r="Q972" s="899"/>
      <c r="R972" s="899"/>
      <c r="S972" s="899"/>
      <c r="T972" s="899"/>
      <c r="U972" s="899"/>
      <c r="V972" s="899"/>
      <c r="W972" s="899"/>
      <c r="X972" s="899"/>
      <c r="Y972" s="899"/>
      <c r="Z972" s="899"/>
    </row>
    <row r="973" spans="1:26" ht="15.75" customHeight="1">
      <c r="A973" s="899"/>
      <c r="B973" s="899"/>
      <c r="C973" s="899"/>
      <c r="D973" s="899"/>
      <c r="E973" s="899"/>
      <c r="F973" s="899"/>
      <c r="G973" s="899"/>
      <c r="H973" s="899"/>
      <c r="I973" s="899"/>
      <c r="J973" s="899"/>
      <c r="K973" s="899"/>
      <c r="L973" s="899"/>
      <c r="M973" s="899"/>
      <c r="N973" s="899"/>
      <c r="O973" s="899"/>
      <c r="P973" s="899"/>
      <c r="Q973" s="899"/>
      <c r="R973" s="899"/>
      <c r="S973" s="899"/>
      <c r="T973" s="899"/>
      <c r="U973" s="899"/>
      <c r="V973" s="899"/>
      <c r="W973" s="899"/>
      <c r="X973" s="899"/>
      <c r="Y973" s="899"/>
      <c r="Z973" s="899"/>
    </row>
    <row r="974" spans="1:26" ht="15.75" customHeight="1">
      <c r="A974" s="899"/>
      <c r="B974" s="899"/>
      <c r="C974" s="899"/>
      <c r="D974" s="899"/>
      <c r="E974" s="899"/>
      <c r="F974" s="899"/>
      <c r="G974" s="899"/>
      <c r="H974" s="899"/>
      <c r="I974" s="899"/>
      <c r="J974" s="899"/>
      <c r="K974" s="899"/>
      <c r="L974" s="899"/>
      <c r="M974" s="899"/>
      <c r="N974" s="899"/>
      <c r="O974" s="899"/>
      <c r="P974" s="899"/>
      <c r="Q974" s="899"/>
      <c r="R974" s="899"/>
      <c r="S974" s="899"/>
      <c r="T974" s="899"/>
      <c r="U974" s="899"/>
      <c r="V974" s="899"/>
      <c r="W974" s="899"/>
      <c r="X974" s="899"/>
      <c r="Y974" s="899"/>
      <c r="Z974" s="899"/>
    </row>
    <row r="975" spans="1:26" ht="15.75" customHeight="1">
      <c r="A975" s="899"/>
      <c r="B975" s="899"/>
      <c r="C975" s="899"/>
      <c r="D975" s="899"/>
      <c r="E975" s="899"/>
      <c r="F975" s="899"/>
      <c r="G975" s="899"/>
      <c r="H975" s="899"/>
      <c r="I975" s="899"/>
      <c r="J975" s="899"/>
      <c r="K975" s="899"/>
      <c r="L975" s="899"/>
      <c r="M975" s="899"/>
      <c r="N975" s="899"/>
      <c r="O975" s="899"/>
      <c r="P975" s="899"/>
      <c r="Q975" s="899"/>
      <c r="R975" s="899"/>
      <c r="S975" s="899"/>
      <c r="T975" s="899"/>
      <c r="U975" s="899"/>
      <c r="V975" s="899"/>
      <c r="W975" s="899"/>
      <c r="X975" s="899"/>
      <c r="Y975" s="899"/>
      <c r="Z975" s="899"/>
    </row>
    <row r="976" spans="1:26" ht="15.75" customHeight="1">
      <c r="A976" s="899"/>
      <c r="B976" s="899"/>
      <c r="C976" s="899"/>
      <c r="D976" s="899"/>
      <c r="E976" s="899"/>
      <c r="F976" s="899"/>
      <c r="G976" s="899"/>
      <c r="H976" s="899"/>
      <c r="I976" s="899"/>
      <c r="J976" s="899"/>
      <c r="K976" s="899"/>
      <c r="L976" s="899"/>
      <c r="M976" s="899"/>
      <c r="N976" s="899"/>
      <c r="O976" s="899"/>
      <c r="P976" s="899"/>
      <c r="Q976" s="899"/>
      <c r="R976" s="899"/>
      <c r="S976" s="899"/>
      <c r="T976" s="899"/>
      <c r="U976" s="899"/>
      <c r="V976" s="899"/>
      <c r="W976" s="899"/>
      <c r="X976" s="899"/>
      <c r="Y976" s="899"/>
      <c r="Z976" s="899"/>
    </row>
    <row r="977" spans="1:26" ht="15.75" customHeight="1">
      <c r="A977" s="899"/>
      <c r="B977" s="899"/>
      <c r="C977" s="899"/>
      <c r="D977" s="899"/>
      <c r="E977" s="899"/>
      <c r="F977" s="899"/>
      <c r="G977" s="899"/>
      <c r="H977" s="899"/>
      <c r="I977" s="899"/>
      <c r="J977" s="899"/>
      <c r="K977" s="899"/>
      <c r="L977" s="899"/>
      <c r="M977" s="899"/>
      <c r="N977" s="899"/>
      <c r="O977" s="899"/>
      <c r="P977" s="899"/>
      <c r="Q977" s="899"/>
      <c r="R977" s="899"/>
      <c r="S977" s="899"/>
      <c r="T977" s="899"/>
      <c r="U977" s="899"/>
      <c r="V977" s="899"/>
      <c r="W977" s="899"/>
      <c r="X977" s="899"/>
      <c r="Y977" s="899"/>
      <c r="Z977" s="899"/>
    </row>
    <row r="978" spans="1:26" ht="15.75" customHeight="1">
      <c r="A978" s="899"/>
      <c r="B978" s="899"/>
      <c r="C978" s="899"/>
      <c r="D978" s="899"/>
      <c r="E978" s="899"/>
      <c r="F978" s="899"/>
      <c r="G978" s="899"/>
      <c r="H978" s="899"/>
      <c r="I978" s="899"/>
      <c r="J978" s="899"/>
      <c r="K978" s="899"/>
      <c r="L978" s="899"/>
      <c r="M978" s="899"/>
      <c r="N978" s="899"/>
      <c r="O978" s="899"/>
      <c r="P978" s="899"/>
      <c r="Q978" s="899"/>
      <c r="R978" s="899"/>
      <c r="S978" s="899"/>
      <c r="T978" s="899"/>
      <c r="U978" s="899"/>
      <c r="V978" s="899"/>
      <c r="W978" s="899"/>
      <c r="X978" s="899"/>
      <c r="Y978" s="899"/>
      <c r="Z978" s="899"/>
    </row>
    <row r="979" spans="1:26" ht="15.75" customHeight="1">
      <c r="A979" s="899"/>
      <c r="B979" s="899"/>
      <c r="C979" s="899"/>
      <c r="D979" s="899"/>
      <c r="E979" s="899"/>
      <c r="F979" s="899"/>
      <c r="G979" s="899"/>
      <c r="H979" s="899"/>
      <c r="I979" s="899"/>
      <c r="J979" s="899"/>
      <c r="K979" s="899"/>
      <c r="L979" s="899"/>
      <c r="M979" s="899"/>
      <c r="N979" s="899"/>
      <c r="O979" s="899"/>
      <c r="P979" s="899"/>
      <c r="Q979" s="899"/>
      <c r="R979" s="899"/>
      <c r="S979" s="899"/>
      <c r="T979" s="899"/>
      <c r="U979" s="899"/>
      <c r="V979" s="899"/>
      <c r="W979" s="899"/>
      <c r="X979" s="899"/>
      <c r="Y979" s="899"/>
      <c r="Z979" s="899"/>
    </row>
    <row r="980" spans="1:26" ht="15.75" customHeight="1">
      <c r="A980" s="899"/>
      <c r="B980" s="899"/>
      <c r="C980" s="899"/>
      <c r="D980" s="899"/>
      <c r="E980" s="899"/>
      <c r="F980" s="899"/>
      <c r="G980" s="899"/>
      <c r="H980" s="899"/>
      <c r="I980" s="899"/>
      <c r="J980" s="899"/>
      <c r="K980" s="899"/>
      <c r="L980" s="899"/>
      <c r="M980" s="899"/>
      <c r="N980" s="899"/>
      <c r="O980" s="899"/>
      <c r="P980" s="899"/>
      <c r="Q980" s="899"/>
      <c r="R980" s="899"/>
      <c r="S980" s="899"/>
      <c r="T980" s="899"/>
      <c r="U980" s="899"/>
      <c r="V980" s="899"/>
      <c r="W980" s="899"/>
      <c r="X980" s="899"/>
      <c r="Y980" s="899"/>
      <c r="Z980" s="899"/>
    </row>
    <row r="981" spans="1:26" ht="15.75" customHeight="1">
      <c r="A981" s="899"/>
      <c r="B981" s="899"/>
      <c r="C981" s="899"/>
      <c r="D981" s="899"/>
      <c r="E981" s="899"/>
      <c r="F981" s="899"/>
      <c r="G981" s="899"/>
      <c r="H981" s="899"/>
      <c r="I981" s="899"/>
      <c r="J981" s="899"/>
      <c r="K981" s="899"/>
      <c r="L981" s="899"/>
      <c r="M981" s="899"/>
      <c r="N981" s="899"/>
      <c r="O981" s="899"/>
      <c r="P981" s="899"/>
      <c r="Q981" s="899"/>
      <c r="R981" s="899"/>
      <c r="S981" s="899"/>
      <c r="T981" s="899"/>
      <c r="U981" s="899"/>
      <c r="V981" s="899"/>
      <c r="W981" s="899"/>
      <c r="X981" s="899"/>
      <c r="Y981" s="899"/>
      <c r="Z981" s="899"/>
    </row>
    <row r="982" spans="1:26" ht="15.75" customHeight="1">
      <c r="A982" s="899"/>
      <c r="B982" s="899"/>
      <c r="C982" s="899"/>
      <c r="D982" s="899"/>
      <c r="E982" s="899"/>
      <c r="F982" s="899"/>
      <c r="G982" s="899"/>
      <c r="H982" s="899"/>
      <c r="I982" s="899"/>
      <c r="J982" s="899"/>
      <c r="K982" s="899"/>
      <c r="L982" s="899"/>
      <c r="M982" s="899"/>
      <c r="N982" s="899"/>
      <c r="O982" s="899"/>
      <c r="P982" s="899"/>
      <c r="Q982" s="899"/>
      <c r="R982" s="899"/>
      <c r="S982" s="899"/>
      <c r="T982" s="899"/>
      <c r="U982" s="899"/>
      <c r="V982" s="899"/>
      <c r="W982" s="899"/>
      <c r="X982" s="899"/>
      <c r="Y982" s="899"/>
      <c r="Z982" s="899"/>
    </row>
    <row r="983" spans="1:26" ht="15.75" customHeight="1">
      <c r="A983" s="899"/>
      <c r="B983" s="899"/>
      <c r="C983" s="899"/>
      <c r="D983" s="899"/>
      <c r="E983" s="899"/>
      <c r="F983" s="899"/>
      <c r="G983" s="899"/>
      <c r="H983" s="899"/>
      <c r="I983" s="899"/>
      <c r="J983" s="899"/>
      <c r="K983" s="899"/>
      <c r="L983" s="899"/>
      <c r="M983" s="899"/>
      <c r="N983" s="899"/>
      <c r="O983" s="899"/>
      <c r="P983" s="899"/>
      <c r="Q983" s="899"/>
      <c r="R983" s="899"/>
      <c r="S983" s="899"/>
      <c r="T983" s="899"/>
      <c r="U983" s="899"/>
      <c r="V983" s="899"/>
      <c r="W983" s="899"/>
      <c r="X983" s="899"/>
      <c r="Y983" s="899"/>
      <c r="Z983" s="899"/>
    </row>
    <row r="984" spans="1:26" ht="15.75" customHeight="1">
      <c r="A984" s="899"/>
      <c r="B984" s="899"/>
      <c r="C984" s="899"/>
      <c r="D984" s="899"/>
      <c r="E984" s="899"/>
      <c r="F984" s="899"/>
      <c r="G984" s="899"/>
      <c r="H984" s="899"/>
      <c r="I984" s="899"/>
      <c r="J984" s="899"/>
      <c r="K984" s="899"/>
      <c r="L984" s="899"/>
      <c r="M984" s="899"/>
      <c r="N984" s="899"/>
      <c r="O984" s="899"/>
      <c r="P984" s="899"/>
      <c r="Q984" s="899"/>
      <c r="R984" s="899"/>
      <c r="S984" s="899"/>
      <c r="T984" s="899"/>
      <c r="U984" s="899"/>
      <c r="V984" s="899"/>
      <c r="W984" s="899"/>
      <c r="X984" s="899"/>
      <c r="Y984" s="899"/>
      <c r="Z984" s="899"/>
    </row>
    <row r="985" spans="1:26" ht="15.75" customHeight="1">
      <c r="A985" s="899"/>
      <c r="B985" s="899"/>
      <c r="C985" s="899"/>
      <c r="D985" s="899"/>
      <c r="E985" s="899"/>
      <c r="F985" s="899"/>
      <c r="G985" s="899"/>
      <c r="H985" s="899"/>
      <c r="I985" s="899"/>
      <c r="J985" s="899"/>
      <c r="K985" s="899"/>
      <c r="L985" s="899"/>
      <c r="M985" s="899"/>
      <c r="N985" s="899"/>
      <c r="O985" s="899"/>
      <c r="P985" s="899"/>
      <c r="Q985" s="899"/>
      <c r="R985" s="899"/>
      <c r="S985" s="899"/>
      <c r="T985" s="899"/>
      <c r="U985" s="899"/>
      <c r="V985" s="899"/>
      <c r="W985" s="899"/>
      <c r="X985" s="899"/>
      <c r="Y985" s="899"/>
      <c r="Z985" s="899"/>
    </row>
    <row r="986" spans="1:26" ht="15.75" customHeight="1">
      <c r="A986" s="899"/>
      <c r="B986" s="899"/>
      <c r="C986" s="899"/>
      <c r="D986" s="899"/>
      <c r="E986" s="899"/>
      <c r="F986" s="899"/>
      <c r="G986" s="899"/>
      <c r="H986" s="899"/>
      <c r="I986" s="899"/>
      <c r="J986" s="899"/>
      <c r="K986" s="899"/>
      <c r="L986" s="899"/>
      <c r="M986" s="899"/>
      <c r="N986" s="899"/>
      <c r="O986" s="899"/>
      <c r="P986" s="899"/>
      <c r="Q986" s="899"/>
      <c r="R986" s="899"/>
      <c r="S986" s="899"/>
      <c r="T986" s="899"/>
      <c r="U986" s="899"/>
      <c r="V986" s="899"/>
      <c r="W986" s="899"/>
      <c r="X986" s="899"/>
      <c r="Y986" s="899"/>
      <c r="Z986" s="899"/>
    </row>
    <row r="987" spans="1:26" ht="15.75" customHeight="1">
      <c r="A987" s="899"/>
      <c r="B987" s="899"/>
      <c r="C987" s="899"/>
      <c r="D987" s="899"/>
      <c r="E987" s="899"/>
      <c r="F987" s="899"/>
      <c r="G987" s="899"/>
      <c r="H987" s="899"/>
      <c r="I987" s="899"/>
      <c r="J987" s="899"/>
      <c r="K987" s="899"/>
      <c r="L987" s="899"/>
      <c r="M987" s="899"/>
      <c r="N987" s="899"/>
      <c r="O987" s="899"/>
      <c r="P987" s="899"/>
      <c r="Q987" s="899"/>
      <c r="R987" s="899"/>
      <c r="S987" s="899"/>
      <c r="T987" s="899"/>
      <c r="U987" s="899"/>
      <c r="V987" s="899"/>
      <c r="W987" s="899"/>
      <c r="X987" s="899"/>
      <c r="Y987" s="899"/>
      <c r="Z987" s="899"/>
    </row>
    <row r="988" spans="1:26" ht="15.75" customHeight="1">
      <c r="A988" s="899"/>
      <c r="B988" s="899"/>
      <c r="C988" s="899"/>
      <c r="D988" s="899"/>
      <c r="E988" s="899"/>
      <c r="F988" s="899"/>
      <c r="G988" s="899"/>
      <c r="H988" s="899"/>
      <c r="I988" s="899"/>
      <c r="J988" s="899"/>
      <c r="K988" s="899"/>
      <c r="L988" s="899"/>
      <c r="M988" s="899"/>
      <c r="N988" s="899"/>
      <c r="O988" s="899"/>
      <c r="P988" s="899"/>
      <c r="Q988" s="899"/>
      <c r="R988" s="899"/>
      <c r="S988" s="899"/>
      <c r="T988" s="899"/>
      <c r="U988" s="899"/>
      <c r="V988" s="899"/>
      <c r="W988" s="899"/>
      <c r="X988" s="899"/>
      <c r="Y988" s="899"/>
      <c r="Z988" s="899"/>
    </row>
    <row r="989" spans="1:26" ht="15.75" customHeight="1">
      <c r="A989" s="899"/>
      <c r="B989" s="899"/>
      <c r="C989" s="899"/>
      <c r="D989" s="899"/>
      <c r="E989" s="899"/>
      <c r="F989" s="899"/>
      <c r="G989" s="899"/>
      <c r="H989" s="899"/>
      <c r="I989" s="899"/>
      <c r="J989" s="899"/>
      <c r="K989" s="899"/>
      <c r="L989" s="899"/>
      <c r="M989" s="899"/>
      <c r="N989" s="899"/>
      <c r="O989" s="899"/>
      <c r="P989" s="899"/>
      <c r="Q989" s="899"/>
      <c r="R989" s="899"/>
      <c r="S989" s="899"/>
      <c r="T989" s="899"/>
      <c r="U989" s="899"/>
      <c r="V989" s="899"/>
      <c r="W989" s="899"/>
      <c r="X989" s="899"/>
      <c r="Y989" s="899"/>
      <c r="Z989" s="899"/>
    </row>
    <row r="990" spans="1:26" ht="15.75" customHeight="1">
      <c r="A990" s="899"/>
      <c r="B990" s="899"/>
      <c r="C990" s="899"/>
      <c r="D990" s="899"/>
      <c r="E990" s="899"/>
      <c r="F990" s="899"/>
      <c r="G990" s="899"/>
      <c r="H990" s="899"/>
      <c r="I990" s="899"/>
      <c r="J990" s="899"/>
      <c r="K990" s="899"/>
      <c r="L990" s="899"/>
      <c r="M990" s="899"/>
      <c r="N990" s="899"/>
      <c r="O990" s="899"/>
      <c r="P990" s="899"/>
      <c r="Q990" s="899"/>
      <c r="R990" s="899"/>
      <c r="S990" s="899"/>
      <c r="T990" s="899"/>
      <c r="U990" s="899"/>
      <c r="V990" s="899"/>
      <c r="W990" s="899"/>
      <c r="X990" s="899"/>
      <c r="Y990" s="899"/>
      <c r="Z990" s="899"/>
    </row>
    <row r="991" spans="1:26" ht="15.75" customHeight="1">
      <c r="A991" s="899"/>
      <c r="B991" s="899"/>
      <c r="C991" s="899"/>
      <c r="D991" s="899"/>
      <c r="E991" s="899"/>
      <c r="F991" s="899"/>
      <c r="G991" s="899"/>
      <c r="H991" s="899"/>
      <c r="I991" s="899"/>
      <c r="J991" s="899"/>
      <c r="K991" s="899"/>
      <c r="L991" s="899"/>
      <c r="M991" s="899"/>
      <c r="N991" s="899"/>
      <c r="O991" s="899"/>
      <c r="P991" s="899"/>
      <c r="Q991" s="899"/>
      <c r="R991" s="899"/>
      <c r="S991" s="899"/>
      <c r="T991" s="899"/>
      <c r="U991" s="899"/>
      <c r="V991" s="899"/>
      <c r="W991" s="899"/>
      <c r="X991" s="899"/>
      <c r="Y991" s="899"/>
      <c r="Z991" s="899"/>
    </row>
    <row r="992" spans="1:26" ht="15.75" customHeight="1">
      <c r="A992" s="899"/>
      <c r="B992" s="899"/>
      <c r="C992" s="899"/>
      <c r="D992" s="899"/>
      <c r="E992" s="899"/>
      <c r="F992" s="899"/>
      <c r="G992" s="899"/>
      <c r="H992" s="899"/>
      <c r="I992" s="899"/>
      <c r="J992" s="899"/>
      <c r="K992" s="899"/>
      <c r="L992" s="899"/>
      <c r="M992" s="899"/>
      <c r="N992" s="899"/>
      <c r="O992" s="899"/>
      <c r="P992" s="899"/>
      <c r="Q992" s="899"/>
      <c r="R992" s="899"/>
      <c r="S992" s="899"/>
      <c r="T992" s="899"/>
      <c r="U992" s="899"/>
      <c r="V992" s="899"/>
      <c r="W992" s="899"/>
      <c r="X992" s="899"/>
      <c r="Y992" s="899"/>
      <c r="Z992" s="899"/>
    </row>
    <row r="993" spans="1:26" ht="15.75" customHeight="1">
      <c r="A993" s="899"/>
      <c r="B993" s="899"/>
      <c r="C993" s="899"/>
      <c r="D993" s="899"/>
      <c r="E993" s="899"/>
      <c r="F993" s="899"/>
      <c r="G993" s="899"/>
      <c r="H993" s="899"/>
      <c r="I993" s="899"/>
      <c r="J993" s="899"/>
      <c r="K993" s="899"/>
      <c r="L993" s="899"/>
      <c r="M993" s="899"/>
      <c r="N993" s="899"/>
      <c r="O993" s="899"/>
      <c r="P993" s="899"/>
      <c r="Q993" s="899"/>
      <c r="R993" s="899"/>
      <c r="S993" s="899"/>
      <c r="T993" s="899"/>
      <c r="U993" s="899"/>
      <c r="V993" s="899"/>
      <c r="W993" s="899"/>
      <c r="X993" s="899"/>
      <c r="Y993" s="899"/>
      <c r="Z993" s="899"/>
    </row>
    <row r="994" spans="1:26" ht="15.75" customHeight="1">
      <c r="A994" s="899"/>
      <c r="B994" s="899"/>
      <c r="C994" s="899"/>
      <c r="D994" s="899"/>
      <c r="E994" s="899"/>
      <c r="F994" s="899"/>
      <c r="G994" s="899"/>
      <c r="H994" s="899"/>
      <c r="I994" s="899"/>
      <c r="J994" s="899"/>
      <c r="K994" s="899"/>
      <c r="L994" s="899"/>
      <c r="M994" s="899"/>
      <c r="N994" s="899"/>
      <c r="O994" s="899"/>
      <c r="P994" s="899"/>
      <c r="Q994" s="899"/>
      <c r="R994" s="899"/>
      <c r="S994" s="899"/>
      <c r="T994" s="899"/>
      <c r="U994" s="899"/>
      <c r="V994" s="899"/>
      <c r="W994" s="899"/>
      <c r="X994" s="899"/>
      <c r="Y994" s="899"/>
      <c r="Z994" s="899"/>
    </row>
    <row r="995" spans="1:26" ht="15.75" customHeight="1">
      <c r="A995" s="899"/>
      <c r="B995" s="899"/>
      <c r="C995" s="899"/>
      <c r="D995" s="899"/>
      <c r="E995" s="899"/>
      <c r="F995" s="899"/>
      <c r="G995" s="899"/>
      <c r="H995" s="899"/>
      <c r="I995" s="899"/>
      <c r="J995" s="899"/>
      <c r="K995" s="899"/>
      <c r="L995" s="899"/>
      <c r="M995" s="899"/>
      <c r="N995" s="899"/>
      <c r="O995" s="899"/>
      <c r="P995" s="899"/>
      <c r="Q995" s="899"/>
      <c r="R995" s="899"/>
      <c r="S995" s="899"/>
      <c r="T995" s="899"/>
      <c r="U995" s="899"/>
      <c r="V995" s="899"/>
      <c r="W995" s="899"/>
      <c r="X995" s="899"/>
      <c r="Y995" s="899"/>
      <c r="Z995" s="899"/>
    </row>
    <row r="996" spans="1:26" ht="15.75" customHeight="1">
      <c r="A996" s="899"/>
      <c r="B996" s="899"/>
      <c r="C996" s="899"/>
      <c r="D996" s="899"/>
      <c r="E996" s="899"/>
      <c r="F996" s="899"/>
      <c r="G996" s="899"/>
      <c r="H996" s="899"/>
      <c r="I996" s="899"/>
      <c r="J996" s="899"/>
      <c r="K996" s="899"/>
      <c r="L996" s="899"/>
      <c r="M996" s="899"/>
      <c r="N996" s="899"/>
      <c r="O996" s="899"/>
      <c r="P996" s="899"/>
      <c r="Q996" s="899"/>
      <c r="R996" s="899"/>
      <c r="S996" s="899"/>
      <c r="T996" s="899"/>
      <c r="U996" s="899"/>
      <c r="V996" s="899"/>
      <c r="W996" s="899"/>
      <c r="X996" s="899"/>
      <c r="Y996" s="899"/>
      <c r="Z996" s="899"/>
    </row>
    <row r="997" spans="1:26" ht="15.75" customHeight="1">
      <c r="A997" s="899"/>
      <c r="B997" s="899"/>
      <c r="C997" s="899"/>
      <c r="D997" s="899"/>
      <c r="E997" s="899"/>
      <c r="F997" s="899"/>
      <c r="G997" s="899"/>
      <c r="H997" s="899"/>
      <c r="I997" s="899"/>
      <c r="J997" s="899"/>
      <c r="K997" s="899"/>
      <c r="L997" s="899"/>
      <c r="M997" s="899"/>
      <c r="N997" s="899"/>
      <c r="O997" s="899"/>
      <c r="P997" s="899"/>
      <c r="Q997" s="899"/>
      <c r="R997" s="899"/>
      <c r="S997" s="899"/>
      <c r="T997" s="899"/>
      <c r="U997" s="899"/>
      <c r="V997" s="899"/>
      <c r="W997" s="899"/>
      <c r="X997" s="899"/>
      <c r="Y997" s="899"/>
      <c r="Z997" s="899"/>
    </row>
    <row r="998" spans="1:26" ht="15.75" customHeight="1">
      <c r="A998" s="899"/>
      <c r="B998" s="899"/>
      <c r="C998" s="899"/>
      <c r="D998" s="899"/>
      <c r="E998" s="899"/>
      <c r="F998" s="899"/>
      <c r="G998" s="899"/>
      <c r="H998" s="899"/>
      <c r="I998" s="899"/>
      <c r="J998" s="899"/>
      <c r="K998" s="899"/>
      <c r="L998" s="899"/>
      <c r="M998" s="899"/>
      <c r="N998" s="899"/>
      <c r="O998" s="899"/>
      <c r="P998" s="899"/>
      <c r="Q998" s="899"/>
      <c r="R998" s="899"/>
      <c r="S998" s="899"/>
      <c r="T998" s="899"/>
      <c r="U998" s="899"/>
      <c r="V998" s="899"/>
      <c r="W998" s="899"/>
      <c r="X998" s="899"/>
      <c r="Y998" s="899"/>
      <c r="Z998" s="899"/>
    </row>
    <row r="999" spans="1:26" ht="15.75" customHeight="1">
      <c r="A999" s="899"/>
      <c r="B999" s="899"/>
      <c r="C999" s="899"/>
      <c r="D999" s="899"/>
      <c r="E999" s="899"/>
      <c r="F999" s="899"/>
      <c r="G999" s="899"/>
      <c r="H999" s="899"/>
      <c r="I999" s="899"/>
      <c r="J999" s="899"/>
      <c r="K999" s="899"/>
      <c r="L999" s="899"/>
      <c r="M999" s="899"/>
      <c r="N999" s="899"/>
      <c r="O999" s="899"/>
      <c r="P999" s="899"/>
      <c r="Q999" s="899"/>
      <c r="R999" s="899"/>
      <c r="S999" s="899"/>
      <c r="T999" s="899"/>
      <c r="U999" s="899"/>
      <c r="V999" s="899"/>
      <c r="W999" s="899"/>
      <c r="X999" s="899"/>
      <c r="Y999" s="899"/>
      <c r="Z999" s="899"/>
    </row>
    <row r="1000" spans="1:26" ht="15.75" customHeight="1">
      <c r="A1000" s="899"/>
      <c r="B1000" s="899"/>
      <c r="C1000" s="899"/>
      <c r="D1000" s="899"/>
      <c r="E1000" s="899"/>
      <c r="F1000" s="899"/>
      <c r="G1000" s="899"/>
      <c r="H1000" s="899"/>
      <c r="I1000" s="899"/>
      <c r="J1000" s="899"/>
      <c r="K1000" s="899"/>
      <c r="L1000" s="899"/>
      <c r="M1000" s="899"/>
      <c r="N1000" s="899"/>
      <c r="O1000" s="899"/>
      <c r="P1000" s="899"/>
      <c r="Q1000" s="899"/>
      <c r="R1000" s="899"/>
      <c r="S1000" s="899"/>
      <c r="T1000" s="899"/>
      <c r="U1000" s="899"/>
      <c r="V1000" s="899"/>
      <c r="W1000" s="899"/>
      <c r="X1000" s="899"/>
      <c r="Y1000" s="899"/>
      <c r="Z1000" s="899"/>
    </row>
  </sheetData>
  <mergeCells count="131">
    <mergeCell ref="F57:G57"/>
    <mergeCell ref="A72:G73"/>
    <mergeCell ref="H72:H73"/>
    <mergeCell ref="A52:B52"/>
    <mergeCell ref="A53:B53"/>
    <mergeCell ref="A54:B54"/>
    <mergeCell ref="A55:B55"/>
    <mergeCell ref="A56:B56"/>
    <mergeCell ref="F51:G51"/>
    <mergeCell ref="F52:G52"/>
    <mergeCell ref="F53:G53"/>
    <mergeCell ref="F54:G54"/>
    <mergeCell ref="F55:G55"/>
    <mergeCell ref="F56:G56"/>
    <mergeCell ref="F67:G67"/>
    <mergeCell ref="F68:G68"/>
    <mergeCell ref="F69:G69"/>
    <mergeCell ref="F70:G70"/>
    <mergeCell ref="F71:G71"/>
    <mergeCell ref="A38:B38"/>
    <mergeCell ref="F38:G38"/>
    <mergeCell ref="A39:B39"/>
    <mergeCell ref="F39:G39"/>
    <mergeCell ref="A40:B40"/>
    <mergeCell ref="F40:G40"/>
    <mergeCell ref="F41:G41"/>
    <mergeCell ref="F45:G45"/>
    <mergeCell ref="F46:G46"/>
    <mergeCell ref="A41:B41"/>
    <mergeCell ref="A42:B42"/>
    <mergeCell ref="A43:B43"/>
    <mergeCell ref="A44:B44"/>
    <mergeCell ref="F44:G44"/>
    <mergeCell ref="A45:B45"/>
    <mergeCell ref="A46:B46"/>
    <mergeCell ref="A47:B47"/>
    <mergeCell ref="F47:G47"/>
    <mergeCell ref="A48:B48"/>
    <mergeCell ref="A67:B67"/>
    <mergeCell ref="A68:B68"/>
    <mergeCell ref="A69:B69"/>
    <mergeCell ref="A70:B70"/>
    <mergeCell ref="A71:B71"/>
    <mergeCell ref="A57:B57"/>
    <mergeCell ref="A58:B58"/>
    <mergeCell ref="A59:B59"/>
    <mergeCell ref="A60:B60"/>
    <mergeCell ref="A61:B61"/>
    <mergeCell ref="A62:B62"/>
    <mergeCell ref="A63:B63"/>
    <mergeCell ref="A23:B23"/>
    <mergeCell ref="A24:B24"/>
    <mergeCell ref="F28:G28"/>
    <mergeCell ref="F29:G29"/>
    <mergeCell ref="F42:G42"/>
    <mergeCell ref="F43:G43"/>
    <mergeCell ref="A64:B64"/>
    <mergeCell ref="A65:B65"/>
    <mergeCell ref="A66:B66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48:G48"/>
    <mergeCell ref="A49:B49"/>
    <mergeCell ref="F49:G49"/>
    <mergeCell ref="F50:G50"/>
    <mergeCell ref="A50:B50"/>
    <mergeCell ref="A51:B51"/>
    <mergeCell ref="F23:G23"/>
    <mergeCell ref="F24:G24"/>
    <mergeCell ref="F25:G25"/>
    <mergeCell ref="F26:G26"/>
    <mergeCell ref="F12:G12"/>
    <mergeCell ref="F13:G13"/>
    <mergeCell ref="F14:G14"/>
    <mergeCell ref="F15:G15"/>
    <mergeCell ref="F16:G16"/>
    <mergeCell ref="F17:G17"/>
    <mergeCell ref="F18:G18"/>
    <mergeCell ref="A13:B13"/>
    <mergeCell ref="A14:B14"/>
    <mergeCell ref="A15:B15"/>
    <mergeCell ref="A16:B16"/>
    <mergeCell ref="A17:B17"/>
    <mergeCell ref="F19:G19"/>
    <mergeCell ref="F20:G20"/>
    <mergeCell ref="F21:G21"/>
    <mergeCell ref="F22:G22"/>
    <mergeCell ref="A18:B18"/>
    <mergeCell ref="A19:B19"/>
    <mergeCell ref="A20:B20"/>
    <mergeCell ref="A21:B21"/>
    <mergeCell ref="A22:B22"/>
    <mergeCell ref="A2:H2"/>
    <mergeCell ref="G5:H5"/>
    <mergeCell ref="A9:B9"/>
    <mergeCell ref="C9:G9"/>
    <mergeCell ref="A10:B10"/>
    <mergeCell ref="C10:G10"/>
    <mergeCell ref="F11:G11"/>
    <mergeCell ref="A11:B11"/>
    <mergeCell ref="A12:B12"/>
    <mergeCell ref="A31:B31"/>
    <mergeCell ref="F31:G31"/>
    <mergeCell ref="A32:B32"/>
    <mergeCell ref="F32:G32"/>
    <mergeCell ref="F33:G33"/>
    <mergeCell ref="F36:G36"/>
    <mergeCell ref="F37:G37"/>
    <mergeCell ref="A33:B33"/>
    <mergeCell ref="A34:B34"/>
    <mergeCell ref="F34:G34"/>
    <mergeCell ref="A35:B35"/>
    <mergeCell ref="F35:G35"/>
    <mergeCell ref="A36:B36"/>
    <mergeCell ref="A37:B37"/>
    <mergeCell ref="A25:B25"/>
    <mergeCell ref="A26:B26"/>
    <mergeCell ref="A27:B27"/>
    <mergeCell ref="C27:G27"/>
    <mergeCell ref="A28:B28"/>
    <mergeCell ref="C28:D28"/>
    <mergeCell ref="A29:B29"/>
    <mergeCell ref="A30:B30"/>
    <mergeCell ref="F30:G30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  <pageSetUpPr fitToPage="1"/>
  </sheetPr>
  <dimension ref="A1:AB1000"/>
  <sheetViews>
    <sheetView showGridLines="0" tabSelected="1" workbookViewId="0">
      <selection activeCell="S22" sqref="S22"/>
    </sheetView>
  </sheetViews>
  <sheetFormatPr defaultColWidth="14.42578125" defaultRowHeight="15" customHeight="1"/>
  <cols>
    <col min="1" max="1" width="2" customWidth="1"/>
    <col min="2" max="2" width="2.5703125" customWidth="1"/>
    <col min="3" max="3" width="3" customWidth="1"/>
    <col min="4" max="4" width="13.42578125" customWidth="1"/>
    <col min="5" max="6" width="10.5703125" customWidth="1"/>
    <col min="7" max="7" width="1.42578125" customWidth="1"/>
    <col min="8" max="8" width="3.42578125" customWidth="1"/>
    <col min="9" max="9" width="10.140625" customWidth="1"/>
    <col min="10" max="11" width="3" customWidth="1"/>
    <col min="12" max="12" width="9.140625" customWidth="1"/>
    <col min="13" max="13" width="5.42578125" customWidth="1"/>
    <col min="14" max="14" width="1.42578125" customWidth="1"/>
    <col min="15" max="15" width="3.42578125" customWidth="1"/>
    <col min="16" max="16" width="9.140625" customWidth="1"/>
    <col min="17" max="17" width="7" customWidth="1"/>
    <col min="18" max="18" width="3.28515625" customWidth="1"/>
    <col min="19" max="19" width="9.140625" customWidth="1"/>
    <col min="20" max="20" width="4.85546875" customWidth="1"/>
    <col min="21" max="21" width="6.28515625" customWidth="1"/>
    <col min="22" max="22" width="3.85546875" customWidth="1"/>
    <col min="23" max="23" width="16.28515625" customWidth="1"/>
    <col min="24" max="24" width="6.42578125" customWidth="1"/>
    <col min="25" max="25" width="4.7109375" customWidth="1"/>
    <col min="26" max="26" width="33.5703125" customWidth="1"/>
    <col min="27" max="27" width="34.5703125" customWidth="1"/>
    <col min="28" max="28" width="111.28515625" customWidth="1"/>
  </cols>
  <sheetData>
    <row r="1" spans="1:28">
      <c r="A1" s="35"/>
      <c r="B1" s="35"/>
      <c r="C1" s="368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35"/>
      <c r="V1" s="35"/>
      <c r="W1" s="35"/>
      <c r="X1" s="35"/>
      <c r="Y1" s="35"/>
      <c r="Z1" s="35"/>
      <c r="AA1" s="35"/>
      <c r="AB1" s="35"/>
    </row>
    <row r="2" spans="1:28" ht="18.75">
      <c r="A2" s="35"/>
      <c r="B2" s="939" t="s">
        <v>1336</v>
      </c>
      <c r="C2" s="940"/>
      <c r="D2" s="940"/>
      <c r="E2" s="940"/>
      <c r="F2" s="940"/>
      <c r="G2" s="940"/>
      <c r="H2" s="940"/>
      <c r="I2" s="940"/>
      <c r="J2" s="940"/>
      <c r="K2" s="940"/>
      <c r="L2" s="940"/>
      <c r="M2" s="940"/>
      <c r="N2" s="940"/>
      <c r="O2" s="940"/>
      <c r="P2" s="940"/>
      <c r="Q2" s="940"/>
      <c r="R2" s="940"/>
      <c r="S2" s="940"/>
      <c r="T2" s="940"/>
      <c r="U2" s="941"/>
      <c r="V2" s="941"/>
      <c r="W2" s="942"/>
      <c r="X2" s="35"/>
      <c r="Y2" s="35"/>
      <c r="Z2" s="35"/>
      <c r="AA2" s="35"/>
      <c r="AB2" s="35"/>
    </row>
    <row r="3" spans="1:28" ht="9" customHeight="1">
      <c r="A3" s="35"/>
      <c r="B3" s="943"/>
      <c r="C3" s="368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35"/>
      <c r="V3" s="35"/>
      <c r="W3" s="357"/>
      <c r="X3" s="35"/>
      <c r="Y3" s="35"/>
      <c r="Z3" s="35"/>
      <c r="AA3" s="35"/>
      <c r="AB3" s="35"/>
    </row>
    <row r="4" spans="1:28" ht="19.5" customHeight="1">
      <c r="A4" s="35"/>
      <c r="B4" s="944" t="s">
        <v>1337</v>
      </c>
      <c r="C4" s="945"/>
      <c r="D4" s="946"/>
      <c r="E4" s="946" t="s">
        <v>20</v>
      </c>
      <c r="F4" s="946"/>
      <c r="G4" s="946"/>
      <c r="H4" s="946"/>
      <c r="I4" s="946"/>
      <c r="J4" s="946"/>
      <c r="K4" s="946"/>
      <c r="L4" s="946"/>
      <c r="M4" s="99"/>
      <c r="N4" s="99"/>
      <c r="O4" s="99"/>
      <c r="P4" s="946" t="s">
        <v>1338</v>
      </c>
      <c r="Q4" s="946"/>
      <c r="R4" s="946" t="s">
        <v>20</v>
      </c>
      <c r="S4" s="946"/>
      <c r="T4" s="946"/>
      <c r="U4" s="35"/>
      <c r="V4" s="35"/>
      <c r="W4" s="357"/>
      <c r="X4" s="35"/>
      <c r="Y4" s="35"/>
      <c r="Z4" s="35"/>
      <c r="AA4" s="35"/>
      <c r="AB4" s="35"/>
    </row>
    <row r="5" spans="1:28" ht="19.5" customHeight="1">
      <c r="A5" s="35"/>
      <c r="B5" s="944" t="s">
        <v>1339</v>
      </c>
      <c r="C5" s="945"/>
      <c r="D5" s="946"/>
      <c r="E5" s="946" t="s">
        <v>20</v>
      </c>
      <c r="F5" s="946"/>
      <c r="G5" s="946"/>
      <c r="H5" s="946"/>
      <c r="I5" s="947"/>
      <c r="J5" s="946"/>
      <c r="K5" s="946"/>
      <c r="L5" s="946"/>
      <c r="M5" s="99"/>
      <c r="N5" s="99"/>
      <c r="O5" s="99"/>
      <c r="P5" s="946" t="s">
        <v>1340</v>
      </c>
      <c r="Q5" s="946"/>
      <c r="R5" s="946" t="s">
        <v>20</v>
      </c>
      <c r="S5" s="946"/>
      <c r="T5" s="946"/>
      <c r="U5" s="35"/>
      <c r="V5" s="35"/>
      <c r="W5" s="357"/>
      <c r="X5" s="35"/>
      <c r="Y5" s="1374" t="s">
        <v>1341</v>
      </c>
      <c r="Z5" s="1138"/>
      <c r="AA5" s="1138"/>
      <c r="AB5" s="1139"/>
    </row>
    <row r="6" spans="1:28" ht="19.5" customHeight="1">
      <c r="A6" s="35"/>
      <c r="B6" s="944" t="s">
        <v>1342</v>
      </c>
      <c r="C6" s="368"/>
      <c r="D6" s="99"/>
      <c r="E6" s="946" t="s">
        <v>20</v>
      </c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35"/>
      <c r="V6" s="35"/>
      <c r="W6" s="357"/>
      <c r="X6" s="35"/>
      <c r="Y6" s="35"/>
      <c r="Z6" s="35"/>
      <c r="AA6" s="35"/>
      <c r="AB6" s="35"/>
    </row>
    <row r="7" spans="1:28" ht="6" customHeight="1">
      <c r="A7" s="35"/>
      <c r="B7" s="948"/>
      <c r="C7" s="949"/>
      <c r="D7" s="123"/>
      <c r="E7" s="950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416"/>
      <c r="V7" s="416"/>
      <c r="W7" s="951"/>
      <c r="X7" s="35"/>
      <c r="Y7" s="35"/>
      <c r="Z7" s="35"/>
      <c r="AA7" s="35"/>
      <c r="AB7" s="35"/>
    </row>
    <row r="8" spans="1:28">
      <c r="A8" s="35"/>
      <c r="B8" s="1375" t="s">
        <v>1262</v>
      </c>
      <c r="C8" s="1325"/>
      <c r="D8" s="1325"/>
      <c r="E8" s="1325"/>
      <c r="F8" s="1194"/>
      <c r="G8" s="1376" t="s">
        <v>1343</v>
      </c>
      <c r="H8" s="1325"/>
      <c r="I8" s="1325"/>
      <c r="J8" s="1325"/>
      <c r="K8" s="1325"/>
      <c r="L8" s="1325"/>
      <c r="M8" s="1194"/>
      <c r="N8" s="1376" t="s">
        <v>1344</v>
      </c>
      <c r="O8" s="1325"/>
      <c r="P8" s="1325"/>
      <c r="Q8" s="1325"/>
      <c r="R8" s="1325"/>
      <c r="S8" s="1325"/>
      <c r="T8" s="1194"/>
      <c r="U8" s="1376" t="s">
        <v>639</v>
      </c>
      <c r="V8" s="1325"/>
      <c r="W8" s="1377"/>
      <c r="X8" s="35"/>
      <c r="Y8" s="1373" t="s">
        <v>1345</v>
      </c>
      <c r="Z8" s="1138"/>
      <c r="AA8" s="1138"/>
      <c r="AB8" s="1139"/>
    </row>
    <row r="9" spans="1:28">
      <c r="A9" s="35"/>
      <c r="B9" s="1378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379"/>
      <c r="X9" s="35"/>
      <c r="Y9" s="1380" t="s">
        <v>631</v>
      </c>
      <c r="Z9" s="1380" t="s">
        <v>1262</v>
      </c>
      <c r="AA9" s="1380" t="s">
        <v>1346</v>
      </c>
      <c r="AB9" s="1380" t="s">
        <v>1347</v>
      </c>
    </row>
    <row r="10" spans="1:28">
      <c r="A10" s="35"/>
      <c r="B10" s="952" t="s">
        <v>1348</v>
      </c>
      <c r="C10" s="953" t="s">
        <v>1349</v>
      </c>
      <c r="D10" s="954"/>
      <c r="E10" s="954"/>
      <c r="F10" s="954"/>
      <c r="G10" s="955"/>
      <c r="H10" s="956"/>
      <c r="I10" s="956"/>
      <c r="J10" s="956"/>
      <c r="K10" s="956"/>
      <c r="L10" s="956"/>
      <c r="M10" s="956"/>
      <c r="N10" s="956"/>
      <c r="O10" s="956"/>
      <c r="P10" s="956"/>
      <c r="Q10" s="956"/>
      <c r="R10" s="956"/>
      <c r="S10" s="956"/>
      <c r="T10" s="956"/>
      <c r="U10" s="957"/>
      <c r="V10" s="957"/>
      <c r="W10" s="958"/>
      <c r="X10" s="35"/>
      <c r="Y10" s="1241"/>
      <c r="Z10" s="1241"/>
      <c r="AA10" s="1241"/>
      <c r="AB10" s="1241"/>
    </row>
    <row r="11" spans="1:28" ht="3.75" customHeight="1">
      <c r="A11" s="35"/>
      <c r="B11" s="959"/>
      <c r="C11" s="960"/>
      <c r="D11" s="961"/>
      <c r="E11" s="961"/>
      <c r="F11" s="962"/>
      <c r="G11" s="963"/>
      <c r="H11" s="963"/>
      <c r="I11" s="963"/>
      <c r="J11" s="963"/>
      <c r="K11" s="963"/>
      <c r="L11" s="963"/>
      <c r="M11" s="963"/>
      <c r="N11" s="964"/>
      <c r="O11" s="963"/>
      <c r="P11" s="963"/>
      <c r="Q11" s="963"/>
      <c r="R11" s="963"/>
      <c r="S11" s="963"/>
      <c r="T11" s="963"/>
      <c r="U11" s="965"/>
      <c r="V11" s="966"/>
      <c r="W11" s="967"/>
      <c r="X11" s="35"/>
      <c r="Y11" s="1185"/>
      <c r="Z11" s="1185"/>
      <c r="AA11" s="1185"/>
      <c r="AB11" s="1185"/>
    </row>
    <row r="12" spans="1:28" ht="15" customHeight="1">
      <c r="A12" s="35"/>
      <c r="B12" s="968"/>
      <c r="C12" s="969" t="s">
        <v>946</v>
      </c>
      <c r="D12" s="970" t="s">
        <v>1350</v>
      </c>
      <c r="E12" s="971"/>
      <c r="F12" s="972"/>
      <c r="G12" s="971"/>
      <c r="H12" s="973"/>
      <c r="I12" s="971" t="s">
        <v>1014</v>
      </c>
      <c r="J12" s="971"/>
      <c r="K12" s="973"/>
      <c r="L12" s="971" t="s">
        <v>1351</v>
      </c>
      <c r="M12" s="971"/>
      <c r="N12" s="970"/>
      <c r="O12" s="973" t="s">
        <v>187</v>
      </c>
      <c r="P12" s="970" t="s">
        <v>1352</v>
      </c>
      <c r="Q12" s="971"/>
      <c r="R12" s="973"/>
      <c r="S12" s="970" t="s">
        <v>1353</v>
      </c>
      <c r="T12" s="972"/>
      <c r="U12" s="974"/>
      <c r="V12" s="974"/>
      <c r="W12" s="975"/>
      <c r="X12" s="35"/>
      <c r="Y12" s="402">
        <v>1</v>
      </c>
      <c r="Z12" s="976" t="str">
        <f>+D12</f>
        <v>LHC</v>
      </c>
      <c r="AA12" s="977" t="s">
        <v>1354</v>
      </c>
      <c r="AB12" s="1381" t="s">
        <v>1355</v>
      </c>
    </row>
    <row r="13" spans="1:28" ht="3.75" customHeight="1">
      <c r="A13" s="35"/>
      <c r="B13" s="968"/>
      <c r="C13" s="969"/>
      <c r="D13" s="1382"/>
      <c r="E13" s="1139"/>
      <c r="F13" s="969"/>
      <c r="G13" s="971"/>
      <c r="H13" s="971"/>
      <c r="I13" s="971"/>
      <c r="J13" s="971"/>
      <c r="K13" s="971"/>
      <c r="L13" s="971"/>
      <c r="M13" s="971"/>
      <c r="N13" s="970"/>
      <c r="O13" s="971"/>
      <c r="P13" s="971"/>
      <c r="Q13" s="971"/>
      <c r="R13" s="971"/>
      <c r="S13" s="971"/>
      <c r="T13" s="972"/>
      <c r="U13" s="974"/>
      <c r="V13" s="974"/>
      <c r="W13" s="975"/>
      <c r="X13" s="35"/>
      <c r="Y13" s="374"/>
      <c r="Z13" s="978"/>
      <c r="AA13" s="979"/>
      <c r="AB13" s="1185"/>
    </row>
    <row r="14" spans="1:28">
      <c r="A14" s="35"/>
      <c r="B14" s="968"/>
      <c r="C14" s="969" t="s">
        <v>956</v>
      </c>
      <c r="D14" s="980" t="s">
        <v>1356</v>
      </c>
      <c r="E14" s="970"/>
      <c r="F14" s="972"/>
      <c r="G14" s="971"/>
      <c r="H14" s="973" t="s">
        <v>187</v>
      </c>
      <c r="I14" s="971" t="s">
        <v>1014</v>
      </c>
      <c r="J14" s="971"/>
      <c r="K14" s="981"/>
      <c r="L14" s="971" t="s">
        <v>1351</v>
      </c>
      <c r="M14" s="971"/>
      <c r="N14" s="970"/>
      <c r="O14" s="973" t="s">
        <v>187</v>
      </c>
      <c r="P14" s="971" t="s">
        <v>213</v>
      </c>
      <c r="Q14" s="971"/>
      <c r="R14" s="981"/>
      <c r="S14" s="971" t="s">
        <v>237</v>
      </c>
      <c r="T14" s="972"/>
      <c r="U14" s="974"/>
      <c r="V14" s="974"/>
      <c r="W14" s="975"/>
      <c r="X14" s="35"/>
      <c r="Y14" s="402">
        <v>2</v>
      </c>
      <c r="Z14" s="976" t="str">
        <f>+D14</f>
        <v>Setoran Cabang di LHC</v>
      </c>
      <c r="AA14" s="400"/>
      <c r="AB14" s="400"/>
    </row>
    <row r="15" spans="1:28" ht="3.75" customHeight="1">
      <c r="A15" s="35"/>
      <c r="B15" s="968"/>
      <c r="C15" s="969"/>
      <c r="D15" s="1382"/>
      <c r="E15" s="1139"/>
      <c r="F15" s="969"/>
      <c r="G15" s="971"/>
      <c r="H15" s="971"/>
      <c r="I15" s="971"/>
      <c r="J15" s="971"/>
      <c r="K15" s="971"/>
      <c r="L15" s="971"/>
      <c r="M15" s="971"/>
      <c r="N15" s="970"/>
      <c r="O15" s="971"/>
      <c r="P15" s="971"/>
      <c r="Q15" s="971"/>
      <c r="R15" s="971"/>
      <c r="S15" s="971"/>
      <c r="T15" s="972"/>
      <c r="U15" s="974"/>
      <c r="V15" s="974"/>
      <c r="W15" s="975"/>
      <c r="X15" s="35"/>
      <c r="Y15" s="374"/>
      <c r="Z15" s="387"/>
      <c r="AA15" s="979"/>
      <c r="AB15" s="979"/>
    </row>
    <row r="16" spans="1:28">
      <c r="A16" s="35"/>
      <c r="B16" s="968"/>
      <c r="C16" s="969" t="s">
        <v>958</v>
      </c>
      <c r="D16" s="980" t="s">
        <v>1357</v>
      </c>
      <c r="E16" s="970"/>
      <c r="F16" s="972"/>
      <c r="G16" s="971"/>
      <c r="H16" s="973" t="s">
        <v>187</v>
      </c>
      <c r="I16" s="971" t="s">
        <v>1014</v>
      </c>
      <c r="J16" s="971"/>
      <c r="K16" s="973"/>
      <c r="L16" s="971" t="s">
        <v>1351</v>
      </c>
      <c r="M16" s="971"/>
      <c r="N16" s="970"/>
      <c r="O16" s="973" t="s">
        <v>187</v>
      </c>
      <c r="P16" s="971" t="s">
        <v>213</v>
      </c>
      <c r="Q16" s="971"/>
      <c r="R16" s="973"/>
      <c r="S16" s="971" t="s">
        <v>237</v>
      </c>
      <c r="T16" s="972"/>
      <c r="U16" s="974"/>
      <c r="V16" s="974"/>
      <c r="W16" s="975"/>
      <c r="X16" s="35"/>
      <c r="Y16" s="402">
        <v>3</v>
      </c>
      <c r="Z16" s="976" t="str">
        <f>+D16</f>
        <v>Slip Bukti Setor Ke Bank</v>
      </c>
      <c r="AA16" s="400"/>
      <c r="AB16" s="400"/>
    </row>
    <row r="17" spans="1:28" ht="4.5" customHeight="1">
      <c r="A17" s="35"/>
      <c r="B17" s="968"/>
      <c r="C17" s="969"/>
      <c r="D17" s="1382"/>
      <c r="E17" s="1139"/>
      <c r="F17" s="969"/>
      <c r="G17" s="971"/>
      <c r="H17" s="971"/>
      <c r="I17" s="971"/>
      <c r="J17" s="971"/>
      <c r="K17" s="971"/>
      <c r="L17" s="971"/>
      <c r="M17" s="971"/>
      <c r="N17" s="970"/>
      <c r="O17" s="971"/>
      <c r="P17" s="971"/>
      <c r="Q17" s="971"/>
      <c r="R17" s="971"/>
      <c r="S17" s="971"/>
      <c r="T17" s="972"/>
      <c r="U17" s="974"/>
      <c r="V17" s="974"/>
      <c r="W17" s="975"/>
      <c r="X17" s="35"/>
      <c r="Y17" s="374"/>
      <c r="Z17" s="387"/>
      <c r="AA17" s="979"/>
      <c r="AB17" s="979"/>
    </row>
    <row r="18" spans="1:28">
      <c r="A18" s="35"/>
      <c r="B18" s="968"/>
      <c r="C18" s="969" t="s">
        <v>960</v>
      </c>
      <c r="D18" s="980" t="s">
        <v>1358</v>
      </c>
      <c r="E18" s="970"/>
      <c r="F18" s="972"/>
      <c r="G18" s="971"/>
      <c r="H18" s="973" t="s">
        <v>187</v>
      </c>
      <c r="I18" s="971" t="s">
        <v>1014</v>
      </c>
      <c r="J18" s="971"/>
      <c r="K18" s="982"/>
      <c r="L18" s="971" t="s">
        <v>1351</v>
      </c>
      <c r="M18" s="971"/>
      <c r="N18" s="970"/>
      <c r="O18" s="973" t="s">
        <v>187</v>
      </c>
      <c r="P18" s="971" t="s">
        <v>1359</v>
      </c>
      <c r="Q18" s="971"/>
      <c r="R18" s="981"/>
      <c r="S18" s="971" t="s">
        <v>1360</v>
      </c>
      <c r="T18" s="972"/>
      <c r="U18" s="974"/>
      <c r="V18" s="974"/>
      <c r="W18" s="975"/>
      <c r="X18" s="35"/>
      <c r="Y18" s="402">
        <v>4</v>
      </c>
      <c r="Z18" s="976" t="str">
        <f>+D18</f>
        <v>Jurnal Setoran LHI &amp; TTB</v>
      </c>
      <c r="AA18" s="400"/>
      <c r="AB18" s="400"/>
    </row>
    <row r="19" spans="1:28" ht="3.75" customHeight="1">
      <c r="A19" s="35"/>
      <c r="B19" s="968"/>
      <c r="C19" s="969"/>
      <c r="D19" s="1382"/>
      <c r="E19" s="1139"/>
      <c r="F19" s="969"/>
      <c r="G19" s="971"/>
      <c r="H19" s="971"/>
      <c r="I19" s="971"/>
      <c r="J19" s="971"/>
      <c r="K19" s="971"/>
      <c r="L19" s="971"/>
      <c r="M19" s="971"/>
      <c r="N19" s="970"/>
      <c r="O19" s="971"/>
      <c r="P19" s="971"/>
      <c r="Q19" s="971"/>
      <c r="R19" s="971"/>
      <c r="S19" s="971"/>
      <c r="T19" s="972"/>
      <c r="U19" s="974"/>
      <c r="V19" s="974"/>
      <c r="W19" s="975"/>
      <c r="X19" s="35"/>
      <c r="Y19" s="374"/>
      <c r="Z19" s="387"/>
      <c r="AA19" s="979"/>
      <c r="AB19" s="979"/>
    </row>
    <row r="20" spans="1:28">
      <c r="A20" s="35"/>
      <c r="B20" s="968"/>
      <c r="C20" s="969" t="s">
        <v>1361</v>
      </c>
      <c r="D20" s="970" t="s">
        <v>1362</v>
      </c>
      <c r="E20" s="971"/>
      <c r="F20" s="972"/>
      <c r="G20" s="971"/>
      <c r="H20" s="973" t="s">
        <v>187</v>
      </c>
      <c r="I20" s="971" t="s">
        <v>1014</v>
      </c>
      <c r="J20" s="971"/>
      <c r="K20" s="973"/>
      <c r="L20" s="971" t="s">
        <v>1351</v>
      </c>
      <c r="M20" s="971"/>
      <c r="N20" s="970"/>
      <c r="O20" s="973" t="s">
        <v>187</v>
      </c>
      <c r="P20" s="971" t="s">
        <v>213</v>
      </c>
      <c r="Q20" s="971"/>
      <c r="R20" s="973"/>
      <c r="S20" s="971" t="s">
        <v>237</v>
      </c>
      <c r="T20" s="972"/>
      <c r="U20" s="974"/>
      <c r="V20" s="974"/>
      <c r="W20" s="975"/>
      <c r="X20" s="35"/>
      <c r="Y20" s="402">
        <v>5</v>
      </c>
      <c r="Z20" s="976" t="str">
        <f>+D20</f>
        <v>Kas Kecil &amp; Bukti Nota nya</v>
      </c>
      <c r="AA20" s="400"/>
      <c r="AB20" s="400"/>
    </row>
    <row r="21" spans="1:28" ht="5.25" customHeight="1">
      <c r="A21" s="35"/>
      <c r="B21" s="968"/>
      <c r="C21" s="969"/>
      <c r="D21" s="1382"/>
      <c r="E21" s="1139"/>
      <c r="F21" s="969"/>
      <c r="G21" s="971"/>
      <c r="H21" s="971"/>
      <c r="I21" s="971"/>
      <c r="J21" s="971"/>
      <c r="K21" s="971"/>
      <c r="L21" s="971"/>
      <c r="M21" s="971"/>
      <c r="N21" s="970"/>
      <c r="O21" s="971"/>
      <c r="P21" s="971"/>
      <c r="Q21" s="971"/>
      <c r="R21" s="971"/>
      <c r="S21" s="971"/>
      <c r="T21" s="972"/>
      <c r="U21" s="974"/>
      <c r="V21" s="974"/>
      <c r="W21" s="975"/>
      <c r="X21" s="35"/>
      <c r="Y21" s="374"/>
      <c r="Z21" s="387"/>
      <c r="AA21" s="979"/>
      <c r="AB21" s="979"/>
    </row>
    <row r="22" spans="1:28" ht="15.75" customHeight="1">
      <c r="A22" s="35"/>
      <c r="B22" s="968"/>
      <c r="C22" s="969" t="s">
        <v>1363</v>
      </c>
      <c r="D22" s="970" t="s">
        <v>1364</v>
      </c>
      <c r="E22" s="971"/>
      <c r="F22" s="972"/>
      <c r="G22" s="971"/>
      <c r="H22" s="973" t="s">
        <v>187</v>
      </c>
      <c r="I22" s="971" t="s">
        <v>1014</v>
      </c>
      <c r="J22" s="971"/>
      <c r="K22" s="973"/>
      <c r="L22" s="971" t="s">
        <v>1351</v>
      </c>
      <c r="M22" s="971"/>
      <c r="N22" s="970"/>
      <c r="O22" s="973" t="s">
        <v>187</v>
      </c>
      <c r="P22" s="971" t="s">
        <v>213</v>
      </c>
      <c r="Q22" s="971"/>
      <c r="R22" s="973"/>
      <c r="S22" s="971" t="s">
        <v>237</v>
      </c>
      <c r="T22" s="972"/>
      <c r="U22" s="974"/>
      <c r="V22" s="974"/>
      <c r="W22" s="975"/>
      <c r="X22" s="35"/>
      <c r="Y22" s="402">
        <v>6</v>
      </c>
      <c r="Z22" s="983" t="str">
        <f>+D22</f>
        <v>Buku Kas Kecil</v>
      </c>
      <c r="AA22" s="984" t="s">
        <v>1354</v>
      </c>
      <c r="AB22" s="1381" t="s">
        <v>1355</v>
      </c>
    </row>
    <row r="23" spans="1:28" ht="5.25" customHeight="1">
      <c r="A23" s="35"/>
      <c r="B23" s="968"/>
      <c r="C23" s="969"/>
      <c r="D23" s="1382"/>
      <c r="E23" s="1139"/>
      <c r="F23" s="969"/>
      <c r="G23" s="971"/>
      <c r="H23" s="971"/>
      <c r="I23" s="971"/>
      <c r="J23" s="971"/>
      <c r="K23" s="971"/>
      <c r="L23" s="971"/>
      <c r="M23" s="971"/>
      <c r="N23" s="970"/>
      <c r="O23" s="971"/>
      <c r="P23" s="971"/>
      <c r="Q23" s="971"/>
      <c r="R23" s="971"/>
      <c r="S23" s="971"/>
      <c r="T23" s="972"/>
      <c r="U23" s="974"/>
      <c r="V23" s="974"/>
      <c r="W23" s="975"/>
      <c r="X23" s="35"/>
      <c r="Y23" s="374"/>
      <c r="Z23" s="387"/>
      <c r="AA23" s="979"/>
      <c r="AB23" s="1185"/>
    </row>
    <row r="24" spans="1:28" ht="15.75" customHeight="1">
      <c r="A24" s="35"/>
      <c r="B24" s="968"/>
      <c r="C24" s="969" t="s">
        <v>1365</v>
      </c>
      <c r="D24" s="971" t="s">
        <v>1366</v>
      </c>
      <c r="E24" s="971"/>
      <c r="F24" s="972"/>
      <c r="G24" s="971"/>
      <c r="H24" s="973" t="s">
        <v>187</v>
      </c>
      <c r="I24" s="971" t="s">
        <v>1014</v>
      </c>
      <c r="J24" s="971"/>
      <c r="K24" s="973"/>
      <c r="L24" s="971" t="s">
        <v>1351</v>
      </c>
      <c r="M24" s="971"/>
      <c r="N24" s="970"/>
      <c r="O24" s="973" t="s">
        <v>187</v>
      </c>
      <c r="P24" s="971" t="s">
        <v>213</v>
      </c>
      <c r="Q24" s="971"/>
      <c r="R24" s="973"/>
      <c r="S24" s="971" t="s">
        <v>237</v>
      </c>
      <c r="T24" s="972"/>
      <c r="U24" s="974"/>
      <c r="V24" s="974"/>
      <c r="W24" s="975"/>
      <c r="X24" s="35"/>
      <c r="Y24" s="402">
        <v>7</v>
      </c>
      <c r="Z24" s="976" t="str">
        <f>+D24</f>
        <v>Jurnal Kas Kecil</v>
      </c>
      <c r="AA24" s="400"/>
      <c r="AB24" s="400"/>
    </row>
    <row r="25" spans="1:28" ht="3" customHeight="1">
      <c r="A25" s="35"/>
      <c r="B25" s="968"/>
      <c r="C25" s="969"/>
      <c r="D25" s="1382"/>
      <c r="E25" s="1139"/>
      <c r="F25" s="969"/>
      <c r="G25" s="971"/>
      <c r="H25" s="971"/>
      <c r="I25" s="971"/>
      <c r="J25" s="971"/>
      <c r="K25" s="971"/>
      <c r="L25" s="971"/>
      <c r="M25" s="971"/>
      <c r="N25" s="970"/>
      <c r="O25" s="971"/>
      <c r="P25" s="971"/>
      <c r="Q25" s="971"/>
      <c r="R25" s="971"/>
      <c r="S25" s="971"/>
      <c r="T25" s="972"/>
      <c r="U25" s="974"/>
      <c r="V25" s="974"/>
      <c r="W25" s="975"/>
      <c r="X25" s="35"/>
      <c r="Y25" s="374"/>
      <c r="Z25" s="387"/>
      <c r="AA25" s="979"/>
      <c r="AB25" s="979"/>
    </row>
    <row r="26" spans="1:28" ht="15.75" customHeight="1">
      <c r="A26" s="35"/>
      <c r="B26" s="968"/>
      <c r="C26" s="969" t="s">
        <v>1367</v>
      </c>
      <c r="D26" s="970" t="s">
        <v>1368</v>
      </c>
      <c r="E26" s="985"/>
      <c r="F26" s="969"/>
      <c r="G26" s="971"/>
      <c r="H26" s="973" t="s">
        <v>187</v>
      </c>
      <c r="I26" s="971" t="s">
        <v>1014</v>
      </c>
      <c r="J26" s="971"/>
      <c r="K26" s="973"/>
      <c r="L26" s="971" t="s">
        <v>1351</v>
      </c>
      <c r="M26" s="971"/>
      <c r="N26" s="970"/>
      <c r="O26" s="973" t="s">
        <v>187</v>
      </c>
      <c r="P26" s="970" t="s">
        <v>1352</v>
      </c>
      <c r="Q26" s="971"/>
      <c r="R26" s="973"/>
      <c r="S26" s="970" t="s">
        <v>1353</v>
      </c>
      <c r="T26" s="972"/>
      <c r="U26" s="974"/>
      <c r="V26" s="974"/>
      <c r="W26" s="975"/>
      <c r="X26" s="35"/>
      <c r="Y26" s="381">
        <v>8</v>
      </c>
      <c r="Z26" s="986" t="str">
        <f>+D26</f>
        <v>Laporan Tutup Buku Cabang</v>
      </c>
      <c r="AA26" s="987" t="s">
        <v>1354</v>
      </c>
      <c r="AB26" s="116" t="s">
        <v>1355</v>
      </c>
    </row>
    <row r="27" spans="1:28" ht="3" customHeight="1">
      <c r="A27" s="35"/>
      <c r="B27" s="988"/>
      <c r="C27" s="989"/>
      <c r="D27" s="1384"/>
      <c r="E27" s="1385"/>
      <c r="F27" s="989"/>
      <c r="G27" s="990"/>
      <c r="H27" s="990"/>
      <c r="I27" s="990"/>
      <c r="J27" s="990"/>
      <c r="K27" s="990"/>
      <c r="L27" s="990"/>
      <c r="M27" s="990"/>
      <c r="N27" s="991"/>
      <c r="O27" s="990"/>
      <c r="P27" s="990"/>
      <c r="Q27" s="990"/>
      <c r="R27" s="990"/>
      <c r="S27" s="990"/>
      <c r="T27" s="992"/>
      <c r="U27" s="993"/>
      <c r="V27" s="993"/>
      <c r="W27" s="994"/>
      <c r="X27" s="35"/>
      <c r="Y27" s="35"/>
      <c r="Z27" s="35"/>
      <c r="AA27" s="35"/>
      <c r="AB27" s="35"/>
    </row>
    <row r="28" spans="1:28" ht="15.75" customHeight="1">
      <c r="A28" s="35"/>
      <c r="B28" s="995" t="s">
        <v>1369</v>
      </c>
      <c r="C28" s="996" t="s">
        <v>1370</v>
      </c>
      <c r="D28" s="997"/>
      <c r="E28" s="997"/>
      <c r="F28" s="997"/>
      <c r="G28" s="955"/>
      <c r="H28" s="998"/>
      <c r="I28" s="998"/>
      <c r="J28" s="998"/>
      <c r="K28" s="998"/>
      <c r="L28" s="998"/>
      <c r="M28" s="998"/>
      <c r="N28" s="998"/>
      <c r="O28" s="998"/>
      <c r="P28" s="998"/>
      <c r="Q28" s="998"/>
      <c r="R28" s="998"/>
      <c r="S28" s="998"/>
      <c r="T28" s="998"/>
      <c r="U28" s="999"/>
      <c r="V28" s="999"/>
      <c r="W28" s="1000"/>
      <c r="X28" s="35"/>
      <c r="Y28" s="1383" t="s">
        <v>1371</v>
      </c>
      <c r="Z28" s="1138"/>
      <c r="AA28" s="1138"/>
      <c r="AB28" s="1139"/>
    </row>
    <row r="29" spans="1:28" ht="3.75" customHeight="1">
      <c r="A29" s="35"/>
      <c r="B29" s="944"/>
      <c r="C29" s="960"/>
      <c r="D29" s="961"/>
      <c r="E29" s="961"/>
      <c r="F29" s="962"/>
      <c r="G29" s="963"/>
      <c r="H29" s="963"/>
      <c r="I29" s="963"/>
      <c r="J29" s="963"/>
      <c r="K29" s="963"/>
      <c r="L29" s="963"/>
      <c r="M29" s="963"/>
      <c r="N29" s="964"/>
      <c r="O29" s="963"/>
      <c r="P29" s="963"/>
      <c r="Q29" s="963"/>
      <c r="R29" s="963"/>
      <c r="S29" s="963"/>
      <c r="T29" s="963"/>
      <c r="U29" s="965"/>
      <c r="V29" s="966"/>
      <c r="W29" s="967"/>
      <c r="X29" s="35"/>
      <c r="Y29" s="35"/>
      <c r="Z29" s="35"/>
      <c r="AA29" s="35"/>
      <c r="AB29" s="35"/>
    </row>
    <row r="30" spans="1:28" ht="13.5" customHeight="1">
      <c r="A30" s="35"/>
      <c r="B30" s="968"/>
      <c r="C30" s="969" t="s">
        <v>946</v>
      </c>
      <c r="D30" s="970" t="s">
        <v>1372</v>
      </c>
      <c r="E30" s="971"/>
      <c r="F30" s="972"/>
      <c r="G30" s="99"/>
      <c r="H30" s="973" t="s">
        <v>187</v>
      </c>
      <c r="I30" s="971" t="s">
        <v>1014</v>
      </c>
      <c r="J30" s="971"/>
      <c r="K30" s="973"/>
      <c r="L30" s="971" t="s">
        <v>1351</v>
      </c>
      <c r="M30" s="971"/>
      <c r="N30" s="970"/>
      <c r="O30" s="973" t="s">
        <v>187</v>
      </c>
      <c r="P30" s="971" t="s">
        <v>1359</v>
      </c>
      <c r="Q30" s="971"/>
      <c r="R30" s="981"/>
      <c r="S30" s="971" t="s">
        <v>1360</v>
      </c>
      <c r="T30" s="972"/>
      <c r="U30" s="1001"/>
      <c r="V30" s="974"/>
      <c r="W30" s="975"/>
      <c r="X30" s="35"/>
      <c r="Y30" s="1002">
        <v>1</v>
      </c>
      <c r="Z30" s="1003" t="str">
        <f>+D30</f>
        <v>Buku Penjualan</v>
      </c>
      <c r="AA30" s="1004" t="s">
        <v>1354</v>
      </c>
      <c r="AB30" s="402" t="s">
        <v>1355</v>
      </c>
    </row>
    <row r="31" spans="1:28" ht="5.25" customHeight="1">
      <c r="A31" s="35"/>
      <c r="B31" s="968"/>
      <c r="C31" s="969"/>
      <c r="D31" s="970"/>
      <c r="E31" s="971"/>
      <c r="F31" s="972"/>
      <c r="G31" s="971"/>
      <c r="H31" s="971"/>
      <c r="I31" s="971"/>
      <c r="J31" s="971"/>
      <c r="K31" s="971"/>
      <c r="L31" s="971"/>
      <c r="M31" s="971"/>
      <c r="N31" s="970"/>
      <c r="O31" s="971"/>
      <c r="P31" s="971"/>
      <c r="Q31" s="971"/>
      <c r="R31" s="971"/>
      <c r="S31" s="971"/>
      <c r="T31" s="972"/>
      <c r="U31" s="1001"/>
      <c r="V31" s="974"/>
      <c r="W31" s="975"/>
      <c r="X31" s="35"/>
      <c r="Y31" s="387"/>
      <c r="Z31" s="978"/>
      <c r="AA31" s="979"/>
      <c r="AB31" s="979"/>
    </row>
    <row r="32" spans="1:28" ht="15.75" customHeight="1">
      <c r="A32" s="35"/>
      <c r="B32" s="968"/>
      <c r="C32" s="969" t="s">
        <v>956</v>
      </c>
      <c r="D32" s="970" t="s">
        <v>1373</v>
      </c>
      <c r="E32" s="971"/>
      <c r="F32" s="972"/>
      <c r="G32" s="971"/>
      <c r="H32" s="973"/>
      <c r="I32" s="971" t="s">
        <v>1014</v>
      </c>
      <c r="J32" s="971"/>
      <c r="K32" s="973" t="s">
        <v>187</v>
      </c>
      <c r="L32" s="971" t="s">
        <v>1351</v>
      </c>
      <c r="M32" s="971"/>
      <c r="N32" s="970"/>
      <c r="O32" s="981"/>
      <c r="P32" s="971" t="s">
        <v>1359</v>
      </c>
      <c r="Q32" s="971"/>
      <c r="R32" s="973" t="s">
        <v>187</v>
      </c>
      <c r="S32" s="971" t="s">
        <v>1360</v>
      </c>
      <c r="T32" s="972"/>
      <c r="U32" s="1001"/>
      <c r="V32" s="974"/>
      <c r="W32" s="975"/>
      <c r="X32" s="35"/>
      <c r="Y32" s="1002">
        <v>2</v>
      </c>
      <c r="Z32" s="976" t="str">
        <f>+D32</f>
        <v>File Denah Global</v>
      </c>
      <c r="AA32" s="400"/>
      <c r="AB32" s="400"/>
    </row>
    <row r="33" spans="1:28" ht="4.5" customHeight="1">
      <c r="A33" s="35"/>
      <c r="B33" s="968"/>
      <c r="C33" s="969"/>
      <c r="D33" s="1382"/>
      <c r="E33" s="1139"/>
      <c r="F33" s="969"/>
      <c r="G33" s="971"/>
      <c r="H33" s="971"/>
      <c r="I33" s="971"/>
      <c r="J33" s="971"/>
      <c r="K33" s="971"/>
      <c r="L33" s="971"/>
      <c r="M33" s="971"/>
      <c r="N33" s="970"/>
      <c r="O33" s="971"/>
      <c r="P33" s="971"/>
      <c r="Q33" s="971"/>
      <c r="R33" s="971"/>
      <c r="S33" s="971"/>
      <c r="T33" s="972"/>
      <c r="U33" s="1001"/>
      <c r="V33" s="974"/>
      <c r="W33" s="975"/>
      <c r="X33" s="35"/>
      <c r="Y33" s="387"/>
      <c r="Z33" s="978"/>
      <c r="AA33" s="979"/>
      <c r="AB33" s="979"/>
    </row>
    <row r="34" spans="1:28" ht="15.75" customHeight="1">
      <c r="A34" s="35"/>
      <c r="B34" s="968"/>
      <c r="C34" s="969" t="s">
        <v>958</v>
      </c>
      <c r="D34" s="970" t="s">
        <v>1374</v>
      </c>
      <c r="E34" s="971"/>
      <c r="F34" s="972"/>
      <c r="G34" s="971"/>
      <c r="H34" s="973" t="s">
        <v>187</v>
      </c>
      <c r="I34" s="971" t="s">
        <v>1014</v>
      </c>
      <c r="J34" s="971"/>
      <c r="K34" s="981"/>
      <c r="L34" s="971" t="s">
        <v>1351</v>
      </c>
      <c r="M34" s="971"/>
      <c r="N34" s="970"/>
      <c r="O34" s="973" t="s">
        <v>187</v>
      </c>
      <c r="P34" s="971" t="s">
        <v>1359</v>
      </c>
      <c r="Q34" s="971"/>
      <c r="R34" s="981"/>
      <c r="S34" s="971" t="s">
        <v>1360</v>
      </c>
      <c r="T34" s="972"/>
      <c r="U34" s="1001"/>
      <c r="V34" s="974"/>
      <c r="W34" s="975"/>
      <c r="X34" s="35"/>
      <c r="Y34" s="1002">
        <v>3</v>
      </c>
      <c r="Z34" s="976" t="str">
        <f>+D34</f>
        <v>File SPB &amp; LBT</v>
      </c>
      <c r="AA34" s="400"/>
      <c r="AB34" s="400"/>
    </row>
    <row r="35" spans="1:28" ht="3.75" customHeight="1">
      <c r="A35" s="35"/>
      <c r="B35" s="968"/>
      <c r="C35" s="969"/>
      <c r="D35" s="970"/>
      <c r="E35" s="971"/>
      <c r="F35" s="972"/>
      <c r="G35" s="971"/>
      <c r="H35" s="971"/>
      <c r="I35" s="971"/>
      <c r="J35" s="971"/>
      <c r="K35" s="971"/>
      <c r="L35" s="971"/>
      <c r="M35" s="971"/>
      <c r="N35" s="970"/>
      <c r="O35" s="971"/>
      <c r="P35" s="971"/>
      <c r="Q35" s="971"/>
      <c r="R35" s="971"/>
      <c r="S35" s="971"/>
      <c r="T35" s="972"/>
      <c r="U35" s="1001"/>
      <c r="V35" s="974"/>
      <c r="W35" s="975"/>
      <c r="X35" s="35"/>
      <c r="Y35" s="387"/>
      <c r="Z35" s="978"/>
      <c r="AA35" s="979"/>
      <c r="AB35" s="979"/>
    </row>
    <row r="36" spans="1:28" ht="15.75" customHeight="1">
      <c r="A36" s="35"/>
      <c r="B36" s="968"/>
      <c r="C36" s="969" t="s">
        <v>960</v>
      </c>
      <c r="D36" s="970" t="s">
        <v>1375</v>
      </c>
      <c r="E36" s="971"/>
      <c r="F36" s="972"/>
      <c r="G36" s="971"/>
      <c r="H36" s="973" t="s">
        <v>187</v>
      </c>
      <c r="I36" s="971" t="s">
        <v>1014</v>
      </c>
      <c r="J36" s="971"/>
      <c r="K36" s="981"/>
      <c r="L36" s="971" t="s">
        <v>1351</v>
      </c>
      <c r="M36" s="971"/>
      <c r="N36" s="970"/>
      <c r="O36" s="973" t="s">
        <v>187</v>
      </c>
      <c r="P36" s="971" t="s">
        <v>1359</v>
      </c>
      <c r="Q36" s="971"/>
      <c r="R36" s="973"/>
      <c r="S36" s="971" t="s">
        <v>1360</v>
      </c>
      <c r="T36" s="972"/>
      <c r="U36" s="1001"/>
      <c r="V36" s="974"/>
      <c r="W36" s="975"/>
      <c r="X36" s="35"/>
      <c r="Y36" s="1002">
        <v>4</v>
      </c>
      <c r="Z36" s="976" t="str">
        <f>+D36</f>
        <v>Rekap Data Demokit/Bulan</v>
      </c>
      <c r="AA36" s="400"/>
      <c r="AB36" s="400"/>
    </row>
    <row r="37" spans="1:28" ht="3.75" customHeight="1">
      <c r="A37" s="35"/>
      <c r="B37" s="968"/>
      <c r="C37" s="969"/>
      <c r="D37" s="1005"/>
      <c r="E37" s="1006"/>
      <c r="F37" s="1007"/>
      <c r="G37" s="971"/>
      <c r="H37" s="971"/>
      <c r="I37" s="971"/>
      <c r="J37" s="971"/>
      <c r="K37" s="971"/>
      <c r="L37" s="971"/>
      <c r="M37" s="971"/>
      <c r="N37" s="970"/>
      <c r="O37" s="971"/>
      <c r="P37" s="971"/>
      <c r="Q37" s="971"/>
      <c r="R37" s="971"/>
      <c r="S37" s="971"/>
      <c r="T37" s="972"/>
      <c r="U37" s="1001"/>
      <c r="V37" s="974"/>
      <c r="W37" s="975"/>
      <c r="X37" s="35"/>
      <c r="Y37" s="387"/>
      <c r="Z37" s="978"/>
      <c r="AA37" s="979"/>
      <c r="AB37" s="979"/>
    </row>
    <row r="38" spans="1:28" ht="18" customHeight="1">
      <c r="A38" s="35"/>
      <c r="B38" s="968"/>
      <c r="C38" s="969" t="s">
        <v>1361</v>
      </c>
      <c r="D38" s="1005" t="s">
        <v>1376</v>
      </c>
      <c r="E38" s="1006"/>
      <c r="F38" s="1007"/>
      <c r="G38" s="971"/>
      <c r="H38" s="973" t="s">
        <v>187</v>
      </c>
      <c r="I38" s="971" t="s">
        <v>213</v>
      </c>
      <c r="J38" s="971"/>
      <c r="K38" s="973"/>
      <c r="L38" s="971" t="s">
        <v>237</v>
      </c>
      <c r="M38" s="971"/>
      <c r="N38" s="970"/>
      <c r="O38" s="981"/>
      <c r="P38" s="971" t="s">
        <v>1377</v>
      </c>
      <c r="Q38" s="971"/>
      <c r="R38" s="973" t="s">
        <v>187</v>
      </c>
      <c r="S38" s="971" t="s">
        <v>1378</v>
      </c>
      <c r="T38" s="972"/>
      <c r="U38" s="1001"/>
      <c r="V38" s="974"/>
      <c r="W38" s="975"/>
      <c r="X38" s="35"/>
      <c r="Y38" s="1258">
        <v>5</v>
      </c>
      <c r="Z38" s="1389" t="str">
        <f>+D38</f>
        <v>Pemberian Inslang Berdasarkan Diginet</v>
      </c>
      <c r="AA38" s="1372"/>
      <c r="AB38" s="1372"/>
    </row>
    <row r="39" spans="1:28" ht="12" customHeight="1">
      <c r="A39" s="35"/>
      <c r="B39" s="968"/>
      <c r="C39" s="969"/>
      <c r="D39" s="1382"/>
      <c r="E39" s="1139"/>
      <c r="F39" s="969"/>
      <c r="G39" s="971"/>
      <c r="H39" s="971"/>
      <c r="I39" s="971"/>
      <c r="J39" s="971"/>
      <c r="K39" s="971"/>
      <c r="L39" s="971"/>
      <c r="M39" s="971"/>
      <c r="N39" s="970"/>
      <c r="O39" s="971"/>
      <c r="P39" s="971" t="s">
        <v>1379</v>
      </c>
      <c r="Q39" s="971"/>
      <c r="R39" s="971"/>
      <c r="S39" s="971" t="s">
        <v>1380</v>
      </c>
      <c r="T39" s="972"/>
      <c r="U39" s="1001"/>
      <c r="V39" s="974"/>
      <c r="W39" s="975"/>
      <c r="X39" s="35"/>
      <c r="Y39" s="1185"/>
      <c r="Z39" s="1185"/>
      <c r="AA39" s="1185"/>
      <c r="AB39" s="1185"/>
    </row>
    <row r="40" spans="1:28" ht="15.75" customHeight="1">
      <c r="A40" s="35"/>
      <c r="B40" s="968"/>
      <c r="C40" s="969" t="s">
        <v>1381</v>
      </c>
      <c r="D40" s="970" t="s">
        <v>1382</v>
      </c>
      <c r="E40" s="971"/>
      <c r="F40" s="972"/>
      <c r="G40" s="971"/>
      <c r="H40" s="973" t="s">
        <v>187</v>
      </c>
      <c r="I40" s="971" t="s">
        <v>213</v>
      </c>
      <c r="J40" s="971"/>
      <c r="K40" s="973"/>
      <c r="L40" s="971" t="s">
        <v>237</v>
      </c>
      <c r="M40" s="971"/>
      <c r="N40" s="970"/>
      <c r="O40" s="971"/>
      <c r="P40" s="971"/>
      <c r="Q40" s="971"/>
      <c r="R40" s="971"/>
      <c r="S40" s="971"/>
      <c r="T40" s="972"/>
      <c r="U40" s="1001"/>
      <c r="V40" s="974"/>
      <c r="W40" s="975"/>
      <c r="X40" s="35"/>
      <c r="Y40" s="1002">
        <v>6</v>
      </c>
      <c r="Z40" s="1381" t="str">
        <f>+D40</f>
        <v>Pemberian Uang Bensin DB &amp; Kacab</v>
      </c>
      <c r="AA40" s="400"/>
      <c r="AB40" s="400"/>
    </row>
    <row r="41" spans="1:28" ht="3.75" customHeight="1">
      <c r="A41" s="35"/>
      <c r="B41" s="968"/>
      <c r="C41" s="969"/>
      <c r="D41" s="1382"/>
      <c r="E41" s="1139"/>
      <c r="F41" s="969"/>
      <c r="G41" s="971"/>
      <c r="H41" s="971"/>
      <c r="I41" s="971"/>
      <c r="J41" s="971"/>
      <c r="K41" s="971"/>
      <c r="L41" s="971"/>
      <c r="M41" s="971"/>
      <c r="N41" s="970"/>
      <c r="O41" s="971"/>
      <c r="P41" s="971"/>
      <c r="Q41" s="971"/>
      <c r="R41" s="971"/>
      <c r="S41" s="971"/>
      <c r="T41" s="972"/>
      <c r="U41" s="1001"/>
      <c r="V41" s="974"/>
      <c r="W41" s="975"/>
      <c r="X41" s="35"/>
      <c r="Y41" s="387"/>
      <c r="Z41" s="1185"/>
      <c r="AA41" s="979"/>
      <c r="AB41" s="979"/>
    </row>
    <row r="42" spans="1:28" ht="15.75" customHeight="1">
      <c r="A42" s="35"/>
      <c r="B42" s="968"/>
      <c r="C42" s="969" t="s">
        <v>1383</v>
      </c>
      <c r="D42" s="1005" t="s">
        <v>1384</v>
      </c>
      <c r="E42" s="1006"/>
      <c r="F42" s="1007"/>
      <c r="G42" s="971"/>
      <c r="H42" s="971"/>
      <c r="I42" s="971"/>
      <c r="J42" s="971"/>
      <c r="K42" s="971"/>
      <c r="L42" s="971"/>
      <c r="M42" s="971"/>
      <c r="N42" s="970"/>
      <c r="O42" s="971"/>
      <c r="P42" s="971"/>
      <c r="Q42" s="971"/>
      <c r="R42" s="971"/>
      <c r="S42" s="971"/>
      <c r="T42" s="972"/>
      <c r="U42" s="1001"/>
      <c r="V42" s="974"/>
      <c r="W42" s="975"/>
      <c r="X42" s="35"/>
      <c r="Y42" s="1258">
        <v>7</v>
      </c>
      <c r="Z42" s="976" t="str">
        <f>+D42</f>
        <v xml:space="preserve">Penerimaan Uang Setoran TTB </v>
      </c>
      <c r="AA42" s="1372"/>
      <c r="AB42" s="1372"/>
    </row>
    <row r="43" spans="1:28" ht="15.75" customHeight="1">
      <c r="A43" s="35"/>
      <c r="B43" s="968"/>
      <c r="C43" s="969"/>
      <c r="D43" s="970" t="s">
        <v>1385</v>
      </c>
      <c r="E43" s="971"/>
      <c r="F43" s="972"/>
      <c r="G43" s="971"/>
      <c r="H43" s="981"/>
      <c r="I43" s="971" t="s">
        <v>326</v>
      </c>
      <c r="J43" s="971"/>
      <c r="K43" s="973" t="s">
        <v>187</v>
      </c>
      <c r="L43" s="971" t="s">
        <v>1386</v>
      </c>
      <c r="M43" s="971"/>
      <c r="N43" s="970"/>
      <c r="O43" s="973" t="s">
        <v>187</v>
      </c>
      <c r="P43" s="971" t="s">
        <v>1387</v>
      </c>
      <c r="Q43" s="971"/>
      <c r="R43" s="982"/>
      <c r="S43" s="971" t="s">
        <v>1388</v>
      </c>
      <c r="T43" s="972"/>
      <c r="U43" s="1001"/>
      <c r="V43" s="974"/>
      <c r="W43" s="975"/>
      <c r="X43" s="35"/>
      <c r="Y43" s="1185"/>
      <c r="Z43" s="978" t="s">
        <v>1389</v>
      </c>
      <c r="AA43" s="1185"/>
      <c r="AB43" s="1185"/>
    </row>
    <row r="44" spans="1:28" ht="3" customHeight="1">
      <c r="A44" s="35"/>
      <c r="B44" s="988"/>
      <c r="C44" s="989"/>
      <c r="D44" s="1384"/>
      <c r="E44" s="1385"/>
      <c r="F44" s="989"/>
      <c r="G44" s="990"/>
      <c r="H44" s="990"/>
      <c r="I44" s="990"/>
      <c r="J44" s="990"/>
      <c r="K44" s="990"/>
      <c r="L44" s="990"/>
      <c r="M44" s="990"/>
      <c r="N44" s="991"/>
      <c r="O44" s="990"/>
      <c r="P44" s="990"/>
      <c r="Q44" s="990"/>
      <c r="R44" s="990"/>
      <c r="S44" s="990"/>
      <c r="T44" s="992"/>
      <c r="U44" s="1008"/>
      <c r="V44" s="993"/>
      <c r="W44" s="975"/>
      <c r="X44" s="35"/>
      <c r="Y44" s="35"/>
      <c r="Z44" s="35"/>
      <c r="AA44" s="35"/>
      <c r="AB44" s="35"/>
    </row>
    <row r="45" spans="1:28" ht="13.5" customHeight="1">
      <c r="A45" s="35"/>
      <c r="B45" s="1009" t="s">
        <v>1390</v>
      </c>
      <c r="C45" s="996" t="s">
        <v>1391</v>
      </c>
      <c r="D45" s="997"/>
      <c r="E45" s="997"/>
      <c r="F45" s="997"/>
      <c r="G45" s="998"/>
      <c r="H45" s="998"/>
      <c r="I45" s="998"/>
      <c r="J45" s="998"/>
      <c r="K45" s="998"/>
      <c r="L45" s="998"/>
      <c r="M45" s="998"/>
      <c r="N45" s="998"/>
      <c r="O45" s="998"/>
      <c r="P45" s="998"/>
      <c r="Q45" s="998"/>
      <c r="R45" s="998"/>
      <c r="S45" s="998"/>
      <c r="T45" s="998"/>
      <c r="U45" s="999"/>
      <c r="V45" s="999"/>
      <c r="W45" s="1000"/>
      <c r="X45" s="35"/>
      <c r="Y45" s="1373" t="s">
        <v>1392</v>
      </c>
      <c r="Z45" s="1138"/>
      <c r="AA45" s="1138"/>
      <c r="AB45" s="1139"/>
    </row>
    <row r="46" spans="1:28" ht="4.5" customHeight="1">
      <c r="A46" s="35"/>
      <c r="B46" s="959"/>
      <c r="C46" s="960"/>
      <c r="D46" s="1010"/>
      <c r="E46" s="961"/>
      <c r="F46" s="962"/>
      <c r="G46" s="963"/>
      <c r="H46" s="963"/>
      <c r="I46" s="963"/>
      <c r="J46" s="963"/>
      <c r="K46" s="963"/>
      <c r="L46" s="963"/>
      <c r="M46" s="963"/>
      <c r="N46" s="964"/>
      <c r="O46" s="963"/>
      <c r="P46" s="963"/>
      <c r="Q46" s="963"/>
      <c r="R46" s="963"/>
      <c r="S46" s="963"/>
      <c r="T46" s="963"/>
      <c r="U46" s="965"/>
      <c r="V46" s="966"/>
      <c r="W46" s="967"/>
      <c r="X46" s="35"/>
      <c r="Y46" s="35"/>
      <c r="Z46" s="35"/>
      <c r="AA46" s="35"/>
      <c r="AB46" s="35"/>
    </row>
    <row r="47" spans="1:28" ht="15.75" customHeight="1">
      <c r="A47" s="35"/>
      <c r="B47" s="968"/>
      <c r="C47" s="969" t="s">
        <v>946</v>
      </c>
      <c r="D47" s="980" t="s">
        <v>1393</v>
      </c>
      <c r="E47" s="970"/>
      <c r="F47" s="972"/>
      <c r="G47" s="971"/>
      <c r="H47" s="973" t="s">
        <v>187</v>
      </c>
      <c r="I47" s="971" t="s">
        <v>1359</v>
      </c>
      <c r="J47" s="971"/>
      <c r="K47" s="973"/>
      <c r="L47" s="971" t="s">
        <v>1394</v>
      </c>
      <c r="M47" s="971"/>
      <c r="N47" s="970"/>
      <c r="O47" s="973" t="s">
        <v>187</v>
      </c>
      <c r="P47" s="971" t="s">
        <v>1395</v>
      </c>
      <c r="Q47" s="971"/>
      <c r="R47" s="973"/>
      <c r="S47" s="971" t="s">
        <v>1396</v>
      </c>
      <c r="T47" s="972"/>
      <c r="U47" s="974"/>
      <c r="V47" s="974"/>
      <c r="W47" s="975"/>
      <c r="X47" s="35"/>
      <c r="Y47" s="1002">
        <v>1</v>
      </c>
      <c r="Z47" s="976" t="str">
        <f>+D47</f>
        <v>Tanda Terima Barang ( TTB )</v>
      </c>
      <c r="AA47" s="977" t="s">
        <v>1397</v>
      </c>
      <c r="AB47" s="1002" t="s">
        <v>1398</v>
      </c>
    </row>
    <row r="48" spans="1:28" ht="5.25" customHeight="1">
      <c r="A48" s="35"/>
      <c r="B48" s="968"/>
      <c r="C48" s="969"/>
      <c r="D48" s="1011"/>
      <c r="E48" s="985"/>
      <c r="F48" s="969"/>
      <c r="G48" s="971"/>
      <c r="H48" s="971"/>
      <c r="I48" s="1386" t="s">
        <v>1399</v>
      </c>
      <c r="J48" s="971"/>
      <c r="K48" s="971"/>
      <c r="L48" s="1386" t="s">
        <v>1400</v>
      </c>
      <c r="M48" s="971"/>
      <c r="N48" s="970"/>
      <c r="O48" s="971"/>
      <c r="P48" s="971"/>
      <c r="Q48" s="971"/>
      <c r="R48" s="971"/>
      <c r="S48" s="971"/>
      <c r="T48" s="972"/>
      <c r="U48" s="974"/>
      <c r="V48" s="974"/>
      <c r="W48" s="975"/>
      <c r="X48" s="35"/>
      <c r="Y48" s="387"/>
      <c r="Z48" s="978"/>
      <c r="AA48" s="979"/>
      <c r="AB48" s="979"/>
    </row>
    <row r="49" spans="1:28" ht="15" customHeight="1">
      <c r="A49" s="35"/>
      <c r="B49" s="968"/>
      <c r="C49" s="969" t="s">
        <v>956</v>
      </c>
      <c r="D49" s="980" t="s">
        <v>1401</v>
      </c>
      <c r="E49" s="970"/>
      <c r="F49" s="972"/>
      <c r="G49" s="971"/>
      <c r="H49" s="973" t="s">
        <v>187</v>
      </c>
      <c r="I49" s="1387"/>
      <c r="J49" s="971"/>
      <c r="K49" s="981"/>
      <c r="L49" s="1387"/>
      <c r="M49" s="971"/>
      <c r="N49" s="970"/>
      <c r="O49" s="973" t="s">
        <v>187</v>
      </c>
      <c r="P49" s="971" t="s">
        <v>1395</v>
      </c>
      <c r="Q49" s="971"/>
      <c r="R49" s="973"/>
      <c r="S49" s="971" t="s">
        <v>1396</v>
      </c>
      <c r="T49" s="972"/>
      <c r="U49" s="974"/>
      <c r="V49" s="974"/>
      <c r="W49" s="975"/>
      <c r="X49" s="35"/>
      <c r="Y49" s="1002">
        <v>2</v>
      </c>
      <c r="Z49" s="983" t="str">
        <f>+D49</f>
        <v>Penyimpanan Blangko Kwitansi</v>
      </c>
      <c r="AA49" s="984" t="s">
        <v>1402</v>
      </c>
      <c r="AB49" s="512" t="s">
        <v>1403</v>
      </c>
    </row>
    <row r="50" spans="1:28" ht="8.25" customHeight="1">
      <c r="A50" s="35"/>
      <c r="B50" s="968"/>
      <c r="C50" s="969"/>
      <c r="D50" s="1011"/>
      <c r="E50" s="985"/>
      <c r="F50" s="969"/>
      <c r="G50" s="971"/>
      <c r="H50" s="971"/>
      <c r="I50" s="1388"/>
      <c r="J50" s="971"/>
      <c r="K50" s="971"/>
      <c r="L50" s="1388"/>
      <c r="M50" s="971"/>
      <c r="N50" s="970"/>
      <c r="O50" s="971"/>
      <c r="P50" s="971"/>
      <c r="Q50" s="971"/>
      <c r="R50" s="971"/>
      <c r="S50" s="971"/>
      <c r="T50" s="972"/>
      <c r="U50" s="974"/>
      <c r="V50" s="974"/>
      <c r="W50" s="975"/>
      <c r="X50" s="35"/>
      <c r="Y50" s="387"/>
      <c r="Z50" s="978"/>
      <c r="AA50" s="979"/>
      <c r="AB50" s="979"/>
    </row>
    <row r="51" spans="1:28" ht="15.75" customHeight="1">
      <c r="A51" s="35"/>
      <c r="B51" s="968"/>
      <c r="C51" s="969" t="s">
        <v>958</v>
      </c>
      <c r="D51" s="980" t="s">
        <v>1404</v>
      </c>
      <c r="E51" s="970"/>
      <c r="F51" s="972"/>
      <c r="G51" s="971"/>
      <c r="H51" s="973" t="s">
        <v>187</v>
      </c>
      <c r="I51" s="971" t="s">
        <v>1014</v>
      </c>
      <c r="J51" s="971"/>
      <c r="K51" s="981"/>
      <c r="L51" s="971" t="s">
        <v>1351</v>
      </c>
      <c r="M51" s="971"/>
      <c r="N51" s="970"/>
      <c r="O51" s="973" t="s">
        <v>187</v>
      </c>
      <c r="P51" s="971" t="s">
        <v>1395</v>
      </c>
      <c r="Q51" s="971"/>
      <c r="R51" s="973"/>
      <c r="S51" s="971" t="s">
        <v>1396</v>
      </c>
      <c r="T51" s="972"/>
      <c r="U51" s="974"/>
      <c r="V51" s="974"/>
      <c r="W51" s="975"/>
      <c r="X51" s="35"/>
      <c r="Y51" s="1002">
        <v>3</v>
      </c>
      <c r="Z51" s="976" t="str">
        <f>+D51</f>
        <v>Map File Kwitansi Pending</v>
      </c>
      <c r="AA51" s="1012" t="s">
        <v>1402</v>
      </c>
      <c r="AB51" s="512" t="s">
        <v>1403</v>
      </c>
    </row>
    <row r="52" spans="1:28" ht="6" customHeight="1">
      <c r="A52" s="35"/>
      <c r="B52" s="968"/>
      <c r="C52" s="969"/>
      <c r="D52" s="970"/>
      <c r="E52" s="971"/>
      <c r="F52" s="972"/>
      <c r="G52" s="971"/>
      <c r="H52" s="971"/>
      <c r="I52" s="971"/>
      <c r="J52" s="971"/>
      <c r="K52" s="971"/>
      <c r="L52" s="971"/>
      <c r="M52" s="971"/>
      <c r="N52" s="970"/>
      <c r="O52" s="971"/>
      <c r="P52" s="971"/>
      <c r="Q52" s="971"/>
      <c r="R52" s="971"/>
      <c r="S52" s="971"/>
      <c r="T52" s="972"/>
      <c r="U52" s="974"/>
      <c r="V52" s="974"/>
      <c r="W52" s="975"/>
      <c r="X52" s="35"/>
      <c r="Y52" s="387"/>
      <c r="Z52" s="978"/>
      <c r="AA52" s="979"/>
      <c r="AB52" s="979"/>
    </row>
    <row r="53" spans="1:28" ht="15.75" customHeight="1">
      <c r="A53" s="35"/>
      <c r="B53" s="968"/>
      <c r="C53" s="969" t="s">
        <v>960</v>
      </c>
      <c r="D53" s="980" t="s">
        <v>1405</v>
      </c>
      <c r="E53" s="970"/>
      <c r="F53" s="972"/>
      <c r="G53" s="971"/>
      <c r="H53" s="973" t="s">
        <v>187</v>
      </c>
      <c r="I53" s="971" t="s">
        <v>1406</v>
      </c>
      <c r="J53" s="971"/>
      <c r="K53" s="981"/>
      <c r="L53" s="971" t="s">
        <v>1407</v>
      </c>
      <c r="M53" s="971"/>
      <c r="N53" s="970"/>
      <c r="O53" s="973" t="s">
        <v>187</v>
      </c>
      <c r="P53" s="971" t="s">
        <v>1359</v>
      </c>
      <c r="Q53" s="971"/>
      <c r="R53" s="973"/>
      <c r="S53" s="971" t="s">
        <v>1360</v>
      </c>
      <c r="T53" s="972"/>
      <c r="U53" s="974"/>
      <c r="V53" s="974"/>
      <c r="W53" s="975"/>
      <c r="X53" s="35"/>
      <c r="Y53" s="1002">
        <v>4</v>
      </c>
      <c r="Z53" s="976" t="str">
        <f>+D53</f>
        <v>Buku Pending Admin</v>
      </c>
      <c r="AA53" s="1012" t="s">
        <v>1402</v>
      </c>
      <c r="AB53" s="1002" t="s">
        <v>1403</v>
      </c>
    </row>
    <row r="54" spans="1:28" ht="4.5" customHeight="1">
      <c r="A54" s="35"/>
      <c r="B54" s="968"/>
      <c r="C54" s="969"/>
      <c r="D54" s="970"/>
      <c r="E54" s="971"/>
      <c r="F54" s="969"/>
      <c r="G54" s="971"/>
      <c r="H54" s="971"/>
      <c r="I54" s="971"/>
      <c r="J54" s="971"/>
      <c r="K54" s="971"/>
      <c r="L54" s="971"/>
      <c r="M54" s="971"/>
      <c r="N54" s="970"/>
      <c r="O54" s="971"/>
      <c r="P54" s="971"/>
      <c r="Q54" s="971"/>
      <c r="R54" s="971"/>
      <c r="S54" s="971"/>
      <c r="T54" s="972"/>
      <c r="U54" s="974"/>
      <c r="V54" s="974"/>
      <c r="W54" s="975"/>
      <c r="X54" s="35"/>
      <c r="Y54" s="387"/>
      <c r="Z54" s="978"/>
      <c r="AA54" s="1013"/>
      <c r="AB54" s="979"/>
    </row>
    <row r="55" spans="1:28" ht="15.75" customHeight="1">
      <c r="A55" s="35"/>
      <c r="B55" s="968"/>
      <c r="C55" s="969" t="s">
        <v>1361</v>
      </c>
      <c r="D55" s="980" t="s">
        <v>1408</v>
      </c>
      <c r="E55" s="971"/>
      <c r="F55" s="972"/>
      <c r="G55" s="971"/>
      <c r="H55" s="973" t="s">
        <v>187</v>
      </c>
      <c r="I55" s="971" t="s">
        <v>1406</v>
      </c>
      <c r="J55" s="971"/>
      <c r="K55" s="973"/>
      <c r="L55" s="971" t="s">
        <v>1407</v>
      </c>
      <c r="M55" s="971"/>
      <c r="N55" s="970"/>
      <c r="O55" s="973" t="s">
        <v>187</v>
      </c>
      <c r="P55" s="971" t="s">
        <v>1359</v>
      </c>
      <c r="Q55" s="971"/>
      <c r="R55" s="973"/>
      <c r="S55" s="971" t="s">
        <v>1360</v>
      </c>
      <c r="T55" s="972"/>
      <c r="U55" s="974"/>
      <c r="V55" s="974"/>
      <c r="W55" s="975"/>
      <c r="X55" s="35"/>
      <c r="Y55" s="1002">
        <v>5</v>
      </c>
      <c r="Z55" s="976" t="str">
        <f>+D55</f>
        <v>Buku Pending Kolektor</v>
      </c>
      <c r="AA55" s="1012"/>
      <c r="AB55" s="400"/>
    </row>
    <row r="56" spans="1:28" ht="3.75" customHeight="1">
      <c r="A56" s="35"/>
      <c r="B56" s="968"/>
      <c r="C56" s="969"/>
      <c r="D56" s="970"/>
      <c r="E56" s="971"/>
      <c r="F56" s="969"/>
      <c r="G56" s="971"/>
      <c r="H56" s="971"/>
      <c r="I56" s="971"/>
      <c r="J56" s="971"/>
      <c r="K56" s="971"/>
      <c r="L56" s="971"/>
      <c r="M56" s="971"/>
      <c r="N56" s="970"/>
      <c r="O56" s="971"/>
      <c r="P56" s="971"/>
      <c r="Q56" s="971"/>
      <c r="R56" s="971"/>
      <c r="S56" s="971"/>
      <c r="T56" s="972"/>
      <c r="U56" s="974"/>
      <c r="V56" s="974"/>
      <c r="W56" s="975"/>
      <c r="X56" s="35"/>
      <c r="Y56" s="387"/>
      <c r="Z56" s="978"/>
      <c r="AA56" s="979"/>
      <c r="AB56" s="979"/>
    </row>
    <row r="57" spans="1:28" ht="15.75" customHeight="1">
      <c r="A57" s="35"/>
      <c r="B57" s="968"/>
      <c r="C57" s="969" t="s">
        <v>1363</v>
      </c>
      <c r="D57" s="970" t="s">
        <v>1409</v>
      </c>
      <c r="E57" s="971"/>
      <c r="F57" s="972"/>
      <c r="G57" s="971"/>
      <c r="H57" s="973" t="s">
        <v>187</v>
      </c>
      <c r="I57" s="971" t="s">
        <v>213</v>
      </c>
      <c r="J57" s="971"/>
      <c r="K57" s="981"/>
      <c r="L57" s="971" t="s">
        <v>237</v>
      </c>
      <c r="M57" s="971"/>
      <c r="N57" s="970"/>
      <c r="O57" s="971" t="s">
        <v>1410</v>
      </c>
      <c r="P57" s="971"/>
      <c r="Q57" s="971"/>
      <c r="R57" s="971"/>
      <c r="S57" s="971"/>
      <c r="T57" s="972"/>
      <c r="U57" s="974"/>
      <c r="V57" s="974"/>
      <c r="W57" s="975"/>
      <c r="X57" s="35"/>
      <c r="Y57" s="1258">
        <v>6</v>
      </c>
      <c r="Z57" s="976" t="str">
        <f t="shared" ref="Z57:Z58" si="0">+D57</f>
        <v>Data buku pending dengan</v>
      </c>
      <c r="AA57" s="1372"/>
      <c r="AB57" s="1372"/>
    </row>
    <row r="58" spans="1:28" ht="12" customHeight="1">
      <c r="A58" s="35"/>
      <c r="B58" s="968"/>
      <c r="C58" s="969"/>
      <c r="D58" s="970" t="s">
        <v>1411</v>
      </c>
      <c r="E58" s="971"/>
      <c r="F58" s="972"/>
      <c r="G58" s="971"/>
      <c r="H58" s="971"/>
      <c r="I58" s="971"/>
      <c r="J58" s="971"/>
      <c r="K58" s="971"/>
      <c r="L58" s="971"/>
      <c r="M58" s="971"/>
      <c r="N58" s="970"/>
      <c r="O58" s="971"/>
      <c r="P58" s="971"/>
      <c r="Q58" s="971"/>
      <c r="R58" s="971"/>
      <c r="S58" s="971"/>
      <c r="T58" s="972"/>
      <c r="U58" s="974"/>
      <c r="V58" s="974"/>
      <c r="W58" s="975"/>
      <c r="X58" s="35"/>
      <c r="Y58" s="1259"/>
      <c r="Z58" s="983" t="str">
        <f t="shared" si="0"/>
        <v>Fisik TTB &amp; Kwitansi Pending</v>
      </c>
      <c r="AA58" s="1259"/>
      <c r="AB58" s="1259"/>
    </row>
    <row r="59" spans="1:28" ht="3.75" customHeight="1">
      <c r="A59" s="35"/>
      <c r="B59" s="968"/>
      <c r="C59" s="969"/>
      <c r="D59" s="970"/>
      <c r="E59" s="971"/>
      <c r="F59" s="972"/>
      <c r="G59" s="971"/>
      <c r="H59" s="971"/>
      <c r="I59" s="971"/>
      <c r="J59" s="971"/>
      <c r="K59" s="971"/>
      <c r="L59" s="971"/>
      <c r="M59" s="971"/>
      <c r="N59" s="970"/>
      <c r="O59" s="971"/>
      <c r="P59" s="971"/>
      <c r="Q59" s="971"/>
      <c r="R59" s="971"/>
      <c r="S59" s="971"/>
      <c r="T59" s="972"/>
      <c r="U59" s="974"/>
      <c r="V59" s="974"/>
      <c r="W59" s="975"/>
      <c r="X59" s="35"/>
      <c r="Y59" s="387"/>
      <c r="Z59" s="978"/>
      <c r="AA59" s="979"/>
      <c r="AB59" s="979"/>
    </row>
    <row r="60" spans="1:28" ht="15.75" customHeight="1">
      <c r="A60" s="35"/>
      <c r="B60" s="968"/>
      <c r="C60" s="969" t="s">
        <v>1365</v>
      </c>
      <c r="D60" s="970" t="s">
        <v>1412</v>
      </c>
      <c r="E60" s="971"/>
      <c r="F60" s="972"/>
      <c r="G60" s="971"/>
      <c r="H60" s="973" t="s">
        <v>187</v>
      </c>
      <c r="I60" s="971" t="s">
        <v>1352</v>
      </c>
      <c r="J60" s="971"/>
      <c r="K60" s="973"/>
      <c r="L60" s="971" t="s">
        <v>1353</v>
      </c>
      <c r="M60" s="971"/>
      <c r="N60" s="970"/>
      <c r="O60" s="973" t="s">
        <v>187</v>
      </c>
      <c r="P60" s="971" t="s">
        <v>1413</v>
      </c>
      <c r="Q60" s="971"/>
      <c r="R60" s="973"/>
      <c r="S60" s="971" t="s">
        <v>1360</v>
      </c>
      <c r="T60" s="972"/>
      <c r="U60" s="974"/>
      <c r="V60" s="974"/>
      <c r="W60" s="975"/>
      <c r="X60" s="35"/>
      <c r="Y60" s="1002">
        <v>7</v>
      </c>
      <c r="Z60" s="976" t="str">
        <f>+D60</f>
        <v>File LHI Awal &amp; Akhir Diginet</v>
      </c>
      <c r="AA60" s="400"/>
      <c r="AB60" s="400"/>
    </row>
    <row r="61" spans="1:28" ht="3.75" customHeight="1">
      <c r="A61" s="35"/>
      <c r="B61" s="968"/>
      <c r="C61" s="969"/>
      <c r="D61" s="970"/>
      <c r="E61" s="971"/>
      <c r="F61" s="972"/>
      <c r="G61" s="971"/>
      <c r="H61" s="971"/>
      <c r="I61" s="971"/>
      <c r="J61" s="971"/>
      <c r="K61" s="971"/>
      <c r="L61" s="971"/>
      <c r="M61" s="971"/>
      <c r="N61" s="970"/>
      <c r="O61" s="971"/>
      <c r="P61" s="971"/>
      <c r="Q61" s="971"/>
      <c r="R61" s="971"/>
      <c r="S61" s="971"/>
      <c r="T61" s="972"/>
      <c r="U61" s="974"/>
      <c r="V61" s="974"/>
      <c r="W61" s="975"/>
      <c r="X61" s="35"/>
      <c r="Y61" s="387"/>
      <c r="Z61" s="978"/>
      <c r="AA61" s="979"/>
      <c r="AB61" s="979"/>
    </row>
    <row r="62" spans="1:28" ht="15.75" customHeight="1">
      <c r="A62" s="35"/>
      <c r="B62" s="968"/>
      <c r="C62" s="969" t="s">
        <v>1367</v>
      </c>
      <c r="D62" s="970" t="s">
        <v>1414</v>
      </c>
      <c r="E62" s="971"/>
      <c r="F62" s="972"/>
      <c r="G62" s="971"/>
      <c r="H62" s="973" t="s">
        <v>187</v>
      </c>
      <c r="I62" s="971" t="s">
        <v>1014</v>
      </c>
      <c r="J62" s="971"/>
      <c r="K62" s="981"/>
      <c r="L62" s="971" t="s">
        <v>1351</v>
      </c>
      <c r="M62" s="971"/>
      <c r="N62" s="970"/>
      <c r="O62" s="973"/>
      <c r="P62" s="971" t="s">
        <v>1359</v>
      </c>
      <c r="Q62" s="971"/>
      <c r="R62" s="973" t="s">
        <v>187</v>
      </c>
      <c r="S62" s="971" t="s">
        <v>1360</v>
      </c>
      <c r="T62" s="972"/>
      <c r="U62" s="974"/>
      <c r="V62" s="974"/>
      <c r="W62" s="975"/>
      <c r="X62" s="35"/>
      <c r="Y62" s="1258">
        <v>8</v>
      </c>
      <c r="Z62" s="976" t="str">
        <f t="shared" ref="Z62:Z69" si="1">+D62</f>
        <v>Laporan Tutup buku</v>
      </c>
      <c r="AA62" s="1372"/>
      <c r="AB62" s="1372"/>
    </row>
    <row r="63" spans="1:28" ht="15.75" customHeight="1">
      <c r="A63" s="35"/>
      <c r="B63" s="968"/>
      <c r="C63" s="969"/>
      <c r="D63" s="970" t="s">
        <v>1415</v>
      </c>
      <c r="E63" s="971"/>
      <c r="F63" s="972"/>
      <c r="G63" s="971"/>
      <c r="H63" s="971"/>
      <c r="I63" s="971"/>
      <c r="J63" s="971"/>
      <c r="K63" s="971"/>
      <c r="L63" s="971"/>
      <c r="M63" s="971"/>
      <c r="N63" s="970"/>
      <c r="O63" s="971"/>
      <c r="P63" s="971"/>
      <c r="Q63" s="971"/>
      <c r="R63" s="971"/>
      <c r="S63" s="971"/>
      <c r="T63" s="972"/>
      <c r="U63" s="974"/>
      <c r="V63" s="974"/>
      <c r="W63" s="975"/>
      <c r="X63" s="35"/>
      <c r="Y63" s="1185"/>
      <c r="Z63" s="978" t="str">
        <f t="shared" si="1"/>
        <v>( Fisik hard copy/ print)</v>
      </c>
      <c r="AA63" s="1185"/>
      <c r="AB63" s="1185"/>
    </row>
    <row r="64" spans="1:28" ht="14.25" customHeight="1">
      <c r="A64" s="35"/>
      <c r="B64" s="968"/>
      <c r="C64" s="969" t="s">
        <v>1416</v>
      </c>
      <c r="D64" s="1005" t="s">
        <v>1417</v>
      </c>
      <c r="E64" s="971"/>
      <c r="F64" s="972"/>
      <c r="G64" s="971"/>
      <c r="H64" s="981"/>
      <c r="I64" s="971" t="s">
        <v>326</v>
      </c>
      <c r="J64" s="971"/>
      <c r="K64" s="973" t="s">
        <v>187</v>
      </c>
      <c r="L64" s="971" t="s">
        <v>1386</v>
      </c>
      <c r="M64" s="971"/>
      <c r="N64" s="970"/>
      <c r="O64" s="973" t="s">
        <v>187</v>
      </c>
      <c r="P64" s="971" t="s">
        <v>1387</v>
      </c>
      <c r="Q64" s="971"/>
      <c r="R64" s="982"/>
      <c r="S64" s="971" t="s">
        <v>1388</v>
      </c>
      <c r="T64" s="1014"/>
      <c r="U64" s="974"/>
      <c r="V64" s="974"/>
      <c r="W64" s="975"/>
      <c r="X64" s="35"/>
      <c r="Y64" s="1258">
        <v>9</v>
      </c>
      <c r="Z64" s="976" t="str">
        <f t="shared" si="1"/>
        <v>Penerimaan Uang Setoran LHI JT &amp;</v>
      </c>
      <c r="AA64" s="1372"/>
      <c r="AB64" s="1372"/>
    </row>
    <row r="65" spans="1:28" ht="12" customHeight="1">
      <c r="A65" s="35"/>
      <c r="B65" s="968"/>
      <c r="C65" s="969"/>
      <c r="D65" s="985" t="s">
        <v>1418</v>
      </c>
      <c r="E65" s="971"/>
      <c r="F65" s="972"/>
      <c r="G65" s="971"/>
      <c r="H65" s="971"/>
      <c r="I65" s="971"/>
      <c r="J65" s="971"/>
      <c r="K65" s="971"/>
      <c r="L65" s="971"/>
      <c r="M65" s="971"/>
      <c r="N65" s="970"/>
      <c r="O65" s="971"/>
      <c r="P65" s="971"/>
      <c r="Q65" s="971"/>
      <c r="R65" s="971"/>
      <c r="S65" s="971"/>
      <c r="T65" s="972"/>
      <c r="U65" s="974"/>
      <c r="V65" s="974"/>
      <c r="W65" s="975"/>
      <c r="X65" s="35"/>
      <c r="Y65" s="1185"/>
      <c r="Z65" s="978" t="str">
        <f t="shared" si="1"/>
        <v>LHI Pending</v>
      </c>
      <c r="AA65" s="1185"/>
      <c r="AB65" s="1185"/>
    </row>
    <row r="66" spans="1:28" ht="15.75" customHeight="1">
      <c r="A66" s="35"/>
      <c r="B66" s="968"/>
      <c r="C66" s="969" t="s">
        <v>77</v>
      </c>
      <c r="D66" s="971" t="s">
        <v>1419</v>
      </c>
      <c r="E66" s="99"/>
      <c r="F66" s="1014"/>
      <c r="G66" s="99"/>
      <c r="H66" s="973" t="s">
        <v>187</v>
      </c>
      <c r="I66" s="971" t="s">
        <v>1014</v>
      </c>
      <c r="J66" s="971"/>
      <c r="K66" s="981"/>
      <c r="L66" s="971" t="s">
        <v>1351</v>
      </c>
      <c r="M66" s="99"/>
      <c r="N66" s="1015"/>
      <c r="O66" s="973" t="s">
        <v>187</v>
      </c>
      <c r="P66" s="971" t="s">
        <v>1359</v>
      </c>
      <c r="Q66" s="971"/>
      <c r="R66" s="981"/>
      <c r="S66" s="971" t="s">
        <v>1360</v>
      </c>
      <c r="T66" s="972"/>
      <c r="U66" s="974"/>
      <c r="V66" s="974"/>
      <c r="W66" s="975"/>
      <c r="X66" s="35"/>
      <c r="Y66" s="1258">
        <v>10</v>
      </c>
      <c r="Z66" s="976" t="str">
        <f t="shared" si="1"/>
        <v>Data Tutup Buku Kredit Barang TB</v>
      </c>
      <c r="AA66" s="1372"/>
      <c r="AB66" s="1372"/>
    </row>
    <row r="67" spans="1:28" ht="15.75" customHeight="1">
      <c r="A67" s="35"/>
      <c r="B67" s="968"/>
      <c r="C67" s="985"/>
      <c r="D67" s="970" t="s">
        <v>1420</v>
      </c>
      <c r="E67" s="99"/>
      <c r="F67" s="1014"/>
      <c r="G67" s="99"/>
      <c r="H67" s="99"/>
      <c r="I67" s="99"/>
      <c r="J67" s="99"/>
      <c r="K67" s="99"/>
      <c r="L67" s="99"/>
      <c r="M67" s="99"/>
      <c r="N67" s="1015"/>
      <c r="O67" s="99"/>
      <c r="P67" s="99"/>
      <c r="Q67" s="99"/>
      <c r="R67" s="99"/>
      <c r="S67" s="99"/>
      <c r="T67" s="972"/>
      <c r="U67" s="974"/>
      <c r="V67" s="974"/>
      <c r="W67" s="975"/>
      <c r="X67" s="35"/>
      <c r="Y67" s="1185"/>
      <c r="Z67" s="978" t="str">
        <f t="shared" si="1"/>
        <v>dengan Fisik Barang TB Di Cabang</v>
      </c>
      <c r="AA67" s="1185"/>
      <c r="AB67" s="1185"/>
    </row>
    <row r="68" spans="1:28" ht="15.75" customHeight="1">
      <c r="A68" s="35"/>
      <c r="B68" s="968"/>
      <c r="C68" s="368" t="s">
        <v>1421</v>
      </c>
      <c r="D68" s="970" t="s">
        <v>1422</v>
      </c>
      <c r="E68" s="971"/>
      <c r="F68" s="972"/>
      <c r="G68" s="971"/>
      <c r="H68" s="973" t="s">
        <v>187</v>
      </c>
      <c r="I68" s="971" t="s">
        <v>1014</v>
      </c>
      <c r="J68" s="971"/>
      <c r="K68" s="981"/>
      <c r="L68" s="971" t="s">
        <v>1351</v>
      </c>
      <c r="M68" s="971"/>
      <c r="N68" s="970"/>
      <c r="O68" s="973" t="s">
        <v>187</v>
      </c>
      <c r="P68" s="971" t="s">
        <v>1395</v>
      </c>
      <c r="Q68" s="971"/>
      <c r="R68" s="973"/>
      <c r="S68" s="971" t="s">
        <v>1396</v>
      </c>
      <c r="T68" s="972"/>
      <c r="U68" s="974"/>
      <c r="V68" s="974"/>
      <c r="W68" s="975"/>
      <c r="X68" s="35"/>
      <c r="Y68" s="1258">
        <v>11</v>
      </c>
      <c r="Z68" s="976" t="str">
        <f t="shared" si="1"/>
        <v xml:space="preserve">Surat Jalan dan Data Serah Terima </v>
      </c>
      <c r="AA68" s="1372"/>
      <c r="AB68" s="1372"/>
    </row>
    <row r="69" spans="1:28" ht="15.75" customHeight="1">
      <c r="A69" s="35"/>
      <c r="B69" s="968"/>
      <c r="C69" s="368"/>
      <c r="D69" s="970" t="s">
        <v>1423</v>
      </c>
      <c r="E69" s="971"/>
      <c r="F69" s="972"/>
      <c r="G69" s="971"/>
      <c r="H69" s="971"/>
      <c r="I69" s="971"/>
      <c r="J69" s="971"/>
      <c r="K69" s="971"/>
      <c r="L69" s="971"/>
      <c r="M69" s="972"/>
      <c r="N69" s="971"/>
      <c r="O69" s="971"/>
      <c r="P69" s="971"/>
      <c r="Q69" s="971"/>
      <c r="R69" s="971"/>
      <c r="S69" s="971"/>
      <c r="T69" s="1014"/>
      <c r="U69" s="974"/>
      <c r="V69" s="974"/>
      <c r="W69" s="975"/>
      <c r="X69" s="35"/>
      <c r="Y69" s="1185"/>
      <c r="Z69" s="978" t="str">
        <f t="shared" si="1"/>
        <v>Barang TB Ke Petugas Delivery</v>
      </c>
      <c r="AA69" s="1185"/>
      <c r="AB69" s="1185"/>
    </row>
    <row r="70" spans="1:28" ht="4.5" customHeight="1">
      <c r="A70" s="35"/>
      <c r="B70" s="988"/>
      <c r="C70" s="989"/>
      <c r="D70" s="991"/>
      <c r="E70" s="990"/>
      <c r="F70" s="989"/>
      <c r="G70" s="990"/>
      <c r="H70" s="990"/>
      <c r="I70" s="990"/>
      <c r="J70" s="990"/>
      <c r="K70" s="990"/>
      <c r="L70" s="990"/>
      <c r="M70" s="990"/>
      <c r="N70" s="991"/>
      <c r="O70" s="990"/>
      <c r="P70" s="990"/>
      <c r="Q70" s="990"/>
      <c r="R70" s="990"/>
      <c r="S70" s="990"/>
      <c r="T70" s="992"/>
      <c r="U70" s="993"/>
      <c r="V70" s="993"/>
      <c r="W70" s="994"/>
      <c r="X70" s="35"/>
      <c r="Y70" s="35"/>
      <c r="Z70" s="35"/>
      <c r="AA70" s="35"/>
      <c r="AB70" s="35"/>
    </row>
    <row r="71" spans="1:28" ht="14.25" customHeight="1">
      <c r="A71" s="35"/>
      <c r="B71" s="1009" t="s">
        <v>1424</v>
      </c>
      <c r="C71" s="996" t="s">
        <v>1425</v>
      </c>
      <c r="D71" s="997"/>
      <c r="E71" s="997"/>
      <c r="F71" s="997"/>
      <c r="G71" s="998"/>
      <c r="H71" s="998"/>
      <c r="I71" s="998"/>
      <c r="J71" s="998"/>
      <c r="K71" s="998"/>
      <c r="L71" s="998"/>
      <c r="M71" s="998"/>
      <c r="N71" s="998"/>
      <c r="O71" s="998"/>
      <c r="P71" s="998"/>
      <c r="Q71" s="998"/>
      <c r="R71" s="998"/>
      <c r="S71" s="998"/>
      <c r="T71" s="998"/>
      <c r="U71" s="999"/>
      <c r="V71" s="999"/>
      <c r="W71" s="1000"/>
      <c r="X71" s="35"/>
      <c r="Y71" s="1373" t="s">
        <v>1426</v>
      </c>
      <c r="Z71" s="1138"/>
      <c r="AA71" s="1138"/>
      <c r="AB71" s="1139"/>
    </row>
    <row r="72" spans="1:28" ht="3" customHeight="1">
      <c r="A72" s="35"/>
      <c r="B72" s="944"/>
      <c r="C72" s="1016"/>
      <c r="D72" s="946"/>
      <c r="E72" s="946"/>
      <c r="F72" s="962"/>
      <c r="G72" s="963"/>
      <c r="H72" s="1017"/>
      <c r="I72" s="99"/>
      <c r="J72" s="99"/>
      <c r="K72" s="1017"/>
      <c r="L72" s="99"/>
      <c r="M72" s="99"/>
      <c r="N72" s="964"/>
      <c r="O72" s="1017"/>
      <c r="P72" s="99"/>
      <c r="Q72" s="99"/>
      <c r="R72" s="1017"/>
      <c r="S72" s="99"/>
      <c r="T72" s="99"/>
      <c r="U72" s="965"/>
      <c r="V72" s="35"/>
      <c r="W72" s="357"/>
      <c r="X72" s="35"/>
      <c r="Y72" s="35"/>
      <c r="Z72" s="35"/>
      <c r="AA72" s="35"/>
      <c r="AB72" s="35"/>
    </row>
    <row r="73" spans="1:28" ht="15.75" customHeight="1">
      <c r="A73" s="35"/>
      <c r="B73" s="968"/>
      <c r="C73" s="1018" t="s">
        <v>946</v>
      </c>
      <c r="D73" s="970" t="s">
        <v>1427</v>
      </c>
      <c r="E73" s="971"/>
      <c r="F73" s="972"/>
      <c r="G73" s="971"/>
      <c r="H73" s="973" t="s">
        <v>187</v>
      </c>
      <c r="I73" s="971" t="s">
        <v>1014</v>
      </c>
      <c r="J73" s="971"/>
      <c r="K73" s="973"/>
      <c r="L73" s="971" t="s">
        <v>1428</v>
      </c>
      <c r="M73" s="971"/>
      <c r="N73" s="970"/>
      <c r="O73" s="973"/>
      <c r="P73" s="971" t="s">
        <v>1359</v>
      </c>
      <c r="Q73" s="971"/>
      <c r="R73" s="973" t="s">
        <v>187</v>
      </c>
      <c r="S73" s="971" t="s">
        <v>1360</v>
      </c>
      <c r="T73" s="972"/>
      <c r="U73" s="974"/>
      <c r="V73" s="974"/>
      <c r="W73" s="975"/>
      <c r="X73" s="35"/>
      <c r="Y73" s="402">
        <v>1</v>
      </c>
      <c r="Z73" s="1003" t="str">
        <f>+D73</f>
        <v>Arsip Bukti Identitas Karyawan Cab</v>
      </c>
      <c r="AA73" s="400"/>
      <c r="AB73" s="400"/>
    </row>
    <row r="74" spans="1:28" ht="4.5" customHeight="1">
      <c r="A74" s="35"/>
      <c r="B74" s="968"/>
      <c r="C74" s="969"/>
      <c r="D74" s="970"/>
      <c r="E74" s="971"/>
      <c r="F74" s="972"/>
      <c r="G74" s="971"/>
      <c r="H74" s="971"/>
      <c r="I74" s="971"/>
      <c r="J74" s="971"/>
      <c r="K74" s="971"/>
      <c r="L74" s="971"/>
      <c r="M74" s="971"/>
      <c r="N74" s="970"/>
      <c r="O74" s="971"/>
      <c r="P74" s="971"/>
      <c r="Q74" s="971"/>
      <c r="R74" s="971"/>
      <c r="S74" s="971"/>
      <c r="T74" s="972"/>
      <c r="U74" s="974"/>
      <c r="V74" s="974"/>
      <c r="W74" s="975"/>
      <c r="X74" s="35"/>
      <c r="Y74" s="387"/>
      <c r="Z74" s="978"/>
      <c r="AA74" s="979"/>
      <c r="AB74" s="979"/>
    </row>
    <row r="75" spans="1:28" ht="15.75" customHeight="1">
      <c r="A75" s="35"/>
      <c r="B75" s="968"/>
      <c r="C75" s="1018" t="s">
        <v>956</v>
      </c>
      <c r="D75" s="970" t="s">
        <v>1429</v>
      </c>
      <c r="E75" s="971"/>
      <c r="F75" s="972"/>
      <c r="G75" s="971"/>
      <c r="H75" s="973" t="s">
        <v>187</v>
      </c>
      <c r="I75" s="971" t="s">
        <v>1014</v>
      </c>
      <c r="J75" s="971"/>
      <c r="K75" s="973"/>
      <c r="L75" s="971" t="s">
        <v>1428</v>
      </c>
      <c r="M75" s="971"/>
      <c r="N75" s="970"/>
      <c r="O75" s="973" t="s">
        <v>187</v>
      </c>
      <c r="P75" s="971" t="s">
        <v>1359</v>
      </c>
      <c r="Q75" s="971"/>
      <c r="R75" s="973"/>
      <c r="S75" s="971" t="s">
        <v>1360</v>
      </c>
      <c r="T75" s="972"/>
      <c r="U75" s="974"/>
      <c r="V75" s="974"/>
      <c r="W75" s="975"/>
      <c r="X75" s="35"/>
      <c r="Y75" s="402">
        <v>2</v>
      </c>
      <c r="Z75" s="1003" t="str">
        <f>+D75</f>
        <v>Bukti Serah Terima Jaminan Coll</v>
      </c>
      <c r="AA75" s="400"/>
      <c r="AB75" s="400"/>
    </row>
    <row r="76" spans="1:28" ht="3.75" customHeight="1">
      <c r="A76" s="35"/>
      <c r="B76" s="968"/>
      <c r="C76" s="969"/>
      <c r="D76" s="970"/>
      <c r="E76" s="971"/>
      <c r="F76" s="972"/>
      <c r="G76" s="971"/>
      <c r="H76" s="971"/>
      <c r="I76" s="971"/>
      <c r="J76" s="971"/>
      <c r="K76" s="971"/>
      <c r="L76" s="971"/>
      <c r="M76" s="971"/>
      <c r="N76" s="970"/>
      <c r="O76" s="971"/>
      <c r="P76" s="971"/>
      <c r="Q76" s="971"/>
      <c r="R76" s="971"/>
      <c r="S76" s="971"/>
      <c r="T76" s="972"/>
      <c r="U76" s="974"/>
      <c r="V76" s="974"/>
      <c r="W76" s="975"/>
      <c r="X76" s="35"/>
      <c r="Y76" s="387"/>
      <c r="Z76" s="978"/>
      <c r="AA76" s="979"/>
      <c r="AB76" s="979"/>
    </row>
    <row r="77" spans="1:28" ht="15.75" customHeight="1">
      <c r="A77" s="35"/>
      <c r="B77" s="968"/>
      <c r="C77" s="1018" t="s">
        <v>958</v>
      </c>
      <c r="D77" s="970" t="s">
        <v>1430</v>
      </c>
      <c r="E77" s="971"/>
      <c r="F77" s="972"/>
      <c r="G77" s="971"/>
      <c r="H77" s="973" t="s">
        <v>187</v>
      </c>
      <c r="I77" s="971" t="s">
        <v>1014</v>
      </c>
      <c r="J77" s="971"/>
      <c r="K77" s="973"/>
      <c r="L77" s="971" t="s">
        <v>1428</v>
      </c>
      <c r="M77" s="971"/>
      <c r="N77" s="970"/>
      <c r="O77" s="973" t="s">
        <v>187</v>
      </c>
      <c r="P77" s="971" t="s">
        <v>1431</v>
      </c>
      <c r="Q77" s="971"/>
      <c r="R77" s="981"/>
      <c r="S77" s="971" t="s">
        <v>1432</v>
      </c>
      <c r="T77" s="972"/>
      <c r="U77" s="974"/>
      <c r="V77" s="974"/>
      <c r="W77" s="975"/>
      <c r="X77" s="35"/>
      <c r="Y77" s="402">
        <v>3</v>
      </c>
      <c r="Z77" s="1003" t="str">
        <f>+D77</f>
        <v>Jaminan Kerja Karyawan (Collector)</v>
      </c>
      <c r="AA77" s="400"/>
      <c r="AB77" s="400"/>
    </row>
    <row r="78" spans="1:28" ht="3" customHeight="1">
      <c r="A78" s="35"/>
      <c r="B78" s="968"/>
      <c r="C78" s="969"/>
      <c r="D78" s="99"/>
      <c r="E78" s="971"/>
      <c r="F78" s="972"/>
      <c r="G78" s="971"/>
      <c r="H78" s="971"/>
      <c r="I78" s="971"/>
      <c r="J78" s="971"/>
      <c r="K78" s="971"/>
      <c r="L78" s="971"/>
      <c r="M78" s="971"/>
      <c r="N78" s="970"/>
      <c r="O78" s="971"/>
      <c r="P78" s="971"/>
      <c r="Q78" s="971"/>
      <c r="R78" s="971"/>
      <c r="S78" s="971"/>
      <c r="T78" s="972"/>
      <c r="U78" s="974"/>
      <c r="V78" s="974"/>
      <c r="W78" s="975"/>
      <c r="X78" s="35"/>
      <c r="Y78" s="387"/>
      <c r="Z78" s="387"/>
      <c r="AA78" s="979"/>
      <c r="AB78" s="979"/>
    </row>
    <row r="79" spans="1:28" ht="15.75" customHeight="1">
      <c r="A79" s="35"/>
      <c r="B79" s="968"/>
      <c r="C79" s="1018" t="s">
        <v>960</v>
      </c>
      <c r="D79" s="971" t="s">
        <v>1433</v>
      </c>
      <c r="E79" s="971"/>
      <c r="F79" s="972"/>
      <c r="G79" s="971"/>
      <c r="H79" s="981"/>
      <c r="I79" s="971" t="s">
        <v>1014</v>
      </c>
      <c r="J79" s="971"/>
      <c r="K79" s="973" t="s">
        <v>187</v>
      </c>
      <c r="L79" s="971" t="s">
        <v>1428</v>
      </c>
      <c r="M79" s="971"/>
      <c r="N79" s="970"/>
      <c r="O79" s="1019"/>
      <c r="P79" s="971"/>
      <c r="Q79" s="971"/>
      <c r="R79" s="971"/>
      <c r="S79" s="971"/>
      <c r="T79" s="972"/>
      <c r="U79" s="974"/>
      <c r="V79" s="974"/>
      <c r="W79" s="975"/>
      <c r="X79" s="35"/>
      <c r="Y79" s="402">
        <v>4</v>
      </c>
      <c r="Z79" s="1003" t="str">
        <f t="shared" ref="Z79:Z82" si="2">+D79</f>
        <v xml:space="preserve">Rekap Karyawan Yang Belum </v>
      </c>
      <c r="AA79" s="400"/>
      <c r="AB79" s="400"/>
    </row>
    <row r="80" spans="1:28" ht="12" customHeight="1">
      <c r="A80" s="35"/>
      <c r="B80" s="968"/>
      <c r="C80" s="969"/>
      <c r="D80" s="971" t="s">
        <v>1434</v>
      </c>
      <c r="E80" s="971"/>
      <c r="F80" s="972"/>
      <c r="G80" s="971"/>
      <c r="H80" s="971"/>
      <c r="I80" s="971"/>
      <c r="J80" s="971"/>
      <c r="K80" s="971"/>
      <c r="L80" s="971"/>
      <c r="M80" s="971"/>
      <c r="N80" s="970"/>
      <c r="O80" s="971"/>
      <c r="P80" s="971"/>
      <c r="Q80" s="971"/>
      <c r="R80" s="971"/>
      <c r="S80" s="971"/>
      <c r="T80" s="972"/>
      <c r="U80" s="974"/>
      <c r="V80" s="974"/>
      <c r="W80" s="975"/>
      <c r="X80" s="35"/>
      <c r="Y80" s="387"/>
      <c r="Z80" s="978" t="str">
        <f t="shared" si="2"/>
        <v>Punya Rekening BNI</v>
      </c>
      <c r="AA80" s="979"/>
      <c r="AB80" s="979"/>
    </row>
    <row r="81" spans="1:28" ht="15.75" customHeight="1">
      <c r="A81" s="35"/>
      <c r="B81" s="968"/>
      <c r="C81" s="1018" t="s">
        <v>1361</v>
      </c>
      <c r="D81" s="971" t="s">
        <v>1435</v>
      </c>
      <c r="E81" s="971"/>
      <c r="F81" s="972"/>
      <c r="G81" s="971"/>
      <c r="H81" s="973" t="s">
        <v>187</v>
      </c>
      <c r="I81" s="971" t="s">
        <v>1014</v>
      </c>
      <c r="J81" s="971"/>
      <c r="K81" s="973"/>
      <c r="L81" s="971" t="s">
        <v>1428</v>
      </c>
      <c r="M81" s="971"/>
      <c r="N81" s="970"/>
      <c r="O81" s="973" t="s">
        <v>187</v>
      </c>
      <c r="P81" s="971" t="s">
        <v>1436</v>
      </c>
      <c r="Q81" s="971"/>
      <c r="R81" s="973"/>
      <c r="S81" s="971" t="s">
        <v>1437</v>
      </c>
      <c r="T81" s="972"/>
      <c r="U81" s="974"/>
      <c r="V81" s="974"/>
      <c r="W81" s="975"/>
      <c r="X81" s="35"/>
      <c r="Y81" s="1002">
        <v>5</v>
      </c>
      <c r="Z81" s="976" t="str">
        <f t="shared" si="2"/>
        <v>Rekap Gaji Karyawan Cabang dari</v>
      </c>
      <c r="AA81" s="400"/>
      <c r="AB81" s="400"/>
    </row>
    <row r="82" spans="1:28" ht="15.75" customHeight="1">
      <c r="A82" s="35"/>
      <c r="B82" s="968"/>
      <c r="C82" s="969"/>
      <c r="D82" s="971" t="s">
        <v>1438</v>
      </c>
      <c r="E82" s="971"/>
      <c r="F82" s="992"/>
      <c r="G82" s="971"/>
      <c r="H82" s="971"/>
      <c r="I82" s="971"/>
      <c r="J82" s="971"/>
      <c r="K82" s="971"/>
      <c r="L82" s="971"/>
      <c r="M82" s="971"/>
      <c r="N82" s="970"/>
      <c r="O82" s="971"/>
      <c r="P82" s="971"/>
      <c r="Q82" s="971"/>
      <c r="R82" s="971"/>
      <c r="S82" s="971"/>
      <c r="T82" s="972"/>
      <c r="U82" s="974"/>
      <c r="V82" s="974"/>
      <c r="W82" s="975"/>
      <c r="X82" s="35"/>
      <c r="Y82" s="979"/>
      <c r="Z82" s="1020" t="str">
        <f t="shared" si="2"/>
        <v>Divisi SDM KPO</v>
      </c>
      <c r="AA82" s="979"/>
      <c r="AB82" s="979"/>
    </row>
    <row r="83" spans="1:28" ht="13.5" customHeight="1">
      <c r="A83" s="35"/>
      <c r="B83" s="1009" t="s">
        <v>1439</v>
      </c>
      <c r="C83" s="996" t="s">
        <v>1440</v>
      </c>
      <c r="D83" s="997"/>
      <c r="E83" s="997"/>
      <c r="F83" s="997"/>
      <c r="G83" s="998"/>
      <c r="H83" s="998"/>
      <c r="I83" s="998"/>
      <c r="J83" s="998"/>
      <c r="K83" s="998"/>
      <c r="L83" s="998"/>
      <c r="M83" s="998"/>
      <c r="N83" s="998"/>
      <c r="O83" s="998"/>
      <c r="P83" s="998"/>
      <c r="Q83" s="998"/>
      <c r="R83" s="998"/>
      <c r="S83" s="998"/>
      <c r="T83" s="998"/>
      <c r="U83" s="999"/>
      <c r="V83" s="999"/>
      <c r="W83" s="1000"/>
      <c r="X83" s="35"/>
      <c r="Y83" s="1373" t="s">
        <v>1440</v>
      </c>
      <c r="Z83" s="1138"/>
      <c r="AA83" s="1138"/>
      <c r="AB83" s="1139"/>
    </row>
    <row r="84" spans="1:28" ht="2.25" customHeight="1">
      <c r="A84" s="35"/>
      <c r="B84" s="209"/>
      <c r="C84" s="1021"/>
      <c r="D84" s="1022"/>
      <c r="E84" s="758"/>
      <c r="F84" s="1023"/>
      <c r="G84" s="1024"/>
      <c r="H84" s="1025"/>
      <c r="I84" s="297"/>
      <c r="J84" s="297"/>
      <c r="K84" s="1025"/>
      <c r="L84" s="297"/>
      <c r="M84" s="297"/>
      <c r="N84" s="1026"/>
      <c r="O84" s="1025"/>
      <c r="P84" s="297"/>
      <c r="Q84" s="297"/>
      <c r="R84" s="1025"/>
      <c r="S84" s="297"/>
      <c r="T84" s="297"/>
      <c r="U84" s="220"/>
      <c r="W84" s="211"/>
      <c r="X84" s="35"/>
      <c r="Y84" s="35"/>
      <c r="Z84" s="35"/>
      <c r="AA84" s="35"/>
      <c r="AB84" s="35"/>
    </row>
    <row r="85" spans="1:28" ht="15.75" customHeight="1">
      <c r="A85" s="35"/>
      <c r="B85" s="968"/>
      <c r="C85" s="1018" t="s">
        <v>946</v>
      </c>
      <c r="D85" s="970" t="s">
        <v>1441</v>
      </c>
      <c r="E85" s="971"/>
      <c r="F85" s="972"/>
      <c r="G85" s="971"/>
      <c r="H85" s="973"/>
      <c r="I85" s="971" t="s">
        <v>1014</v>
      </c>
      <c r="J85" s="971"/>
      <c r="K85" s="973" t="s">
        <v>187</v>
      </c>
      <c r="L85" s="971" t="s">
        <v>1428</v>
      </c>
      <c r="M85" s="971"/>
      <c r="N85" s="970"/>
      <c r="O85" s="973"/>
      <c r="P85" s="971" t="s">
        <v>1406</v>
      </c>
      <c r="Q85" s="971"/>
      <c r="R85" s="973" t="s">
        <v>187</v>
      </c>
      <c r="S85" s="971" t="s">
        <v>1442</v>
      </c>
      <c r="T85" s="972"/>
      <c r="U85" s="974"/>
      <c r="V85" s="974"/>
      <c r="W85" s="975"/>
      <c r="X85" s="35"/>
      <c r="Y85" s="402">
        <v>1</v>
      </c>
      <c r="Z85" s="1003" t="str">
        <f>+D85</f>
        <v>Form Cheklist Kendaraan</v>
      </c>
      <c r="AA85" s="400"/>
      <c r="AB85" s="400"/>
    </row>
    <row r="86" spans="1:28" ht="4.5" customHeight="1">
      <c r="A86" s="35"/>
      <c r="B86" s="968"/>
      <c r="C86" s="969"/>
      <c r="D86" s="970"/>
      <c r="E86" s="971"/>
      <c r="F86" s="972"/>
      <c r="G86" s="971"/>
      <c r="H86" s="971"/>
      <c r="I86" s="971"/>
      <c r="J86" s="971"/>
      <c r="K86" s="971"/>
      <c r="L86" s="971"/>
      <c r="M86" s="971"/>
      <c r="N86" s="970"/>
      <c r="O86" s="971"/>
      <c r="P86" s="971"/>
      <c r="Q86" s="971"/>
      <c r="R86" s="971"/>
      <c r="S86" s="971"/>
      <c r="T86" s="972"/>
      <c r="U86" s="974"/>
      <c r="V86" s="974"/>
      <c r="W86" s="975"/>
      <c r="X86" s="35"/>
      <c r="Y86" s="374"/>
      <c r="Z86" s="1020"/>
      <c r="AA86" s="979"/>
      <c r="AB86" s="979"/>
    </row>
    <row r="87" spans="1:28" ht="15.75" customHeight="1">
      <c r="A87" s="35"/>
      <c r="B87" s="968"/>
      <c r="C87" s="1018" t="s">
        <v>956</v>
      </c>
      <c r="D87" s="970" t="s">
        <v>1443</v>
      </c>
      <c r="E87" s="971"/>
      <c r="F87" s="972"/>
      <c r="G87" s="971"/>
      <c r="H87" s="973" t="s">
        <v>187</v>
      </c>
      <c r="I87" s="971" t="s">
        <v>1014</v>
      </c>
      <c r="J87" s="971"/>
      <c r="K87" s="981"/>
      <c r="L87" s="971" t="s">
        <v>1428</v>
      </c>
      <c r="M87" s="971"/>
      <c r="N87" s="970"/>
      <c r="O87" s="973" t="s">
        <v>187</v>
      </c>
      <c r="P87" s="971" t="s">
        <v>213</v>
      </c>
      <c r="Q87" s="971"/>
      <c r="R87" s="973"/>
      <c r="S87" s="971" t="s">
        <v>1444</v>
      </c>
      <c r="T87" s="972"/>
      <c r="U87" s="974"/>
      <c r="V87" s="974"/>
      <c r="W87" s="975"/>
      <c r="X87" s="35"/>
      <c r="Y87" s="402">
        <v>2</v>
      </c>
      <c r="Z87" s="1003" t="str">
        <f>+D87</f>
        <v>Laporan KM</v>
      </c>
      <c r="AA87" s="400"/>
      <c r="AB87" s="400"/>
    </row>
    <row r="88" spans="1:28" ht="4.5" customHeight="1">
      <c r="A88" s="35"/>
      <c r="B88" s="968"/>
      <c r="C88" s="969"/>
      <c r="D88" s="970"/>
      <c r="E88" s="971"/>
      <c r="F88" s="972"/>
      <c r="G88" s="971"/>
      <c r="H88" s="971"/>
      <c r="I88" s="971"/>
      <c r="J88" s="971"/>
      <c r="K88" s="971"/>
      <c r="L88" s="971"/>
      <c r="M88" s="971"/>
      <c r="N88" s="970"/>
      <c r="O88" s="971"/>
      <c r="P88" s="971"/>
      <c r="Q88" s="971"/>
      <c r="R88" s="971"/>
      <c r="S88" s="971"/>
      <c r="T88" s="972"/>
      <c r="U88" s="974"/>
      <c r="V88" s="974"/>
      <c r="W88" s="975"/>
      <c r="X88" s="35"/>
      <c r="Y88" s="374"/>
      <c r="Z88" s="1020"/>
      <c r="AA88" s="979"/>
      <c r="AB88" s="979"/>
    </row>
    <row r="89" spans="1:28" ht="15.75" customHeight="1">
      <c r="A89" s="35"/>
      <c r="B89" s="968"/>
      <c r="C89" s="1018" t="s">
        <v>958</v>
      </c>
      <c r="D89" s="970" t="s">
        <v>1445</v>
      </c>
      <c r="E89" s="971"/>
      <c r="F89" s="972"/>
      <c r="G89" s="971"/>
      <c r="H89" s="973" t="s">
        <v>187</v>
      </c>
      <c r="I89" s="971" t="s">
        <v>1436</v>
      </c>
      <c r="J89" s="971"/>
      <c r="K89" s="981"/>
      <c r="L89" s="971" t="s">
        <v>326</v>
      </c>
      <c r="M89" s="971"/>
      <c r="N89" s="970"/>
      <c r="O89" s="971"/>
      <c r="P89" s="971"/>
      <c r="Q89" s="971"/>
      <c r="R89" s="971"/>
      <c r="S89" s="971"/>
      <c r="T89" s="972"/>
      <c r="U89" s="974"/>
      <c r="V89" s="974"/>
      <c r="W89" s="975"/>
      <c r="X89" s="35"/>
      <c r="Y89" s="402">
        <v>3</v>
      </c>
      <c r="Z89" s="1003" t="str">
        <f>+D89</f>
        <v>Penghitungan Bensin</v>
      </c>
      <c r="AA89" s="400"/>
      <c r="AB89" s="400"/>
    </row>
    <row r="90" spans="1:28" ht="4.5" customHeight="1">
      <c r="A90" s="35"/>
      <c r="B90" s="968"/>
      <c r="C90" s="969"/>
      <c r="D90" s="970"/>
      <c r="E90" s="971"/>
      <c r="F90" s="972"/>
      <c r="G90" s="971"/>
      <c r="H90" s="971"/>
      <c r="I90" s="971"/>
      <c r="J90" s="971"/>
      <c r="K90" s="971"/>
      <c r="L90" s="971"/>
      <c r="M90" s="971"/>
      <c r="N90" s="970"/>
      <c r="O90" s="971"/>
      <c r="P90" s="971"/>
      <c r="Q90" s="971"/>
      <c r="R90" s="971"/>
      <c r="S90" s="971"/>
      <c r="T90" s="972"/>
      <c r="U90" s="974"/>
      <c r="V90" s="974"/>
      <c r="W90" s="975"/>
      <c r="X90" s="35"/>
      <c r="Y90" s="374"/>
      <c r="Z90" s="1020"/>
      <c r="AA90" s="979"/>
      <c r="AB90" s="979"/>
    </row>
    <row r="91" spans="1:28" ht="15.75" customHeight="1">
      <c r="A91" s="35"/>
      <c r="B91" s="968"/>
      <c r="C91" s="1018" t="s">
        <v>960</v>
      </c>
      <c r="D91" s="970" t="s">
        <v>1446</v>
      </c>
      <c r="E91" s="971"/>
      <c r="F91" s="972"/>
      <c r="G91" s="971"/>
      <c r="H91" s="973" t="s">
        <v>187</v>
      </c>
      <c r="I91" s="971" t="s">
        <v>1406</v>
      </c>
      <c r="J91" s="971"/>
      <c r="K91" s="973"/>
      <c r="L91" s="971" t="s">
        <v>1442</v>
      </c>
      <c r="M91" s="971"/>
      <c r="N91" s="970"/>
      <c r="O91" s="973" t="s">
        <v>187</v>
      </c>
      <c r="P91" s="971" t="s">
        <v>1447</v>
      </c>
      <c r="Q91" s="971"/>
      <c r="R91" s="981"/>
      <c r="S91" s="971" t="s">
        <v>1448</v>
      </c>
      <c r="T91" s="972"/>
      <c r="U91" s="974"/>
      <c r="V91" s="974"/>
      <c r="W91" s="975"/>
      <c r="X91" s="35"/>
      <c r="Y91" s="402">
        <v>4</v>
      </c>
      <c r="Z91" s="1027" t="str">
        <f>+D91</f>
        <v>Service Kendaraan</v>
      </c>
      <c r="AA91" s="1028" t="s">
        <v>1449</v>
      </c>
      <c r="AB91" s="402" t="s">
        <v>1450</v>
      </c>
    </row>
    <row r="92" spans="1:28" ht="4.5" customHeight="1">
      <c r="A92" s="35"/>
      <c r="B92" s="968"/>
      <c r="C92" s="969"/>
      <c r="D92" s="970"/>
      <c r="E92" s="971"/>
      <c r="F92" s="972"/>
      <c r="G92" s="971"/>
      <c r="H92" s="971"/>
      <c r="I92" s="971"/>
      <c r="J92" s="971"/>
      <c r="K92" s="971"/>
      <c r="L92" s="971"/>
      <c r="M92" s="971"/>
      <c r="N92" s="970"/>
      <c r="O92" s="971"/>
      <c r="P92" s="971"/>
      <c r="Q92" s="971"/>
      <c r="R92" s="971"/>
      <c r="S92" s="971"/>
      <c r="T92" s="972"/>
      <c r="U92" s="974"/>
      <c r="V92" s="974"/>
      <c r="W92" s="975"/>
      <c r="X92" s="35"/>
      <c r="Y92" s="374"/>
      <c r="Z92" s="1020"/>
      <c r="AA92" s="979"/>
      <c r="AB92" s="979"/>
    </row>
    <row r="93" spans="1:28" ht="15.75" customHeight="1">
      <c r="A93" s="35"/>
      <c r="B93" s="968"/>
      <c r="C93" s="1018" t="s">
        <v>1361</v>
      </c>
      <c r="D93" s="970" t="s">
        <v>1451</v>
      </c>
      <c r="E93" s="971"/>
      <c r="F93" s="972"/>
      <c r="G93" s="971"/>
      <c r="H93" s="973" t="s">
        <v>187</v>
      </c>
      <c r="I93" s="971" t="s">
        <v>1406</v>
      </c>
      <c r="J93" s="971"/>
      <c r="K93" s="981"/>
      <c r="L93" s="971" t="s">
        <v>1442</v>
      </c>
      <c r="M93" s="971"/>
      <c r="N93" s="970"/>
      <c r="O93" s="973" t="s">
        <v>187</v>
      </c>
      <c r="P93" s="971" t="s">
        <v>213</v>
      </c>
      <c r="Q93" s="971"/>
      <c r="R93" s="973"/>
      <c r="S93" s="971" t="s">
        <v>1444</v>
      </c>
      <c r="T93" s="972"/>
      <c r="U93" s="974"/>
      <c r="V93" s="974"/>
      <c r="W93" s="975"/>
      <c r="X93" s="35"/>
      <c r="Y93" s="402">
        <v>5</v>
      </c>
      <c r="Z93" s="1003" t="str">
        <f>+D93</f>
        <v>Rekap Data Barang Inventaris Kntr</v>
      </c>
      <c r="AA93" s="400"/>
      <c r="AB93" s="400"/>
    </row>
    <row r="94" spans="1:28" ht="5.25" customHeight="1">
      <c r="A94" s="35"/>
      <c r="B94" s="988"/>
      <c r="C94" s="989"/>
      <c r="D94" s="1384"/>
      <c r="E94" s="1385"/>
      <c r="F94" s="989"/>
      <c r="G94" s="990"/>
      <c r="H94" s="990"/>
      <c r="I94" s="990"/>
      <c r="J94" s="990"/>
      <c r="K94" s="990"/>
      <c r="L94" s="990"/>
      <c r="M94" s="990"/>
      <c r="N94" s="991"/>
      <c r="O94" s="990"/>
      <c r="P94" s="990"/>
      <c r="Q94" s="990"/>
      <c r="R94" s="990"/>
      <c r="S94" s="990"/>
      <c r="T94" s="992"/>
      <c r="U94" s="993"/>
      <c r="V94" s="993"/>
      <c r="W94" s="994"/>
      <c r="X94" s="35"/>
      <c r="Y94" s="979"/>
      <c r="Z94" s="1020"/>
      <c r="AA94" s="979"/>
      <c r="AB94" s="979"/>
    </row>
    <row r="95" spans="1:28" ht="13.5" customHeight="1">
      <c r="A95" s="35"/>
      <c r="B95" s="1009" t="s">
        <v>1452</v>
      </c>
      <c r="C95" s="996" t="s">
        <v>1453</v>
      </c>
      <c r="D95" s="997"/>
      <c r="E95" s="997"/>
      <c r="F95" s="997"/>
      <c r="G95" s="998"/>
      <c r="H95" s="998"/>
      <c r="I95" s="998"/>
      <c r="J95" s="998"/>
      <c r="K95" s="998"/>
      <c r="L95" s="998"/>
      <c r="M95" s="998"/>
      <c r="N95" s="998"/>
      <c r="O95" s="998"/>
      <c r="P95" s="998"/>
      <c r="Q95" s="998"/>
      <c r="R95" s="998"/>
      <c r="S95" s="998"/>
      <c r="T95" s="998"/>
      <c r="U95" s="999"/>
      <c r="V95" s="999"/>
      <c r="W95" s="1000"/>
      <c r="X95" s="35"/>
      <c r="Y95" s="35"/>
      <c r="Z95" s="35"/>
      <c r="AA95" s="35"/>
      <c r="AB95" s="35"/>
    </row>
    <row r="96" spans="1:28" ht="2.25" customHeight="1">
      <c r="A96" s="35"/>
      <c r="B96" s="944"/>
      <c r="C96" s="1029"/>
      <c r="D96" s="1010"/>
      <c r="E96" s="946"/>
      <c r="F96" s="962"/>
      <c r="G96" s="963"/>
      <c r="H96" s="1017"/>
      <c r="I96" s="99"/>
      <c r="J96" s="99"/>
      <c r="K96" s="1017"/>
      <c r="L96" s="99"/>
      <c r="M96" s="99"/>
      <c r="N96" s="964"/>
      <c r="O96" s="1017"/>
      <c r="P96" s="99"/>
      <c r="Q96" s="99"/>
      <c r="R96" s="1017"/>
      <c r="S96" s="99"/>
      <c r="T96" s="99"/>
      <c r="U96" s="965"/>
      <c r="V96" s="35"/>
      <c r="W96" s="357"/>
      <c r="X96" s="35"/>
      <c r="Y96" s="35"/>
      <c r="Z96" s="35"/>
      <c r="AA96" s="35"/>
      <c r="AB96" s="35"/>
    </row>
    <row r="97" spans="1:28" ht="15.75" customHeight="1">
      <c r="A97" s="35"/>
      <c r="B97" s="968"/>
      <c r="C97" s="1018" t="s">
        <v>946</v>
      </c>
      <c r="D97" s="970" t="s">
        <v>1454</v>
      </c>
      <c r="E97" s="971"/>
      <c r="F97" s="972"/>
      <c r="G97" s="971"/>
      <c r="H97" s="973"/>
      <c r="I97" s="971" t="s">
        <v>1455</v>
      </c>
      <c r="J97" s="971"/>
      <c r="K97" s="981"/>
      <c r="L97" s="971" t="s">
        <v>1456</v>
      </c>
      <c r="M97" s="971"/>
      <c r="N97" s="970"/>
      <c r="O97" s="973"/>
      <c r="P97" s="971" t="s">
        <v>1457</v>
      </c>
      <c r="Q97" s="971"/>
      <c r="R97" s="981"/>
      <c r="S97" s="971" t="s">
        <v>1458</v>
      </c>
      <c r="T97" s="972"/>
      <c r="U97" s="974"/>
      <c r="V97" s="974"/>
      <c r="W97" s="975"/>
      <c r="X97" s="35"/>
      <c r="Y97" s="1002">
        <v>1</v>
      </c>
      <c r="Z97" s="976" t="str">
        <f>+D97</f>
        <v>LHG</v>
      </c>
      <c r="AA97" s="1030" t="s">
        <v>1354</v>
      </c>
      <c r="AB97" s="1002" t="s">
        <v>1355</v>
      </c>
    </row>
    <row r="98" spans="1:28" ht="3.75" customHeight="1">
      <c r="A98" s="35"/>
      <c r="B98" s="968"/>
      <c r="C98" s="969"/>
      <c r="D98" s="970"/>
      <c r="E98" s="971"/>
      <c r="F98" s="972"/>
      <c r="G98" s="971"/>
      <c r="H98" s="971"/>
      <c r="I98" s="971"/>
      <c r="J98" s="971"/>
      <c r="K98" s="971"/>
      <c r="L98" s="971"/>
      <c r="M98" s="971"/>
      <c r="N98" s="970"/>
      <c r="O98" s="971"/>
      <c r="P98" s="971"/>
      <c r="Q98" s="971"/>
      <c r="R98" s="971"/>
      <c r="S98" s="971"/>
      <c r="T98" s="972"/>
      <c r="U98" s="974"/>
      <c r="V98" s="974"/>
      <c r="W98" s="975"/>
      <c r="X98" s="35"/>
      <c r="Y98" s="387"/>
      <c r="Z98" s="978"/>
      <c r="AA98" s="979"/>
      <c r="AB98" s="387"/>
    </row>
    <row r="99" spans="1:28" ht="15.75" customHeight="1">
      <c r="A99" s="35"/>
      <c r="B99" s="968"/>
      <c r="C99" s="1018" t="s">
        <v>956</v>
      </c>
      <c r="D99" s="970" t="s">
        <v>1459</v>
      </c>
      <c r="E99" s="971"/>
      <c r="F99" s="972"/>
      <c r="G99" s="971"/>
      <c r="H99" s="973"/>
      <c r="I99" s="971" t="s">
        <v>1455</v>
      </c>
      <c r="J99" s="971"/>
      <c r="K99" s="981"/>
      <c r="L99" s="971" t="s">
        <v>1456</v>
      </c>
      <c r="M99" s="971"/>
      <c r="N99" s="970"/>
      <c r="O99" s="973"/>
      <c r="P99" s="971" t="s">
        <v>1457</v>
      </c>
      <c r="Q99" s="971"/>
      <c r="R99" s="981"/>
      <c r="S99" s="971" t="s">
        <v>1458</v>
      </c>
      <c r="T99" s="972"/>
      <c r="U99" s="974"/>
      <c r="V99" s="974"/>
      <c r="W99" s="975"/>
      <c r="X99" s="35"/>
      <c r="Y99" s="1002">
        <v>2</v>
      </c>
      <c r="Z99" s="983" t="str">
        <f>+D99</f>
        <v>Kartu Stok Barang ( KSB )</v>
      </c>
      <c r="AA99" s="1028" t="s">
        <v>1354</v>
      </c>
      <c r="AB99" s="1002" t="s">
        <v>1355</v>
      </c>
    </row>
    <row r="100" spans="1:28" ht="3.75" customHeight="1">
      <c r="A100" s="35"/>
      <c r="B100" s="968"/>
      <c r="C100" s="969"/>
      <c r="D100" s="970"/>
      <c r="E100" s="971"/>
      <c r="F100" s="972"/>
      <c r="G100" s="971"/>
      <c r="H100" s="971"/>
      <c r="I100" s="971"/>
      <c r="J100" s="971"/>
      <c r="K100" s="971"/>
      <c r="L100" s="971"/>
      <c r="M100" s="971"/>
      <c r="N100" s="970"/>
      <c r="O100" s="971"/>
      <c r="P100" s="971"/>
      <c r="Q100" s="971"/>
      <c r="R100" s="971"/>
      <c r="S100" s="971"/>
      <c r="T100" s="972"/>
      <c r="U100" s="974"/>
      <c r="V100" s="974"/>
      <c r="W100" s="975"/>
      <c r="X100" s="35"/>
      <c r="Y100" s="387"/>
      <c r="Z100" s="978"/>
      <c r="AA100" s="979"/>
      <c r="AB100" s="979"/>
    </row>
    <row r="101" spans="1:28" ht="15.75" customHeight="1">
      <c r="A101" s="35"/>
      <c r="B101" s="968"/>
      <c r="C101" s="1018" t="s">
        <v>958</v>
      </c>
      <c r="D101" s="970" t="s">
        <v>1460</v>
      </c>
      <c r="E101" s="971"/>
      <c r="F101" s="972"/>
      <c r="G101" s="971"/>
      <c r="H101" s="973"/>
      <c r="I101" s="971" t="s">
        <v>1436</v>
      </c>
      <c r="J101" s="971"/>
      <c r="K101" s="981"/>
      <c r="L101" s="971" t="s">
        <v>326</v>
      </c>
      <c r="M101" s="971"/>
      <c r="N101" s="970"/>
      <c r="O101" s="971" t="s">
        <v>1461</v>
      </c>
      <c r="P101" s="971"/>
      <c r="Q101" s="971"/>
      <c r="R101" s="971"/>
      <c r="S101" s="971"/>
      <c r="T101" s="972"/>
      <c r="U101" s="974"/>
      <c r="V101" s="974"/>
      <c r="W101" s="975"/>
      <c r="X101" s="35"/>
      <c r="Y101" s="1002">
        <v>3</v>
      </c>
      <c r="Z101" s="976" t="str">
        <f>+D101</f>
        <v>Fisik Barang Dengan KSB</v>
      </c>
      <c r="AA101" s="400"/>
      <c r="AB101" s="400"/>
    </row>
    <row r="102" spans="1:28" ht="3.75" customHeight="1">
      <c r="A102" s="35"/>
      <c r="B102" s="968"/>
      <c r="C102" s="969"/>
      <c r="D102" s="970"/>
      <c r="E102" s="971"/>
      <c r="F102" s="972"/>
      <c r="G102" s="971"/>
      <c r="H102" s="971"/>
      <c r="I102" s="971"/>
      <c r="J102" s="971"/>
      <c r="K102" s="971"/>
      <c r="L102" s="971"/>
      <c r="M102" s="971"/>
      <c r="N102" s="970"/>
      <c r="O102" s="971"/>
      <c r="P102" s="971"/>
      <c r="Q102" s="971"/>
      <c r="R102" s="971"/>
      <c r="S102" s="971"/>
      <c r="T102" s="972"/>
      <c r="U102" s="974"/>
      <c r="V102" s="974"/>
      <c r="W102" s="975"/>
      <c r="X102" s="35"/>
      <c r="Y102" s="387"/>
      <c r="Z102" s="978"/>
      <c r="AA102" s="979"/>
      <c r="AB102" s="979"/>
    </row>
    <row r="103" spans="1:28" ht="15.75" customHeight="1">
      <c r="A103" s="35"/>
      <c r="B103" s="968"/>
      <c r="C103" s="1018" t="s">
        <v>960</v>
      </c>
      <c r="D103" s="970" t="s">
        <v>1462</v>
      </c>
      <c r="E103" s="971"/>
      <c r="F103" s="972"/>
      <c r="G103" s="971"/>
      <c r="H103" s="973"/>
      <c r="I103" s="971" t="s">
        <v>1014</v>
      </c>
      <c r="J103" s="971"/>
      <c r="K103" s="981"/>
      <c r="L103" s="971" t="s">
        <v>1351</v>
      </c>
      <c r="M103" s="971"/>
      <c r="N103" s="970"/>
      <c r="O103" s="981"/>
      <c r="P103" s="971" t="s">
        <v>1457</v>
      </c>
      <c r="Q103" s="971"/>
      <c r="R103" s="981"/>
      <c r="S103" s="971" t="s">
        <v>1458</v>
      </c>
      <c r="T103" s="972"/>
      <c r="U103" s="974"/>
      <c r="V103" s="974"/>
      <c r="W103" s="975"/>
      <c r="X103" s="35"/>
      <c r="Y103" s="1002">
        <v>4</v>
      </c>
      <c r="Z103" s="976" t="str">
        <f>+D103</f>
        <v>File Dok. barang masuk/keluar</v>
      </c>
      <c r="AA103" s="400"/>
      <c r="AB103" s="400"/>
    </row>
    <row r="104" spans="1:28" ht="3.75" customHeight="1">
      <c r="A104" s="35"/>
      <c r="B104" s="968"/>
      <c r="C104" s="969"/>
      <c r="D104" s="970"/>
      <c r="E104" s="971"/>
      <c r="F104" s="972"/>
      <c r="G104" s="971"/>
      <c r="H104" s="971"/>
      <c r="I104" s="971"/>
      <c r="J104" s="971"/>
      <c r="K104" s="971"/>
      <c r="L104" s="971"/>
      <c r="M104" s="971"/>
      <c r="N104" s="970"/>
      <c r="O104" s="971"/>
      <c r="P104" s="971"/>
      <c r="Q104" s="971"/>
      <c r="R104" s="971"/>
      <c r="S104" s="971"/>
      <c r="T104" s="972"/>
      <c r="U104" s="974"/>
      <c r="V104" s="974"/>
      <c r="W104" s="975"/>
      <c r="X104" s="35"/>
      <c r="Y104" s="387"/>
      <c r="Z104" s="978"/>
      <c r="AA104" s="979"/>
      <c r="AB104" s="979"/>
    </row>
    <row r="105" spans="1:28" ht="15.75" customHeight="1">
      <c r="A105" s="35"/>
      <c r="B105" s="968"/>
      <c r="C105" s="1018" t="s">
        <v>1361</v>
      </c>
      <c r="D105" s="970" t="s">
        <v>1463</v>
      </c>
      <c r="E105" s="971"/>
      <c r="F105" s="972"/>
      <c r="G105" s="971"/>
      <c r="H105" s="973"/>
      <c r="I105" s="971" t="s">
        <v>1464</v>
      </c>
      <c r="J105" s="971"/>
      <c r="K105" s="981"/>
      <c r="L105" s="971" t="s">
        <v>1465</v>
      </c>
      <c r="M105" s="971"/>
      <c r="N105" s="970"/>
      <c r="O105" s="971"/>
      <c r="P105" s="971"/>
      <c r="Q105" s="971"/>
      <c r="R105" s="971"/>
      <c r="S105" s="971"/>
      <c r="T105" s="972"/>
      <c r="U105" s="974"/>
      <c r="V105" s="974"/>
      <c r="W105" s="975"/>
      <c r="X105" s="35"/>
      <c r="Y105" s="1002">
        <v>5</v>
      </c>
      <c r="Z105" s="976" t="str">
        <f>+D105</f>
        <v>Penataan Gudang</v>
      </c>
      <c r="AA105" s="400"/>
      <c r="AB105" s="400"/>
    </row>
    <row r="106" spans="1:28" ht="3.75" customHeight="1">
      <c r="A106" s="35"/>
      <c r="B106" s="968"/>
      <c r="C106" s="969"/>
      <c r="D106" s="970"/>
      <c r="E106" s="971"/>
      <c r="F106" s="972"/>
      <c r="G106" s="971"/>
      <c r="H106" s="971"/>
      <c r="I106" s="971"/>
      <c r="J106" s="971"/>
      <c r="K106" s="971"/>
      <c r="L106" s="971"/>
      <c r="M106" s="971"/>
      <c r="N106" s="970"/>
      <c r="O106" s="971"/>
      <c r="P106" s="971"/>
      <c r="Q106" s="971"/>
      <c r="R106" s="971"/>
      <c r="S106" s="971"/>
      <c r="T106" s="972"/>
      <c r="U106" s="974"/>
      <c r="V106" s="974"/>
      <c r="W106" s="975"/>
      <c r="X106" s="35"/>
      <c r="Y106" s="387"/>
      <c r="Z106" s="978"/>
      <c r="AA106" s="979"/>
      <c r="AB106" s="979"/>
    </row>
    <row r="107" spans="1:28" ht="15.75" customHeight="1">
      <c r="A107" s="35"/>
      <c r="B107" s="968"/>
      <c r="C107" s="1018" t="s">
        <v>1363</v>
      </c>
      <c r="D107" s="970" t="s">
        <v>1466</v>
      </c>
      <c r="E107" s="971"/>
      <c r="F107" s="972"/>
      <c r="G107" s="971"/>
      <c r="H107" s="981"/>
      <c r="I107" s="971" t="s">
        <v>1467</v>
      </c>
      <c r="J107" s="971"/>
      <c r="K107" s="973"/>
      <c r="L107" s="971" t="s">
        <v>1468</v>
      </c>
      <c r="M107" s="971"/>
      <c r="N107" s="970"/>
      <c r="O107" s="981"/>
      <c r="P107" s="971" t="s">
        <v>1469</v>
      </c>
      <c r="Q107" s="971"/>
      <c r="R107" s="973"/>
      <c r="S107" s="971" t="s">
        <v>1470</v>
      </c>
      <c r="T107" s="972"/>
      <c r="U107" s="974"/>
      <c r="V107" s="974"/>
      <c r="W107" s="975"/>
      <c r="X107" s="35"/>
      <c r="Y107" s="1002">
        <v>6</v>
      </c>
      <c r="Z107" s="976" t="str">
        <f>+D107</f>
        <v>Kondisi Gudang</v>
      </c>
      <c r="AA107" s="400"/>
      <c r="AB107" s="400"/>
    </row>
    <row r="108" spans="1:28" ht="6" customHeight="1">
      <c r="A108" s="35"/>
      <c r="B108" s="968"/>
      <c r="C108" s="969"/>
      <c r="D108" s="1382"/>
      <c r="E108" s="1139"/>
      <c r="F108" s="989"/>
      <c r="G108" s="971"/>
      <c r="H108" s="971"/>
      <c r="I108" s="971"/>
      <c r="J108" s="971"/>
      <c r="K108" s="971"/>
      <c r="L108" s="971"/>
      <c r="M108" s="971"/>
      <c r="N108" s="970"/>
      <c r="O108" s="971"/>
      <c r="P108" s="971"/>
      <c r="Q108" s="971"/>
      <c r="R108" s="971"/>
      <c r="S108" s="971"/>
      <c r="T108" s="972"/>
      <c r="U108" s="974"/>
      <c r="V108" s="974"/>
      <c r="W108" s="975"/>
      <c r="X108" s="35"/>
      <c r="Y108" s="979"/>
      <c r="Z108" s="979"/>
      <c r="AA108" s="979"/>
      <c r="AB108" s="979"/>
    </row>
    <row r="109" spans="1:28" ht="15.75" customHeight="1">
      <c r="A109" s="35"/>
      <c r="B109" s="1009" t="s">
        <v>1471</v>
      </c>
      <c r="C109" s="996" t="s">
        <v>309</v>
      </c>
      <c r="D109" s="997"/>
      <c r="E109" s="997"/>
      <c r="F109" s="997"/>
      <c r="G109" s="998"/>
      <c r="H109" s="998"/>
      <c r="I109" s="998"/>
      <c r="J109" s="998"/>
      <c r="K109" s="998"/>
      <c r="L109" s="998"/>
      <c r="M109" s="998"/>
      <c r="N109" s="998"/>
      <c r="O109" s="998"/>
      <c r="P109" s="998"/>
      <c r="Q109" s="998"/>
      <c r="R109" s="998"/>
      <c r="S109" s="998"/>
      <c r="T109" s="998"/>
      <c r="U109" s="999"/>
      <c r="V109" s="999"/>
      <c r="W109" s="1000"/>
      <c r="X109" s="35"/>
      <c r="Y109" s="35"/>
      <c r="Z109" s="35"/>
      <c r="AA109" s="35"/>
      <c r="AB109" s="35"/>
    </row>
    <row r="110" spans="1:28" ht="4.5" customHeight="1">
      <c r="A110" s="35"/>
      <c r="B110" s="1031"/>
      <c r="C110" s="1032"/>
      <c r="D110" s="1022"/>
      <c r="E110" s="1033"/>
      <c r="F110" s="1023"/>
      <c r="G110" s="1024"/>
      <c r="H110" s="1024"/>
      <c r="I110" s="1024"/>
      <c r="J110" s="1024"/>
      <c r="K110" s="1024"/>
      <c r="L110" s="1024"/>
      <c r="M110" s="1034"/>
      <c r="N110" s="1024"/>
      <c r="O110" s="1024"/>
      <c r="P110" s="1024"/>
      <c r="Q110" s="1024"/>
      <c r="R110" s="1024"/>
      <c r="S110" s="1024"/>
      <c r="T110" s="1034"/>
      <c r="U110" s="221"/>
      <c r="V110" s="221"/>
      <c r="W110" s="1035"/>
      <c r="X110" s="35"/>
      <c r="Y110" s="400"/>
      <c r="Z110" s="1003"/>
      <c r="AA110" s="400"/>
      <c r="AB110" s="400"/>
    </row>
    <row r="111" spans="1:28" ht="15.75" customHeight="1">
      <c r="A111" s="35"/>
      <c r="B111" s="943"/>
      <c r="C111" s="368" t="s">
        <v>1472</v>
      </c>
      <c r="D111" s="1015" t="s">
        <v>1473</v>
      </c>
      <c r="E111" s="99"/>
      <c r="F111" s="1014"/>
      <c r="G111" s="99"/>
      <c r="H111" s="117"/>
      <c r="I111" s="971" t="s">
        <v>1455</v>
      </c>
      <c r="J111" s="99"/>
      <c r="K111" s="117"/>
      <c r="L111" s="971" t="s">
        <v>1456</v>
      </c>
      <c r="M111" s="1014"/>
      <c r="N111" s="99"/>
      <c r="O111" s="117"/>
      <c r="P111" s="99" t="s">
        <v>213</v>
      </c>
      <c r="Q111" s="99"/>
      <c r="R111" s="117"/>
      <c r="S111" s="99" t="s">
        <v>237</v>
      </c>
      <c r="T111" s="1014"/>
      <c r="U111" s="35"/>
      <c r="V111" s="35"/>
      <c r="W111" s="357"/>
      <c r="X111" s="35"/>
      <c r="Y111" s="1036">
        <v>1</v>
      </c>
      <c r="Z111" s="983" t="str">
        <f>+D111</f>
        <v>Rencana Areal Garapan</v>
      </c>
      <c r="AA111" s="1037"/>
      <c r="AB111" s="1037"/>
    </row>
    <row r="112" spans="1:28" ht="5.25" customHeight="1">
      <c r="A112" s="35"/>
      <c r="B112" s="943"/>
      <c r="C112" s="368"/>
      <c r="D112" s="1015"/>
      <c r="E112" s="99"/>
      <c r="F112" s="1014"/>
      <c r="G112" s="99"/>
      <c r="H112" s="99"/>
      <c r="I112" s="99"/>
      <c r="J112" s="99"/>
      <c r="K112" s="99"/>
      <c r="L112" s="99"/>
      <c r="M112" s="1014"/>
      <c r="N112" s="99"/>
      <c r="O112" s="99"/>
      <c r="P112" s="99"/>
      <c r="Q112" s="99"/>
      <c r="R112" s="99"/>
      <c r="S112" s="99"/>
      <c r="T112" s="1014"/>
      <c r="U112" s="35"/>
      <c r="V112" s="35"/>
      <c r="W112" s="357"/>
      <c r="X112" s="35"/>
      <c r="Y112" s="387"/>
      <c r="Z112" s="978"/>
      <c r="AA112" s="979"/>
      <c r="AB112" s="979"/>
    </row>
    <row r="113" spans="1:28" ht="15.75" customHeight="1">
      <c r="A113" s="35"/>
      <c r="B113" s="943"/>
      <c r="C113" s="368" t="s">
        <v>1474</v>
      </c>
      <c r="D113" s="1015" t="s">
        <v>1475</v>
      </c>
      <c r="E113" s="99"/>
      <c r="F113" s="1014"/>
      <c r="G113" s="99"/>
      <c r="H113" s="117"/>
      <c r="I113" s="971" t="s">
        <v>1455</v>
      </c>
      <c r="J113" s="99"/>
      <c r="K113" s="117"/>
      <c r="L113" s="971" t="s">
        <v>1456</v>
      </c>
      <c r="M113" s="1014"/>
      <c r="N113" s="99"/>
      <c r="O113" s="99"/>
      <c r="P113" s="99"/>
      <c r="Q113" s="99"/>
      <c r="R113" s="99"/>
      <c r="S113" s="99"/>
      <c r="T113" s="1014"/>
      <c r="U113" s="35"/>
      <c r="V113" s="35"/>
      <c r="W113" s="357"/>
      <c r="X113" s="35"/>
      <c r="Y113" s="1002">
        <v>2</v>
      </c>
      <c r="Z113" s="976" t="str">
        <f>+D113</f>
        <v>Jadwal Kiriman</v>
      </c>
      <c r="AA113" s="400"/>
      <c r="AB113" s="400"/>
    </row>
    <row r="114" spans="1:28" ht="6.75" customHeight="1">
      <c r="A114" s="35"/>
      <c r="B114" s="943"/>
      <c r="C114" s="368"/>
      <c r="D114" s="1015"/>
      <c r="E114" s="99"/>
      <c r="F114" s="1014"/>
      <c r="G114" s="99"/>
      <c r="H114" s="99"/>
      <c r="I114" s="99"/>
      <c r="J114" s="99"/>
      <c r="K114" s="99"/>
      <c r="L114" s="99"/>
      <c r="M114" s="1014"/>
      <c r="N114" s="99"/>
      <c r="O114" s="99"/>
      <c r="P114" s="99"/>
      <c r="Q114" s="99"/>
      <c r="R114" s="99"/>
      <c r="S114" s="99"/>
      <c r="T114" s="1014"/>
      <c r="U114" s="35"/>
      <c r="V114" s="35"/>
      <c r="W114" s="357"/>
      <c r="X114" s="35"/>
      <c r="Y114" s="387"/>
      <c r="Z114" s="978"/>
      <c r="AA114" s="979"/>
      <c r="AB114" s="979"/>
    </row>
    <row r="115" spans="1:28" ht="15.75" customHeight="1">
      <c r="A115" s="35"/>
      <c r="B115" s="943"/>
      <c r="C115" s="368" t="s">
        <v>1476</v>
      </c>
      <c r="D115" s="1015" t="s">
        <v>1477</v>
      </c>
      <c r="E115" s="99"/>
      <c r="F115" s="1014"/>
      <c r="G115" s="99"/>
      <c r="H115" s="117"/>
      <c r="I115" s="971" t="s">
        <v>1455</v>
      </c>
      <c r="J115" s="99"/>
      <c r="K115" s="117"/>
      <c r="L115" s="971" t="s">
        <v>1456</v>
      </c>
      <c r="M115" s="1014"/>
      <c r="N115" s="99"/>
      <c r="O115" s="99"/>
      <c r="P115" s="99"/>
      <c r="Q115" s="99"/>
      <c r="R115" s="99"/>
      <c r="S115" s="99"/>
      <c r="T115" s="1014"/>
      <c r="U115" s="35"/>
      <c r="V115" s="35"/>
      <c r="W115" s="357"/>
      <c r="X115" s="35"/>
      <c r="Y115" s="1002">
        <v>3</v>
      </c>
      <c r="Z115" s="976" t="str">
        <f>+D115</f>
        <v>Target Penjualan Promotor</v>
      </c>
      <c r="AA115" s="400"/>
      <c r="AB115" s="400"/>
    </row>
    <row r="116" spans="1:28" ht="8.25" customHeight="1">
      <c r="A116" s="35"/>
      <c r="B116" s="943"/>
      <c r="C116" s="368"/>
      <c r="D116" s="1015"/>
      <c r="E116" s="99"/>
      <c r="F116" s="1014"/>
      <c r="G116" s="99"/>
      <c r="H116" s="99"/>
      <c r="I116" s="99"/>
      <c r="J116" s="99"/>
      <c r="K116" s="99"/>
      <c r="L116" s="99"/>
      <c r="M116" s="1014"/>
      <c r="N116" s="99"/>
      <c r="O116" s="99"/>
      <c r="P116" s="99"/>
      <c r="Q116" s="99"/>
      <c r="R116" s="99"/>
      <c r="S116" s="99"/>
      <c r="T116" s="1014"/>
      <c r="U116" s="35"/>
      <c r="V116" s="35"/>
      <c r="W116" s="357"/>
      <c r="X116" s="35"/>
      <c r="Y116" s="387"/>
      <c r="Z116" s="978"/>
      <c r="AA116" s="979"/>
      <c r="AB116" s="979"/>
    </row>
    <row r="117" spans="1:28" ht="15.75" customHeight="1">
      <c r="A117" s="35"/>
      <c r="B117" s="943"/>
      <c r="C117" s="368" t="s">
        <v>1478</v>
      </c>
      <c r="D117" s="1015" t="s">
        <v>1479</v>
      </c>
      <c r="E117" s="99"/>
      <c r="F117" s="1014"/>
      <c r="G117" s="99"/>
      <c r="H117" s="117"/>
      <c r="I117" s="971" t="s">
        <v>1455</v>
      </c>
      <c r="J117" s="99"/>
      <c r="K117" s="117"/>
      <c r="L117" s="971" t="s">
        <v>1456</v>
      </c>
      <c r="M117" s="1014"/>
      <c r="N117" s="99"/>
      <c r="O117" s="117"/>
      <c r="P117" s="99" t="s">
        <v>213</v>
      </c>
      <c r="Q117" s="99"/>
      <c r="R117" s="117"/>
      <c r="S117" s="99" t="s">
        <v>237</v>
      </c>
      <c r="T117" s="1014"/>
      <c r="U117" s="35"/>
      <c r="V117" s="35"/>
      <c r="W117" s="357"/>
      <c r="X117" s="35"/>
      <c r="Y117" s="1258">
        <v>4</v>
      </c>
      <c r="Z117" s="976" t="str">
        <f>+D117</f>
        <v>Jadwal RMK Tagihan</v>
      </c>
      <c r="AA117" s="1372"/>
      <c r="AB117" s="1372"/>
    </row>
    <row r="118" spans="1:28" ht="11.25" customHeight="1">
      <c r="A118" s="35"/>
      <c r="B118" s="1038"/>
      <c r="C118" s="949"/>
      <c r="D118" s="1039"/>
      <c r="E118" s="123"/>
      <c r="F118" s="1040"/>
      <c r="G118" s="123"/>
      <c r="H118" s="123"/>
      <c r="I118" s="123"/>
      <c r="J118" s="123"/>
      <c r="K118" s="123"/>
      <c r="L118" s="123"/>
      <c r="M118" s="1040"/>
      <c r="N118" s="123"/>
      <c r="O118" s="123"/>
      <c r="P118" s="123"/>
      <c r="Q118" s="123"/>
      <c r="R118" s="123"/>
      <c r="S118" s="123"/>
      <c r="T118" s="1040"/>
      <c r="U118" s="416"/>
      <c r="V118" s="416"/>
      <c r="W118" s="951"/>
      <c r="X118" s="35"/>
      <c r="Y118" s="1185"/>
      <c r="Z118" s="978"/>
      <c r="AA118" s="1185"/>
      <c r="AB118" s="1185"/>
    </row>
    <row r="119" spans="1:28" ht="15.75" customHeight="1">
      <c r="A119" s="35"/>
      <c r="B119" s="35"/>
      <c r="C119" s="368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35"/>
      <c r="V119" s="35"/>
      <c r="W119" s="35"/>
      <c r="X119" s="35"/>
      <c r="Y119" s="35"/>
      <c r="Z119" s="35"/>
      <c r="AA119" s="35"/>
      <c r="AB119" s="35"/>
    </row>
    <row r="120" spans="1:28" ht="15.75" customHeight="1">
      <c r="A120" s="35"/>
      <c r="B120" s="35"/>
      <c r="C120" s="368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35"/>
      <c r="V120" s="35"/>
      <c r="W120" s="35"/>
      <c r="X120" s="35"/>
      <c r="Y120" s="35"/>
      <c r="Z120" s="35"/>
      <c r="AA120" s="35"/>
      <c r="AB120" s="35"/>
    </row>
    <row r="121" spans="1:28" ht="15.75" customHeight="1">
      <c r="A121" s="35"/>
      <c r="B121" s="35"/>
      <c r="C121" s="368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35"/>
      <c r="V121" s="35"/>
      <c r="W121" s="35"/>
      <c r="X121" s="35"/>
      <c r="Y121" s="35"/>
      <c r="Z121" s="35"/>
      <c r="AA121" s="35"/>
      <c r="AB121" s="35"/>
    </row>
    <row r="122" spans="1:28" ht="15.75" customHeight="1">
      <c r="A122" s="35"/>
      <c r="B122" s="35"/>
      <c r="C122" s="368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35"/>
      <c r="V122" s="35"/>
      <c r="W122" s="35"/>
      <c r="X122" s="35"/>
      <c r="Y122" s="35"/>
      <c r="Z122" s="35"/>
      <c r="AA122" s="35"/>
      <c r="AB122" s="35"/>
    </row>
    <row r="123" spans="1:28" ht="15.75" customHeight="1">
      <c r="A123" s="35"/>
      <c r="B123" s="35"/>
      <c r="C123" s="368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35"/>
      <c r="V123" s="35"/>
      <c r="W123" s="35"/>
      <c r="X123" s="35"/>
      <c r="Y123" s="35"/>
      <c r="Z123" s="35"/>
      <c r="AA123" s="35"/>
      <c r="AB123" s="35"/>
    </row>
    <row r="124" spans="1:28" ht="15.75" customHeight="1">
      <c r="A124" s="35"/>
      <c r="B124" s="35"/>
      <c r="C124" s="368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35"/>
      <c r="V124" s="35"/>
      <c r="W124" s="35"/>
      <c r="X124" s="35"/>
      <c r="Y124" s="35"/>
      <c r="Z124" s="35"/>
      <c r="AA124" s="35"/>
      <c r="AB124" s="35"/>
    </row>
    <row r="125" spans="1:28" ht="15.75" customHeight="1">
      <c r="A125" s="35"/>
      <c r="B125" s="35"/>
      <c r="C125" s="368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35"/>
      <c r="V125" s="35"/>
      <c r="W125" s="35"/>
      <c r="X125" s="35"/>
      <c r="Y125" s="35"/>
      <c r="Z125" s="35"/>
      <c r="AA125" s="35"/>
      <c r="AB125" s="35"/>
    </row>
    <row r="126" spans="1:28" ht="15.75" customHeight="1">
      <c r="A126" s="35"/>
      <c r="B126" s="35"/>
      <c r="C126" s="368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35"/>
      <c r="V126" s="35"/>
      <c r="W126" s="35"/>
      <c r="X126" s="35"/>
      <c r="Y126" s="35"/>
      <c r="Z126" s="35"/>
      <c r="AA126" s="35"/>
      <c r="AB126" s="35"/>
    </row>
    <row r="127" spans="1:28" ht="15.75" customHeight="1">
      <c r="A127" s="35"/>
      <c r="B127" s="35"/>
      <c r="C127" s="368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35"/>
      <c r="V127" s="35"/>
      <c r="W127" s="35"/>
      <c r="X127" s="35"/>
      <c r="Y127" s="35"/>
      <c r="Z127" s="35"/>
      <c r="AA127" s="35"/>
      <c r="AB127" s="35"/>
    </row>
    <row r="128" spans="1:28" ht="15.75" customHeight="1">
      <c r="A128" s="35"/>
      <c r="B128" s="35"/>
      <c r="C128" s="368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35"/>
      <c r="V128" s="35"/>
      <c r="W128" s="35"/>
      <c r="X128" s="35"/>
      <c r="Y128" s="35"/>
      <c r="Z128" s="35"/>
      <c r="AA128" s="35"/>
      <c r="AB128" s="35"/>
    </row>
    <row r="129" spans="1:28" ht="15.75" customHeight="1">
      <c r="A129" s="35"/>
      <c r="B129" s="35"/>
      <c r="C129" s="368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35"/>
      <c r="V129" s="35"/>
      <c r="W129" s="35"/>
      <c r="X129" s="35"/>
      <c r="Y129" s="35"/>
      <c r="Z129" s="35"/>
      <c r="AA129" s="35"/>
      <c r="AB129" s="35"/>
    </row>
    <row r="130" spans="1:28" ht="15.75" customHeight="1">
      <c r="A130" s="35"/>
      <c r="B130" s="35"/>
      <c r="C130" s="368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35"/>
      <c r="V130" s="35"/>
      <c r="W130" s="35"/>
      <c r="X130" s="35"/>
      <c r="Y130" s="35"/>
      <c r="Z130" s="35"/>
      <c r="AA130" s="35"/>
      <c r="AB130" s="35"/>
    </row>
    <row r="131" spans="1:28" ht="15.75" customHeight="1">
      <c r="A131" s="35"/>
      <c r="B131" s="35"/>
      <c r="C131" s="368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35"/>
      <c r="V131" s="35"/>
      <c r="W131" s="35"/>
      <c r="X131" s="35"/>
      <c r="Y131" s="35"/>
      <c r="Z131" s="35"/>
      <c r="AA131" s="35"/>
      <c r="AB131" s="35"/>
    </row>
    <row r="132" spans="1:28" ht="15.75" customHeight="1">
      <c r="A132" s="35"/>
      <c r="B132" s="35"/>
      <c r="C132" s="368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35"/>
      <c r="V132" s="35"/>
      <c r="W132" s="35"/>
      <c r="X132" s="35"/>
      <c r="Y132" s="35"/>
      <c r="Z132" s="35"/>
      <c r="AA132" s="35"/>
      <c r="AB132" s="35"/>
    </row>
    <row r="133" spans="1:28" ht="15.75" customHeight="1">
      <c r="A133" s="35"/>
      <c r="B133" s="35"/>
      <c r="C133" s="368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35"/>
      <c r="V133" s="35"/>
      <c r="W133" s="35"/>
      <c r="X133" s="35"/>
      <c r="Y133" s="35"/>
      <c r="Z133" s="35"/>
      <c r="AA133" s="35"/>
      <c r="AB133" s="35"/>
    </row>
    <row r="134" spans="1:28" ht="15.75" customHeight="1">
      <c r="A134" s="35"/>
      <c r="B134" s="35"/>
      <c r="C134" s="368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35"/>
      <c r="V134" s="35"/>
      <c r="W134" s="35"/>
      <c r="X134" s="35"/>
      <c r="Y134" s="35"/>
      <c r="Z134" s="35"/>
      <c r="AA134" s="35"/>
      <c r="AB134" s="35"/>
    </row>
    <row r="135" spans="1:28" ht="15.75" customHeight="1">
      <c r="A135" s="35"/>
      <c r="B135" s="35"/>
      <c r="C135" s="368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35"/>
      <c r="V135" s="35"/>
      <c r="W135" s="35"/>
      <c r="X135" s="35"/>
      <c r="Y135" s="35"/>
      <c r="Z135" s="35"/>
      <c r="AA135" s="35"/>
      <c r="AB135" s="35"/>
    </row>
    <row r="136" spans="1:28" ht="15.75" customHeight="1">
      <c r="A136" s="35"/>
      <c r="B136" s="35"/>
      <c r="C136" s="368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35"/>
      <c r="V136" s="35"/>
      <c r="W136" s="35"/>
      <c r="X136" s="35"/>
      <c r="Y136" s="35"/>
      <c r="Z136" s="35"/>
      <c r="AA136" s="35"/>
      <c r="AB136" s="35"/>
    </row>
    <row r="137" spans="1:28" ht="15.75" customHeight="1">
      <c r="A137" s="35"/>
      <c r="B137" s="35"/>
      <c r="C137" s="368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35"/>
      <c r="V137" s="35"/>
      <c r="W137" s="35"/>
      <c r="X137" s="35"/>
      <c r="Y137" s="35"/>
      <c r="Z137" s="35"/>
      <c r="AA137" s="35"/>
      <c r="AB137" s="35"/>
    </row>
    <row r="138" spans="1:28" ht="15.75" customHeight="1">
      <c r="A138" s="35"/>
      <c r="B138" s="35"/>
      <c r="C138" s="368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35"/>
      <c r="V138" s="35"/>
      <c r="W138" s="35"/>
      <c r="X138" s="35"/>
      <c r="Y138" s="35"/>
      <c r="Z138" s="35"/>
      <c r="AA138" s="35"/>
      <c r="AB138" s="35"/>
    </row>
    <row r="139" spans="1:28" ht="15.75" customHeight="1">
      <c r="A139" s="35"/>
      <c r="B139" s="35"/>
      <c r="C139" s="368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35"/>
      <c r="V139" s="35"/>
      <c r="W139" s="35"/>
      <c r="X139" s="35"/>
      <c r="Y139" s="35"/>
      <c r="Z139" s="35"/>
      <c r="AA139" s="35"/>
      <c r="AB139" s="35"/>
    </row>
    <row r="140" spans="1:28" ht="15.75" customHeight="1">
      <c r="A140" s="35"/>
      <c r="B140" s="35"/>
      <c r="C140" s="368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35"/>
      <c r="V140" s="35"/>
      <c r="W140" s="35"/>
      <c r="X140" s="35"/>
      <c r="Y140" s="35"/>
      <c r="Z140" s="35"/>
      <c r="AA140" s="35"/>
      <c r="AB140" s="35"/>
    </row>
    <row r="141" spans="1:28" ht="15.75" customHeight="1">
      <c r="A141" s="35"/>
      <c r="B141" s="35"/>
      <c r="C141" s="368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35"/>
      <c r="V141" s="35"/>
      <c r="W141" s="35"/>
      <c r="X141" s="35"/>
      <c r="Y141" s="35"/>
      <c r="Z141" s="35"/>
      <c r="AA141" s="35"/>
      <c r="AB141" s="35"/>
    </row>
    <row r="142" spans="1:28" ht="15.75" customHeight="1">
      <c r="A142" s="35"/>
      <c r="B142" s="35"/>
      <c r="C142" s="368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35"/>
      <c r="V142" s="35"/>
      <c r="W142" s="35"/>
      <c r="X142" s="35"/>
      <c r="Y142" s="35"/>
      <c r="Z142" s="35"/>
      <c r="AA142" s="35"/>
      <c r="AB142" s="35"/>
    </row>
    <row r="143" spans="1:28" ht="15.75" customHeight="1">
      <c r="A143" s="35"/>
      <c r="B143" s="35"/>
      <c r="C143" s="368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35"/>
      <c r="V143" s="35"/>
      <c r="W143" s="35"/>
      <c r="X143" s="35"/>
      <c r="Y143" s="35"/>
      <c r="Z143" s="35"/>
      <c r="AA143" s="35"/>
      <c r="AB143" s="35"/>
    </row>
    <row r="144" spans="1:28" ht="15.75" customHeight="1">
      <c r="A144" s="35"/>
      <c r="B144" s="35"/>
      <c r="C144" s="368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35"/>
      <c r="V144" s="35"/>
      <c r="W144" s="35"/>
      <c r="X144" s="35"/>
      <c r="Y144" s="35"/>
      <c r="Z144" s="35"/>
      <c r="AA144" s="35"/>
      <c r="AB144" s="35"/>
    </row>
    <row r="145" spans="1:28" ht="15.75" customHeight="1">
      <c r="A145" s="35"/>
      <c r="B145" s="35"/>
      <c r="C145" s="368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35"/>
      <c r="V145" s="35"/>
      <c r="W145" s="35"/>
      <c r="X145" s="35"/>
      <c r="Y145" s="35"/>
      <c r="Z145" s="35"/>
      <c r="AA145" s="35"/>
      <c r="AB145" s="35"/>
    </row>
    <row r="146" spans="1:28" ht="15.75" customHeight="1">
      <c r="A146" s="35"/>
      <c r="B146" s="35"/>
      <c r="C146" s="368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35"/>
      <c r="V146" s="35"/>
      <c r="W146" s="35"/>
      <c r="X146" s="35"/>
      <c r="Y146" s="35"/>
      <c r="Z146" s="35"/>
      <c r="AA146" s="35"/>
      <c r="AB146" s="35"/>
    </row>
    <row r="147" spans="1:28" ht="15.75" customHeight="1">
      <c r="A147" s="35"/>
      <c r="B147" s="35"/>
      <c r="C147" s="368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35"/>
      <c r="V147" s="35"/>
      <c r="W147" s="35"/>
      <c r="X147" s="35"/>
      <c r="Y147" s="35"/>
      <c r="Z147" s="35"/>
      <c r="AA147" s="35"/>
      <c r="AB147" s="35"/>
    </row>
    <row r="148" spans="1:28" ht="15.75" customHeight="1">
      <c r="A148" s="35"/>
      <c r="B148" s="35"/>
      <c r="C148" s="368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35"/>
      <c r="V148" s="35"/>
      <c r="W148" s="35"/>
      <c r="X148" s="35"/>
      <c r="Y148" s="35"/>
      <c r="Z148" s="35"/>
      <c r="AA148" s="35"/>
      <c r="AB148" s="35"/>
    </row>
    <row r="149" spans="1:28" ht="15.75" customHeight="1">
      <c r="A149" s="35"/>
      <c r="B149" s="35"/>
      <c r="C149" s="368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35"/>
      <c r="V149" s="35"/>
      <c r="W149" s="35"/>
      <c r="X149" s="35"/>
      <c r="Y149" s="35"/>
      <c r="Z149" s="35"/>
      <c r="AA149" s="35"/>
      <c r="AB149" s="35"/>
    </row>
    <row r="150" spans="1:28" ht="15.75" customHeight="1">
      <c r="A150" s="35"/>
      <c r="B150" s="35"/>
      <c r="C150" s="368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35"/>
      <c r="V150" s="35"/>
      <c r="W150" s="35"/>
      <c r="X150" s="35"/>
      <c r="Y150" s="35"/>
      <c r="Z150" s="35"/>
      <c r="AA150" s="35"/>
      <c r="AB150" s="35"/>
    </row>
    <row r="151" spans="1:28" ht="15.75" customHeight="1">
      <c r="A151" s="35"/>
      <c r="B151" s="35"/>
      <c r="C151" s="368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35"/>
      <c r="V151" s="35"/>
      <c r="W151" s="35"/>
      <c r="X151" s="35"/>
      <c r="Y151" s="35"/>
      <c r="Z151" s="35"/>
      <c r="AA151" s="35"/>
      <c r="AB151" s="35"/>
    </row>
    <row r="152" spans="1:28" ht="15.75" customHeight="1">
      <c r="A152" s="35"/>
      <c r="B152" s="35"/>
      <c r="C152" s="368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35"/>
      <c r="V152" s="35"/>
      <c r="W152" s="35"/>
      <c r="X152" s="35"/>
      <c r="Y152" s="35"/>
      <c r="Z152" s="35"/>
      <c r="AA152" s="35"/>
      <c r="AB152" s="35"/>
    </row>
    <row r="153" spans="1:28" ht="15.75" customHeight="1">
      <c r="A153" s="35"/>
      <c r="B153" s="35"/>
      <c r="C153" s="368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35"/>
      <c r="V153" s="35"/>
      <c r="W153" s="35"/>
      <c r="X153" s="35"/>
      <c r="Y153" s="35"/>
      <c r="Z153" s="35"/>
      <c r="AA153" s="35"/>
      <c r="AB153" s="35"/>
    </row>
    <row r="154" spans="1:28" ht="15.75" customHeight="1">
      <c r="A154" s="35"/>
      <c r="B154" s="35"/>
      <c r="C154" s="368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35"/>
      <c r="V154" s="35"/>
      <c r="W154" s="35"/>
      <c r="X154" s="35"/>
      <c r="Y154" s="35"/>
      <c r="Z154" s="35"/>
      <c r="AA154" s="35"/>
      <c r="AB154" s="35"/>
    </row>
    <row r="155" spans="1:28" ht="15.75" customHeight="1">
      <c r="A155" s="35"/>
      <c r="B155" s="35"/>
      <c r="C155" s="368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35"/>
      <c r="V155" s="35"/>
      <c r="W155" s="35"/>
      <c r="X155" s="35"/>
      <c r="Y155" s="35"/>
      <c r="Z155" s="35"/>
      <c r="AA155" s="35"/>
      <c r="AB155" s="35"/>
    </row>
    <row r="156" spans="1:28" ht="15.75" customHeight="1">
      <c r="A156" s="35"/>
      <c r="B156" s="35"/>
      <c r="C156" s="368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35"/>
      <c r="V156" s="35"/>
      <c r="W156" s="35"/>
      <c r="X156" s="35"/>
      <c r="Y156" s="35"/>
      <c r="Z156" s="35"/>
      <c r="AA156" s="35"/>
      <c r="AB156" s="35"/>
    </row>
    <row r="157" spans="1:28" ht="15.75" customHeight="1">
      <c r="A157" s="35"/>
      <c r="B157" s="35"/>
      <c r="C157" s="368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35"/>
      <c r="V157" s="35"/>
      <c r="W157" s="35"/>
      <c r="X157" s="35"/>
      <c r="Y157" s="35"/>
      <c r="Z157" s="35"/>
      <c r="AA157" s="35"/>
      <c r="AB157" s="35"/>
    </row>
    <row r="158" spans="1:28" ht="15.75" customHeight="1">
      <c r="A158" s="35"/>
      <c r="B158" s="35"/>
      <c r="C158" s="368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35"/>
      <c r="V158" s="35"/>
      <c r="W158" s="35"/>
      <c r="X158" s="35"/>
      <c r="Y158" s="35"/>
      <c r="Z158" s="35"/>
      <c r="AA158" s="35"/>
      <c r="AB158" s="35"/>
    </row>
    <row r="159" spans="1:28" ht="15.75" customHeight="1">
      <c r="A159" s="35"/>
      <c r="B159" s="35"/>
      <c r="C159" s="368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35"/>
      <c r="V159" s="35"/>
      <c r="W159" s="35"/>
      <c r="X159" s="35"/>
      <c r="Y159" s="35"/>
      <c r="Z159" s="35"/>
      <c r="AA159" s="35"/>
      <c r="AB159" s="35"/>
    </row>
    <row r="160" spans="1:28" ht="15.75" customHeight="1">
      <c r="A160" s="35"/>
      <c r="B160" s="35"/>
      <c r="C160" s="368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35"/>
      <c r="V160" s="35"/>
      <c r="W160" s="35"/>
      <c r="X160" s="35"/>
      <c r="Y160" s="35"/>
      <c r="Z160" s="35"/>
      <c r="AA160" s="35"/>
      <c r="AB160" s="35"/>
    </row>
    <row r="161" spans="1:28" ht="15.75" customHeight="1">
      <c r="A161" s="35"/>
      <c r="B161" s="35"/>
      <c r="C161" s="368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35"/>
      <c r="V161" s="35"/>
      <c r="W161" s="35"/>
      <c r="X161" s="35"/>
      <c r="Y161" s="35"/>
      <c r="Z161" s="35"/>
      <c r="AA161" s="35"/>
      <c r="AB161" s="35"/>
    </row>
    <row r="162" spans="1:28" ht="15.75" customHeight="1">
      <c r="A162" s="35"/>
      <c r="B162" s="35"/>
      <c r="C162" s="368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35"/>
      <c r="V162" s="35"/>
      <c r="W162" s="35"/>
      <c r="X162" s="35"/>
      <c r="Y162" s="35"/>
      <c r="Z162" s="35"/>
      <c r="AA162" s="35"/>
      <c r="AB162" s="35"/>
    </row>
    <row r="163" spans="1:28" ht="15.75" customHeight="1">
      <c r="A163" s="35"/>
      <c r="B163" s="35"/>
      <c r="C163" s="368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35"/>
      <c r="V163" s="35"/>
      <c r="W163" s="35"/>
      <c r="X163" s="35"/>
      <c r="Y163" s="35"/>
      <c r="Z163" s="35"/>
      <c r="AA163" s="35"/>
      <c r="AB163" s="35"/>
    </row>
    <row r="164" spans="1:28" ht="15.75" customHeight="1">
      <c r="A164" s="35"/>
      <c r="B164" s="35"/>
      <c r="C164" s="368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35"/>
      <c r="V164" s="35"/>
      <c r="W164" s="35"/>
      <c r="X164" s="35"/>
      <c r="Y164" s="35"/>
      <c r="Z164" s="35"/>
      <c r="AA164" s="35"/>
      <c r="AB164" s="35"/>
    </row>
    <row r="165" spans="1:28" ht="15.75" customHeight="1">
      <c r="A165" s="35"/>
      <c r="B165" s="35"/>
      <c r="C165" s="368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35"/>
      <c r="V165" s="35"/>
      <c r="W165" s="35"/>
      <c r="X165" s="35"/>
      <c r="Y165" s="35"/>
      <c r="Z165" s="35"/>
      <c r="AA165" s="35"/>
      <c r="AB165" s="35"/>
    </row>
    <row r="166" spans="1:28" ht="15.75" customHeight="1">
      <c r="A166" s="35"/>
      <c r="B166" s="35"/>
      <c r="C166" s="368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35"/>
      <c r="V166" s="35"/>
      <c r="W166" s="35"/>
      <c r="X166" s="35"/>
      <c r="Y166" s="35"/>
      <c r="Z166" s="35"/>
      <c r="AA166" s="35"/>
      <c r="AB166" s="35"/>
    </row>
    <row r="167" spans="1:28" ht="15.75" customHeight="1">
      <c r="A167" s="35"/>
      <c r="B167" s="35"/>
      <c r="C167" s="368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35"/>
      <c r="V167" s="35"/>
      <c r="W167" s="35"/>
      <c r="X167" s="35"/>
      <c r="Y167" s="35"/>
      <c r="Z167" s="35"/>
      <c r="AA167" s="35"/>
      <c r="AB167" s="35"/>
    </row>
    <row r="168" spans="1:28" ht="15.75" customHeight="1">
      <c r="A168" s="35"/>
      <c r="B168" s="35"/>
      <c r="C168" s="368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35"/>
      <c r="V168" s="35"/>
      <c r="W168" s="35"/>
      <c r="X168" s="35"/>
      <c r="Y168" s="35"/>
      <c r="Z168" s="35"/>
      <c r="AA168" s="35"/>
      <c r="AB168" s="35"/>
    </row>
    <row r="169" spans="1:28" ht="15.75" customHeight="1">
      <c r="A169" s="35"/>
      <c r="B169" s="35"/>
      <c r="C169" s="368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35"/>
      <c r="V169" s="35"/>
      <c r="W169" s="35"/>
      <c r="X169" s="35"/>
      <c r="Y169" s="35"/>
      <c r="Z169" s="35"/>
      <c r="AA169" s="35"/>
      <c r="AB169" s="35"/>
    </row>
    <row r="170" spans="1:28" ht="15.75" customHeight="1">
      <c r="A170" s="35"/>
      <c r="B170" s="35"/>
      <c r="C170" s="368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35"/>
      <c r="V170" s="35"/>
      <c r="W170" s="35"/>
      <c r="X170" s="35"/>
      <c r="Y170" s="35"/>
      <c r="Z170" s="35"/>
      <c r="AA170" s="35"/>
      <c r="AB170" s="35"/>
    </row>
    <row r="171" spans="1:28" ht="15.75" customHeight="1">
      <c r="A171" s="35"/>
      <c r="B171" s="35"/>
      <c r="C171" s="368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35"/>
      <c r="V171" s="35"/>
      <c r="W171" s="35"/>
      <c r="X171" s="35"/>
      <c r="Y171" s="35"/>
      <c r="Z171" s="35"/>
      <c r="AA171" s="35"/>
      <c r="AB171" s="35"/>
    </row>
    <row r="172" spans="1:28" ht="15.75" customHeight="1">
      <c r="A172" s="35"/>
      <c r="B172" s="35"/>
      <c r="C172" s="368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35"/>
      <c r="V172" s="35"/>
      <c r="W172" s="35"/>
      <c r="X172" s="35"/>
      <c r="Y172" s="35"/>
      <c r="Z172" s="35"/>
      <c r="AA172" s="35"/>
      <c r="AB172" s="35"/>
    </row>
    <row r="173" spans="1:28" ht="15.75" customHeight="1">
      <c r="A173" s="35"/>
      <c r="B173" s="35"/>
      <c r="C173" s="368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35"/>
      <c r="V173" s="35"/>
      <c r="W173" s="35"/>
      <c r="X173" s="35"/>
      <c r="Y173" s="35"/>
      <c r="Z173" s="35"/>
      <c r="AA173" s="35"/>
      <c r="AB173" s="35"/>
    </row>
    <row r="174" spans="1:28" ht="15.75" customHeight="1">
      <c r="A174" s="35"/>
      <c r="B174" s="35"/>
      <c r="C174" s="368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35"/>
      <c r="V174" s="35"/>
      <c r="W174" s="35"/>
      <c r="X174" s="35"/>
      <c r="Y174" s="35"/>
      <c r="Z174" s="35"/>
      <c r="AA174" s="35"/>
      <c r="AB174" s="35"/>
    </row>
    <row r="175" spans="1:28" ht="15.75" customHeight="1">
      <c r="A175" s="35"/>
      <c r="B175" s="35"/>
      <c r="C175" s="368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35"/>
      <c r="V175" s="35"/>
      <c r="W175" s="35"/>
      <c r="X175" s="35"/>
      <c r="Y175" s="35"/>
      <c r="Z175" s="35"/>
      <c r="AA175" s="35"/>
      <c r="AB175" s="35"/>
    </row>
    <row r="176" spans="1:28" ht="15.75" customHeight="1">
      <c r="A176" s="35"/>
      <c r="B176" s="35"/>
      <c r="C176" s="368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35"/>
      <c r="V176" s="35"/>
      <c r="W176" s="35"/>
      <c r="X176" s="35"/>
      <c r="Y176" s="35"/>
      <c r="Z176" s="35"/>
      <c r="AA176" s="35"/>
      <c r="AB176" s="35"/>
    </row>
    <row r="177" spans="1:28" ht="15.75" customHeight="1">
      <c r="A177" s="35"/>
      <c r="B177" s="35"/>
      <c r="C177" s="368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35"/>
      <c r="V177" s="35"/>
      <c r="W177" s="35"/>
      <c r="X177" s="35"/>
      <c r="Y177" s="35"/>
      <c r="Z177" s="35"/>
      <c r="AA177" s="35"/>
      <c r="AB177" s="35"/>
    </row>
    <row r="178" spans="1:28" ht="15.75" customHeight="1">
      <c r="A178" s="35"/>
      <c r="B178" s="35"/>
      <c r="C178" s="368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35"/>
      <c r="V178" s="35"/>
      <c r="W178" s="35"/>
      <c r="X178" s="35"/>
      <c r="Y178" s="35"/>
      <c r="Z178" s="35"/>
      <c r="AA178" s="35"/>
      <c r="AB178" s="35"/>
    </row>
    <row r="179" spans="1:28" ht="15.75" customHeight="1">
      <c r="A179" s="35"/>
      <c r="B179" s="35"/>
      <c r="C179" s="368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35"/>
      <c r="V179" s="35"/>
      <c r="W179" s="35"/>
      <c r="X179" s="35"/>
      <c r="Y179" s="35"/>
      <c r="Z179" s="35"/>
      <c r="AA179" s="35"/>
      <c r="AB179" s="35"/>
    </row>
    <row r="180" spans="1:28" ht="15.75" customHeight="1">
      <c r="A180" s="35"/>
      <c r="B180" s="35"/>
      <c r="C180" s="368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35"/>
      <c r="V180" s="35"/>
      <c r="W180" s="35"/>
      <c r="X180" s="35"/>
      <c r="Y180" s="35"/>
      <c r="Z180" s="35"/>
      <c r="AA180" s="35"/>
      <c r="AB180" s="35"/>
    </row>
    <row r="181" spans="1:28" ht="15.75" customHeight="1">
      <c r="A181" s="35"/>
      <c r="B181" s="35"/>
      <c r="C181" s="368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35"/>
      <c r="V181" s="35"/>
      <c r="W181" s="35"/>
      <c r="X181" s="35"/>
      <c r="Y181" s="35"/>
      <c r="Z181" s="35"/>
      <c r="AA181" s="35"/>
      <c r="AB181" s="35"/>
    </row>
    <row r="182" spans="1:28" ht="15.75" customHeight="1">
      <c r="A182" s="35"/>
      <c r="B182" s="35"/>
      <c r="C182" s="368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35"/>
      <c r="V182" s="35"/>
      <c r="W182" s="35"/>
      <c r="X182" s="35"/>
      <c r="Y182" s="35"/>
      <c r="Z182" s="35"/>
      <c r="AA182" s="35"/>
      <c r="AB182" s="35"/>
    </row>
    <row r="183" spans="1:28" ht="15.75" customHeight="1">
      <c r="A183" s="35"/>
      <c r="B183" s="35"/>
      <c r="C183" s="368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35"/>
      <c r="V183" s="35"/>
      <c r="W183" s="35"/>
      <c r="X183" s="35"/>
      <c r="Y183" s="35"/>
      <c r="Z183" s="35"/>
      <c r="AA183" s="35"/>
      <c r="AB183" s="35"/>
    </row>
    <row r="184" spans="1:28" ht="15.75" customHeight="1">
      <c r="A184" s="35"/>
      <c r="B184" s="35"/>
      <c r="C184" s="368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35"/>
      <c r="V184" s="35"/>
      <c r="W184" s="35"/>
      <c r="X184" s="35"/>
      <c r="Y184" s="35"/>
      <c r="Z184" s="35"/>
      <c r="AA184" s="35"/>
      <c r="AB184" s="35"/>
    </row>
    <row r="185" spans="1:28" ht="15.75" customHeight="1">
      <c r="A185" s="35"/>
      <c r="B185" s="35"/>
      <c r="C185" s="368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35"/>
      <c r="V185" s="35"/>
      <c r="W185" s="35"/>
      <c r="X185" s="35"/>
      <c r="Y185" s="35"/>
      <c r="Z185" s="35"/>
      <c r="AA185" s="35"/>
      <c r="AB185" s="35"/>
    </row>
    <row r="186" spans="1:28" ht="15.75" customHeight="1">
      <c r="A186" s="35"/>
      <c r="B186" s="35"/>
      <c r="C186" s="368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35"/>
      <c r="V186" s="35"/>
      <c r="W186" s="35"/>
      <c r="X186" s="35"/>
      <c r="Y186" s="35"/>
      <c r="Z186" s="35"/>
      <c r="AA186" s="35"/>
      <c r="AB186" s="35"/>
    </row>
    <row r="187" spans="1:28" ht="15.75" customHeight="1">
      <c r="A187" s="35"/>
      <c r="B187" s="35"/>
      <c r="C187" s="368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35"/>
      <c r="V187" s="35"/>
      <c r="W187" s="35"/>
      <c r="X187" s="35"/>
      <c r="Y187" s="35"/>
      <c r="Z187" s="35"/>
      <c r="AA187" s="35"/>
      <c r="AB187" s="35"/>
    </row>
    <row r="188" spans="1:28" ht="15.75" customHeight="1">
      <c r="A188" s="35"/>
      <c r="B188" s="35"/>
      <c r="C188" s="368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35"/>
      <c r="V188" s="35"/>
      <c r="W188" s="35"/>
      <c r="X188" s="35"/>
      <c r="Y188" s="35"/>
      <c r="Z188" s="35"/>
      <c r="AA188" s="35"/>
      <c r="AB188" s="35"/>
    </row>
    <row r="189" spans="1:28" ht="15.75" customHeight="1">
      <c r="A189" s="35"/>
      <c r="B189" s="35"/>
      <c r="C189" s="368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35"/>
      <c r="V189" s="35"/>
      <c r="W189" s="35"/>
      <c r="X189" s="35"/>
      <c r="Y189" s="35"/>
      <c r="Z189" s="35"/>
      <c r="AA189" s="35"/>
      <c r="AB189" s="35"/>
    </row>
    <row r="190" spans="1:28" ht="15.75" customHeight="1">
      <c r="A190" s="35"/>
      <c r="B190" s="35"/>
      <c r="C190" s="368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35"/>
      <c r="V190" s="35"/>
      <c r="W190" s="35"/>
      <c r="X190" s="35"/>
      <c r="Y190" s="35"/>
      <c r="Z190" s="35"/>
      <c r="AA190" s="35"/>
      <c r="AB190" s="35"/>
    </row>
    <row r="191" spans="1:28" ht="15.75" customHeight="1">
      <c r="A191" s="35"/>
      <c r="B191" s="35"/>
      <c r="C191" s="368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35"/>
      <c r="V191" s="35"/>
      <c r="W191" s="35"/>
      <c r="X191" s="35"/>
      <c r="Y191" s="35"/>
      <c r="Z191" s="35"/>
      <c r="AA191" s="35"/>
      <c r="AB191" s="35"/>
    </row>
    <row r="192" spans="1:28" ht="15.75" customHeight="1">
      <c r="A192" s="35"/>
      <c r="B192" s="35"/>
      <c r="C192" s="368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35"/>
      <c r="V192" s="35"/>
      <c r="W192" s="35"/>
      <c r="X192" s="35"/>
      <c r="Y192" s="35"/>
      <c r="Z192" s="35"/>
      <c r="AA192" s="35"/>
      <c r="AB192" s="35"/>
    </row>
    <row r="193" spans="1:28" ht="15.75" customHeight="1">
      <c r="A193" s="35"/>
      <c r="B193" s="35"/>
      <c r="C193" s="368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35"/>
      <c r="V193" s="35"/>
      <c r="W193" s="35"/>
      <c r="X193" s="35"/>
      <c r="Y193" s="35"/>
      <c r="Z193" s="35"/>
      <c r="AA193" s="35"/>
      <c r="AB193" s="35"/>
    </row>
    <row r="194" spans="1:28" ht="15.75" customHeight="1">
      <c r="A194" s="35"/>
      <c r="B194" s="35"/>
      <c r="C194" s="368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35"/>
      <c r="V194" s="35"/>
      <c r="W194" s="35"/>
      <c r="X194" s="35"/>
      <c r="Y194" s="35"/>
      <c r="Z194" s="35"/>
      <c r="AA194" s="35"/>
      <c r="AB194" s="35"/>
    </row>
    <row r="195" spans="1:28" ht="15.75" customHeight="1">
      <c r="A195" s="35"/>
      <c r="B195" s="35"/>
      <c r="C195" s="368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35"/>
      <c r="V195" s="35"/>
      <c r="W195" s="35"/>
      <c r="X195" s="35"/>
      <c r="Y195" s="35"/>
      <c r="Z195" s="35"/>
      <c r="AA195" s="35"/>
      <c r="AB195" s="35"/>
    </row>
    <row r="196" spans="1:28" ht="15.75" customHeight="1">
      <c r="A196" s="35"/>
      <c r="B196" s="35"/>
      <c r="C196" s="368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35"/>
      <c r="V196" s="35"/>
      <c r="W196" s="35"/>
      <c r="X196" s="35"/>
      <c r="Y196" s="35"/>
      <c r="Z196" s="35"/>
      <c r="AA196" s="35"/>
      <c r="AB196" s="35"/>
    </row>
    <row r="197" spans="1:28" ht="15.75" customHeight="1">
      <c r="A197" s="35"/>
      <c r="B197" s="35"/>
      <c r="C197" s="368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35"/>
      <c r="V197" s="35"/>
      <c r="W197" s="35"/>
      <c r="X197" s="35"/>
      <c r="Y197" s="35"/>
      <c r="Z197" s="35"/>
      <c r="AA197" s="35"/>
      <c r="AB197" s="35"/>
    </row>
    <row r="198" spans="1:28" ht="15.75" customHeight="1">
      <c r="A198" s="35"/>
      <c r="B198" s="35"/>
      <c r="C198" s="368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35"/>
      <c r="V198" s="35"/>
      <c r="W198" s="35"/>
      <c r="X198" s="35"/>
      <c r="Y198" s="35"/>
      <c r="Z198" s="35"/>
      <c r="AA198" s="35"/>
      <c r="AB198" s="35"/>
    </row>
    <row r="199" spans="1:28" ht="15.75" customHeight="1">
      <c r="A199" s="35"/>
      <c r="B199" s="35"/>
      <c r="C199" s="368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35"/>
      <c r="V199" s="35"/>
      <c r="W199" s="35"/>
      <c r="X199" s="35"/>
      <c r="Y199" s="35"/>
      <c r="Z199" s="35"/>
      <c r="AA199" s="35"/>
      <c r="AB199" s="35"/>
    </row>
    <row r="200" spans="1:28" ht="15.75" customHeight="1">
      <c r="A200" s="35"/>
      <c r="B200" s="35"/>
      <c r="C200" s="368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35"/>
      <c r="V200" s="35"/>
      <c r="W200" s="35"/>
      <c r="X200" s="35"/>
      <c r="Y200" s="35"/>
      <c r="Z200" s="35"/>
      <c r="AA200" s="35"/>
      <c r="AB200" s="35"/>
    </row>
    <row r="201" spans="1:28" ht="15.75" customHeight="1">
      <c r="A201" s="35"/>
      <c r="B201" s="35"/>
      <c r="C201" s="368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35"/>
      <c r="V201" s="35"/>
      <c r="W201" s="35"/>
      <c r="X201" s="35"/>
      <c r="Y201" s="35"/>
      <c r="Z201" s="35"/>
      <c r="AA201" s="35"/>
      <c r="AB201" s="35"/>
    </row>
    <row r="202" spans="1:28" ht="15.75" customHeight="1">
      <c r="A202" s="35"/>
      <c r="B202" s="35"/>
      <c r="C202" s="368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35"/>
      <c r="V202" s="35"/>
      <c r="W202" s="35"/>
      <c r="X202" s="35"/>
      <c r="Y202" s="35"/>
      <c r="Z202" s="35"/>
      <c r="AA202" s="35"/>
      <c r="AB202" s="35"/>
    </row>
    <row r="203" spans="1:28" ht="15.75" customHeight="1">
      <c r="A203" s="35"/>
      <c r="B203" s="35"/>
      <c r="C203" s="368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35"/>
      <c r="V203" s="35"/>
      <c r="W203" s="35"/>
      <c r="X203" s="35"/>
      <c r="Y203" s="35"/>
      <c r="Z203" s="35"/>
      <c r="AA203" s="35"/>
      <c r="AB203" s="35"/>
    </row>
    <row r="204" spans="1:28" ht="15.75" customHeight="1">
      <c r="A204" s="35"/>
      <c r="B204" s="35"/>
      <c r="C204" s="368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35"/>
      <c r="V204" s="35"/>
      <c r="W204" s="35"/>
      <c r="X204" s="35"/>
      <c r="Y204" s="35"/>
      <c r="Z204" s="35"/>
      <c r="AA204" s="35"/>
      <c r="AB204" s="35"/>
    </row>
    <row r="205" spans="1:28" ht="15.75" customHeight="1">
      <c r="A205" s="35"/>
      <c r="B205" s="35"/>
      <c r="C205" s="368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35"/>
      <c r="V205" s="35"/>
      <c r="W205" s="35"/>
      <c r="X205" s="35"/>
      <c r="Y205" s="35"/>
      <c r="Z205" s="35"/>
      <c r="AA205" s="35"/>
      <c r="AB205" s="35"/>
    </row>
    <row r="206" spans="1:28" ht="15.75" customHeight="1">
      <c r="A206" s="35"/>
      <c r="B206" s="35"/>
      <c r="C206" s="368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35"/>
      <c r="V206" s="35"/>
      <c r="W206" s="35"/>
      <c r="X206" s="35"/>
      <c r="Y206" s="35"/>
      <c r="Z206" s="35"/>
      <c r="AA206" s="35"/>
      <c r="AB206" s="35"/>
    </row>
    <row r="207" spans="1:28" ht="15.75" customHeight="1">
      <c r="A207" s="35"/>
      <c r="B207" s="35"/>
      <c r="C207" s="368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35"/>
      <c r="V207" s="35"/>
      <c r="W207" s="35"/>
      <c r="X207" s="35"/>
      <c r="Y207" s="35"/>
      <c r="Z207" s="35"/>
      <c r="AA207" s="35"/>
      <c r="AB207" s="35"/>
    </row>
    <row r="208" spans="1:28" ht="15.75" customHeight="1">
      <c r="A208" s="35"/>
      <c r="B208" s="35"/>
      <c r="C208" s="368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35"/>
      <c r="V208" s="35"/>
      <c r="W208" s="35"/>
      <c r="X208" s="35"/>
      <c r="Y208" s="35"/>
      <c r="Z208" s="35"/>
      <c r="AA208" s="35"/>
      <c r="AB208" s="35"/>
    </row>
    <row r="209" spans="1:28" ht="15.75" customHeight="1">
      <c r="A209" s="35"/>
      <c r="B209" s="35"/>
      <c r="C209" s="368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35"/>
      <c r="V209" s="35"/>
      <c r="W209" s="35"/>
      <c r="X209" s="35"/>
      <c r="Y209" s="35"/>
      <c r="Z209" s="35"/>
      <c r="AA209" s="35"/>
      <c r="AB209" s="35"/>
    </row>
    <row r="210" spans="1:28" ht="15.75" customHeight="1">
      <c r="A210" s="35"/>
      <c r="B210" s="35"/>
      <c r="C210" s="368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35"/>
      <c r="V210" s="35"/>
      <c r="W210" s="35"/>
      <c r="X210" s="35"/>
      <c r="Y210" s="35"/>
      <c r="Z210" s="35"/>
      <c r="AA210" s="35"/>
      <c r="AB210" s="35"/>
    </row>
    <row r="211" spans="1:28" ht="15.75" customHeight="1">
      <c r="A211" s="35"/>
      <c r="B211" s="35"/>
      <c r="C211" s="368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35"/>
      <c r="V211" s="35"/>
      <c r="W211" s="35"/>
      <c r="X211" s="35"/>
      <c r="Y211" s="35"/>
      <c r="Z211" s="35"/>
      <c r="AA211" s="35"/>
      <c r="AB211" s="35"/>
    </row>
    <row r="212" spans="1:28" ht="15.75" customHeight="1">
      <c r="A212" s="35"/>
      <c r="B212" s="35"/>
      <c r="C212" s="368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35"/>
      <c r="V212" s="35"/>
      <c r="W212" s="35"/>
      <c r="X212" s="35"/>
      <c r="Y212" s="35"/>
      <c r="Z212" s="35"/>
      <c r="AA212" s="35"/>
      <c r="AB212" s="35"/>
    </row>
    <row r="213" spans="1:28" ht="15.75" customHeight="1">
      <c r="A213" s="35"/>
      <c r="B213" s="35"/>
      <c r="C213" s="368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35"/>
      <c r="V213" s="35"/>
      <c r="W213" s="35"/>
      <c r="X213" s="35"/>
      <c r="Y213" s="35"/>
      <c r="Z213" s="35"/>
      <c r="AA213" s="35"/>
      <c r="AB213" s="35"/>
    </row>
    <row r="214" spans="1:28" ht="15.75" customHeight="1">
      <c r="A214" s="35"/>
      <c r="B214" s="35"/>
      <c r="C214" s="368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35"/>
      <c r="V214" s="35"/>
      <c r="W214" s="35"/>
      <c r="X214" s="35"/>
      <c r="Y214" s="35"/>
      <c r="Z214" s="35"/>
      <c r="AA214" s="35"/>
      <c r="AB214" s="35"/>
    </row>
    <row r="215" spans="1:28" ht="15.75" customHeight="1">
      <c r="A215" s="35"/>
      <c r="B215" s="35"/>
      <c r="C215" s="368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35"/>
      <c r="V215" s="35"/>
      <c r="W215" s="35"/>
      <c r="X215" s="35"/>
      <c r="Y215" s="35"/>
      <c r="Z215" s="35"/>
      <c r="AA215" s="35"/>
      <c r="AB215" s="35"/>
    </row>
    <row r="216" spans="1:28" ht="15.75" customHeight="1">
      <c r="A216" s="35"/>
      <c r="B216" s="35"/>
      <c r="C216" s="368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35"/>
      <c r="V216" s="35"/>
      <c r="W216" s="35"/>
      <c r="X216" s="35"/>
      <c r="Y216" s="35"/>
      <c r="Z216" s="35"/>
      <c r="AA216" s="35"/>
      <c r="AB216" s="35"/>
    </row>
    <row r="217" spans="1:28" ht="15.75" customHeight="1">
      <c r="A217" s="35"/>
      <c r="B217" s="35"/>
      <c r="C217" s="368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35"/>
      <c r="V217" s="35"/>
      <c r="W217" s="35"/>
      <c r="X217" s="35"/>
      <c r="Y217" s="35"/>
      <c r="Z217" s="35"/>
      <c r="AA217" s="35"/>
      <c r="AB217" s="35"/>
    </row>
    <row r="218" spans="1:28" ht="15.75" customHeight="1">
      <c r="A218" s="35"/>
      <c r="B218" s="35"/>
      <c r="C218" s="368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35"/>
      <c r="V218" s="35"/>
      <c r="W218" s="35"/>
      <c r="X218" s="35"/>
      <c r="Y218" s="35"/>
      <c r="Z218" s="35"/>
      <c r="AA218" s="35"/>
      <c r="AB218" s="35"/>
    </row>
    <row r="219" spans="1:28" ht="15.75" customHeight="1">
      <c r="A219" s="35"/>
      <c r="B219" s="35"/>
      <c r="C219" s="368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35"/>
      <c r="V219" s="35"/>
      <c r="W219" s="35"/>
      <c r="X219" s="35"/>
      <c r="Y219" s="35"/>
      <c r="Z219" s="35"/>
      <c r="AA219" s="35"/>
      <c r="AB219" s="35"/>
    </row>
    <row r="220" spans="1:28" ht="15.75" customHeight="1">
      <c r="A220" s="35"/>
      <c r="B220" s="35"/>
      <c r="C220" s="368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35"/>
      <c r="V220" s="35"/>
      <c r="W220" s="35"/>
      <c r="X220" s="35"/>
      <c r="Y220" s="35"/>
      <c r="Z220" s="35"/>
      <c r="AA220" s="35"/>
      <c r="AB220" s="35"/>
    </row>
    <row r="221" spans="1:28" ht="15.75" customHeight="1">
      <c r="A221" s="35"/>
      <c r="B221" s="35"/>
      <c r="C221" s="368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35"/>
      <c r="V221" s="35"/>
      <c r="W221" s="35"/>
      <c r="X221" s="35"/>
      <c r="Y221" s="35"/>
      <c r="Z221" s="35"/>
      <c r="AA221" s="35"/>
      <c r="AB221" s="35"/>
    </row>
    <row r="222" spans="1:28" ht="15.75" customHeight="1">
      <c r="A222" s="35"/>
      <c r="B222" s="35"/>
      <c r="C222" s="368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35"/>
      <c r="V222" s="35"/>
      <c r="W222" s="35"/>
      <c r="X222" s="35"/>
      <c r="Y222" s="35"/>
      <c r="Z222" s="35"/>
      <c r="AA222" s="35"/>
      <c r="AB222" s="35"/>
    </row>
    <row r="223" spans="1:28" ht="15.75" customHeight="1">
      <c r="A223" s="35"/>
      <c r="B223" s="35"/>
      <c r="C223" s="368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35"/>
      <c r="V223" s="35"/>
      <c r="W223" s="35"/>
      <c r="X223" s="35"/>
      <c r="Y223" s="35"/>
      <c r="Z223" s="35"/>
      <c r="AA223" s="35"/>
      <c r="AB223" s="35"/>
    </row>
    <row r="224" spans="1:28" ht="15.75" customHeight="1">
      <c r="A224" s="35"/>
      <c r="B224" s="35"/>
      <c r="C224" s="368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35"/>
      <c r="V224" s="35"/>
      <c r="W224" s="35"/>
      <c r="X224" s="35"/>
      <c r="Y224" s="35"/>
      <c r="Z224" s="35"/>
      <c r="AA224" s="35"/>
      <c r="AB224" s="35"/>
    </row>
    <row r="225" spans="1:28" ht="15.75" customHeight="1">
      <c r="A225" s="35"/>
      <c r="B225" s="35"/>
      <c r="C225" s="368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35"/>
      <c r="V225" s="35"/>
      <c r="W225" s="35"/>
      <c r="X225" s="35"/>
      <c r="Y225" s="35"/>
      <c r="Z225" s="35"/>
      <c r="AA225" s="35"/>
      <c r="AB225" s="35"/>
    </row>
    <row r="226" spans="1:28" ht="15.75" customHeight="1">
      <c r="A226" s="35"/>
      <c r="B226" s="35"/>
      <c r="C226" s="368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35"/>
      <c r="V226" s="35"/>
      <c r="W226" s="35"/>
      <c r="X226" s="35"/>
      <c r="Y226" s="35"/>
      <c r="Z226" s="35"/>
      <c r="AA226" s="35"/>
      <c r="AB226" s="35"/>
    </row>
    <row r="227" spans="1:28" ht="15.75" customHeight="1">
      <c r="A227" s="35"/>
      <c r="B227" s="35"/>
      <c r="C227" s="368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35"/>
      <c r="V227" s="35"/>
      <c r="W227" s="35"/>
      <c r="X227" s="35"/>
      <c r="Y227" s="35"/>
      <c r="Z227" s="35"/>
      <c r="AA227" s="35"/>
      <c r="AB227" s="35"/>
    </row>
    <row r="228" spans="1:28" ht="15.75" customHeight="1">
      <c r="A228" s="35"/>
      <c r="B228" s="35"/>
      <c r="C228" s="368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35"/>
      <c r="V228" s="35"/>
      <c r="W228" s="35"/>
      <c r="X228" s="35"/>
      <c r="Y228" s="35"/>
      <c r="Z228" s="35"/>
      <c r="AA228" s="35"/>
      <c r="AB228" s="35"/>
    </row>
    <row r="229" spans="1:28" ht="15.75" customHeight="1">
      <c r="A229" s="35"/>
      <c r="B229" s="35"/>
      <c r="C229" s="368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35"/>
      <c r="V229" s="35"/>
      <c r="W229" s="35"/>
      <c r="X229" s="35"/>
      <c r="Y229" s="35"/>
      <c r="Z229" s="35"/>
      <c r="AA229" s="35"/>
      <c r="AB229" s="35"/>
    </row>
    <row r="230" spans="1:28" ht="15.75" customHeight="1">
      <c r="A230" s="35"/>
      <c r="B230" s="35"/>
      <c r="C230" s="368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35"/>
      <c r="V230" s="35"/>
      <c r="W230" s="35"/>
      <c r="X230" s="35"/>
      <c r="Y230" s="35"/>
      <c r="Z230" s="35"/>
      <c r="AA230" s="35"/>
      <c r="AB230" s="35"/>
    </row>
    <row r="231" spans="1:28" ht="15.75" customHeight="1">
      <c r="A231" s="35"/>
      <c r="B231" s="35"/>
      <c r="C231" s="368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35"/>
      <c r="V231" s="35"/>
      <c r="W231" s="35"/>
      <c r="X231" s="35"/>
      <c r="Y231" s="35"/>
      <c r="Z231" s="35"/>
      <c r="AA231" s="35"/>
      <c r="AB231" s="35"/>
    </row>
    <row r="232" spans="1:28" ht="15.75" customHeight="1">
      <c r="A232" s="35"/>
      <c r="B232" s="35"/>
      <c r="C232" s="368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35"/>
      <c r="V232" s="35"/>
      <c r="W232" s="35"/>
      <c r="X232" s="35"/>
      <c r="Y232" s="35"/>
      <c r="Z232" s="35"/>
      <c r="AA232" s="35"/>
      <c r="AB232" s="35"/>
    </row>
    <row r="233" spans="1:28" ht="15.75" customHeight="1">
      <c r="A233" s="35"/>
      <c r="B233" s="35"/>
      <c r="C233" s="368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35"/>
      <c r="V233" s="35"/>
      <c r="W233" s="35"/>
      <c r="X233" s="35"/>
      <c r="Y233" s="35"/>
      <c r="Z233" s="35"/>
      <c r="AA233" s="35"/>
      <c r="AB233" s="35"/>
    </row>
    <row r="234" spans="1:28" ht="15.75" customHeight="1">
      <c r="A234" s="35"/>
      <c r="B234" s="35"/>
      <c r="C234" s="368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35"/>
      <c r="V234" s="35"/>
      <c r="W234" s="35"/>
      <c r="X234" s="35"/>
      <c r="Y234" s="35"/>
      <c r="Z234" s="35"/>
      <c r="AA234" s="35"/>
      <c r="AB234" s="35"/>
    </row>
    <row r="235" spans="1:28" ht="15.75" customHeight="1">
      <c r="A235" s="35"/>
      <c r="B235" s="35"/>
      <c r="C235" s="368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35"/>
      <c r="V235" s="35"/>
      <c r="W235" s="35"/>
      <c r="X235" s="35"/>
      <c r="Y235" s="35"/>
      <c r="Z235" s="35"/>
      <c r="AA235" s="35"/>
      <c r="AB235" s="35"/>
    </row>
    <row r="236" spans="1:28" ht="15.75" customHeight="1">
      <c r="A236" s="35"/>
      <c r="B236" s="35"/>
      <c r="C236" s="368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35"/>
      <c r="V236" s="35"/>
      <c r="W236" s="35"/>
      <c r="X236" s="35"/>
      <c r="Y236" s="35"/>
      <c r="Z236" s="35"/>
      <c r="AA236" s="35"/>
      <c r="AB236" s="35"/>
    </row>
    <row r="237" spans="1:28" ht="15.75" customHeight="1">
      <c r="A237" s="35"/>
      <c r="B237" s="35"/>
      <c r="C237" s="368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35"/>
      <c r="V237" s="35"/>
      <c r="W237" s="35"/>
      <c r="X237" s="35"/>
      <c r="Y237" s="35"/>
      <c r="Z237" s="35"/>
      <c r="AA237" s="35"/>
      <c r="AB237" s="35"/>
    </row>
    <row r="238" spans="1:28" ht="15.75" customHeight="1">
      <c r="A238" s="35"/>
      <c r="B238" s="35"/>
      <c r="C238" s="368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35"/>
      <c r="V238" s="35"/>
      <c r="W238" s="35"/>
      <c r="X238" s="35"/>
      <c r="Y238" s="35"/>
      <c r="Z238" s="35"/>
      <c r="AA238" s="35"/>
      <c r="AB238" s="35"/>
    </row>
    <row r="239" spans="1:28" ht="15.75" customHeight="1">
      <c r="A239" s="35"/>
      <c r="B239" s="35"/>
      <c r="C239" s="368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35"/>
      <c r="V239" s="35"/>
      <c r="W239" s="35"/>
      <c r="X239" s="35"/>
      <c r="Y239" s="35"/>
      <c r="Z239" s="35"/>
      <c r="AA239" s="35"/>
      <c r="AB239" s="35"/>
    </row>
    <row r="240" spans="1:28" ht="15.75" customHeight="1">
      <c r="A240" s="35"/>
      <c r="B240" s="35"/>
      <c r="C240" s="368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35"/>
      <c r="V240" s="35"/>
      <c r="W240" s="35"/>
      <c r="X240" s="35"/>
      <c r="Y240" s="35"/>
      <c r="Z240" s="35"/>
      <c r="AA240" s="35"/>
      <c r="AB240" s="35"/>
    </row>
    <row r="241" spans="1:28" ht="15.75" customHeight="1">
      <c r="A241" s="35"/>
      <c r="B241" s="35"/>
      <c r="C241" s="368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35"/>
      <c r="V241" s="35"/>
      <c r="W241" s="35"/>
      <c r="X241" s="35"/>
      <c r="Y241" s="35"/>
      <c r="Z241" s="35"/>
      <c r="AA241" s="35"/>
      <c r="AB241" s="35"/>
    </row>
    <row r="242" spans="1:28" ht="15.75" customHeight="1">
      <c r="A242" s="35"/>
      <c r="B242" s="35"/>
      <c r="C242" s="368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35"/>
      <c r="V242" s="35"/>
      <c r="W242" s="35"/>
      <c r="X242" s="35"/>
      <c r="Y242" s="35"/>
      <c r="Z242" s="35"/>
      <c r="AA242" s="35"/>
      <c r="AB242" s="35"/>
    </row>
    <row r="243" spans="1:28" ht="15.75" customHeight="1">
      <c r="A243" s="35"/>
      <c r="B243" s="35"/>
      <c r="C243" s="368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35"/>
      <c r="V243" s="35"/>
      <c r="W243" s="35"/>
      <c r="X243" s="35"/>
      <c r="Y243" s="35"/>
      <c r="Z243" s="35"/>
      <c r="AA243" s="35"/>
      <c r="AB243" s="35"/>
    </row>
    <row r="244" spans="1:28" ht="15.75" customHeight="1">
      <c r="A244" s="35"/>
      <c r="B244" s="35"/>
      <c r="C244" s="368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35"/>
      <c r="V244" s="35"/>
      <c r="W244" s="35"/>
      <c r="X244" s="35"/>
      <c r="Y244" s="35"/>
      <c r="Z244" s="35"/>
      <c r="AA244" s="35"/>
      <c r="AB244" s="35"/>
    </row>
    <row r="245" spans="1:28" ht="15.75" customHeight="1">
      <c r="A245" s="35"/>
      <c r="B245" s="35"/>
      <c r="C245" s="368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35"/>
      <c r="V245" s="35"/>
      <c r="W245" s="35"/>
      <c r="X245" s="35"/>
      <c r="Y245" s="35"/>
      <c r="Z245" s="35"/>
      <c r="AA245" s="35"/>
      <c r="AB245" s="35"/>
    </row>
    <row r="246" spans="1:28" ht="15.75" customHeight="1">
      <c r="A246" s="35"/>
      <c r="B246" s="35"/>
      <c r="C246" s="368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35"/>
      <c r="V246" s="35"/>
      <c r="W246" s="35"/>
      <c r="X246" s="35"/>
      <c r="Y246" s="35"/>
      <c r="Z246" s="35"/>
      <c r="AA246" s="35"/>
      <c r="AB246" s="35"/>
    </row>
    <row r="247" spans="1:28" ht="15.75" customHeight="1">
      <c r="A247" s="35"/>
      <c r="B247" s="35"/>
      <c r="C247" s="368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35"/>
      <c r="V247" s="35"/>
      <c r="W247" s="35"/>
      <c r="X247" s="35"/>
      <c r="Y247" s="35"/>
      <c r="Z247" s="35"/>
      <c r="AA247" s="35"/>
      <c r="AB247" s="35"/>
    </row>
    <row r="248" spans="1:28" ht="15.75" customHeight="1">
      <c r="A248" s="35"/>
      <c r="B248" s="35"/>
      <c r="C248" s="368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35"/>
      <c r="V248" s="35"/>
      <c r="W248" s="35"/>
      <c r="X248" s="35"/>
      <c r="Y248" s="35"/>
      <c r="Z248" s="35"/>
      <c r="AA248" s="35"/>
      <c r="AB248" s="35"/>
    </row>
    <row r="249" spans="1:28" ht="15.75" customHeight="1">
      <c r="A249" s="35"/>
      <c r="B249" s="35"/>
      <c r="C249" s="368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35"/>
      <c r="V249" s="35"/>
      <c r="W249" s="35"/>
      <c r="X249" s="35"/>
      <c r="Y249" s="35"/>
      <c r="Z249" s="35"/>
      <c r="AA249" s="35"/>
      <c r="AB249" s="35"/>
    </row>
    <row r="250" spans="1:28" ht="15.75" customHeight="1">
      <c r="A250" s="35"/>
      <c r="B250" s="35"/>
      <c r="C250" s="368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35"/>
      <c r="V250" s="35"/>
      <c r="W250" s="35"/>
      <c r="X250" s="35"/>
      <c r="Y250" s="35"/>
      <c r="Z250" s="35"/>
      <c r="AA250" s="35"/>
      <c r="AB250" s="35"/>
    </row>
    <row r="251" spans="1:28" ht="15.75" customHeight="1">
      <c r="A251" s="35"/>
      <c r="B251" s="35"/>
      <c r="C251" s="368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35"/>
      <c r="V251" s="35"/>
      <c r="W251" s="35"/>
      <c r="X251" s="35"/>
      <c r="Y251" s="35"/>
      <c r="Z251" s="35"/>
      <c r="AA251" s="35"/>
      <c r="AB251" s="35"/>
    </row>
    <row r="252" spans="1:28" ht="15.75" customHeight="1">
      <c r="A252" s="35"/>
      <c r="B252" s="35"/>
      <c r="C252" s="368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35"/>
      <c r="V252" s="35"/>
      <c r="W252" s="35"/>
      <c r="X252" s="35"/>
      <c r="Y252" s="35"/>
      <c r="Z252" s="35"/>
      <c r="AA252" s="35"/>
      <c r="AB252" s="35"/>
    </row>
    <row r="253" spans="1:28" ht="15.75" customHeight="1">
      <c r="A253" s="35"/>
      <c r="B253" s="35"/>
      <c r="C253" s="368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35"/>
      <c r="V253" s="35"/>
      <c r="W253" s="35"/>
      <c r="X253" s="35"/>
      <c r="Y253" s="35"/>
      <c r="Z253" s="35"/>
      <c r="AA253" s="35"/>
      <c r="AB253" s="35"/>
    </row>
    <row r="254" spans="1:28" ht="15.75" customHeight="1">
      <c r="A254" s="35"/>
      <c r="B254" s="35"/>
      <c r="C254" s="368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35"/>
      <c r="V254" s="35"/>
      <c r="W254" s="35"/>
      <c r="X254" s="35"/>
      <c r="Y254" s="35"/>
      <c r="Z254" s="35"/>
      <c r="AA254" s="35"/>
      <c r="AB254" s="35"/>
    </row>
    <row r="255" spans="1:28" ht="15.75" customHeight="1">
      <c r="A255" s="35"/>
      <c r="B255" s="35"/>
      <c r="C255" s="368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35"/>
      <c r="V255" s="35"/>
      <c r="W255" s="35"/>
      <c r="X255" s="35"/>
      <c r="Y255" s="35"/>
      <c r="Z255" s="35"/>
      <c r="AA255" s="35"/>
      <c r="AB255" s="35"/>
    </row>
    <row r="256" spans="1:28" ht="15.75" customHeight="1">
      <c r="A256" s="35"/>
      <c r="B256" s="35"/>
      <c r="C256" s="368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35"/>
      <c r="V256" s="35"/>
      <c r="W256" s="35"/>
      <c r="X256" s="35"/>
      <c r="Y256" s="35"/>
      <c r="Z256" s="35"/>
      <c r="AA256" s="35"/>
      <c r="AB256" s="35"/>
    </row>
    <row r="257" spans="1:28" ht="15.75" customHeight="1">
      <c r="A257" s="35"/>
      <c r="B257" s="35"/>
      <c r="C257" s="368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35"/>
      <c r="V257" s="35"/>
      <c r="W257" s="35"/>
      <c r="X257" s="35"/>
      <c r="Y257" s="35"/>
      <c r="Z257" s="35"/>
      <c r="AA257" s="35"/>
      <c r="AB257" s="35"/>
    </row>
    <row r="258" spans="1:28" ht="15.75" customHeight="1">
      <c r="A258" s="35"/>
      <c r="B258" s="35"/>
      <c r="C258" s="368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35"/>
      <c r="V258" s="35"/>
      <c r="W258" s="35"/>
      <c r="X258" s="35"/>
      <c r="Y258" s="35"/>
      <c r="Z258" s="35"/>
      <c r="AA258" s="35"/>
      <c r="AB258" s="35"/>
    </row>
    <row r="259" spans="1:28" ht="15.75" customHeight="1">
      <c r="A259" s="35"/>
      <c r="B259" s="35"/>
      <c r="C259" s="368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35"/>
      <c r="V259" s="35"/>
      <c r="W259" s="35"/>
      <c r="X259" s="35"/>
      <c r="Y259" s="35"/>
      <c r="Z259" s="35"/>
      <c r="AA259" s="35"/>
      <c r="AB259" s="35"/>
    </row>
    <row r="260" spans="1:28" ht="15.75" customHeight="1">
      <c r="A260" s="35"/>
      <c r="B260" s="35"/>
      <c r="C260" s="368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35"/>
      <c r="V260" s="35"/>
      <c r="W260" s="35"/>
      <c r="X260" s="35"/>
      <c r="Y260" s="35"/>
      <c r="Z260" s="35"/>
      <c r="AA260" s="35"/>
      <c r="AB260" s="35"/>
    </row>
    <row r="261" spans="1:28" ht="15.75" customHeight="1">
      <c r="A261" s="35"/>
      <c r="B261" s="35"/>
      <c r="C261" s="368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35"/>
      <c r="V261" s="35"/>
      <c r="W261" s="35"/>
      <c r="X261" s="35"/>
      <c r="Y261" s="35"/>
      <c r="Z261" s="35"/>
      <c r="AA261" s="35"/>
      <c r="AB261" s="35"/>
    </row>
    <row r="262" spans="1:28" ht="15.75" customHeight="1">
      <c r="A262" s="35"/>
      <c r="B262" s="35"/>
      <c r="C262" s="368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35"/>
      <c r="V262" s="35"/>
      <c r="W262" s="35"/>
      <c r="X262" s="35"/>
      <c r="Y262" s="35"/>
      <c r="Z262" s="35"/>
      <c r="AA262" s="35"/>
      <c r="AB262" s="35"/>
    </row>
    <row r="263" spans="1:28" ht="15.75" customHeight="1">
      <c r="A263" s="35"/>
      <c r="B263" s="35"/>
      <c r="C263" s="368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35"/>
      <c r="V263" s="35"/>
      <c r="W263" s="35"/>
      <c r="X263" s="35"/>
      <c r="Y263" s="35"/>
      <c r="Z263" s="35"/>
      <c r="AA263" s="35"/>
      <c r="AB263" s="35"/>
    </row>
    <row r="264" spans="1:28" ht="15.75" customHeight="1">
      <c r="A264" s="35"/>
      <c r="B264" s="35"/>
      <c r="C264" s="368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35"/>
      <c r="V264" s="35"/>
      <c r="W264" s="35"/>
      <c r="X264" s="35"/>
      <c r="Y264" s="35"/>
      <c r="Z264" s="35"/>
      <c r="AA264" s="35"/>
      <c r="AB264" s="35"/>
    </row>
    <row r="265" spans="1:28" ht="15.75" customHeight="1">
      <c r="A265" s="35"/>
      <c r="B265" s="35"/>
      <c r="C265" s="368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35"/>
      <c r="V265" s="35"/>
      <c r="W265" s="35"/>
      <c r="X265" s="35"/>
      <c r="Y265" s="35"/>
      <c r="Z265" s="35"/>
      <c r="AA265" s="35"/>
      <c r="AB265" s="35"/>
    </row>
    <row r="266" spans="1:28" ht="15.75" customHeight="1">
      <c r="A266" s="35"/>
      <c r="B266" s="35"/>
      <c r="C266" s="368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35"/>
      <c r="V266" s="35"/>
      <c r="W266" s="35"/>
      <c r="X266" s="35"/>
      <c r="Y266" s="35"/>
      <c r="Z266" s="35"/>
      <c r="AA266" s="35"/>
      <c r="AB266" s="35"/>
    </row>
    <row r="267" spans="1:28" ht="15.75" customHeight="1">
      <c r="A267" s="35"/>
      <c r="B267" s="35"/>
      <c r="C267" s="368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35"/>
      <c r="V267" s="35"/>
      <c r="W267" s="35"/>
      <c r="X267" s="35"/>
      <c r="Y267" s="35"/>
      <c r="Z267" s="35"/>
      <c r="AA267" s="35"/>
      <c r="AB267" s="35"/>
    </row>
    <row r="268" spans="1:28" ht="15.75" customHeight="1">
      <c r="A268" s="35"/>
      <c r="B268" s="35"/>
      <c r="C268" s="368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35"/>
      <c r="V268" s="35"/>
      <c r="W268" s="35"/>
      <c r="X268" s="35"/>
      <c r="Y268" s="35"/>
      <c r="Z268" s="35"/>
      <c r="AA268" s="35"/>
      <c r="AB268" s="35"/>
    </row>
    <row r="269" spans="1:28" ht="15.75" customHeight="1">
      <c r="A269" s="35"/>
      <c r="B269" s="35"/>
      <c r="C269" s="368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35"/>
      <c r="V269" s="35"/>
      <c r="W269" s="35"/>
      <c r="X269" s="35"/>
      <c r="Y269" s="35"/>
      <c r="Z269" s="35"/>
      <c r="AA269" s="35"/>
      <c r="AB269" s="35"/>
    </row>
    <row r="270" spans="1:28" ht="15.75" customHeight="1">
      <c r="A270" s="35"/>
      <c r="B270" s="35"/>
      <c r="C270" s="368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35"/>
      <c r="V270" s="35"/>
      <c r="W270" s="35"/>
      <c r="X270" s="35"/>
      <c r="Y270" s="35"/>
      <c r="Z270" s="35"/>
      <c r="AA270" s="35"/>
      <c r="AB270" s="35"/>
    </row>
    <row r="271" spans="1:28" ht="15.75" customHeight="1">
      <c r="A271" s="35"/>
      <c r="B271" s="35"/>
      <c r="C271" s="368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35"/>
      <c r="V271" s="35"/>
      <c r="W271" s="35"/>
      <c r="X271" s="35"/>
      <c r="Y271" s="35"/>
      <c r="Z271" s="35"/>
      <c r="AA271" s="35"/>
      <c r="AB271" s="35"/>
    </row>
    <row r="272" spans="1:28" ht="15.75" customHeight="1">
      <c r="A272" s="35"/>
      <c r="B272" s="35"/>
      <c r="C272" s="368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35"/>
      <c r="V272" s="35"/>
      <c r="W272" s="35"/>
      <c r="X272" s="35"/>
      <c r="Y272" s="35"/>
      <c r="Z272" s="35"/>
      <c r="AA272" s="35"/>
      <c r="AB272" s="35"/>
    </row>
    <row r="273" spans="1:28" ht="15.75" customHeight="1">
      <c r="A273" s="35"/>
      <c r="B273" s="35"/>
      <c r="C273" s="368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35"/>
      <c r="V273" s="35"/>
      <c r="W273" s="35"/>
      <c r="X273" s="35"/>
      <c r="Y273" s="35"/>
      <c r="Z273" s="35"/>
      <c r="AA273" s="35"/>
      <c r="AB273" s="35"/>
    </row>
    <row r="274" spans="1:28" ht="15.75" customHeight="1">
      <c r="A274" s="35"/>
      <c r="B274" s="35"/>
      <c r="C274" s="368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35"/>
      <c r="V274" s="35"/>
      <c r="W274" s="35"/>
      <c r="X274" s="35"/>
      <c r="Y274" s="35"/>
      <c r="Z274" s="35"/>
      <c r="AA274" s="35"/>
      <c r="AB274" s="35"/>
    </row>
    <row r="275" spans="1:28" ht="15.75" customHeight="1">
      <c r="A275" s="35"/>
      <c r="B275" s="35"/>
      <c r="C275" s="368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35"/>
      <c r="V275" s="35"/>
      <c r="W275" s="35"/>
      <c r="X275" s="35"/>
      <c r="Y275" s="35"/>
      <c r="Z275" s="35"/>
      <c r="AA275" s="35"/>
      <c r="AB275" s="35"/>
    </row>
    <row r="276" spans="1:28" ht="15.75" customHeight="1">
      <c r="A276" s="35"/>
      <c r="B276" s="35"/>
      <c r="C276" s="368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35"/>
      <c r="V276" s="35"/>
      <c r="W276" s="35"/>
      <c r="X276" s="35"/>
      <c r="Y276" s="35"/>
      <c r="Z276" s="35"/>
      <c r="AA276" s="35"/>
      <c r="AB276" s="35"/>
    </row>
    <row r="277" spans="1:28" ht="15.75" customHeight="1">
      <c r="A277" s="35"/>
      <c r="B277" s="35"/>
      <c r="C277" s="368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35"/>
      <c r="V277" s="35"/>
      <c r="W277" s="35"/>
      <c r="X277" s="35"/>
      <c r="Y277" s="35"/>
      <c r="Z277" s="35"/>
      <c r="AA277" s="35"/>
      <c r="AB277" s="35"/>
    </row>
    <row r="278" spans="1:28" ht="15.75" customHeight="1">
      <c r="A278" s="35"/>
      <c r="B278" s="35"/>
      <c r="C278" s="368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35"/>
      <c r="V278" s="35"/>
      <c r="W278" s="35"/>
      <c r="X278" s="35"/>
      <c r="Y278" s="35"/>
      <c r="Z278" s="35"/>
      <c r="AA278" s="35"/>
      <c r="AB278" s="35"/>
    </row>
    <row r="279" spans="1:28" ht="15.75" customHeight="1">
      <c r="A279" s="35"/>
      <c r="B279" s="35"/>
      <c r="C279" s="368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35"/>
      <c r="V279" s="35"/>
      <c r="W279" s="35"/>
      <c r="X279" s="35"/>
      <c r="Y279" s="35"/>
      <c r="Z279" s="35"/>
      <c r="AA279" s="35"/>
      <c r="AB279" s="35"/>
    </row>
    <row r="280" spans="1:28" ht="15.75" customHeight="1">
      <c r="A280" s="35"/>
      <c r="B280" s="35"/>
      <c r="C280" s="368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35"/>
      <c r="V280" s="35"/>
      <c r="W280" s="35"/>
      <c r="X280" s="35"/>
      <c r="Y280" s="35"/>
      <c r="Z280" s="35"/>
      <c r="AA280" s="35"/>
      <c r="AB280" s="35"/>
    </row>
    <row r="281" spans="1:28" ht="15.75" customHeight="1">
      <c r="A281" s="35"/>
      <c r="B281" s="35"/>
      <c r="C281" s="368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35"/>
      <c r="V281" s="35"/>
      <c r="W281" s="35"/>
      <c r="X281" s="35"/>
      <c r="Y281" s="35"/>
      <c r="Z281" s="35"/>
      <c r="AA281" s="35"/>
      <c r="AB281" s="35"/>
    </row>
    <row r="282" spans="1:28" ht="15.75" customHeight="1">
      <c r="A282" s="35"/>
      <c r="B282" s="35"/>
      <c r="C282" s="368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35"/>
      <c r="V282" s="35"/>
      <c r="W282" s="35"/>
      <c r="X282" s="35"/>
      <c r="Y282" s="35"/>
      <c r="Z282" s="35"/>
      <c r="AA282" s="35"/>
      <c r="AB282" s="35"/>
    </row>
    <row r="283" spans="1:28" ht="15.75" customHeight="1">
      <c r="A283" s="35"/>
      <c r="B283" s="35"/>
      <c r="C283" s="368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35"/>
      <c r="V283" s="35"/>
      <c r="W283" s="35"/>
      <c r="X283" s="35"/>
      <c r="Y283" s="35"/>
      <c r="Z283" s="35"/>
      <c r="AA283" s="35"/>
      <c r="AB283" s="35"/>
    </row>
    <row r="284" spans="1:28" ht="15.75" customHeight="1">
      <c r="A284" s="35"/>
      <c r="B284" s="35"/>
      <c r="C284" s="368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35"/>
      <c r="V284" s="35"/>
      <c r="W284" s="35"/>
      <c r="X284" s="35"/>
      <c r="Y284" s="35"/>
      <c r="Z284" s="35"/>
      <c r="AA284" s="35"/>
      <c r="AB284" s="35"/>
    </row>
    <row r="285" spans="1:28" ht="15.75" customHeight="1">
      <c r="A285" s="35"/>
      <c r="B285" s="35"/>
      <c r="C285" s="368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35"/>
      <c r="V285" s="35"/>
      <c r="W285" s="35"/>
      <c r="X285" s="35"/>
      <c r="Y285" s="35"/>
      <c r="Z285" s="35"/>
      <c r="AA285" s="35"/>
      <c r="AB285" s="35"/>
    </row>
    <row r="286" spans="1:28" ht="15.75" customHeight="1">
      <c r="A286" s="35"/>
      <c r="B286" s="35"/>
      <c r="C286" s="368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35"/>
      <c r="V286" s="35"/>
      <c r="W286" s="35"/>
      <c r="X286" s="35"/>
      <c r="Y286" s="35"/>
      <c r="Z286" s="35"/>
      <c r="AA286" s="35"/>
      <c r="AB286" s="35"/>
    </row>
    <row r="287" spans="1:28" ht="15.75" customHeight="1">
      <c r="A287" s="35"/>
      <c r="B287" s="35"/>
      <c r="C287" s="368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35"/>
      <c r="V287" s="35"/>
      <c r="W287" s="35"/>
      <c r="X287" s="35"/>
      <c r="Y287" s="35"/>
      <c r="Z287" s="35"/>
      <c r="AA287" s="35"/>
      <c r="AB287" s="35"/>
    </row>
    <row r="288" spans="1:28" ht="15.75" customHeight="1">
      <c r="A288" s="35"/>
      <c r="B288" s="35"/>
      <c r="C288" s="368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35"/>
      <c r="V288" s="35"/>
      <c r="W288" s="35"/>
      <c r="X288" s="35"/>
      <c r="Y288" s="35"/>
      <c r="Z288" s="35"/>
      <c r="AA288" s="35"/>
      <c r="AB288" s="35"/>
    </row>
    <row r="289" spans="1:28" ht="15.75" customHeight="1">
      <c r="A289" s="35"/>
      <c r="B289" s="35"/>
      <c r="C289" s="368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35"/>
      <c r="V289" s="35"/>
      <c r="W289" s="35"/>
      <c r="X289" s="35"/>
      <c r="Y289" s="35"/>
      <c r="Z289" s="35"/>
      <c r="AA289" s="35"/>
      <c r="AB289" s="35"/>
    </row>
    <row r="290" spans="1:28" ht="15.75" customHeight="1">
      <c r="A290" s="35"/>
      <c r="B290" s="35"/>
      <c r="C290" s="368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35"/>
      <c r="V290" s="35"/>
      <c r="W290" s="35"/>
      <c r="X290" s="35"/>
      <c r="Y290" s="35"/>
      <c r="Z290" s="35"/>
      <c r="AA290" s="35"/>
      <c r="AB290" s="35"/>
    </row>
    <row r="291" spans="1:28" ht="15.75" customHeight="1">
      <c r="A291" s="35"/>
      <c r="B291" s="35"/>
      <c r="C291" s="368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35"/>
      <c r="V291" s="35"/>
      <c r="W291" s="35"/>
      <c r="X291" s="35"/>
      <c r="Y291" s="35"/>
      <c r="Z291" s="35"/>
      <c r="AA291" s="35"/>
      <c r="AB291" s="35"/>
    </row>
    <row r="292" spans="1:28" ht="15.75" customHeight="1">
      <c r="A292" s="35"/>
      <c r="B292" s="35"/>
      <c r="C292" s="368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35"/>
      <c r="V292" s="35"/>
      <c r="W292" s="35"/>
      <c r="X292" s="35"/>
      <c r="Y292" s="35"/>
      <c r="Z292" s="35"/>
      <c r="AA292" s="35"/>
      <c r="AB292" s="35"/>
    </row>
    <row r="293" spans="1:28" ht="15.75" customHeight="1">
      <c r="A293" s="35"/>
      <c r="B293" s="35"/>
      <c r="C293" s="368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35"/>
      <c r="V293" s="35"/>
      <c r="W293" s="35"/>
      <c r="X293" s="35"/>
      <c r="Y293" s="35"/>
      <c r="Z293" s="35"/>
      <c r="AA293" s="35"/>
      <c r="AB293" s="35"/>
    </row>
    <row r="294" spans="1:28" ht="15.75" customHeight="1">
      <c r="A294" s="35"/>
      <c r="B294" s="35"/>
      <c r="C294" s="368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35"/>
      <c r="V294" s="35"/>
      <c r="W294" s="35"/>
      <c r="X294" s="35"/>
      <c r="Y294" s="35"/>
      <c r="Z294" s="35"/>
      <c r="AA294" s="35"/>
      <c r="AB294" s="35"/>
    </row>
    <row r="295" spans="1:28" ht="15.75" customHeight="1">
      <c r="A295" s="35"/>
      <c r="B295" s="35"/>
      <c r="C295" s="368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35"/>
      <c r="V295" s="35"/>
      <c r="W295" s="35"/>
      <c r="X295" s="35"/>
      <c r="Y295" s="35"/>
      <c r="Z295" s="35"/>
      <c r="AA295" s="35"/>
      <c r="AB295" s="35"/>
    </row>
    <row r="296" spans="1:28" ht="15.75" customHeight="1">
      <c r="A296" s="35"/>
      <c r="B296" s="35"/>
      <c r="C296" s="368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35"/>
      <c r="V296" s="35"/>
      <c r="W296" s="35"/>
      <c r="X296" s="35"/>
      <c r="Y296" s="35"/>
      <c r="Z296" s="35"/>
      <c r="AA296" s="35"/>
      <c r="AB296" s="35"/>
    </row>
    <row r="297" spans="1:28" ht="15.75" customHeight="1">
      <c r="A297" s="35"/>
      <c r="B297" s="35"/>
      <c r="C297" s="368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35"/>
      <c r="V297" s="35"/>
      <c r="W297" s="35"/>
      <c r="X297" s="35"/>
      <c r="Y297" s="35"/>
      <c r="Z297" s="35"/>
      <c r="AA297" s="35"/>
      <c r="AB297" s="35"/>
    </row>
    <row r="298" spans="1:28" ht="15.75" customHeight="1">
      <c r="A298" s="35"/>
      <c r="B298" s="35"/>
      <c r="C298" s="368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35"/>
      <c r="V298" s="35"/>
      <c r="W298" s="35"/>
      <c r="X298" s="35"/>
      <c r="Y298" s="35"/>
      <c r="Z298" s="35"/>
      <c r="AA298" s="35"/>
      <c r="AB298" s="35"/>
    </row>
    <row r="299" spans="1:28" ht="15.75" customHeight="1">
      <c r="A299" s="35"/>
      <c r="B299" s="35"/>
      <c r="C299" s="368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35"/>
      <c r="V299" s="35"/>
      <c r="W299" s="35"/>
      <c r="X299" s="35"/>
      <c r="Y299" s="35"/>
      <c r="Z299" s="35"/>
      <c r="AA299" s="35"/>
      <c r="AB299" s="35"/>
    </row>
    <row r="300" spans="1:28" ht="15.75" customHeight="1">
      <c r="A300" s="35"/>
      <c r="B300" s="35"/>
      <c r="C300" s="368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35"/>
      <c r="V300" s="35"/>
      <c r="W300" s="35"/>
      <c r="X300" s="35"/>
      <c r="Y300" s="35"/>
      <c r="Z300" s="35"/>
      <c r="AA300" s="35"/>
      <c r="AB300" s="35"/>
    </row>
    <row r="301" spans="1:28" ht="15.75" customHeight="1">
      <c r="A301" s="35"/>
      <c r="B301" s="35"/>
      <c r="C301" s="368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35"/>
      <c r="V301" s="35"/>
      <c r="W301" s="35"/>
      <c r="X301" s="35"/>
      <c r="Y301" s="35"/>
      <c r="Z301" s="35"/>
      <c r="AA301" s="35"/>
      <c r="AB301" s="35"/>
    </row>
    <row r="302" spans="1:28" ht="15.75" customHeight="1">
      <c r="A302" s="35"/>
      <c r="B302" s="35"/>
      <c r="C302" s="368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35"/>
      <c r="V302" s="35"/>
      <c r="W302" s="35"/>
      <c r="X302" s="35"/>
      <c r="Y302" s="35"/>
      <c r="Z302" s="35"/>
      <c r="AA302" s="35"/>
      <c r="AB302" s="35"/>
    </row>
    <row r="303" spans="1:28" ht="15.75" customHeight="1">
      <c r="A303" s="35"/>
      <c r="B303" s="35"/>
      <c r="C303" s="368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35"/>
      <c r="V303" s="35"/>
      <c r="W303" s="35"/>
      <c r="X303" s="35"/>
      <c r="Y303" s="35"/>
      <c r="Z303" s="35"/>
      <c r="AA303" s="35"/>
      <c r="AB303" s="35"/>
    </row>
    <row r="304" spans="1:28" ht="15.75" customHeight="1">
      <c r="A304" s="35"/>
      <c r="B304" s="35"/>
      <c r="C304" s="368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35"/>
      <c r="V304" s="35"/>
      <c r="W304" s="35"/>
      <c r="X304" s="35"/>
      <c r="Y304" s="35"/>
      <c r="Z304" s="35"/>
      <c r="AA304" s="35"/>
      <c r="AB304" s="35"/>
    </row>
    <row r="305" spans="1:28" ht="15.75" customHeight="1">
      <c r="A305" s="35"/>
      <c r="B305" s="35"/>
      <c r="C305" s="368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35"/>
      <c r="V305" s="35"/>
      <c r="W305" s="35"/>
      <c r="X305" s="35"/>
      <c r="Y305" s="35"/>
      <c r="Z305" s="35"/>
      <c r="AA305" s="35"/>
      <c r="AB305" s="35"/>
    </row>
    <row r="306" spans="1:28" ht="15.75" customHeight="1">
      <c r="A306" s="35"/>
      <c r="B306" s="35"/>
      <c r="C306" s="368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35"/>
      <c r="V306" s="35"/>
      <c r="W306" s="35"/>
      <c r="X306" s="35"/>
      <c r="Y306" s="35"/>
      <c r="Z306" s="35"/>
      <c r="AA306" s="35"/>
      <c r="AB306" s="35"/>
    </row>
    <row r="307" spans="1:28" ht="15.75" customHeight="1">
      <c r="A307" s="35"/>
      <c r="B307" s="35"/>
      <c r="C307" s="368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35"/>
      <c r="V307" s="35"/>
      <c r="W307" s="35"/>
      <c r="X307" s="35"/>
      <c r="Y307" s="35"/>
      <c r="Z307" s="35"/>
      <c r="AA307" s="35"/>
      <c r="AB307" s="35"/>
    </row>
    <row r="308" spans="1:28" ht="15.75" customHeight="1">
      <c r="A308" s="35"/>
      <c r="B308" s="35"/>
      <c r="C308" s="368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35"/>
      <c r="V308" s="35"/>
      <c r="W308" s="35"/>
      <c r="X308" s="35"/>
      <c r="Y308" s="35"/>
      <c r="Z308" s="35"/>
      <c r="AA308" s="35"/>
      <c r="AB308" s="35"/>
    </row>
    <row r="309" spans="1:28" ht="15.75" customHeight="1">
      <c r="A309" s="35"/>
      <c r="B309" s="35"/>
      <c r="C309" s="368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35"/>
      <c r="V309" s="35"/>
      <c r="W309" s="35"/>
      <c r="X309" s="35"/>
      <c r="Y309" s="35"/>
      <c r="Z309" s="35"/>
      <c r="AA309" s="35"/>
      <c r="AB309" s="35"/>
    </row>
    <row r="310" spans="1:28" ht="15.75" customHeight="1">
      <c r="A310" s="35"/>
      <c r="B310" s="35"/>
      <c r="C310" s="368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35"/>
      <c r="V310" s="35"/>
      <c r="W310" s="35"/>
      <c r="X310" s="35"/>
      <c r="Y310" s="35"/>
      <c r="Z310" s="35"/>
      <c r="AA310" s="35"/>
      <c r="AB310" s="35"/>
    </row>
    <row r="311" spans="1:28" ht="15.75" customHeight="1">
      <c r="A311" s="35"/>
      <c r="B311" s="35"/>
      <c r="C311" s="368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35"/>
      <c r="V311" s="35"/>
      <c r="W311" s="35"/>
      <c r="X311" s="35"/>
      <c r="Y311" s="35"/>
      <c r="Z311" s="35"/>
      <c r="AA311" s="35"/>
      <c r="AB311" s="35"/>
    </row>
    <row r="312" spans="1:28" ht="15.75" customHeight="1">
      <c r="A312" s="35"/>
      <c r="B312" s="35"/>
      <c r="C312" s="368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35"/>
      <c r="V312" s="35"/>
      <c r="W312" s="35"/>
      <c r="X312" s="35"/>
      <c r="Y312" s="35"/>
      <c r="Z312" s="35"/>
      <c r="AA312" s="35"/>
      <c r="AB312" s="35"/>
    </row>
    <row r="313" spans="1:28" ht="15.75" customHeight="1">
      <c r="A313" s="35"/>
      <c r="B313" s="35"/>
      <c r="C313" s="368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35"/>
      <c r="V313" s="35"/>
      <c r="W313" s="35"/>
      <c r="X313" s="35"/>
      <c r="Y313" s="35"/>
      <c r="Z313" s="35"/>
      <c r="AA313" s="35"/>
      <c r="AB313" s="35"/>
    </row>
    <row r="314" spans="1:28" ht="15.75" customHeight="1">
      <c r="A314" s="35"/>
      <c r="B314" s="35"/>
      <c r="C314" s="368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35"/>
      <c r="V314" s="35"/>
      <c r="W314" s="35"/>
      <c r="X314" s="35"/>
      <c r="Y314" s="35"/>
      <c r="Z314" s="35"/>
      <c r="AA314" s="35"/>
      <c r="AB314" s="35"/>
    </row>
    <row r="315" spans="1:28" ht="15.75" customHeight="1">
      <c r="A315" s="35"/>
      <c r="B315" s="35"/>
      <c r="C315" s="368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35"/>
      <c r="V315" s="35"/>
      <c r="W315" s="35"/>
      <c r="X315" s="35"/>
      <c r="Y315" s="35"/>
      <c r="Z315" s="35"/>
      <c r="AA315" s="35"/>
      <c r="AB315" s="35"/>
    </row>
    <row r="316" spans="1:28" ht="15.75" customHeight="1">
      <c r="A316" s="35"/>
      <c r="B316" s="35"/>
      <c r="C316" s="368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35"/>
      <c r="V316" s="35"/>
      <c r="W316" s="35"/>
      <c r="X316" s="35"/>
      <c r="Y316" s="35"/>
      <c r="Z316" s="35"/>
      <c r="AA316" s="35"/>
      <c r="AB316" s="35"/>
    </row>
    <row r="317" spans="1:28" ht="15.75" customHeight="1">
      <c r="A317" s="35"/>
      <c r="B317" s="35"/>
      <c r="C317" s="368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35"/>
      <c r="V317" s="35"/>
      <c r="W317" s="35"/>
      <c r="X317" s="35"/>
      <c r="Y317" s="35"/>
      <c r="Z317" s="35"/>
      <c r="AA317" s="35"/>
      <c r="AB317" s="35"/>
    </row>
    <row r="318" spans="1:28" ht="15.75" customHeight="1">
      <c r="A318" s="35"/>
      <c r="B318" s="35"/>
      <c r="C318" s="368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35"/>
      <c r="V318" s="35"/>
      <c r="W318" s="35"/>
      <c r="X318" s="35"/>
      <c r="Y318" s="35"/>
      <c r="Z318" s="35"/>
      <c r="AA318" s="35"/>
      <c r="AB318" s="35"/>
    </row>
    <row r="319" spans="1:28" ht="15.75" customHeight="1">
      <c r="A319" s="35"/>
      <c r="B319" s="35"/>
      <c r="C319" s="368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35"/>
      <c r="V319" s="35"/>
      <c r="W319" s="35"/>
      <c r="X319" s="35"/>
      <c r="Y319" s="35"/>
      <c r="Z319" s="35"/>
      <c r="AA319" s="35"/>
      <c r="AB319" s="35"/>
    </row>
    <row r="320" spans="1:28" ht="15.75" customHeight="1">
      <c r="A320" s="35"/>
      <c r="B320" s="35"/>
      <c r="C320" s="368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35"/>
      <c r="V320" s="35"/>
      <c r="W320" s="35"/>
      <c r="X320" s="35"/>
      <c r="Y320" s="35"/>
      <c r="Z320" s="35"/>
      <c r="AA320" s="35"/>
      <c r="AB320" s="35"/>
    </row>
    <row r="321" spans="1:28" ht="15.75" customHeight="1">
      <c r="A321" s="35"/>
      <c r="B321" s="35"/>
      <c r="C321" s="368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35"/>
      <c r="V321" s="35"/>
      <c r="W321" s="35"/>
      <c r="X321" s="35"/>
      <c r="Y321" s="35"/>
      <c r="Z321" s="35"/>
      <c r="AA321" s="35"/>
      <c r="AB321" s="35"/>
    </row>
    <row r="322" spans="1:28" ht="15.75" customHeight="1">
      <c r="A322" s="35"/>
      <c r="B322" s="35"/>
      <c r="C322" s="368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35"/>
      <c r="V322" s="35"/>
      <c r="W322" s="35"/>
      <c r="X322" s="35"/>
      <c r="Y322" s="35"/>
      <c r="Z322" s="35"/>
      <c r="AA322" s="35"/>
      <c r="AB322" s="35"/>
    </row>
    <row r="323" spans="1:28" ht="15.75" customHeight="1">
      <c r="A323" s="35"/>
      <c r="B323" s="35"/>
      <c r="C323" s="368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35"/>
      <c r="V323" s="35"/>
      <c r="W323" s="35"/>
      <c r="X323" s="35"/>
      <c r="Y323" s="35"/>
      <c r="Z323" s="35"/>
      <c r="AA323" s="35"/>
      <c r="AB323" s="35"/>
    </row>
    <row r="324" spans="1:28" ht="15.75" customHeight="1">
      <c r="A324" s="35"/>
      <c r="B324" s="35"/>
      <c r="C324" s="368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35"/>
      <c r="V324" s="35"/>
      <c r="W324" s="35"/>
      <c r="X324" s="35"/>
      <c r="Y324" s="35"/>
      <c r="Z324" s="35"/>
      <c r="AA324" s="35"/>
      <c r="AB324" s="35"/>
    </row>
    <row r="325" spans="1:28" ht="15.75" customHeight="1">
      <c r="A325" s="35"/>
      <c r="B325" s="35"/>
      <c r="C325" s="368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35"/>
      <c r="V325" s="35"/>
      <c r="W325" s="35"/>
      <c r="X325" s="35"/>
      <c r="Y325" s="35"/>
      <c r="Z325" s="35"/>
      <c r="AA325" s="35"/>
      <c r="AB325" s="35"/>
    </row>
    <row r="326" spans="1:28" ht="15.75" customHeight="1">
      <c r="A326" s="35"/>
      <c r="B326" s="35"/>
      <c r="C326" s="368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35"/>
      <c r="V326" s="35"/>
      <c r="W326" s="35"/>
      <c r="X326" s="35"/>
      <c r="Y326" s="35"/>
      <c r="Z326" s="35"/>
      <c r="AA326" s="35"/>
      <c r="AB326" s="35"/>
    </row>
    <row r="327" spans="1:28" ht="15.75" customHeight="1">
      <c r="A327" s="35"/>
      <c r="B327" s="35"/>
      <c r="C327" s="368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35"/>
      <c r="V327" s="35"/>
      <c r="W327" s="35"/>
      <c r="X327" s="35"/>
      <c r="Y327" s="35"/>
      <c r="Z327" s="35"/>
      <c r="AA327" s="35"/>
      <c r="AB327" s="35"/>
    </row>
    <row r="328" spans="1:28" ht="15.75" customHeight="1">
      <c r="A328" s="35"/>
      <c r="B328" s="35"/>
      <c r="C328" s="368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35"/>
      <c r="V328" s="35"/>
      <c r="W328" s="35"/>
      <c r="X328" s="35"/>
      <c r="Y328" s="35"/>
      <c r="Z328" s="35"/>
      <c r="AA328" s="35"/>
      <c r="AB328" s="35"/>
    </row>
    <row r="329" spans="1:28" ht="15.75" customHeight="1">
      <c r="A329" s="35"/>
      <c r="B329" s="35"/>
      <c r="C329" s="368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35"/>
      <c r="V329" s="35"/>
      <c r="W329" s="35"/>
      <c r="X329" s="35"/>
      <c r="Y329" s="35"/>
      <c r="Z329" s="35"/>
      <c r="AA329" s="35"/>
      <c r="AB329" s="35"/>
    </row>
    <row r="330" spans="1:28" ht="15.75" customHeight="1">
      <c r="A330" s="35"/>
      <c r="B330" s="35"/>
      <c r="C330" s="368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35"/>
      <c r="V330" s="35"/>
      <c r="W330" s="35"/>
      <c r="X330" s="35"/>
      <c r="Y330" s="35"/>
      <c r="Z330" s="35"/>
      <c r="AA330" s="35"/>
      <c r="AB330" s="35"/>
    </row>
    <row r="331" spans="1:28" ht="15.75" customHeight="1">
      <c r="A331" s="35"/>
      <c r="B331" s="35"/>
      <c r="C331" s="368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35"/>
      <c r="V331" s="35"/>
      <c r="W331" s="35"/>
      <c r="X331" s="35"/>
      <c r="Y331" s="35"/>
      <c r="Z331" s="35"/>
      <c r="AA331" s="35"/>
      <c r="AB331" s="35"/>
    </row>
    <row r="332" spans="1:28" ht="15.75" customHeight="1">
      <c r="A332" s="35"/>
      <c r="B332" s="35"/>
      <c r="C332" s="368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35"/>
      <c r="V332" s="35"/>
      <c r="W332" s="35"/>
      <c r="X332" s="35"/>
      <c r="Y332" s="35"/>
      <c r="Z332" s="35"/>
      <c r="AA332" s="35"/>
      <c r="AB332" s="35"/>
    </row>
    <row r="333" spans="1:28" ht="15.75" customHeight="1">
      <c r="A333" s="35"/>
      <c r="B333" s="35"/>
      <c r="C333" s="368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35"/>
      <c r="V333" s="35"/>
      <c r="W333" s="35"/>
      <c r="X333" s="35"/>
      <c r="Y333" s="35"/>
      <c r="Z333" s="35"/>
      <c r="AA333" s="35"/>
      <c r="AB333" s="35"/>
    </row>
    <row r="334" spans="1:28" ht="15.75" customHeight="1">
      <c r="A334" s="35"/>
      <c r="B334" s="35"/>
      <c r="C334" s="368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35"/>
      <c r="V334" s="35"/>
      <c r="W334" s="35"/>
      <c r="X334" s="35"/>
      <c r="Y334" s="35"/>
      <c r="Z334" s="35"/>
      <c r="AA334" s="35"/>
      <c r="AB334" s="35"/>
    </row>
    <row r="335" spans="1:28" ht="15.75" customHeight="1">
      <c r="A335" s="35"/>
      <c r="B335" s="35"/>
      <c r="C335" s="368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35"/>
      <c r="V335" s="35"/>
      <c r="W335" s="35"/>
      <c r="X335" s="35"/>
      <c r="Y335" s="35"/>
      <c r="Z335" s="35"/>
      <c r="AA335" s="35"/>
      <c r="AB335" s="35"/>
    </row>
    <row r="336" spans="1:28" ht="15.75" customHeight="1">
      <c r="A336" s="35"/>
      <c r="B336" s="35"/>
      <c r="C336" s="368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35"/>
      <c r="V336" s="35"/>
      <c r="W336" s="35"/>
      <c r="X336" s="35"/>
      <c r="Y336" s="35"/>
      <c r="Z336" s="35"/>
      <c r="AA336" s="35"/>
      <c r="AB336" s="35"/>
    </row>
    <row r="337" spans="1:28" ht="15.75" customHeight="1">
      <c r="A337" s="35"/>
      <c r="B337" s="35"/>
      <c r="C337" s="368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35"/>
      <c r="V337" s="35"/>
      <c r="W337" s="35"/>
      <c r="X337" s="35"/>
      <c r="Y337" s="35"/>
      <c r="Z337" s="35"/>
      <c r="AA337" s="35"/>
      <c r="AB337" s="35"/>
    </row>
    <row r="338" spans="1:28" ht="15.75" customHeight="1">
      <c r="A338" s="35"/>
      <c r="B338" s="35"/>
      <c r="C338" s="368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35"/>
      <c r="V338" s="35"/>
      <c r="W338" s="35"/>
      <c r="X338" s="35"/>
      <c r="Y338" s="35"/>
      <c r="Z338" s="35"/>
      <c r="AA338" s="35"/>
      <c r="AB338" s="35"/>
    </row>
    <row r="339" spans="1:28" ht="15.75" customHeight="1">
      <c r="A339" s="35"/>
      <c r="B339" s="35"/>
      <c r="C339" s="368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35"/>
      <c r="V339" s="35"/>
      <c r="W339" s="35"/>
      <c r="X339" s="35"/>
      <c r="Y339" s="35"/>
      <c r="Z339" s="35"/>
      <c r="AA339" s="35"/>
      <c r="AB339" s="35"/>
    </row>
    <row r="340" spans="1:28" ht="15.75" customHeight="1">
      <c r="A340" s="35"/>
      <c r="B340" s="35"/>
      <c r="C340" s="368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35"/>
      <c r="V340" s="35"/>
      <c r="W340" s="35"/>
      <c r="X340" s="35"/>
      <c r="Y340" s="35"/>
      <c r="Z340" s="35"/>
      <c r="AA340" s="35"/>
      <c r="AB340" s="35"/>
    </row>
    <row r="341" spans="1:28" ht="15.75" customHeight="1">
      <c r="A341" s="35"/>
      <c r="B341" s="35"/>
      <c r="C341" s="368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35"/>
      <c r="V341" s="35"/>
      <c r="W341" s="35"/>
      <c r="X341" s="35"/>
      <c r="Y341" s="35"/>
      <c r="Z341" s="35"/>
      <c r="AA341" s="35"/>
      <c r="AB341" s="35"/>
    </row>
    <row r="342" spans="1:28" ht="15.75" customHeight="1">
      <c r="A342" s="35"/>
      <c r="B342" s="35"/>
      <c r="C342" s="368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35"/>
      <c r="V342" s="35"/>
      <c r="W342" s="35"/>
      <c r="X342" s="35"/>
      <c r="Y342" s="35"/>
      <c r="Z342" s="35"/>
      <c r="AA342" s="35"/>
      <c r="AB342" s="35"/>
    </row>
    <row r="343" spans="1:28" ht="15.75" customHeight="1">
      <c r="A343" s="35"/>
      <c r="B343" s="35"/>
      <c r="C343" s="368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35"/>
      <c r="V343" s="35"/>
      <c r="W343" s="35"/>
      <c r="X343" s="35"/>
      <c r="Y343" s="35"/>
      <c r="Z343" s="35"/>
      <c r="AA343" s="35"/>
      <c r="AB343" s="35"/>
    </row>
    <row r="344" spans="1:28" ht="15.75" customHeight="1">
      <c r="A344" s="35"/>
      <c r="B344" s="35"/>
      <c r="C344" s="368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35"/>
      <c r="V344" s="35"/>
      <c r="W344" s="35"/>
      <c r="X344" s="35"/>
      <c r="Y344" s="35"/>
      <c r="Z344" s="35"/>
      <c r="AA344" s="35"/>
      <c r="AB344" s="35"/>
    </row>
    <row r="345" spans="1:28" ht="15.75" customHeight="1">
      <c r="A345" s="35"/>
      <c r="B345" s="35"/>
      <c r="C345" s="368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35"/>
      <c r="V345" s="35"/>
      <c r="W345" s="35"/>
      <c r="X345" s="35"/>
      <c r="Y345" s="35"/>
      <c r="Z345" s="35"/>
      <c r="AA345" s="35"/>
      <c r="AB345" s="35"/>
    </row>
    <row r="346" spans="1:28" ht="15.75" customHeight="1">
      <c r="A346" s="35"/>
      <c r="B346" s="35"/>
      <c r="C346" s="368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35"/>
      <c r="V346" s="35"/>
      <c r="W346" s="35"/>
      <c r="X346" s="35"/>
      <c r="Y346" s="35"/>
      <c r="Z346" s="35"/>
      <c r="AA346" s="35"/>
      <c r="AB346" s="35"/>
    </row>
    <row r="347" spans="1:28" ht="15.75" customHeight="1">
      <c r="A347" s="35"/>
      <c r="B347" s="35"/>
      <c r="C347" s="368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35"/>
      <c r="V347" s="35"/>
      <c r="W347" s="35"/>
      <c r="X347" s="35"/>
      <c r="Y347" s="35"/>
      <c r="Z347" s="35"/>
      <c r="AA347" s="35"/>
      <c r="AB347" s="35"/>
    </row>
    <row r="348" spans="1:28" ht="15.75" customHeight="1">
      <c r="A348" s="35"/>
      <c r="B348" s="35"/>
      <c r="C348" s="368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35"/>
      <c r="V348" s="35"/>
      <c r="W348" s="35"/>
      <c r="X348" s="35"/>
      <c r="Y348" s="35"/>
      <c r="Z348" s="35"/>
      <c r="AA348" s="35"/>
      <c r="AB348" s="35"/>
    </row>
    <row r="349" spans="1:28" ht="15.75" customHeight="1">
      <c r="A349" s="35"/>
      <c r="B349" s="35"/>
      <c r="C349" s="368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35"/>
      <c r="V349" s="35"/>
      <c r="W349" s="35"/>
      <c r="X349" s="35"/>
      <c r="Y349" s="35"/>
      <c r="Z349" s="35"/>
      <c r="AA349" s="35"/>
      <c r="AB349" s="35"/>
    </row>
    <row r="350" spans="1:28" ht="15.75" customHeight="1">
      <c r="A350" s="35"/>
      <c r="B350" s="35"/>
      <c r="C350" s="368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35"/>
      <c r="V350" s="35"/>
      <c r="W350" s="35"/>
      <c r="X350" s="35"/>
      <c r="Y350" s="35"/>
      <c r="Z350" s="35"/>
      <c r="AA350" s="35"/>
      <c r="AB350" s="35"/>
    </row>
    <row r="351" spans="1:28" ht="15.75" customHeight="1">
      <c r="A351" s="35"/>
      <c r="B351" s="35"/>
      <c r="C351" s="368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35"/>
      <c r="V351" s="35"/>
      <c r="W351" s="35"/>
      <c r="X351" s="35"/>
      <c r="Y351" s="35"/>
      <c r="Z351" s="35"/>
      <c r="AA351" s="35"/>
      <c r="AB351" s="35"/>
    </row>
    <row r="352" spans="1:28" ht="15.75" customHeight="1">
      <c r="A352" s="35"/>
      <c r="B352" s="35"/>
      <c r="C352" s="368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35"/>
      <c r="V352" s="35"/>
      <c r="W352" s="35"/>
      <c r="X352" s="35"/>
      <c r="Y352" s="35"/>
      <c r="Z352" s="35"/>
      <c r="AA352" s="35"/>
      <c r="AB352" s="35"/>
    </row>
    <row r="353" spans="1:28" ht="15.75" customHeight="1">
      <c r="A353" s="35"/>
      <c r="B353" s="35"/>
      <c r="C353" s="368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35"/>
      <c r="V353" s="35"/>
      <c r="W353" s="35"/>
      <c r="X353" s="35"/>
      <c r="Y353" s="35"/>
      <c r="Z353" s="35"/>
      <c r="AA353" s="35"/>
      <c r="AB353" s="35"/>
    </row>
    <row r="354" spans="1:28" ht="15.75" customHeight="1">
      <c r="A354" s="35"/>
      <c r="B354" s="35"/>
      <c r="C354" s="368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35"/>
      <c r="V354" s="35"/>
      <c r="W354" s="35"/>
      <c r="X354" s="35"/>
      <c r="Y354" s="35"/>
      <c r="Z354" s="35"/>
      <c r="AA354" s="35"/>
      <c r="AB354" s="35"/>
    </row>
    <row r="355" spans="1:28" ht="15.75" customHeight="1">
      <c r="A355" s="35"/>
      <c r="B355" s="35"/>
      <c r="C355" s="368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35"/>
      <c r="V355" s="35"/>
      <c r="W355" s="35"/>
      <c r="X355" s="35"/>
      <c r="Y355" s="35"/>
      <c r="Z355" s="35"/>
      <c r="AA355" s="35"/>
      <c r="AB355" s="35"/>
    </row>
    <row r="356" spans="1:28" ht="15.75" customHeight="1">
      <c r="A356" s="35"/>
      <c r="B356" s="35"/>
      <c r="C356" s="368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35"/>
      <c r="V356" s="35"/>
      <c r="W356" s="35"/>
      <c r="X356" s="35"/>
      <c r="Y356" s="35"/>
      <c r="Z356" s="35"/>
      <c r="AA356" s="35"/>
      <c r="AB356" s="35"/>
    </row>
    <row r="357" spans="1:28" ht="15.75" customHeight="1">
      <c r="A357" s="35"/>
      <c r="B357" s="35"/>
      <c r="C357" s="368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35"/>
      <c r="V357" s="35"/>
      <c r="W357" s="35"/>
      <c r="X357" s="35"/>
      <c r="Y357" s="35"/>
      <c r="Z357" s="35"/>
      <c r="AA357" s="35"/>
      <c r="AB357" s="35"/>
    </row>
    <row r="358" spans="1:28" ht="15.75" customHeight="1">
      <c r="A358" s="35"/>
      <c r="B358" s="35"/>
      <c r="C358" s="368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35"/>
      <c r="V358" s="35"/>
      <c r="W358" s="35"/>
      <c r="X358" s="35"/>
      <c r="Y358" s="35"/>
      <c r="Z358" s="35"/>
      <c r="AA358" s="35"/>
      <c r="AB358" s="35"/>
    </row>
    <row r="359" spans="1:28" ht="15.75" customHeight="1">
      <c r="A359" s="35"/>
      <c r="B359" s="35"/>
      <c r="C359" s="368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35"/>
      <c r="V359" s="35"/>
      <c r="W359" s="35"/>
      <c r="X359" s="35"/>
      <c r="Y359" s="35"/>
      <c r="Z359" s="35"/>
      <c r="AA359" s="35"/>
      <c r="AB359" s="35"/>
    </row>
    <row r="360" spans="1:28" ht="15.75" customHeight="1">
      <c r="A360" s="35"/>
      <c r="B360" s="35"/>
      <c r="C360" s="368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35"/>
      <c r="V360" s="35"/>
      <c r="W360" s="35"/>
      <c r="X360" s="35"/>
      <c r="Y360" s="35"/>
      <c r="Z360" s="35"/>
      <c r="AA360" s="35"/>
      <c r="AB360" s="35"/>
    </row>
    <row r="361" spans="1:28" ht="15.75" customHeight="1">
      <c r="A361" s="35"/>
      <c r="B361" s="35"/>
      <c r="C361" s="368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35"/>
      <c r="V361" s="35"/>
      <c r="W361" s="35"/>
      <c r="X361" s="35"/>
      <c r="Y361" s="35"/>
      <c r="Z361" s="35"/>
      <c r="AA361" s="35"/>
      <c r="AB361" s="35"/>
    </row>
    <row r="362" spans="1:28" ht="15.75" customHeight="1">
      <c r="A362" s="35"/>
      <c r="B362" s="35"/>
      <c r="C362" s="368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35"/>
      <c r="V362" s="35"/>
      <c r="W362" s="35"/>
      <c r="X362" s="35"/>
      <c r="Y362" s="35"/>
      <c r="Z362" s="35"/>
      <c r="AA362" s="35"/>
      <c r="AB362" s="35"/>
    </row>
    <row r="363" spans="1:28" ht="15.75" customHeight="1">
      <c r="A363" s="35"/>
      <c r="B363" s="35"/>
      <c r="C363" s="368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35"/>
      <c r="V363" s="35"/>
      <c r="W363" s="35"/>
      <c r="X363" s="35"/>
      <c r="Y363" s="35"/>
      <c r="Z363" s="35"/>
      <c r="AA363" s="35"/>
      <c r="AB363" s="35"/>
    </row>
    <row r="364" spans="1:28" ht="15.75" customHeight="1">
      <c r="A364" s="35"/>
      <c r="B364" s="35"/>
      <c r="C364" s="368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35"/>
      <c r="V364" s="35"/>
      <c r="W364" s="35"/>
      <c r="X364" s="35"/>
      <c r="Y364" s="35"/>
      <c r="Z364" s="35"/>
      <c r="AA364" s="35"/>
      <c r="AB364" s="35"/>
    </row>
    <row r="365" spans="1:28" ht="15.75" customHeight="1">
      <c r="A365" s="35"/>
      <c r="B365" s="35"/>
      <c r="C365" s="368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35"/>
      <c r="V365" s="35"/>
      <c r="W365" s="35"/>
      <c r="X365" s="35"/>
      <c r="Y365" s="35"/>
      <c r="Z365" s="35"/>
      <c r="AA365" s="35"/>
      <c r="AB365" s="35"/>
    </row>
    <row r="366" spans="1:28" ht="15.75" customHeight="1">
      <c r="A366" s="35"/>
      <c r="B366" s="35"/>
      <c r="C366" s="368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35"/>
      <c r="V366" s="35"/>
      <c r="W366" s="35"/>
      <c r="X366" s="35"/>
      <c r="Y366" s="35"/>
      <c r="Z366" s="35"/>
      <c r="AA366" s="35"/>
      <c r="AB366" s="35"/>
    </row>
    <row r="367" spans="1:28" ht="15.75" customHeight="1">
      <c r="A367" s="35"/>
      <c r="B367" s="35"/>
      <c r="C367" s="368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35"/>
      <c r="V367" s="35"/>
      <c r="W367" s="35"/>
      <c r="X367" s="35"/>
      <c r="Y367" s="35"/>
      <c r="Z367" s="35"/>
      <c r="AA367" s="35"/>
      <c r="AB367" s="35"/>
    </row>
    <row r="368" spans="1:28" ht="15.75" customHeight="1">
      <c r="A368" s="35"/>
      <c r="B368" s="35"/>
      <c r="C368" s="368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35"/>
      <c r="V368" s="35"/>
      <c r="W368" s="35"/>
      <c r="X368" s="35"/>
      <c r="Y368" s="35"/>
      <c r="Z368" s="35"/>
      <c r="AA368" s="35"/>
      <c r="AB368" s="35"/>
    </row>
    <row r="369" spans="1:28" ht="15.75" customHeight="1">
      <c r="A369" s="35"/>
      <c r="B369" s="35"/>
      <c r="C369" s="368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35"/>
      <c r="V369" s="35"/>
      <c r="W369" s="35"/>
      <c r="X369" s="35"/>
      <c r="Y369" s="35"/>
      <c r="Z369" s="35"/>
      <c r="AA369" s="35"/>
      <c r="AB369" s="35"/>
    </row>
    <row r="370" spans="1:28" ht="15.75" customHeight="1">
      <c r="A370" s="35"/>
      <c r="B370" s="35"/>
      <c r="C370" s="368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35"/>
      <c r="V370" s="35"/>
      <c r="W370" s="35"/>
      <c r="X370" s="35"/>
      <c r="Y370" s="35"/>
      <c r="Z370" s="35"/>
      <c r="AA370" s="35"/>
      <c r="AB370" s="35"/>
    </row>
    <row r="371" spans="1:28" ht="15.75" customHeight="1">
      <c r="A371" s="35"/>
      <c r="B371" s="35"/>
      <c r="C371" s="368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35"/>
      <c r="V371" s="35"/>
      <c r="W371" s="35"/>
      <c r="X371" s="35"/>
      <c r="Y371" s="35"/>
      <c r="Z371" s="35"/>
      <c r="AA371" s="35"/>
      <c r="AB371" s="35"/>
    </row>
    <row r="372" spans="1:28" ht="15.75" customHeight="1">
      <c r="A372" s="35"/>
      <c r="B372" s="35"/>
      <c r="C372" s="368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35"/>
      <c r="V372" s="35"/>
      <c r="W372" s="35"/>
      <c r="X372" s="35"/>
      <c r="Y372" s="35"/>
      <c r="Z372" s="35"/>
      <c r="AA372" s="35"/>
      <c r="AB372" s="35"/>
    </row>
    <row r="373" spans="1:28" ht="15.75" customHeight="1">
      <c r="A373" s="35"/>
      <c r="B373" s="35"/>
      <c r="C373" s="368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35"/>
      <c r="V373" s="35"/>
      <c r="W373" s="35"/>
      <c r="X373" s="35"/>
      <c r="Y373" s="35"/>
      <c r="Z373" s="35"/>
      <c r="AA373" s="35"/>
      <c r="AB373" s="35"/>
    </row>
    <row r="374" spans="1:28" ht="15.75" customHeight="1">
      <c r="A374" s="35"/>
      <c r="B374" s="35"/>
      <c r="C374" s="368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35"/>
      <c r="V374" s="35"/>
      <c r="W374" s="35"/>
      <c r="X374" s="35"/>
      <c r="Y374" s="35"/>
      <c r="Z374" s="35"/>
      <c r="AA374" s="35"/>
      <c r="AB374" s="35"/>
    </row>
    <row r="375" spans="1:28" ht="15.75" customHeight="1">
      <c r="A375" s="35"/>
      <c r="B375" s="35"/>
      <c r="C375" s="368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35"/>
      <c r="V375" s="35"/>
      <c r="W375" s="35"/>
      <c r="X375" s="35"/>
      <c r="Y375" s="35"/>
      <c r="Z375" s="35"/>
      <c r="AA375" s="35"/>
      <c r="AB375" s="35"/>
    </row>
    <row r="376" spans="1:28" ht="15.75" customHeight="1">
      <c r="A376" s="35"/>
      <c r="B376" s="35"/>
      <c r="C376" s="368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35"/>
      <c r="V376" s="35"/>
      <c r="W376" s="35"/>
      <c r="X376" s="35"/>
      <c r="Y376" s="35"/>
      <c r="Z376" s="35"/>
      <c r="AA376" s="35"/>
      <c r="AB376" s="35"/>
    </row>
    <row r="377" spans="1:28" ht="15.75" customHeight="1">
      <c r="A377" s="35"/>
      <c r="B377" s="35"/>
      <c r="C377" s="368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35"/>
      <c r="V377" s="35"/>
      <c r="W377" s="35"/>
      <c r="X377" s="35"/>
      <c r="Y377" s="35"/>
      <c r="Z377" s="35"/>
      <c r="AA377" s="35"/>
      <c r="AB377" s="35"/>
    </row>
    <row r="378" spans="1:28" ht="15.75" customHeight="1">
      <c r="A378" s="35"/>
      <c r="B378" s="35"/>
      <c r="C378" s="368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35"/>
      <c r="V378" s="35"/>
      <c r="W378" s="35"/>
      <c r="X378" s="35"/>
      <c r="Y378" s="35"/>
      <c r="Z378" s="35"/>
      <c r="AA378" s="35"/>
      <c r="AB378" s="35"/>
    </row>
    <row r="379" spans="1:28" ht="15.75" customHeight="1">
      <c r="A379" s="35"/>
      <c r="B379" s="35"/>
      <c r="C379" s="368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35"/>
      <c r="V379" s="35"/>
      <c r="W379" s="35"/>
      <c r="X379" s="35"/>
      <c r="Y379" s="35"/>
      <c r="Z379" s="35"/>
      <c r="AA379" s="35"/>
      <c r="AB379" s="35"/>
    </row>
    <row r="380" spans="1:28" ht="15.75" customHeight="1">
      <c r="A380" s="35"/>
      <c r="B380" s="35"/>
      <c r="C380" s="368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35"/>
      <c r="V380" s="35"/>
      <c r="W380" s="35"/>
      <c r="X380" s="35"/>
      <c r="Y380" s="35"/>
      <c r="Z380" s="35"/>
      <c r="AA380" s="35"/>
      <c r="AB380" s="35"/>
    </row>
    <row r="381" spans="1:28" ht="15.75" customHeight="1">
      <c r="A381" s="35"/>
      <c r="B381" s="35"/>
      <c r="C381" s="368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35"/>
      <c r="V381" s="35"/>
      <c r="W381" s="35"/>
      <c r="X381" s="35"/>
      <c r="Y381" s="35"/>
      <c r="Z381" s="35"/>
      <c r="AA381" s="35"/>
      <c r="AB381" s="35"/>
    </row>
    <row r="382" spans="1:28" ht="15.75" customHeight="1">
      <c r="A382" s="35"/>
      <c r="B382" s="35"/>
      <c r="C382" s="368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35"/>
      <c r="V382" s="35"/>
      <c r="W382" s="35"/>
      <c r="X382" s="35"/>
      <c r="Y382" s="35"/>
      <c r="Z382" s="35"/>
      <c r="AA382" s="35"/>
      <c r="AB382" s="35"/>
    </row>
    <row r="383" spans="1:28" ht="15.75" customHeight="1">
      <c r="A383" s="35"/>
      <c r="B383" s="35"/>
      <c r="C383" s="368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35"/>
      <c r="V383" s="35"/>
      <c r="W383" s="35"/>
      <c r="X383" s="35"/>
      <c r="Y383" s="35"/>
      <c r="Z383" s="35"/>
      <c r="AA383" s="35"/>
      <c r="AB383" s="35"/>
    </row>
    <row r="384" spans="1:28" ht="15.75" customHeight="1">
      <c r="A384" s="35"/>
      <c r="B384" s="35"/>
      <c r="C384" s="368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35"/>
      <c r="V384" s="35"/>
      <c r="W384" s="35"/>
      <c r="X384" s="35"/>
      <c r="Y384" s="35"/>
      <c r="Z384" s="35"/>
      <c r="AA384" s="35"/>
      <c r="AB384" s="35"/>
    </row>
    <row r="385" spans="1:28" ht="15.75" customHeight="1">
      <c r="A385" s="35"/>
      <c r="B385" s="35"/>
      <c r="C385" s="368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35"/>
      <c r="V385" s="35"/>
      <c r="W385" s="35"/>
      <c r="X385" s="35"/>
      <c r="Y385" s="35"/>
      <c r="Z385" s="35"/>
      <c r="AA385" s="35"/>
      <c r="AB385" s="35"/>
    </row>
    <row r="386" spans="1:28" ht="15.75" customHeight="1">
      <c r="A386" s="35"/>
      <c r="B386" s="35"/>
      <c r="C386" s="368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35"/>
      <c r="V386" s="35"/>
      <c r="W386" s="35"/>
      <c r="X386" s="35"/>
      <c r="Y386" s="35"/>
      <c r="Z386" s="35"/>
      <c r="AA386" s="35"/>
      <c r="AB386" s="35"/>
    </row>
    <row r="387" spans="1:28" ht="15.75" customHeight="1">
      <c r="A387" s="35"/>
      <c r="B387" s="35"/>
      <c r="C387" s="368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35"/>
      <c r="V387" s="35"/>
      <c r="W387" s="35"/>
      <c r="X387" s="35"/>
      <c r="Y387" s="35"/>
      <c r="Z387" s="35"/>
      <c r="AA387" s="35"/>
      <c r="AB387" s="35"/>
    </row>
    <row r="388" spans="1:28" ht="15.75" customHeight="1">
      <c r="A388" s="35"/>
      <c r="B388" s="35"/>
      <c r="C388" s="368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35"/>
      <c r="V388" s="35"/>
      <c r="W388" s="35"/>
      <c r="X388" s="35"/>
      <c r="Y388" s="35"/>
      <c r="Z388" s="35"/>
      <c r="AA388" s="35"/>
      <c r="AB388" s="35"/>
    </row>
    <row r="389" spans="1:28" ht="15.75" customHeight="1">
      <c r="A389" s="35"/>
      <c r="B389" s="35"/>
      <c r="C389" s="368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35"/>
      <c r="V389" s="35"/>
      <c r="W389" s="35"/>
      <c r="X389" s="35"/>
      <c r="Y389" s="35"/>
      <c r="Z389" s="35"/>
      <c r="AA389" s="35"/>
      <c r="AB389" s="35"/>
    </row>
    <row r="390" spans="1:28" ht="15.75" customHeight="1">
      <c r="A390" s="35"/>
      <c r="B390" s="35"/>
      <c r="C390" s="368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35"/>
      <c r="V390" s="35"/>
      <c r="W390" s="35"/>
      <c r="X390" s="35"/>
      <c r="Y390" s="35"/>
      <c r="Z390" s="35"/>
      <c r="AA390" s="35"/>
      <c r="AB390" s="35"/>
    </row>
    <row r="391" spans="1:28" ht="15.75" customHeight="1">
      <c r="A391" s="35"/>
      <c r="B391" s="35"/>
      <c r="C391" s="368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35"/>
      <c r="V391" s="35"/>
      <c r="W391" s="35"/>
      <c r="X391" s="35"/>
      <c r="Y391" s="35"/>
      <c r="Z391" s="35"/>
      <c r="AA391" s="35"/>
      <c r="AB391" s="35"/>
    </row>
    <row r="392" spans="1:28" ht="15.75" customHeight="1">
      <c r="A392" s="35"/>
      <c r="B392" s="35"/>
      <c r="C392" s="368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35"/>
      <c r="V392" s="35"/>
      <c r="W392" s="35"/>
      <c r="X392" s="35"/>
      <c r="Y392" s="35"/>
      <c r="Z392" s="35"/>
      <c r="AA392" s="35"/>
      <c r="AB392" s="35"/>
    </row>
    <row r="393" spans="1:28" ht="15.75" customHeight="1">
      <c r="A393" s="35"/>
      <c r="B393" s="35"/>
      <c r="C393" s="368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35"/>
      <c r="V393" s="35"/>
      <c r="W393" s="35"/>
      <c r="X393" s="35"/>
      <c r="Y393" s="35"/>
      <c r="Z393" s="35"/>
      <c r="AA393" s="35"/>
      <c r="AB393" s="35"/>
    </row>
    <row r="394" spans="1:28" ht="15.75" customHeight="1">
      <c r="A394" s="35"/>
      <c r="B394" s="35"/>
      <c r="C394" s="368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35"/>
      <c r="V394" s="35"/>
      <c r="W394" s="35"/>
      <c r="X394" s="35"/>
      <c r="Y394" s="35"/>
      <c r="Z394" s="35"/>
      <c r="AA394" s="35"/>
      <c r="AB394" s="35"/>
    </row>
    <row r="395" spans="1:28" ht="15.75" customHeight="1">
      <c r="A395" s="35"/>
      <c r="B395" s="35"/>
      <c r="C395" s="368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35"/>
      <c r="V395" s="35"/>
      <c r="W395" s="35"/>
      <c r="X395" s="35"/>
      <c r="Y395" s="35"/>
      <c r="Z395" s="35"/>
      <c r="AA395" s="35"/>
      <c r="AB395" s="35"/>
    </row>
    <row r="396" spans="1:28" ht="15.75" customHeight="1">
      <c r="A396" s="35"/>
      <c r="B396" s="35"/>
      <c r="C396" s="368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35"/>
      <c r="V396" s="35"/>
      <c r="W396" s="35"/>
      <c r="X396" s="35"/>
      <c r="Y396" s="35"/>
      <c r="Z396" s="35"/>
      <c r="AA396" s="35"/>
      <c r="AB396" s="35"/>
    </row>
    <row r="397" spans="1:28" ht="15.75" customHeight="1">
      <c r="A397" s="35"/>
      <c r="B397" s="35"/>
      <c r="C397" s="368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35"/>
      <c r="V397" s="35"/>
      <c r="W397" s="35"/>
      <c r="X397" s="35"/>
      <c r="Y397" s="35"/>
      <c r="Z397" s="35"/>
      <c r="AA397" s="35"/>
      <c r="AB397" s="35"/>
    </row>
    <row r="398" spans="1:28" ht="15.75" customHeight="1">
      <c r="A398" s="35"/>
      <c r="B398" s="35"/>
      <c r="C398" s="368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35"/>
      <c r="V398" s="35"/>
      <c r="W398" s="35"/>
      <c r="X398" s="35"/>
      <c r="Y398" s="35"/>
      <c r="Z398" s="35"/>
      <c r="AA398" s="35"/>
      <c r="AB398" s="35"/>
    </row>
    <row r="399" spans="1:28" ht="15.75" customHeight="1">
      <c r="A399" s="35"/>
      <c r="B399" s="35"/>
      <c r="C399" s="368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35"/>
      <c r="V399" s="35"/>
      <c r="W399" s="35"/>
      <c r="X399" s="35"/>
      <c r="Y399" s="35"/>
      <c r="Z399" s="35"/>
      <c r="AA399" s="35"/>
      <c r="AB399" s="35"/>
    </row>
    <row r="400" spans="1:28" ht="15.75" customHeight="1">
      <c r="A400" s="35"/>
      <c r="B400" s="35"/>
      <c r="C400" s="368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35"/>
      <c r="V400" s="35"/>
      <c r="W400" s="35"/>
      <c r="X400" s="35"/>
      <c r="Y400" s="35"/>
      <c r="Z400" s="35"/>
      <c r="AA400" s="35"/>
      <c r="AB400" s="35"/>
    </row>
    <row r="401" spans="1:28" ht="15.75" customHeight="1">
      <c r="A401" s="35"/>
      <c r="B401" s="35"/>
      <c r="C401" s="368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35"/>
      <c r="V401" s="35"/>
      <c r="W401" s="35"/>
      <c r="X401" s="35"/>
      <c r="Y401" s="35"/>
      <c r="Z401" s="35"/>
      <c r="AA401" s="35"/>
      <c r="AB401" s="35"/>
    </row>
    <row r="402" spans="1:28" ht="15.75" customHeight="1">
      <c r="A402" s="35"/>
      <c r="B402" s="35"/>
      <c r="C402" s="368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35"/>
      <c r="V402" s="35"/>
      <c r="W402" s="35"/>
      <c r="X402" s="35"/>
      <c r="Y402" s="35"/>
      <c r="Z402" s="35"/>
      <c r="AA402" s="35"/>
      <c r="AB402" s="35"/>
    </row>
    <row r="403" spans="1:28" ht="15.75" customHeight="1">
      <c r="A403" s="35"/>
      <c r="B403" s="35"/>
      <c r="C403" s="368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35"/>
      <c r="V403" s="35"/>
      <c r="W403" s="35"/>
      <c r="X403" s="35"/>
      <c r="Y403" s="35"/>
      <c r="Z403" s="35"/>
      <c r="AA403" s="35"/>
      <c r="AB403" s="35"/>
    </row>
    <row r="404" spans="1:28" ht="15.75" customHeight="1">
      <c r="A404" s="35"/>
      <c r="B404" s="35"/>
      <c r="C404" s="368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35"/>
      <c r="V404" s="35"/>
      <c r="W404" s="35"/>
      <c r="X404" s="35"/>
      <c r="Y404" s="35"/>
      <c r="Z404" s="35"/>
      <c r="AA404" s="35"/>
      <c r="AB404" s="35"/>
    </row>
    <row r="405" spans="1:28" ht="15.75" customHeight="1">
      <c r="A405" s="35"/>
      <c r="B405" s="35"/>
      <c r="C405" s="368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35"/>
      <c r="V405" s="35"/>
      <c r="W405" s="35"/>
      <c r="X405" s="35"/>
      <c r="Y405" s="35"/>
      <c r="Z405" s="35"/>
      <c r="AA405" s="35"/>
      <c r="AB405" s="35"/>
    </row>
    <row r="406" spans="1:28" ht="15.75" customHeight="1">
      <c r="A406" s="35"/>
      <c r="B406" s="35"/>
      <c r="C406" s="368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35"/>
      <c r="V406" s="35"/>
      <c r="W406" s="35"/>
      <c r="X406" s="35"/>
      <c r="Y406" s="35"/>
      <c r="Z406" s="35"/>
      <c r="AA406" s="35"/>
      <c r="AB406" s="35"/>
    </row>
    <row r="407" spans="1:28" ht="15.75" customHeight="1">
      <c r="A407" s="35"/>
      <c r="B407" s="35"/>
      <c r="C407" s="368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35"/>
      <c r="V407" s="35"/>
      <c r="W407" s="35"/>
      <c r="X407" s="35"/>
      <c r="Y407" s="35"/>
      <c r="Z407" s="35"/>
      <c r="AA407" s="35"/>
      <c r="AB407" s="35"/>
    </row>
    <row r="408" spans="1:28" ht="15.75" customHeight="1">
      <c r="A408" s="35"/>
      <c r="B408" s="35"/>
      <c r="C408" s="368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35"/>
      <c r="V408" s="35"/>
      <c r="W408" s="35"/>
      <c r="X408" s="35"/>
      <c r="Y408" s="35"/>
      <c r="Z408" s="35"/>
      <c r="AA408" s="35"/>
      <c r="AB408" s="35"/>
    </row>
    <row r="409" spans="1:28" ht="15.75" customHeight="1">
      <c r="A409" s="35"/>
      <c r="B409" s="35"/>
      <c r="C409" s="368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35"/>
      <c r="V409" s="35"/>
      <c r="W409" s="35"/>
      <c r="X409" s="35"/>
      <c r="Y409" s="35"/>
      <c r="Z409" s="35"/>
      <c r="AA409" s="35"/>
      <c r="AB409" s="35"/>
    </row>
    <row r="410" spans="1:28" ht="15.75" customHeight="1">
      <c r="A410" s="35"/>
      <c r="B410" s="35"/>
      <c r="C410" s="368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35"/>
      <c r="V410" s="35"/>
      <c r="W410" s="35"/>
      <c r="X410" s="35"/>
      <c r="Y410" s="35"/>
      <c r="Z410" s="35"/>
      <c r="AA410" s="35"/>
      <c r="AB410" s="35"/>
    </row>
    <row r="411" spans="1:28" ht="15.75" customHeight="1">
      <c r="A411" s="35"/>
      <c r="B411" s="35"/>
      <c r="C411" s="368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35"/>
      <c r="V411" s="35"/>
      <c r="W411" s="35"/>
      <c r="X411" s="35"/>
      <c r="Y411" s="35"/>
      <c r="Z411" s="35"/>
      <c r="AA411" s="35"/>
      <c r="AB411" s="35"/>
    </row>
    <row r="412" spans="1:28" ht="15.75" customHeight="1">
      <c r="A412" s="35"/>
      <c r="B412" s="35"/>
      <c r="C412" s="368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35"/>
      <c r="V412" s="35"/>
      <c r="W412" s="35"/>
      <c r="X412" s="35"/>
      <c r="Y412" s="35"/>
      <c r="Z412" s="35"/>
      <c r="AA412" s="35"/>
      <c r="AB412" s="35"/>
    </row>
    <row r="413" spans="1:28" ht="15.75" customHeight="1">
      <c r="A413" s="35"/>
      <c r="B413" s="35"/>
      <c r="C413" s="368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35"/>
      <c r="V413" s="35"/>
      <c r="W413" s="35"/>
      <c r="X413" s="35"/>
      <c r="Y413" s="35"/>
      <c r="Z413" s="35"/>
      <c r="AA413" s="35"/>
      <c r="AB413" s="35"/>
    </row>
    <row r="414" spans="1:28" ht="15.75" customHeight="1">
      <c r="A414" s="35"/>
      <c r="B414" s="35"/>
      <c r="C414" s="368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35"/>
      <c r="V414" s="35"/>
      <c r="W414" s="35"/>
      <c r="X414" s="35"/>
      <c r="Y414" s="35"/>
      <c r="Z414" s="35"/>
      <c r="AA414" s="35"/>
      <c r="AB414" s="35"/>
    </row>
    <row r="415" spans="1:28" ht="15.75" customHeight="1">
      <c r="A415" s="35"/>
      <c r="B415" s="35"/>
      <c r="C415" s="368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35"/>
      <c r="V415" s="35"/>
      <c r="W415" s="35"/>
      <c r="X415" s="35"/>
      <c r="Y415" s="35"/>
      <c r="Z415" s="35"/>
      <c r="AA415" s="35"/>
      <c r="AB415" s="35"/>
    </row>
    <row r="416" spans="1:28" ht="15.75" customHeight="1">
      <c r="A416" s="35"/>
      <c r="B416" s="35"/>
      <c r="C416" s="368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35"/>
      <c r="V416" s="35"/>
      <c r="W416" s="35"/>
      <c r="X416" s="35"/>
      <c r="Y416" s="35"/>
      <c r="Z416" s="35"/>
      <c r="AA416" s="35"/>
      <c r="AB416" s="35"/>
    </row>
    <row r="417" spans="1:28" ht="15.75" customHeight="1">
      <c r="A417" s="35"/>
      <c r="B417" s="35"/>
      <c r="C417" s="368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35"/>
      <c r="V417" s="35"/>
      <c r="W417" s="35"/>
      <c r="X417" s="35"/>
      <c r="Y417" s="35"/>
      <c r="Z417" s="35"/>
      <c r="AA417" s="35"/>
      <c r="AB417" s="35"/>
    </row>
    <row r="418" spans="1:28" ht="15.75" customHeight="1">
      <c r="A418" s="35"/>
      <c r="B418" s="35"/>
      <c r="C418" s="368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35"/>
      <c r="V418" s="35"/>
      <c r="W418" s="35"/>
      <c r="X418" s="35"/>
      <c r="Y418" s="35"/>
      <c r="Z418" s="35"/>
      <c r="AA418" s="35"/>
      <c r="AB418" s="35"/>
    </row>
    <row r="419" spans="1:28" ht="15.75" customHeight="1">
      <c r="A419" s="35"/>
      <c r="B419" s="35"/>
      <c r="C419" s="368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35"/>
      <c r="V419" s="35"/>
      <c r="W419" s="35"/>
      <c r="X419" s="35"/>
      <c r="Y419" s="35"/>
      <c r="Z419" s="35"/>
      <c r="AA419" s="35"/>
      <c r="AB419" s="35"/>
    </row>
    <row r="420" spans="1:28" ht="15.75" customHeight="1">
      <c r="A420" s="35"/>
      <c r="B420" s="35"/>
      <c r="C420" s="368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35"/>
      <c r="V420" s="35"/>
      <c r="W420" s="35"/>
      <c r="X420" s="35"/>
      <c r="Y420" s="35"/>
      <c r="Z420" s="35"/>
      <c r="AA420" s="35"/>
      <c r="AB420" s="35"/>
    </row>
    <row r="421" spans="1:28" ht="15.75" customHeight="1">
      <c r="A421" s="35"/>
      <c r="B421" s="35"/>
      <c r="C421" s="368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35"/>
      <c r="V421" s="35"/>
      <c r="W421" s="35"/>
      <c r="X421" s="35"/>
      <c r="Y421" s="35"/>
      <c r="Z421" s="35"/>
      <c r="AA421" s="35"/>
      <c r="AB421" s="35"/>
    </row>
    <row r="422" spans="1:28" ht="15.75" customHeight="1">
      <c r="A422" s="35"/>
      <c r="B422" s="35"/>
      <c r="C422" s="368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35"/>
      <c r="V422" s="35"/>
      <c r="W422" s="35"/>
      <c r="X422" s="35"/>
      <c r="Y422" s="35"/>
      <c r="Z422" s="35"/>
      <c r="AA422" s="35"/>
      <c r="AB422" s="35"/>
    </row>
    <row r="423" spans="1:28" ht="15.75" customHeight="1">
      <c r="A423" s="35"/>
      <c r="B423" s="35"/>
      <c r="C423" s="368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35"/>
      <c r="V423" s="35"/>
      <c r="W423" s="35"/>
      <c r="X423" s="35"/>
      <c r="Y423" s="35"/>
      <c r="Z423" s="35"/>
      <c r="AA423" s="35"/>
      <c r="AB423" s="35"/>
    </row>
    <row r="424" spans="1:28" ht="15.75" customHeight="1">
      <c r="A424" s="35"/>
      <c r="B424" s="35"/>
      <c r="C424" s="368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35"/>
      <c r="V424" s="35"/>
      <c r="W424" s="35"/>
      <c r="X424" s="35"/>
      <c r="Y424" s="35"/>
      <c r="Z424" s="35"/>
      <c r="AA424" s="35"/>
      <c r="AB424" s="35"/>
    </row>
    <row r="425" spans="1:28" ht="15.75" customHeight="1">
      <c r="A425" s="35"/>
      <c r="B425" s="35"/>
      <c r="C425" s="368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35"/>
      <c r="V425" s="35"/>
      <c r="W425" s="35"/>
      <c r="X425" s="35"/>
      <c r="Y425" s="35"/>
      <c r="Z425" s="35"/>
      <c r="AA425" s="35"/>
      <c r="AB425" s="35"/>
    </row>
    <row r="426" spans="1:28" ht="15.75" customHeight="1">
      <c r="A426" s="35"/>
      <c r="B426" s="35"/>
      <c r="C426" s="368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35"/>
      <c r="V426" s="35"/>
      <c r="W426" s="35"/>
      <c r="X426" s="35"/>
      <c r="Y426" s="35"/>
      <c r="Z426" s="35"/>
      <c r="AA426" s="35"/>
      <c r="AB426" s="35"/>
    </row>
    <row r="427" spans="1:28" ht="15.75" customHeight="1">
      <c r="A427" s="35"/>
      <c r="B427" s="35"/>
      <c r="C427" s="368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35"/>
      <c r="V427" s="35"/>
      <c r="W427" s="35"/>
      <c r="X427" s="35"/>
      <c r="Y427" s="35"/>
      <c r="Z427" s="35"/>
      <c r="AA427" s="35"/>
      <c r="AB427" s="35"/>
    </row>
    <row r="428" spans="1:28" ht="15.75" customHeight="1">
      <c r="A428" s="35"/>
      <c r="B428" s="35"/>
      <c r="C428" s="368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35"/>
      <c r="V428" s="35"/>
      <c r="W428" s="35"/>
      <c r="X428" s="35"/>
      <c r="Y428" s="35"/>
      <c r="Z428" s="35"/>
      <c r="AA428" s="35"/>
      <c r="AB428" s="35"/>
    </row>
    <row r="429" spans="1:28" ht="15.75" customHeight="1">
      <c r="A429" s="35"/>
      <c r="B429" s="35"/>
      <c r="C429" s="368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35"/>
      <c r="V429" s="35"/>
      <c r="W429" s="35"/>
      <c r="X429" s="35"/>
      <c r="Y429" s="35"/>
      <c r="Z429" s="35"/>
      <c r="AA429" s="35"/>
      <c r="AB429" s="35"/>
    </row>
    <row r="430" spans="1:28" ht="15.75" customHeight="1">
      <c r="A430" s="35"/>
      <c r="B430" s="35"/>
      <c r="C430" s="368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35"/>
      <c r="V430" s="35"/>
      <c r="W430" s="35"/>
      <c r="X430" s="35"/>
      <c r="Y430" s="35"/>
      <c r="Z430" s="35"/>
      <c r="AA430" s="35"/>
      <c r="AB430" s="35"/>
    </row>
    <row r="431" spans="1:28" ht="15.75" customHeight="1">
      <c r="A431" s="35"/>
      <c r="B431" s="35"/>
      <c r="C431" s="368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35"/>
      <c r="V431" s="35"/>
      <c r="W431" s="35"/>
      <c r="X431" s="35"/>
      <c r="Y431" s="35"/>
      <c r="Z431" s="35"/>
      <c r="AA431" s="35"/>
      <c r="AB431" s="35"/>
    </row>
    <row r="432" spans="1:28" ht="15.75" customHeight="1">
      <c r="A432" s="35"/>
      <c r="B432" s="35"/>
      <c r="C432" s="368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35"/>
      <c r="V432" s="35"/>
      <c r="W432" s="35"/>
      <c r="X432" s="35"/>
      <c r="Y432" s="35"/>
      <c r="Z432" s="35"/>
      <c r="AA432" s="35"/>
      <c r="AB432" s="35"/>
    </row>
    <row r="433" spans="1:28" ht="15.75" customHeight="1">
      <c r="A433" s="35"/>
      <c r="B433" s="35"/>
      <c r="C433" s="368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35"/>
      <c r="V433" s="35"/>
      <c r="W433" s="35"/>
      <c r="X433" s="35"/>
      <c r="Y433" s="35"/>
      <c r="Z433" s="35"/>
      <c r="AA433" s="35"/>
      <c r="AB433" s="35"/>
    </row>
    <row r="434" spans="1:28" ht="15.75" customHeight="1">
      <c r="A434" s="35"/>
      <c r="B434" s="35"/>
      <c r="C434" s="368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35"/>
      <c r="V434" s="35"/>
      <c r="W434" s="35"/>
      <c r="X434" s="35"/>
      <c r="Y434" s="35"/>
      <c r="Z434" s="35"/>
      <c r="AA434" s="35"/>
      <c r="AB434" s="35"/>
    </row>
    <row r="435" spans="1:28" ht="15.75" customHeight="1">
      <c r="A435" s="35"/>
      <c r="B435" s="35"/>
      <c r="C435" s="368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35"/>
      <c r="V435" s="35"/>
      <c r="W435" s="35"/>
      <c r="X435" s="35"/>
      <c r="Y435" s="35"/>
      <c r="Z435" s="35"/>
      <c r="AA435" s="35"/>
      <c r="AB435" s="35"/>
    </row>
    <row r="436" spans="1:28" ht="15.75" customHeight="1">
      <c r="A436" s="35"/>
      <c r="B436" s="35"/>
      <c r="C436" s="368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35"/>
      <c r="V436" s="35"/>
      <c r="W436" s="35"/>
      <c r="X436" s="35"/>
      <c r="Y436" s="35"/>
      <c r="Z436" s="35"/>
      <c r="AA436" s="35"/>
      <c r="AB436" s="35"/>
    </row>
    <row r="437" spans="1:28" ht="15.75" customHeight="1">
      <c r="A437" s="35"/>
      <c r="B437" s="35"/>
      <c r="C437" s="368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35"/>
      <c r="V437" s="35"/>
      <c r="W437" s="35"/>
      <c r="X437" s="35"/>
      <c r="Y437" s="35"/>
      <c r="Z437" s="35"/>
      <c r="AA437" s="35"/>
      <c r="AB437" s="35"/>
    </row>
    <row r="438" spans="1:28" ht="15.75" customHeight="1">
      <c r="A438" s="35"/>
      <c r="B438" s="35"/>
      <c r="C438" s="368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35"/>
      <c r="V438" s="35"/>
      <c r="W438" s="35"/>
      <c r="X438" s="35"/>
      <c r="Y438" s="35"/>
      <c r="Z438" s="35"/>
      <c r="AA438" s="35"/>
      <c r="AB438" s="35"/>
    </row>
    <row r="439" spans="1:28" ht="15.75" customHeight="1">
      <c r="A439" s="35"/>
      <c r="B439" s="35"/>
      <c r="C439" s="368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35"/>
      <c r="V439" s="35"/>
      <c r="W439" s="35"/>
      <c r="X439" s="35"/>
      <c r="Y439" s="35"/>
      <c r="Z439" s="35"/>
      <c r="AA439" s="35"/>
      <c r="AB439" s="35"/>
    </row>
    <row r="440" spans="1:28" ht="15.75" customHeight="1">
      <c r="A440" s="35"/>
      <c r="B440" s="35"/>
      <c r="C440" s="368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35"/>
      <c r="V440" s="35"/>
      <c r="W440" s="35"/>
      <c r="X440" s="35"/>
      <c r="Y440" s="35"/>
      <c r="Z440" s="35"/>
      <c r="AA440" s="35"/>
      <c r="AB440" s="35"/>
    </row>
    <row r="441" spans="1:28" ht="15.75" customHeight="1">
      <c r="A441" s="35"/>
      <c r="B441" s="35"/>
      <c r="C441" s="368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35"/>
      <c r="V441" s="35"/>
      <c r="W441" s="35"/>
      <c r="X441" s="35"/>
      <c r="Y441" s="35"/>
      <c r="Z441" s="35"/>
      <c r="AA441" s="35"/>
      <c r="AB441" s="35"/>
    </row>
    <row r="442" spans="1:28" ht="15.75" customHeight="1">
      <c r="A442" s="35"/>
      <c r="B442" s="35"/>
      <c r="C442" s="368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35"/>
      <c r="V442" s="35"/>
      <c r="W442" s="35"/>
      <c r="X442" s="35"/>
      <c r="Y442" s="35"/>
      <c r="Z442" s="35"/>
      <c r="AA442" s="35"/>
      <c r="AB442" s="35"/>
    </row>
    <row r="443" spans="1:28" ht="15.75" customHeight="1">
      <c r="A443" s="35"/>
      <c r="B443" s="35"/>
      <c r="C443" s="368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35"/>
      <c r="V443" s="35"/>
      <c r="W443" s="35"/>
      <c r="X443" s="35"/>
      <c r="Y443" s="35"/>
      <c r="Z443" s="35"/>
      <c r="AA443" s="35"/>
      <c r="AB443" s="35"/>
    </row>
    <row r="444" spans="1:28" ht="15.75" customHeight="1">
      <c r="A444" s="35"/>
      <c r="B444" s="35"/>
      <c r="C444" s="368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35"/>
      <c r="V444" s="35"/>
      <c r="W444" s="35"/>
      <c r="X444" s="35"/>
      <c r="Y444" s="35"/>
      <c r="Z444" s="35"/>
      <c r="AA444" s="35"/>
      <c r="AB444" s="35"/>
    </row>
    <row r="445" spans="1:28" ht="15.75" customHeight="1">
      <c r="A445" s="35"/>
      <c r="B445" s="35"/>
      <c r="C445" s="368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35"/>
      <c r="V445" s="35"/>
      <c r="W445" s="35"/>
      <c r="X445" s="35"/>
      <c r="Y445" s="35"/>
      <c r="Z445" s="35"/>
      <c r="AA445" s="35"/>
      <c r="AB445" s="35"/>
    </row>
    <row r="446" spans="1:28" ht="15.75" customHeight="1">
      <c r="A446" s="35"/>
      <c r="B446" s="35"/>
      <c r="C446" s="368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35"/>
      <c r="V446" s="35"/>
      <c r="W446" s="35"/>
      <c r="X446" s="35"/>
      <c r="Y446" s="35"/>
      <c r="Z446" s="35"/>
      <c r="AA446" s="35"/>
      <c r="AB446" s="35"/>
    </row>
    <row r="447" spans="1:28" ht="15.75" customHeight="1">
      <c r="A447" s="35"/>
      <c r="B447" s="35"/>
      <c r="C447" s="368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35"/>
      <c r="V447" s="35"/>
      <c r="W447" s="35"/>
      <c r="X447" s="35"/>
      <c r="Y447" s="35"/>
      <c r="Z447" s="35"/>
      <c r="AA447" s="35"/>
      <c r="AB447" s="35"/>
    </row>
    <row r="448" spans="1:28" ht="15.75" customHeight="1">
      <c r="A448" s="35"/>
      <c r="B448" s="35"/>
      <c r="C448" s="368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35"/>
      <c r="V448" s="35"/>
      <c r="W448" s="35"/>
      <c r="X448" s="35"/>
      <c r="Y448" s="35"/>
      <c r="Z448" s="35"/>
      <c r="AA448" s="35"/>
      <c r="AB448" s="35"/>
    </row>
    <row r="449" spans="1:28" ht="15.75" customHeight="1">
      <c r="A449" s="35"/>
      <c r="B449" s="35"/>
      <c r="C449" s="368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35"/>
      <c r="V449" s="35"/>
      <c r="W449" s="35"/>
      <c r="X449" s="35"/>
      <c r="Y449" s="35"/>
      <c r="Z449" s="35"/>
      <c r="AA449" s="35"/>
      <c r="AB449" s="35"/>
    </row>
    <row r="450" spans="1:28" ht="15.75" customHeight="1">
      <c r="A450" s="35"/>
      <c r="B450" s="35"/>
      <c r="C450" s="368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35"/>
      <c r="V450" s="35"/>
      <c r="W450" s="35"/>
      <c r="X450" s="35"/>
      <c r="Y450" s="35"/>
      <c r="Z450" s="35"/>
      <c r="AA450" s="35"/>
      <c r="AB450" s="35"/>
    </row>
    <row r="451" spans="1:28" ht="15.75" customHeight="1">
      <c r="A451" s="35"/>
      <c r="B451" s="35"/>
      <c r="C451" s="368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35"/>
      <c r="V451" s="35"/>
      <c r="W451" s="35"/>
      <c r="X451" s="35"/>
      <c r="Y451" s="35"/>
      <c r="Z451" s="35"/>
      <c r="AA451" s="35"/>
      <c r="AB451" s="35"/>
    </row>
    <row r="452" spans="1:28" ht="15.75" customHeight="1">
      <c r="A452" s="35"/>
      <c r="B452" s="35"/>
      <c r="C452" s="368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35"/>
      <c r="V452" s="35"/>
      <c r="W452" s="35"/>
      <c r="X452" s="35"/>
      <c r="Y452" s="35"/>
      <c r="Z452" s="35"/>
      <c r="AA452" s="35"/>
      <c r="AB452" s="35"/>
    </row>
    <row r="453" spans="1:28" ht="15.75" customHeight="1">
      <c r="A453" s="35"/>
      <c r="B453" s="35"/>
      <c r="C453" s="368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35"/>
      <c r="V453" s="35"/>
      <c r="W453" s="35"/>
      <c r="X453" s="35"/>
      <c r="Y453" s="35"/>
      <c r="Z453" s="35"/>
      <c r="AA453" s="35"/>
      <c r="AB453" s="35"/>
    </row>
    <row r="454" spans="1:28" ht="15.75" customHeight="1">
      <c r="A454" s="35"/>
      <c r="B454" s="35"/>
      <c r="C454" s="368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35"/>
      <c r="V454" s="35"/>
      <c r="W454" s="35"/>
      <c r="X454" s="35"/>
      <c r="Y454" s="35"/>
      <c r="Z454" s="35"/>
      <c r="AA454" s="35"/>
      <c r="AB454" s="35"/>
    </row>
    <row r="455" spans="1:28" ht="15.75" customHeight="1">
      <c r="A455" s="35"/>
      <c r="B455" s="35"/>
      <c r="C455" s="368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35"/>
      <c r="V455" s="35"/>
      <c r="W455" s="35"/>
      <c r="X455" s="35"/>
      <c r="Y455" s="35"/>
      <c r="Z455" s="35"/>
      <c r="AA455" s="35"/>
      <c r="AB455" s="35"/>
    </row>
    <row r="456" spans="1:28" ht="15.75" customHeight="1">
      <c r="A456" s="35"/>
      <c r="B456" s="35"/>
      <c r="C456" s="368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35"/>
      <c r="V456" s="35"/>
      <c r="W456" s="35"/>
      <c r="X456" s="35"/>
      <c r="Y456" s="35"/>
      <c r="Z456" s="35"/>
      <c r="AA456" s="35"/>
      <c r="AB456" s="35"/>
    </row>
    <row r="457" spans="1:28" ht="15.75" customHeight="1">
      <c r="A457" s="35"/>
      <c r="B457" s="35"/>
      <c r="C457" s="368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35"/>
      <c r="V457" s="35"/>
      <c r="W457" s="35"/>
      <c r="X457" s="35"/>
      <c r="Y457" s="35"/>
      <c r="Z457" s="35"/>
      <c r="AA457" s="35"/>
      <c r="AB457" s="35"/>
    </row>
    <row r="458" spans="1:28" ht="15.75" customHeight="1">
      <c r="A458" s="35"/>
      <c r="B458" s="35"/>
      <c r="C458" s="368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35"/>
      <c r="V458" s="35"/>
      <c r="W458" s="35"/>
      <c r="X458" s="35"/>
      <c r="Y458" s="35"/>
      <c r="Z458" s="35"/>
      <c r="AA458" s="35"/>
      <c r="AB458" s="35"/>
    </row>
    <row r="459" spans="1:28" ht="15.75" customHeight="1">
      <c r="A459" s="35"/>
      <c r="B459" s="35"/>
      <c r="C459" s="368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35"/>
      <c r="V459" s="35"/>
      <c r="W459" s="35"/>
      <c r="X459" s="35"/>
      <c r="Y459" s="35"/>
      <c r="Z459" s="35"/>
      <c r="AA459" s="35"/>
      <c r="AB459" s="35"/>
    </row>
    <row r="460" spans="1:28" ht="15.75" customHeight="1">
      <c r="A460" s="35"/>
      <c r="B460" s="35"/>
      <c r="C460" s="368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35"/>
      <c r="V460" s="35"/>
      <c r="W460" s="35"/>
      <c r="X460" s="35"/>
      <c r="Y460" s="35"/>
      <c r="Z460" s="35"/>
      <c r="AA460" s="35"/>
      <c r="AB460" s="35"/>
    </row>
    <row r="461" spans="1:28" ht="15.75" customHeight="1">
      <c r="A461" s="35"/>
      <c r="B461" s="35"/>
      <c r="C461" s="368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35"/>
      <c r="V461" s="35"/>
      <c r="W461" s="35"/>
      <c r="X461" s="35"/>
      <c r="Y461" s="35"/>
      <c r="Z461" s="35"/>
      <c r="AA461" s="35"/>
      <c r="AB461" s="35"/>
    </row>
    <row r="462" spans="1:28" ht="15.75" customHeight="1">
      <c r="A462" s="35"/>
      <c r="B462" s="35"/>
      <c r="C462" s="368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35"/>
      <c r="V462" s="35"/>
      <c r="W462" s="35"/>
      <c r="X462" s="35"/>
      <c r="Y462" s="35"/>
      <c r="Z462" s="35"/>
      <c r="AA462" s="35"/>
      <c r="AB462" s="35"/>
    </row>
    <row r="463" spans="1:28" ht="15.75" customHeight="1">
      <c r="A463" s="35"/>
      <c r="B463" s="35"/>
      <c r="C463" s="368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35"/>
      <c r="V463" s="35"/>
      <c r="W463" s="35"/>
      <c r="X463" s="35"/>
      <c r="Y463" s="35"/>
      <c r="Z463" s="35"/>
      <c r="AA463" s="35"/>
      <c r="AB463" s="35"/>
    </row>
    <row r="464" spans="1:28" ht="15.75" customHeight="1">
      <c r="A464" s="35"/>
      <c r="B464" s="35"/>
      <c r="C464" s="368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35"/>
      <c r="V464" s="35"/>
      <c r="W464" s="35"/>
      <c r="X464" s="35"/>
      <c r="Y464" s="35"/>
      <c r="Z464" s="35"/>
      <c r="AA464" s="35"/>
      <c r="AB464" s="35"/>
    </row>
    <row r="465" spans="1:28" ht="15.75" customHeight="1">
      <c r="A465" s="35"/>
      <c r="B465" s="35"/>
      <c r="C465" s="368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35"/>
      <c r="V465" s="35"/>
      <c r="W465" s="35"/>
      <c r="X465" s="35"/>
      <c r="Y465" s="35"/>
      <c r="Z465" s="35"/>
      <c r="AA465" s="35"/>
      <c r="AB465" s="35"/>
    </row>
    <row r="466" spans="1:28" ht="15.75" customHeight="1">
      <c r="A466" s="35"/>
      <c r="B466" s="35"/>
      <c r="C466" s="368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35"/>
      <c r="V466" s="35"/>
      <c r="W466" s="35"/>
      <c r="X466" s="35"/>
      <c r="Y466" s="35"/>
      <c r="Z466" s="35"/>
      <c r="AA466" s="35"/>
      <c r="AB466" s="35"/>
    </row>
    <row r="467" spans="1:28" ht="15.75" customHeight="1">
      <c r="A467" s="35"/>
      <c r="B467" s="35"/>
      <c r="C467" s="368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35"/>
      <c r="V467" s="35"/>
      <c r="W467" s="35"/>
      <c r="X467" s="35"/>
      <c r="Y467" s="35"/>
      <c r="Z467" s="35"/>
      <c r="AA467" s="35"/>
      <c r="AB467" s="35"/>
    </row>
    <row r="468" spans="1:28" ht="15.75" customHeight="1">
      <c r="A468" s="35"/>
      <c r="B468" s="35"/>
      <c r="C468" s="368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35"/>
      <c r="V468" s="35"/>
      <c r="W468" s="35"/>
      <c r="X468" s="35"/>
      <c r="Y468" s="35"/>
      <c r="Z468" s="35"/>
      <c r="AA468" s="35"/>
      <c r="AB468" s="35"/>
    </row>
    <row r="469" spans="1:28" ht="15.75" customHeight="1">
      <c r="A469" s="35"/>
      <c r="B469" s="35"/>
      <c r="C469" s="368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35"/>
      <c r="V469" s="35"/>
      <c r="W469" s="35"/>
      <c r="X469" s="35"/>
      <c r="Y469" s="35"/>
      <c r="Z469" s="35"/>
      <c r="AA469" s="35"/>
      <c r="AB469" s="35"/>
    </row>
    <row r="470" spans="1:28" ht="15.75" customHeight="1">
      <c r="A470" s="35"/>
      <c r="B470" s="35"/>
      <c r="C470" s="368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35"/>
      <c r="V470" s="35"/>
      <c r="W470" s="35"/>
      <c r="X470" s="35"/>
      <c r="Y470" s="35"/>
      <c r="Z470" s="35"/>
      <c r="AA470" s="35"/>
      <c r="AB470" s="35"/>
    </row>
    <row r="471" spans="1:28" ht="15.75" customHeight="1">
      <c r="A471" s="35"/>
      <c r="B471" s="35"/>
      <c r="C471" s="368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35"/>
      <c r="V471" s="35"/>
      <c r="W471" s="35"/>
      <c r="X471" s="35"/>
      <c r="Y471" s="35"/>
      <c r="Z471" s="35"/>
      <c r="AA471" s="35"/>
      <c r="AB471" s="35"/>
    </row>
    <row r="472" spans="1:28" ht="15.75" customHeight="1">
      <c r="A472" s="35"/>
      <c r="B472" s="35"/>
      <c r="C472" s="368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35"/>
      <c r="V472" s="35"/>
      <c r="W472" s="35"/>
      <c r="X472" s="35"/>
      <c r="Y472" s="35"/>
      <c r="Z472" s="35"/>
      <c r="AA472" s="35"/>
      <c r="AB472" s="35"/>
    </row>
    <row r="473" spans="1:28" ht="15.75" customHeight="1">
      <c r="A473" s="35"/>
      <c r="B473" s="35"/>
      <c r="C473" s="368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35"/>
      <c r="V473" s="35"/>
      <c r="W473" s="35"/>
      <c r="X473" s="35"/>
      <c r="Y473" s="35"/>
      <c r="Z473" s="35"/>
      <c r="AA473" s="35"/>
      <c r="AB473" s="35"/>
    </row>
    <row r="474" spans="1:28" ht="15.75" customHeight="1">
      <c r="A474" s="35"/>
      <c r="B474" s="35"/>
      <c r="C474" s="368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35"/>
      <c r="V474" s="35"/>
      <c r="W474" s="35"/>
      <c r="X474" s="35"/>
      <c r="Y474" s="35"/>
      <c r="Z474" s="35"/>
      <c r="AA474" s="35"/>
      <c r="AB474" s="35"/>
    </row>
    <row r="475" spans="1:28" ht="15.75" customHeight="1">
      <c r="A475" s="35"/>
      <c r="B475" s="35"/>
      <c r="C475" s="368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35"/>
      <c r="V475" s="35"/>
      <c r="W475" s="35"/>
      <c r="X475" s="35"/>
      <c r="Y475" s="35"/>
      <c r="Z475" s="35"/>
      <c r="AA475" s="35"/>
      <c r="AB475" s="35"/>
    </row>
    <row r="476" spans="1:28" ht="15.75" customHeight="1">
      <c r="A476" s="35"/>
      <c r="B476" s="35"/>
      <c r="C476" s="368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35"/>
      <c r="V476" s="35"/>
      <c r="W476" s="35"/>
      <c r="X476" s="35"/>
      <c r="Y476" s="35"/>
      <c r="Z476" s="35"/>
      <c r="AA476" s="35"/>
      <c r="AB476" s="35"/>
    </row>
    <row r="477" spans="1:28" ht="15.75" customHeight="1">
      <c r="A477" s="35"/>
      <c r="B477" s="35"/>
      <c r="C477" s="368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35"/>
      <c r="V477" s="35"/>
      <c r="W477" s="35"/>
      <c r="X477" s="35"/>
      <c r="Y477" s="35"/>
      <c r="Z477" s="35"/>
      <c r="AA477" s="35"/>
      <c r="AB477" s="35"/>
    </row>
    <row r="478" spans="1:28" ht="15.75" customHeight="1">
      <c r="A478" s="35"/>
      <c r="B478" s="35"/>
      <c r="C478" s="368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35"/>
      <c r="V478" s="35"/>
      <c r="W478" s="35"/>
      <c r="X478" s="35"/>
      <c r="Y478" s="35"/>
      <c r="Z478" s="35"/>
      <c r="AA478" s="35"/>
      <c r="AB478" s="35"/>
    </row>
    <row r="479" spans="1:28" ht="15.75" customHeight="1">
      <c r="A479" s="35"/>
      <c r="B479" s="35"/>
      <c r="C479" s="368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35"/>
      <c r="V479" s="35"/>
      <c r="W479" s="35"/>
      <c r="X479" s="35"/>
      <c r="Y479" s="35"/>
      <c r="Z479" s="35"/>
      <c r="AA479" s="35"/>
      <c r="AB479" s="35"/>
    </row>
    <row r="480" spans="1:28" ht="15.75" customHeight="1">
      <c r="A480" s="35"/>
      <c r="B480" s="35"/>
      <c r="C480" s="368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35"/>
      <c r="V480" s="35"/>
      <c r="W480" s="35"/>
      <c r="X480" s="35"/>
      <c r="Y480" s="35"/>
      <c r="Z480" s="35"/>
      <c r="AA480" s="35"/>
      <c r="AB480" s="35"/>
    </row>
    <row r="481" spans="1:28" ht="15.75" customHeight="1">
      <c r="A481" s="35"/>
      <c r="B481" s="35"/>
      <c r="C481" s="368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35"/>
      <c r="V481" s="35"/>
      <c r="W481" s="35"/>
      <c r="X481" s="35"/>
      <c r="Y481" s="35"/>
      <c r="Z481" s="35"/>
      <c r="AA481" s="35"/>
      <c r="AB481" s="35"/>
    </row>
    <row r="482" spans="1:28" ht="15.75" customHeight="1">
      <c r="A482" s="35"/>
      <c r="B482" s="35"/>
      <c r="C482" s="368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35"/>
      <c r="V482" s="35"/>
      <c r="W482" s="35"/>
      <c r="X482" s="35"/>
      <c r="Y482" s="35"/>
      <c r="Z482" s="35"/>
      <c r="AA482" s="35"/>
      <c r="AB482" s="35"/>
    </row>
    <row r="483" spans="1:28" ht="15.75" customHeight="1">
      <c r="A483" s="35"/>
      <c r="B483" s="35"/>
      <c r="C483" s="368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35"/>
      <c r="V483" s="35"/>
      <c r="W483" s="35"/>
      <c r="X483" s="35"/>
      <c r="Y483" s="35"/>
      <c r="Z483" s="35"/>
      <c r="AA483" s="35"/>
      <c r="AB483" s="35"/>
    </row>
    <row r="484" spans="1:28" ht="15.75" customHeight="1">
      <c r="A484" s="35"/>
      <c r="B484" s="35"/>
      <c r="C484" s="368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35"/>
      <c r="V484" s="35"/>
      <c r="W484" s="35"/>
      <c r="X484" s="35"/>
      <c r="Y484" s="35"/>
      <c r="Z484" s="35"/>
      <c r="AA484" s="35"/>
      <c r="AB484" s="35"/>
    </row>
    <row r="485" spans="1:28" ht="15.75" customHeight="1">
      <c r="A485" s="35"/>
      <c r="B485" s="35"/>
      <c r="C485" s="368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35"/>
      <c r="V485" s="35"/>
      <c r="W485" s="35"/>
      <c r="X485" s="35"/>
      <c r="Y485" s="35"/>
      <c r="Z485" s="35"/>
      <c r="AA485" s="35"/>
      <c r="AB485" s="35"/>
    </row>
    <row r="486" spans="1:28" ht="15.75" customHeight="1">
      <c r="A486" s="35"/>
      <c r="B486" s="35"/>
      <c r="C486" s="368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35"/>
      <c r="V486" s="35"/>
      <c r="W486" s="35"/>
      <c r="X486" s="35"/>
      <c r="Y486" s="35"/>
      <c r="Z486" s="35"/>
      <c r="AA486" s="35"/>
      <c r="AB486" s="35"/>
    </row>
    <row r="487" spans="1:28" ht="15.75" customHeight="1">
      <c r="A487" s="35"/>
      <c r="B487" s="35"/>
      <c r="C487" s="368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35"/>
      <c r="V487" s="35"/>
      <c r="W487" s="35"/>
      <c r="X487" s="35"/>
      <c r="Y487" s="35"/>
      <c r="Z487" s="35"/>
      <c r="AA487" s="35"/>
      <c r="AB487" s="35"/>
    </row>
    <row r="488" spans="1:28" ht="15.75" customHeight="1">
      <c r="A488" s="35"/>
      <c r="B488" s="35"/>
      <c r="C488" s="368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35"/>
      <c r="V488" s="35"/>
      <c r="W488" s="35"/>
      <c r="X488" s="35"/>
      <c r="Y488" s="35"/>
      <c r="Z488" s="35"/>
      <c r="AA488" s="35"/>
      <c r="AB488" s="35"/>
    </row>
    <row r="489" spans="1:28" ht="15.75" customHeight="1">
      <c r="A489" s="35"/>
      <c r="B489" s="35"/>
      <c r="C489" s="368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35"/>
      <c r="V489" s="35"/>
      <c r="W489" s="35"/>
      <c r="X489" s="35"/>
      <c r="Y489" s="35"/>
      <c r="Z489" s="35"/>
      <c r="AA489" s="35"/>
      <c r="AB489" s="35"/>
    </row>
    <row r="490" spans="1:28" ht="15.75" customHeight="1">
      <c r="A490" s="35"/>
      <c r="B490" s="35"/>
      <c r="C490" s="368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35"/>
      <c r="V490" s="35"/>
      <c r="W490" s="35"/>
      <c r="X490" s="35"/>
      <c r="Y490" s="35"/>
      <c r="Z490" s="35"/>
      <c r="AA490" s="35"/>
      <c r="AB490" s="35"/>
    </row>
    <row r="491" spans="1:28" ht="15.75" customHeight="1">
      <c r="A491" s="35"/>
      <c r="B491" s="35"/>
      <c r="C491" s="368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35"/>
      <c r="V491" s="35"/>
      <c r="W491" s="35"/>
      <c r="X491" s="35"/>
      <c r="Y491" s="35"/>
      <c r="Z491" s="35"/>
      <c r="AA491" s="35"/>
      <c r="AB491" s="35"/>
    </row>
    <row r="492" spans="1:28" ht="15.75" customHeight="1">
      <c r="A492" s="35"/>
      <c r="B492" s="35"/>
      <c r="C492" s="368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35"/>
      <c r="V492" s="35"/>
      <c r="W492" s="35"/>
      <c r="X492" s="35"/>
      <c r="Y492" s="35"/>
      <c r="Z492" s="35"/>
      <c r="AA492" s="35"/>
      <c r="AB492" s="35"/>
    </row>
    <row r="493" spans="1:28" ht="15.75" customHeight="1">
      <c r="A493" s="35"/>
      <c r="B493" s="35"/>
      <c r="C493" s="368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35"/>
      <c r="V493" s="35"/>
      <c r="W493" s="35"/>
      <c r="X493" s="35"/>
      <c r="Y493" s="35"/>
      <c r="Z493" s="35"/>
      <c r="AA493" s="35"/>
      <c r="AB493" s="35"/>
    </row>
    <row r="494" spans="1:28" ht="15.75" customHeight="1">
      <c r="A494" s="35"/>
      <c r="B494" s="35"/>
      <c r="C494" s="368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35"/>
      <c r="V494" s="35"/>
      <c r="W494" s="35"/>
      <c r="X494" s="35"/>
      <c r="Y494" s="35"/>
      <c r="Z494" s="35"/>
      <c r="AA494" s="35"/>
      <c r="AB494" s="35"/>
    </row>
    <row r="495" spans="1:28" ht="15.75" customHeight="1">
      <c r="A495" s="35"/>
      <c r="B495" s="35"/>
      <c r="C495" s="368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35"/>
      <c r="V495" s="35"/>
      <c r="W495" s="35"/>
      <c r="X495" s="35"/>
      <c r="Y495" s="35"/>
      <c r="Z495" s="35"/>
      <c r="AA495" s="35"/>
      <c r="AB495" s="35"/>
    </row>
    <row r="496" spans="1:28" ht="15.75" customHeight="1">
      <c r="A496" s="35"/>
      <c r="B496" s="35"/>
      <c r="C496" s="368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35"/>
      <c r="V496" s="35"/>
      <c r="W496" s="35"/>
      <c r="X496" s="35"/>
      <c r="Y496" s="35"/>
      <c r="Z496" s="35"/>
      <c r="AA496" s="35"/>
      <c r="AB496" s="35"/>
    </row>
    <row r="497" spans="1:28" ht="15.75" customHeight="1">
      <c r="A497" s="35"/>
      <c r="B497" s="35"/>
      <c r="C497" s="368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35"/>
      <c r="V497" s="35"/>
      <c r="W497" s="35"/>
      <c r="X497" s="35"/>
      <c r="Y497" s="35"/>
      <c r="Z497" s="35"/>
      <c r="AA497" s="35"/>
      <c r="AB497" s="35"/>
    </row>
    <row r="498" spans="1:28" ht="15.75" customHeight="1">
      <c r="A498" s="35"/>
      <c r="B498" s="35"/>
      <c r="C498" s="368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35"/>
      <c r="V498" s="35"/>
      <c r="W498" s="35"/>
      <c r="X498" s="35"/>
      <c r="Y498" s="35"/>
      <c r="Z498" s="35"/>
      <c r="AA498" s="35"/>
      <c r="AB498" s="35"/>
    </row>
    <row r="499" spans="1:28" ht="15.75" customHeight="1">
      <c r="A499" s="35"/>
      <c r="B499" s="35"/>
      <c r="C499" s="368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35"/>
      <c r="V499" s="35"/>
      <c r="W499" s="35"/>
      <c r="X499" s="35"/>
      <c r="Y499" s="35"/>
      <c r="Z499" s="35"/>
      <c r="AA499" s="35"/>
      <c r="AB499" s="35"/>
    </row>
    <row r="500" spans="1:28" ht="15.75" customHeight="1">
      <c r="A500" s="35"/>
      <c r="B500" s="35"/>
      <c r="C500" s="368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35"/>
      <c r="V500" s="35"/>
      <c r="W500" s="35"/>
      <c r="X500" s="35"/>
      <c r="Y500" s="35"/>
      <c r="Z500" s="35"/>
      <c r="AA500" s="35"/>
      <c r="AB500" s="35"/>
    </row>
    <row r="501" spans="1:28" ht="15.75" customHeight="1">
      <c r="A501" s="35"/>
      <c r="B501" s="35"/>
      <c r="C501" s="368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35"/>
      <c r="V501" s="35"/>
      <c r="W501" s="35"/>
      <c r="X501" s="35"/>
      <c r="Y501" s="35"/>
      <c r="Z501" s="35"/>
      <c r="AA501" s="35"/>
      <c r="AB501" s="35"/>
    </row>
    <row r="502" spans="1:28" ht="15.75" customHeight="1">
      <c r="A502" s="35"/>
      <c r="B502" s="35"/>
      <c r="C502" s="368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35"/>
      <c r="V502" s="35"/>
      <c r="W502" s="35"/>
      <c r="X502" s="35"/>
      <c r="Y502" s="35"/>
      <c r="Z502" s="35"/>
      <c r="AA502" s="35"/>
      <c r="AB502" s="35"/>
    </row>
    <row r="503" spans="1:28" ht="15.75" customHeight="1">
      <c r="A503" s="35"/>
      <c r="B503" s="35"/>
      <c r="C503" s="368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35"/>
      <c r="V503" s="35"/>
      <c r="W503" s="35"/>
      <c r="X503" s="35"/>
      <c r="Y503" s="35"/>
      <c r="Z503" s="35"/>
      <c r="AA503" s="35"/>
      <c r="AB503" s="35"/>
    </row>
    <row r="504" spans="1:28" ht="15.75" customHeight="1">
      <c r="A504" s="35"/>
      <c r="B504" s="35"/>
      <c r="C504" s="368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35"/>
      <c r="V504" s="35"/>
      <c r="W504" s="35"/>
      <c r="X504" s="35"/>
      <c r="Y504" s="35"/>
      <c r="Z504" s="35"/>
      <c r="AA504" s="35"/>
      <c r="AB504" s="35"/>
    </row>
    <row r="505" spans="1:28" ht="15.75" customHeight="1">
      <c r="A505" s="35"/>
      <c r="B505" s="35"/>
      <c r="C505" s="368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35"/>
      <c r="V505" s="35"/>
      <c r="W505" s="35"/>
      <c r="X505" s="35"/>
      <c r="Y505" s="35"/>
      <c r="Z505" s="35"/>
      <c r="AA505" s="35"/>
      <c r="AB505" s="35"/>
    </row>
    <row r="506" spans="1:28" ht="15.75" customHeight="1">
      <c r="A506" s="35"/>
      <c r="B506" s="35"/>
      <c r="C506" s="368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35"/>
      <c r="V506" s="35"/>
      <c r="W506" s="35"/>
      <c r="X506" s="35"/>
      <c r="Y506" s="35"/>
      <c r="Z506" s="35"/>
      <c r="AA506" s="35"/>
      <c r="AB506" s="35"/>
    </row>
    <row r="507" spans="1:28" ht="15.75" customHeight="1">
      <c r="A507" s="35"/>
      <c r="B507" s="35"/>
      <c r="C507" s="368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35"/>
      <c r="V507" s="35"/>
      <c r="W507" s="35"/>
      <c r="X507" s="35"/>
      <c r="Y507" s="35"/>
      <c r="Z507" s="35"/>
      <c r="AA507" s="35"/>
      <c r="AB507" s="35"/>
    </row>
    <row r="508" spans="1:28" ht="15.75" customHeight="1">
      <c r="A508" s="35"/>
      <c r="B508" s="35"/>
      <c r="C508" s="368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35"/>
      <c r="V508" s="35"/>
      <c r="W508" s="35"/>
      <c r="X508" s="35"/>
      <c r="Y508" s="35"/>
      <c r="Z508" s="35"/>
      <c r="AA508" s="35"/>
      <c r="AB508" s="35"/>
    </row>
    <row r="509" spans="1:28" ht="15.75" customHeight="1">
      <c r="A509" s="35"/>
      <c r="B509" s="35"/>
      <c r="C509" s="368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35"/>
      <c r="V509" s="35"/>
      <c r="W509" s="35"/>
      <c r="X509" s="35"/>
      <c r="Y509" s="35"/>
      <c r="Z509" s="35"/>
      <c r="AA509" s="35"/>
      <c r="AB509" s="35"/>
    </row>
    <row r="510" spans="1:28" ht="15.75" customHeight="1">
      <c r="A510" s="35"/>
      <c r="B510" s="35"/>
      <c r="C510" s="368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35"/>
      <c r="V510" s="35"/>
      <c r="W510" s="35"/>
      <c r="X510" s="35"/>
      <c r="Y510" s="35"/>
      <c r="Z510" s="35"/>
      <c r="AA510" s="35"/>
      <c r="AB510" s="35"/>
    </row>
    <row r="511" spans="1:28" ht="15.75" customHeight="1">
      <c r="A511" s="35"/>
      <c r="B511" s="35"/>
      <c r="C511" s="368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35"/>
      <c r="V511" s="35"/>
      <c r="W511" s="35"/>
      <c r="X511" s="35"/>
      <c r="Y511" s="35"/>
      <c r="Z511" s="35"/>
      <c r="AA511" s="35"/>
      <c r="AB511" s="35"/>
    </row>
    <row r="512" spans="1:28" ht="15.75" customHeight="1">
      <c r="A512" s="35"/>
      <c r="B512" s="35"/>
      <c r="C512" s="368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35"/>
      <c r="V512" s="35"/>
      <c r="W512" s="35"/>
      <c r="X512" s="35"/>
      <c r="Y512" s="35"/>
      <c r="Z512" s="35"/>
      <c r="AA512" s="35"/>
      <c r="AB512" s="35"/>
    </row>
    <row r="513" spans="1:28" ht="15.75" customHeight="1">
      <c r="A513" s="35"/>
      <c r="B513" s="35"/>
      <c r="C513" s="368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35"/>
      <c r="V513" s="35"/>
      <c r="W513" s="35"/>
      <c r="X513" s="35"/>
      <c r="Y513" s="35"/>
      <c r="Z513" s="35"/>
      <c r="AA513" s="35"/>
      <c r="AB513" s="35"/>
    </row>
    <row r="514" spans="1:28" ht="15.75" customHeight="1">
      <c r="A514" s="35"/>
      <c r="B514" s="35"/>
      <c r="C514" s="368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35"/>
      <c r="V514" s="35"/>
      <c r="W514" s="35"/>
      <c r="X514" s="35"/>
      <c r="Y514" s="35"/>
      <c r="Z514" s="35"/>
      <c r="AA514" s="35"/>
      <c r="AB514" s="35"/>
    </row>
    <row r="515" spans="1:28" ht="15.75" customHeight="1">
      <c r="A515" s="35"/>
      <c r="B515" s="35"/>
      <c r="C515" s="368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35"/>
      <c r="V515" s="35"/>
      <c r="W515" s="35"/>
      <c r="X515" s="35"/>
      <c r="Y515" s="35"/>
      <c r="Z515" s="35"/>
      <c r="AA515" s="35"/>
      <c r="AB515" s="35"/>
    </row>
    <row r="516" spans="1:28" ht="15.75" customHeight="1">
      <c r="A516" s="35"/>
      <c r="B516" s="35"/>
      <c r="C516" s="368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35"/>
      <c r="V516" s="35"/>
      <c r="W516" s="35"/>
      <c r="X516" s="35"/>
      <c r="Y516" s="35"/>
      <c r="Z516" s="35"/>
      <c r="AA516" s="35"/>
      <c r="AB516" s="35"/>
    </row>
    <row r="517" spans="1:28" ht="15.75" customHeight="1">
      <c r="A517" s="35"/>
      <c r="B517" s="35"/>
      <c r="C517" s="368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35"/>
      <c r="V517" s="35"/>
      <c r="W517" s="35"/>
      <c r="X517" s="35"/>
      <c r="Y517" s="35"/>
      <c r="Z517" s="35"/>
      <c r="AA517" s="35"/>
      <c r="AB517" s="35"/>
    </row>
    <row r="518" spans="1:28" ht="15.75" customHeight="1">
      <c r="A518" s="35"/>
      <c r="B518" s="35"/>
      <c r="C518" s="368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35"/>
      <c r="V518" s="35"/>
      <c r="W518" s="35"/>
      <c r="X518" s="35"/>
      <c r="Y518" s="35"/>
      <c r="Z518" s="35"/>
      <c r="AA518" s="35"/>
      <c r="AB518" s="35"/>
    </row>
    <row r="519" spans="1:28" ht="15.75" customHeight="1">
      <c r="A519" s="35"/>
      <c r="B519" s="35"/>
      <c r="C519" s="368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35"/>
      <c r="V519" s="35"/>
      <c r="W519" s="35"/>
      <c r="X519" s="35"/>
      <c r="Y519" s="35"/>
      <c r="Z519" s="35"/>
      <c r="AA519" s="35"/>
      <c r="AB519" s="35"/>
    </row>
    <row r="520" spans="1:28" ht="15.75" customHeight="1">
      <c r="A520" s="35"/>
      <c r="B520" s="35"/>
      <c r="C520" s="368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35"/>
      <c r="V520" s="35"/>
      <c r="W520" s="35"/>
      <c r="X520" s="35"/>
      <c r="Y520" s="35"/>
      <c r="Z520" s="35"/>
      <c r="AA520" s="35"/>
      <c r="AB520" s="35"/>
    </row>
    <row r="521" spans="1:28" ht="15.75" customHeight="1">
      <c r="A521" s="35"/>
      <c r="B521" s="35"/>
      <c r="C521" s="368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35"/>
      <c r="V521" s="35"/>
      <c r="W521" s="35"/>
      <c r="X521" s="35"/>
      <c r="Y521" s="35"/>
      <c r="Z521" s="35"/>
      <c r="AA521" s="35"/>
      <c r="AB521" s="35"/>
    </row>
    <row r="522" spans="1:28" ht="15.75" customHeight="1">
      <c r="A522" s="35"/>
      <c r="B522" s="35"/>
      <c r="C522" s="368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35"/>
      <c r="V522" s="35"/>
      <c r="W522" s="35"/>
      <c r="X522" s="35"/>
      <c r="Y522" s="35"/>
      <c r="Z522" s="35"/>
      <c r="AA522" s="35"/>
      <c r="AB522" s="35"/>
    </row>
    <row r="523" spans="1:28" ht="15.75" customHeight="1">
      <c r="A523" s="35"/>
      <c r="B523" s="35"/>
      <c r="C523" s="368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35"/>
      <c r="V523" s="35"/>
      <c r="W523" s="35"/>
      <c r="X523" s="35"/>
      <c r="Y523" s="35"/>
      <c r="Z523" s="35"/>
      <c r="AA523" s="35"/>
      <c r="AB523" s="35"/>
    </row>
    <row r="524" spans="1:28" ht="15.75" customHeight="1">
      <c r="A524" s="35"/>
      <c r="B524" s="35"/>
      <c r="C524" s="368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35"/>
      <c r="V524" s="35"/>
      <c r="W524" s="35"/>
      <c r="X524" s="35"/>
      <c r="Y524" s="35"/>
      <c r="Z524" s="35"/>
      <c r="AA524" s="35"/>
      <c r="AB524" s="35"/>
    </row>
    <row r="525" spans="1:28" ht="15.75" customHeight="1">
      <c r="A525" s="35"/>
      <c r="B525" s="35"/>
      <c r="C525" s="368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35"/>
      <c r="V525" s="35"/>
      <c r="W525" s="35"/>
      <c r="X525" s="35"/>
      <c r="Y525" s="35"/>
      <c r="Z525" s="35"/>
      <c r="AA525" s="35"/>
      <c r="AB525" s="35"/>
    </row>
    <row r="526" spans="1:28" ht="15.75" customHeight="1">
      <c r="A526" s="35"/>
      <c r="B526" s="35"/>
      <c r="C526" s="368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35"/>
      <c r="V526" s="35"/>
      <c r="W526" s="35"/>
      <c r="X526" s="35"/>
      <c r="Y526" s="35"/>
      <c r="Z526" s="35"/>
      <c r="AA526" s="35"/>
      <c r="AB526" s="35"/>
    </row>
    <row r="527" spans="1:28" ht="15.75" customHeight="1">
      <c r="A527" s="35"/>
      <c r="B527" s="35"/>
      <c r="C527" s="368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35"/>
      <c r="V527" s="35"/>
      <c r="W527" s="35"/>
      <c r="X527" s="35"/>
      <c r="Y527" s="35"/>
      <c r="Z527" s="35"/>
      <c r="AA527" s="35"/>
      <c r="AB527" s="35"/>
    </row>
    <row r="528" spans="1:28" ht="15.75" customHeight="1">
      <c r="A528" s="35"/>
      <c r="B528" s="35"/>
      <c r="C528" s="368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35"/>
      <c r="V528" s="35"/>
      <c r="W528" s="35"/>
      <c r="X528" s="35"/>
      <c r="Y528" s="35"/>
      <c r="Z528" s="35"/>
      <c r="AA528" s="35"/>
      <c r="AB528" s="35"/>
    </row>
    <row r="529" spans="1:28" ht="15.75" customHeight="1">
      <c r="A529" s="35"/>
      <c r="B529" s="35"/>
      <c r="C529" s="368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35"/>
      <c r="V529" s="35"/>
      <c r="W529" s="35"/>
      <c r="X529" s="35"/>
      <c r="Y529" s="35"/>
      <c r="Z529" s="35"/>
      <c r="AA529" s="35"/>
      <c r="AB529" s="35"/>
    </row>
    <row r="530" spans="1:28" ht="15.75" customHeight="1">
      <c r="A530" s="35"/>
      <c r="B530" s="35"/>
      <c r="C530" s="368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35"/>
      <c r="V530" s="35"/>
      <c r="W530" s="35"/>
      <c r="X530" s="35"/>
      <c r="Y530" s="35"/>
      <c r="Z530" s="35"/>
      <c r="AA530" s="35"/>
      <c r="AB530" s="35"/>
    </row>
    <row r="531" spans="1:28" ht="15.75" customHeight="1">
      <c r="A531" s="35"/>
      <c r="B531" s="35"/>
      <c r="C531" s="368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35"/>
      <c r="V531" s="35"/>
      <c r="W531" s="35"/>
      <c r="X531" s="35"/>
      <c r="Y531" s="35"/>
      <c r="Z531" s="35"/>
      <c r="AA531" s="35"/>
      <c r="AB531" s="35"/>
    </row>
    <row r="532" spans="1:28" ht="15.75" customHeight="1">
      <c r="A532" s="35"/>
      <c r="B532" s="35"/>
      <c r="C532" s="368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35"/>
      <c r="V532" s="35"/>
      <c r="W532" s="35"/>
      <c r="X532" s="35"/>
      <c r="Y532" s="35"/>
      <c r="Z532" s="35"/>
      <c r="AA532" s="35"/>
      <c r="AB532" s="35"/>
    </row>
    <row r="533" spans="1:28" ht="15.75" customHeight="1">
      <c r="A533" s="35"/>
      <c r="B533" s="35"/>
      <c r="C533" s="368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35"/>
      <c r="V533" s="35"/>
      <c r="W533" s="35"/>
      <c r="X533" s="35"/>
      <c r="Y533" s="35"/>
      <c r="Z533" s="35"/>
      <c r="AA533" s="35"/>
      <c r="AB533" s="35"/>
    </row>
    <row r="534" spans="1:28" ht="15.75" customHeight="1">
      <c r="A534" s="35"/>
      <c r="B534" s="35"/>
      <c r="C534" s="368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35"/>
      <c r="V534" s="35"/>
      <c r="W534" s="35"/>
      <c r="X534" s="35"/>
      <c r="Y534" s="35"/>
      <c r="Z534" s="35"/>
      <c r="AA534" s="35"/>
      <c r="AB534" s="35"/>
    </row>
    <row r="535" spans="1:28" ht="15.75" customHeight="1">
      <c r="A535" s="35"/>
      <c r="B535" s="35"/>
      <c r="C535" s="368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35"/>
      <c r="V535" s="35"/>
      <c r="W535" s="35"/>
      <c r="X535" s="35"/>
      <c r="Y535" s="35"/>
      <c r="Z535" s="35"/>
      <c r="AA535" s="35"/>
      <c r="AB535" s="35"/>
    </row>
    <row r="536" spans="1:28" ht="15.75" customHeight="1">
      <c r="A536" s="35"/>
      <c r="B536" s="35"/>
      <c r="C536" s="368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35"/>
      <c r="V536" s="35"/>
      <c r="W536" s="35"/>
      <c r="X536" s="35"/>
      <c r="Y536" s="35"/>
      <c r="Z536" s="35"/>
      <c r="AA536" s="35"/>
      <c r="AB536" s="35"/>
    </row>
    <row r="537" spans="1:28" ht="15.75" customHeight="1">
      <c r="A537" s="35"/>
      <c r="B537" s="35"/>
      <c r="C537" s="368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35"/>
      <c r="V537" s="35"/>
      <c r="W537" s="35"/>
      <c r="X537" s="35"/>
      <c r="Y537" s="35"/>
      <c r="Z537" s="35"/>
      <c r="AA537" s="35"/>
      <c r="AB537" s="35"/>
    </row>
    <row r="538" spans="1:28" ht="15.75" customHeight="1">
      <c r="A538" s="35"/>
      <c r="B538" s="35"/>
      <c r="C538" s="368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35"/>
      <c r="V538" s="35"/>
      <c r="W538" s="35"/>
      <c r="X538" s="35"/>
      <c r="Y538" s="35"/>
      <c r="Z538" s="35"/>
      <c r="AA538" s="35"/>
      <c r="AB538" s="35"/>
    </row>
    <row r="539" spans="1:28" ht="15.75" customHeight="1">
      <c r="A539" s="35"/>
      <c r="B539" s="35"/>
      <c r="C539" s="368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35"/>
      <c r="V539" s="35"/>
      <c r="W539" s="35"/>
      <c r="X539" s="35"/>
      <c r="Y539" s="35"/>
      <c r="Z539" s="35"/>
      <c r="AA539" s="35"/>
      <c r="AB539" s="35"/>
    </row>
    <row r="540" spans="1:28" ht="15.75" customHeight="1">
      <c r="A540" s="35"/>
      <c r="B540" s="35"/>
      <c r="C540" s="368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35"/>
      <c r="V540" s="35"/>
      <c r="W540" s="35"/>
      <c r="X540" s="35"/>
      <c r="Y540" s="35"/>
      <c r="Z540" s="35"/>
      <c r="AA540" s="35"/>
      <c r="AB540" s="35"/>
    </row>
    <row r="541" spans="1:28" ht="15.75" customHeight="1">
      <c r="A541" s="35"/>
      <c r="B541" s="35"/>
      <c r="C541" s="368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35"/>
      <c r="V541" s="35"/>
      <c r="W541" s="35"/>
      <c r="X541" s="35"/>
      <c r="Y541" s="35"/>
      <c r="Z541" s="35"/>
      <c r="AA541" s="35"/>
      <c r="AB541" s="35"/>
    </row>
    <row r="542" spans="1:28" ht="15.75" customHeight="1">
      <c r="A542" s="35"/>
      <c r="B542" s="35"/>
      <c r="C542" s="368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35"/>
      <c r="V542" s="35"/>
      <c r="W542" s="35"/>
      <c r="X542" s="35"/>
      <c r="Y542" s="35"/>
      <c r="Z542" s="35"/>
      <c r="AA542" s="35"/>
      <c r="AB542" s="35"/>
    </row>
    <row r="543" spans="1:28" ht="15.75" customHeight="1">
      <c r="A543" s="35"/>
      <c r="B543" s="35"/>
      <c r="C543" s="368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35"/>
      <c r="V543" s="35"/>
      <c r="W543" s="35"/>
      <c r="X543" s="35"/>
      <c r="Y543" s="35"/>
      <c r="Z543" s="35"/>
      <c r="AA543" s="35"/>
      <c r="AB543" s="35"/>
    </row>
    <row r="544" spans="1:28" ht="15.75" customHeight="1">
      <c r="A544" s="35"/>
      <c r="B544" s="35"/>
      <c r="C544" s="368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35"/>
      <c r="V544" s="35"/>
      <c r="W544" s="35"/>
      <c r="X544" s="35"/>
      <c r="Y544" s="35"/>
      <c r="Z544" s="35"/>
      <c r="AA544" s="35"/>
      <c r="AB544" s="35"/>
    </row>
    <row r="545" spans="1:28" ht="15.75" customHeight="1">
      <c r="A545" s="35"/>
      <c r="B545" s="35"/>
      <c r="C545" s="368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35"/>
      <c r="V545" s="35"/>
      <c r="W545" s="35"/>
      <c r="X545" s="35"/>
      <c r="Y545" s="35"/>
      <c r="Z545" s="35"/>
      <c r="AA545" s="35"/>
      <c r="AB545" s="35"/>
    </row>
    <row r="546" spans="1:28" ht="15.75" customHeight="1">
      <c r="A546" s="35"/>
      <c r="B546" s="35"/>
      <c r="C546" s="368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35"/>
      <c r="V546" s="35"/>
      <c r="W546" s="35"/>
      <c r="X546" s="35"/>
      <c r="Y546" s="35"/>
      <c r="Z546" s="35"/>
      <c r="AA546" s="35"/>
      <c r="AB546" s="35"/>
    </row>
    <row r="547" spans="1:28" ht="15.75" customHeight="1">
      <c r="A547" s="35"/>
      <c r="B547" s="35"/>
      <c r="C547" s="368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35"/>
      <c r="V547" s="35"/>
      <c r="W547" s="35"/>
      <c r="X547" s="35"/>
      <c r="Y547" s="35"/>
      <c r="Z547" s="35"/>
      <c r="AA547" s="35"/>
      <c r="AB547" s="35"/>
    </row>
    <row r="548" spans="1:28" ht="15.75" customHeight="1">
      <c r="A548" s="35"/>
      <c r="B548" s="35"/>
      <c r="C548" s="368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35"/>
      <c r="V548" s="35"/>
      <c r="W548" s="35"/>
      <c r="X548" s="35"/>
      <c r="Y548" s="35"/>
      <c r="Z548" s="35"/>
      <c r="AA548" s="35"/>
      <c r="AB548" s="35"/>
    </row>
    <row r="549" spans="1:28" ht="15.75" customHeight="1">
      <c r="A549" s="35"/>
      <c r="B549" s="35"/>
      <c r="C549" s="368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35"/>
      <c r="V549" s="35"/>
      <c r="W549" s="35"/>
      <c r="X549" s="35"/>
      <c r="Y549" s="35"/>
      <c r="Z549" s="35"/>
      <c r="AA549" s="35"/>
      <c r="AB549" s="35"/>
    </row>
    <row r="550" spans="1:28" ht="15.75" customHeight="1">
      <c r="A550" s="35"/>
      <c r="B550" s="35"/>
      <c r="C550" s="368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35"/>
      <c r="V550" s="35"/>
      <c r="W550" s="35"/>
      <c r="X550" s="35"/>
      <c r="Y550" s="35"/>
      <c r="Z550" s="35"/>
      <c r="AA550" s="35"/>
      <c r="AB550" s="35"/>
    </row>
    <row r="551" spans="1:28" ht="15.75" customHeight="1">
      <c r="A551" s="35"/>
      <c r="B551" s="35"/>
      <c r="C551" s="368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35"/>
      <c r="V551" s="35"/>
      <c r="W551" s="35"/>
      <c r="X551" s="35"/>
      <c r="Y551" s="35"/>
      <c r="Z551" s="35"/>
      <c r="AA551" s="35"/>
      <c r="AB551" s="35"/>
    </row>
    <row r="552" spans="1:28" ht="15.75" customHeight="1">
      <c r="A552" s="35"/>
      <c r="B552" s="35"/>
      <c r="C552" s="368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35"/>
      <c r="V552" s="35"/>
      <c r="W552" s="35"/>
      <c r="X552" s="35"/>
      <c r="Y552" s="35"/>
      <c r="Z552" s="35"/>
      <c r="AA552" s="35"/>
      <c r="AB552" s="35"/>
    </row>
    <row r="553" spans="1:28" ht="15.75" customHeight="1">
      <c r="A553" s="35"/>
      <c r="B553" s="35"/>
      <c r="C553" s="368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35"/>
      <c r="V553" s="35"/>
      <c r="W553" s="35"/>
      <c r="X553" s="35"/>
      <c r="Y553" s="35"/>
      <c r="Z553" s="35"/>
      <c r="AA553" s="35"/>
      <c r="AB553" s="35"/>
    </row>
    <row r="554" spans="1:28" ht="15.75" customHeight="1">
      <c r="A554" s="35"/>
      <c r="B554" s="35"/>
      <c r="C554" s="368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35"/>
      <c r="V554" s="35"/>
      <c r="W554" s="35"/>
      <c r="X554" s="35"/>
      <c r="Y554" s="35"/>
      <c r="Z554" s="35"/>
      <c r="AA554" s="35"/>
      <c r="AB554" s="35"/>
    </row>
    <row r="555" spans="1:28" ht="15.75" customHeight="1">
      <c r="A555" s="35"/>
      <c r="B555" s="35"/>
      <c r="C555" s="368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35"/>
      <c r="V555" s="35"/>
      <c r="W555" s="35"/>
      <c r="X555" s="35"/>
      <c r="Y555" s="35"/>
      <c r="Z555" s="35"/>
      <c r="AA555" s="35"/>
      <c r="AB555" s="35"/>
    </row>
    <row r="556" spans="1:28" ht="15.75" customHeight="1">
      <c r="A556" s="35"/>
      <c r="B556" s="35"/>
      <c r="C556" s="368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35"/>
      <c r="V556" s="35"/>
      <c r="W556" s="35"/>
      <c r="X556" s="35"/>
      <c r="Y556" s="35"/>
      <c r="Z556" s="35"/>
      <c r="AA556" s="35"/>
      <c r="AB556" s="35"/>
    </row>
    <row r="557" spans="1:28" ht="15.75" customHeight="1">
      <c r="A557" s="35"/>
      <c r="B557" s="35"/>
      <c r="C557" s="368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35"/>
      <c r="V557" s="35"/>
      <c r="W557" s="35"/>
      <c r="X557" s="35"/>
      <c r="Y557" s="35"/>
      <c r="Z557" s="35"/>
      <c r="AA557" s="35"/>
      <c r="AB557" s="35"/>
    </row>
    <row r="558" spans="1:28" ht="15.75" customHeight="1">
      <c r="A558" s="35"/>
      <c r="B558" s="35"/>
      <c r="C558" s="368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35"/>
      <c r="V558" s="35"/>
      <c r="W558" s="35"/>
      <c r="X558" s="35"/>
      <c r="Y558" s="35"/>
      <c r="Z558" s="35"/>
      <c r="AA558" s="35"/>
      <c r="AB558" s="35"/>
    </row>
    <row r="559" spans="1:28" ht="15.75" customHeight="1">
      <c r="A559" s="35"/>
      <c r="B559" s="35"/>
      <c r="C559" s="368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35"/>
      <c r="V559" s="35"/>
      <c r="W559" s="35"/>
      <c r="X559" s="35"/>
      <c r="Y559" s="35"/>
      <c r="Z559" s="35"/>
      <c r="AA559" s="35"/>
      <c r="AB559" s="35"/>
    </row>
    <row r="560" spans="1:28" ht="15.75" customHeight="1">
      <c r="A560" s="35"/>
      <c r="B560" s="35"/>
      <c r="C560" s="368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35"/>
      <c r="V560" s="35"/>
      <c r="W560" s="35"/>
      <c r="X560" s="35"/>
      <c r="Y560" s="35"/>
      <c r="Z560" s="35"/>
      <c r="AA560" s="35"/>
      <c r="AB560" s="35"/>
    </row>
    <row r="561" spans="1:28" ht="15.75" customHeight="1">
      <c r="A561" s="35"/>
      <c r="B561" s="35"/>
      <c r="C561" s="368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35"/>
      <c r="V561" s="35"/>
      <c r="W561" s="35"/>
      <c r="X561" s="35"/>
      <c r="Y561" s="35"/>
      <c r="Z561" s="35"/>
      <c r="AA561" s="35"/>
      <c r="AB561" s="35"/>
    </row>
    <row r="562" spans="1:28" ht="15.75" customHeight="1">
      <c r="A562" s="35"/>
      <c r="B562" s="35"/>
      <c r="C562" s="368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35"/>
      <c r="V562" s="35"/>
      <c r="W562" s="35"/>
      <c r="X562" s="35"/>
      <c r="Y562" s="35"/>
      <c r="Z562" s="35"/>
      <c r="AA562" s="35"/>
      <c r="AB562" s="35"/>
    </row>
    <row r="563" spans="1:28" ht="15.75" customHeight="1">
      <c r="A563" s="35"/>
      <c r="B563" s="35"/>
      <c r="C563" s="368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35"/>
      <c r="V563" s="35"/>
      <c r="W563" s="35"/>
      <c r="X563" s="35"/>
      <c r="Y563" s="35"/>
      <c r="Z563" s="35"/>
      <c r="AA563" s="35"/>
      <c r="AB563" s="35"/>
    </row>
    <row r="564" spans="1:28" ht="15.75" customHeight="1">
      <c r="A564" s="35"/>
      <c r="B564" s="35"/>
      <c r="C564" s="368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35"/>
      <c r="V564" s="35"/>
      <c r="W564" s="35"/>
      <c r="X564" s="35"/>
      <c r="Y564" s="35"/>
      <c r="Z564" s="35"/>
      <c r="AA564" s="35"/>
      <c r="AB564" s="35"/>
    </row>
    <row r="565" spans="1:28" ht="15.75" customHeight="1">
      <c r="A565" s="35"/>
      <c r="B565" s="35"/>
      <c r="C565" s="368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35"/>
      <c r="V565" s="35"/>
      <c r="W565" s="35"/>
      <c r="X565" s="35"/>
      <c r="Y565" s="35"/>
      <c r="Z565" s="35"/>
      <c r="AA565" s="35"/>
      <c r="AB565" s="35"/>
    </row>
    <row r="566" spans="1:28" ht="15.75" customHeight="1">
      <c r="A566" s="35"/>
      <c r="B566" s="35"/>
      <c r="C566" s="368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35"/>
      <c r="V566" s="35"/>
      <c r="W566" s="35"/>
      <c r="X566" s="35"/>
      <c r="Y566" s="35"/>
      <c r="Z566" s="35"/>
      <c r="AA566" s="35"/>
      <c r="AB566" s="35"/>
    </row>
    <row r="567" spans="1:28" ht="15.75" customHeight="1">
      <c r="A567" s="35"/>
      <c r="B567" s="35"/>
      <c r="C567" s="368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35"/>
      <c r="V567" s="35"/>
      <c r="W567" s="35"/>
      <c r="X567" s="35"/>
      <c r="Y567" s="35"/>
      <c r="Z567" s="35"/>
      <c r="AA567" s="35"/>
      <c r="AB567" s="35"/>
    </row>
    <row r="568" spans="1:28" ht="15.75" customHeight="1">
      <c r="A568" s="35"/>
      <c r="B568" s="35"/>
      <c r="C568" s="368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35"/>
      <c r="V568" s="35"/>
      <c r="W568" s="35"/>
      <c r="X568" s="35"/>
      <c r="Y568" s="35"/>
      <c r="Z568" s="35"/>
      <c r="AA568" s="35"/>
      <c r="AB568" s="35"/>
    </row>
    <row r="569" spans="1:28" ht="15.75" customHeight="1">
      <c r="A569" s="35"/>
      <c r="B569" s="35"/>
      <c r="C569" s="368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35"/>
      <c r="V569" s="35"/>
      <c r="W569" s="35"/>
      <c r="X569" s="35"/>
      <c r="Y569" s="35"/>
      <c r="Z569" s="35"/>
      <c r="AA569" s="35"/>
      <c r="AB569" s="35"/>
    </row>
    <row r="570" spans="1:28" ht="15.75" customHeight="1">
      <c r="A570" s="35"/>
      <c r="B570" s="35"/>
      <c r="C570" s="368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35"/>
      <c r="V570" s="35"/>
      <c r="W570" s="35"/>
      <c r="X570" s="35"/>
      <c r="Y570" s="35"/>
      <c r="Z570" s="35"/>
      <c r="AA570" s="35"/>
      <c r="AB570" s="35"/>
    </row>
    <row r="571" spans="1:28" ht="15.75" customHeight="1">
      <c r="A571" s="35"/>
      <c r="B571" s="35"/>
      <c r="C571" s="368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35"/>
      <c r="V571" s="35"/>
      <c r="W571" s="35"/>
      <c r="X571" s="35"/>
      <c r="Y571" s="35"/>
      <c r="Z571" s="35"/>
      <c r="AA571" s="35"/>
      <c r="AB571" s="35"/>
    </row>
    <row r="572" spans="1:28" ht="15.75" customHeight="1">
      <c r="A572" s="35"/>
      <c r="B572" s="35"/>
      <c r="C572" s="368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35"/>
      <c r="V572" s="35"/>
      <c r="W572" s="35"/>
      <c r="X572" s="35"/>
      <c r="Y572" s="35"/>
      <c r="Z572" s="35"/>
      <c r="AA572" s="35"/>
      <c r="AB572" s="35"/>
    </row>
    <row r="573" spans="1:28" ht="15.75" customHeight="1">
      <c r="A573" s="35"/>
      <c r="B573" s="35"/>
      <c r="C573" s="368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35"/>
      <c r="V573" s="35"/>
      <c r="W573" s="35"/>
      <c r="X573" s="35"/>
      <c r="Y573" s="35"/>
      <c r="Z573" s="35"/>
      <c r="AA573" s="35"/>
      <c r="AB573" s="35"/>
    </row>
    <row r="574" spans="1:28" ht="15.75" customHeight="1">
      <c r="A574" s="35"/>
      <c r="B574" s="35"/>
      <c r="C574" s="368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35"/>
      <c r="V574" s="35"/>
      <c r="W574" s="35"/>
      <c r="X574" s="35"/>
      <c r="Y574" s="35"/>
      <c r="Z574" s="35"/>
      <c r="AA574" s="35"/>
      <c r="AB574" s="35"/>
    </row>
    <row r="575" spans="1:28" ht="15.75" customHeight="1">
      <c r="A575" s="35"/>
      <c r="B575" s="35"/>
      <c r="C575" s="368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35"/>
      <c r="V575" s="35"/>
      <c r="W575" s="35"/>
      <c r="X575" s="35"/>
      <c r="Y575" s="35"/>
      <c r="Z575" s="35"/>
      <c r="AA575" s="35"/>
      <c r="AB575" s="35"/>
    </row>
    <row r="576" spans="1:28" ht="15.75" customHeight="1">
      <c r="A576" s="35"/>
      <c r="B576" s="35"/>
      <c r="C576" s="368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35"/>
      <c r="V576" s="35"/>
      <c r="W576" s="35"/>
      <c r="X576" s="35"/>
      <c r="Y576" s="35"/>
      <c r="Z576" s="35"/>
      <c r="AA576" s="35"/>
      <c r="AB576" s="35"/>
    </row>
    <row r="577" spans="1:28" ht="15.75" customHeight="1">
      <c r="A577" s="35"/>
      <c r="B577" s="35"/>
      <c r="C577" s="368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35"/>
      <c r="V577" s="35"/>
      <c r="W577" s="35"/>
      <c r="X577" s="35"/>
      <c r="Y577" s="35"/>
      <c r="Z577" s="35"/>
      <c r="AA577" s="35"/>
      <c r="AB577" s="35"/>
    </row>
    <row r="578" spans="1:28" ht="15.75" customHeight="1">
      <c r="A578" s="35"/>
      <c r="B578" s="35"/>
      <c r="C578" s="368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35"/>
      <c r="V578" s="35"/>
      <c r="W578" s="35"/>
      <c r="X578" s="35"/>
      <c r="Y578" s="35"/>
      <c r="Z578" s="35"/>
      <c r="AA578" s="35"/>
      <c r="AB578" s="35"/>
    </row>
    <row r="579" spans="1:28" ht="15.75" customHeight="1">
      <c r="A579" s="35"/>
      <c r="B579" s="35"/>
      <c r="C579" s="368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35"/>
      <c r="V579" s="35"/>
      <c r="W579" s="35"/>
      <c r="X579" s="35"/>
      <c r="Y579" s="35"/>
      <c r="Z579" s="35"/>
      <c r="AA579" s="35"/>
      <c r="AB579" s="35"/>
    </row>
    <row r="580" spans="1:28" ht="15.75" customHeight="1">
      <c r="A580" s="35"/>
      <c r="B580" s="35"/>
      <c r="C580" s="368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35"/>
      <c r="V580" s="35"/>
      <c r="W580" s="35"/>
      <c r="X580" s="35"/>
      <c r="Y580" s="35"/>
      <c r="Z580" s="35"/>
      <c r="AA580" s="35"/>
      <c r="AB580" s="35"/>
    </row>
    <row r="581" spans="1:28" ht="15.75" customHeight="1">
      <c r="A581" s="35"/>
      <c r="B581" s="35"/>
      <c r="C581" s="368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35"/>
      <c r="V581" s="35"/>
      <c r="W581" s="35"/>
      <c r="X581" s="35"/>
      <c r="Y581" s="35"/>
      <c r="Z581" s="35"/>
      <c r="AA581" s="35"/>
      <c r="AB581" s="35"/>
    </row>
    <row r="582" spans="1:28" ht="15.75" customHeight="1">
      <c r="A582" s="35"/>
      <c r="B582" s="35"/>
      <c r="C582" s="368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35"/>
      <c r="V582" s="35"/>
      <c r="W582" s="35"/>
      <c r="X582" s="35"/>
      <c r="Y582" s="35"/>
      <c r="Z582" s="35"/>
      <c r="AA582" s="35"/>
      <c r="AB582" s="35"/>
    </row>
    <row r="583" spans="1:28" ht="15.75" customHeight="1">
      <c r="A583" s="35"/>
      <c r="B583" s="35"/>
      <c r="C583" s="368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35"/>
      <c r="V583" s="35"/>
      <c r="W583" s="35"/>
      <c r="X583" s="35"/>
      <c r="Y583" s="35"/>
      <c r="Z583" s="35"/>
      <c r="AA583" s="35"/>
      <c r="AB583" s="35"/>
    </row>
    <row r="584" spans="1:28" ht="15.75" customHeight="1">
      <c r="A584" s="35"/>
      <c r="B584" s="35"/>
      <c r="C584" s="368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35"/>
      <c r="V584" s="35"/>
      <c r="W584" s="35"/>
      <c r="X584" s="35"/>
      <c r="Y584" s="35"/>
      <c r="Z584" s="35"/>
      <c r="AA584" s="35"/>
      <c r="AB584" s="35"/>
    </row>
    <row r="585" spans="1:28" ht="15.75" customHeight="1">
      <c r="A585" s="35"/>
      <c r="B585" s="35"/>
      <c r="C585" s="368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35"/>
      <c r="V585" s="35"/>
      <c r="W585" s="35"/>
      <c r="X585" s="35"/>
      <c r="Y585" s="35"/>
      <c r="Z585" s="35"/>
      <c r="AA585" s="35"/>
      <c r="AB585" s="35"/>
    </row>
    <row r="586" spans="1:28" ht="15.75" customHeight="1">
      <c r="A586" s="35"/>
      <c r="B586" s="35"/>
      <c r="C586" s="368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35"/>
      <c r="V586" s="35"/>
      <c r="W586" s="35"/>
      <c r="X586" s="35"/>
      <c r="Y586" s="35"/>
      <c r="Z586" s="35"/>
      <c r="AA586" s="35"/>
      <c r="AB586" s="35"/>
    </row>
    <row r="587" spans="1:28" ht="15.75" customHeight="1">
      <c r="A587" s="35"/>
      <c r="B587" s="35"/>
      <c r="C587" s="368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35"/>
      <c r="V587" s="35"/>
      <c r="W587" s="35"/>
      <c r="X587" s="35"/>
      <c r="Y587" s="35"/>
      <c r="Z587" s="35"/>
      <c r="AA587" s="35"/>
      <c r="AB587" s="35"/>
    </row>
    <row r="588" spans="1:28" ht="15.75" customHeight="1">
      <c r="A588" s="35"/>
      <c r="B588" s="35"/>
      <c r="C588" s="368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35"/>
      <c r="V588" s="35"/>
      <c r="W588" s="35"/>
      <c r="X588" s="35"/>
      <c r="Y588" s="35"/>
      <c r="Z588" s="35"/>
      <c r="AA588" s="35"/>
      <c r="AB588" s="35"/>
    </row>
    <row r="589" spans="1:28" ht="15.75" customHeight="1">
      <c r="A589" s="35"/>
      <c r="B589" s="35"/>
      <c r="C589" s="368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35"/>
      <c r="V589" s="35"/>
      <c r="W589" s="35"/>
      <c r="X589" s="35"/>
      <c r="Y589" s="35"/>
      <c r="Z589" s="35"/>
      <c r="AA589" s="35"/>
      <c r="AB589" s="35"/>
    </row>
    <row r="590" spans="1:28" ht="15.75" customHeight="1">
      <c r="A590" s="35"/>
      <c r="B590" s="35"/>
      <c r="C590" s="368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35"/>
      <c r="V590" s="35"/>
      <c r="W590" s="35"/>
      <c r="X590" s="35"/>
      <c r="Y590" s="35"/>
      <c r="Z590" s="35"/>
      <c r="AA590" s="35"/>
      <c r="AB590" s="35"/>
    </row>
    <row r="591" spans="1:28" ht="15.75" customHeight="1">
      <c r="A591" s="35"/>
      <c r="B591" s="35"/>
      <c r="C591" s="368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35"/>
      <c r="V591" s="35"/>
      <c r="W591" s="35"/>
      <c r="X591" s="35"/>
      <c r="Y591" s="35"/>
      <c r="Z591" s="35"/>
      <c r="AA591" s="35"/>
      <c r="AB591" s="35"/>
    </row>
    <row r="592" spans="1:28" ht="15.75" customHeight="1">
      <c r="A592" s="35"/>
      <c r="B592" s="35"/>
      <c r="C592" s="368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35"/>
      <c r="V592" s="35"/>
      <c r="W592" s="35"/>
      <c r="X592" s="35"/>
      <c r="Y592" s="35"/>
      <c r="Z592" s="35"/>
      <c r="AA592" s="35"/>
      <c r="AB592" s="35"/>
    </row>
    <row r="593" spans="1:28" ht="15.75" customHeight="1">
      <c r="A593" s="35"/>
      <c r="B593" s="35"/>
      <c r="C593" s="368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35"/>
      <c r="V593" s="35"/>
      <c r="W593" s="35"/>
      <c r="X593" s="35"/>
      <c r="Y593" s="35"/>
      <c r="Z593" s="35"/>
      <c r="AA593" s="35"/>
      <c r="AB593" s="35"/>
    </row>
    <row r="594" spans="1:28" ht="15.75" customHeight="1">
      <c r="A594" s="35"/>
      <c r="B594" s="35"/>
      <c r="C594" s="368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35"/>
      <c r="V594" s="35"/>
      <c r="W594" s="35"/>
      <c r="X594" s="35"/>
      <c r="Y594" s="35"/>
      <c r="Z594" s="35"/>
      <c r="AA594" s="35"/>
      <c r="AB594" s="35"/>
    </row>
    <row r="595" spans="1:28" ht="15.75" customHeight="1">
      <c r="A595" s="35"/>
      <c r="B595" s="35"/>
      <c r="C595" s="368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35"/>
      <c r="V595" s="35"/>
      <c r="W595" s="35"/>
      <c r="X595" s="35"/>
      <c r="Y595" s="35"/>
      <c r="Z595" s="35"/>
      <c r="AA595" s="35"/>
      <c r="AB595" s="35"/>
    </row>
    <row r="596" spans="1:28" ht="15.75" customHeight="1">
      <c r="A596" s="35"/>
      <c r="B596" s="35"/>
      <c r="C596" s="368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35"/>
      <c r="V596" s="35"/>
      <c r="W596" s="35"/>
      <c r="X596" s="35"/>
      <c r="Y596" s="35"/>
      <c r="Z596" s="35"/>
      <c r="AA596" s="35"/>
      <c r="AB596" s="35"/>
    </row>
    <row r="597" spans="1:28" ht="15.75" customHeight="1">
      <c r="A597" s="35"/>
      <c r="B597" s="35"/>
      <c r="C597" s="368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35"/>
      <c r="V597" s="35"/>
      <c r="W597" s="35"/>
      <c r="X597" s="35"/>
      <c r="Y597" s="35"/>
      <c r="Z597" s="35"/>
      <c r="AA597" s="35"/>
      <c r="AB597" s="35"/>
    </row>
    <row r="598" spans="1:28" ht="15.75" customHeight="1">
      <c r="A598" s="35"/>
      <c r="B598" s="35"/>
      <c r="C598" s="368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35"/>
      <c r="V598" s="35"/>
      <c r="W598" s="35"/>
      <c r="X598" s="35"/>
      <c r="Y598" s="35"/>
      <c r="Z598" s="35"/>
      <c r="AA598" s="35"/>
      <c r="AB598" s="35"/>
    </row>
    <row r="599" spans="1:28" ht="15.75" customHeight="1">
      <c r="A599" s="35"/>
      <c r="B599" s="35"/>
      <c r="C599" s="368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35"/>
      <c r="V599" s="35"/>
      <c r="W599" s="35"/>
      <c r="X599" s="35"/>
      <c r="Y599" s="35"/>
      <c r="Z599" s="35"/>
      <c r="AA599" s="35"/>
      <c r="AB599" s="35"/>
    </row>
    <row r="600" spans="1:28" ht="15.75" customHeight="1">
      <c r="A600" s="35"/>
      <c r="B600" s="35"/>
      <c r="C600" s="368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35"/>
      <c r="V600" s="35"/>
      <c r="W600" s="35"/>
      <c r="X600" s="35"/>
      <c r="Y600" s="35"/>
      <c r="Z600" s="35"/>
      <c r="AA600" s="35"/>
      <c r="AB600" s="35"/>
    </row>
    <row r="601" spans="1:28" ht="15.75" customHeight="1">
      <c r="A601" s="35"/>
      <c r="B601" s="35"/>
      <c r="C601" s="368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35"/>
      <c r="V601" s="35"/>
      <c r="W601" s="35"/>
      <c r="X601" s="35"/>
      <c r="Y601" s="35"/>
      <c r="Z601" s="35"/>
      <c r="AA601" s="35"/>
      <c r="AB601" s="35"/>
    </row>
    <row r="602" spans="1:28" ht="15.75" customHeight="1">
      <c r="A602" s="35"/>
      <c r="B602" s="35"/>
      <c r="C602" s="368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35"/>
      <c r="V602" s="35"/>
      <c r="W602" s="35"/>
      <c r="X602" s="35"/>
      <c r="Y602" s="35"/>
      <c r="Z602" s="35"/>
      <c r="AA602" s="35"/>
      <c r="AB602" s="35"/>
    </row>
    <row r="603" spans="1:28" ht="15.75" customHeight="1">
      <c r="A603" s="35"/>
      <c r="B603" s="35"/>
      <c r="C603" s="368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35"/>
      <c r="V603" s="35"/>
      <c r="W603" s="35"/>
      <c r="X603" s="35"/>
      <c r="Y603" s="35"/>
      <c r="Z603" s="35"/>
      <c r="AA603" s="35"/>
      <c r="AB603" s="35"/>
    </row>
    <row r="604" spans="1:28" ht="15.75" customHeight="1">
      <c r="A604" s="35"/>
      <c r="B604" s="35"/>
      <c r="C604" s="368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35"/>
      <c r="V604" s="35"/>
      <c r="W604" s="35"/>
      <c r="X604" s="35"/>
      <c r="Y604" s="35"/>
      <c r="Z604" s="35"/>
      <c r="AA604" s="35"/>
      <c r="AB604" s="35"/>
    </row>
    <row r="605" spans="1:28" ht="15.75" customHeight="1">
      <c r="A605" s="35"/>
      <c r="B605" s="35"/>
      <c r="C605" s="368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35"/>
      <c r="V605" s="35"/>
      <c r="W605" s="35"/>
      <c r="X605" s="35"/>
      <c r="Y605" s="35"/>
      <c r="Z605" s="35"/>
      <c r="AA605" s="35"/>
      <c r="AB605" s="35"/>
    </row>
    <row r="606" spans="1:28" ht="15.75" customHeight="1">
      <c r="A606" s="35"/>
      <c r="B606" s="35"/>
      <c r="C606" s="368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35"/>
      <c r="V606" s="35"/>
      <c r="W606" s="35"/>
      <c r="X606" s="35"/>
      <c r="Y606" s="35"/>
      <c r="Z606" s="35"/>
      <c r="AA606" s="35"/>
      <c r="AB606" s="35"/>
    </row>
    <row r="607" spans="1:28" ht="15.75" customHeight="1">
      <c r="A607" s="35"/>
      <c r="B607" s="35"/>
      <c r="C607" s="368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35"/>
      <c r="V607" s="35"/>
      <c r="W607" s="35"/>
      <c r="X607" s="35"/>
      <c r="Y607" s="35"/>
      <c r="Z607" s="35"/>
      <c r="AA607" s="35"/>
      <c r="AB607" s="35"/>
    </row>
    <row r="608" spans="1:28" ht="15.75" customHeight="1">
      <c r="A608" s="35"/>
      <c r="B608" s="35"/>
      <c r="C608" s="368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35"/>
      <c r="V608" s="35"/>
      <c r="W608" s="35"/>
      <c r="X608" s="35"/>
      <c r="Y608" s="35"/>
      <c r="Z608" s="35"/>
      <c r="AA608" s="35"/>
      <c r="AB608" s="35"/>
    </row>
    <row r="609" spans="1:28" ht="15.75" customHeight="1">
      <c r="A609" s="35"/>
      <c r="B609" s="35"/>
      <c r="C609" s="368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35"/>
      <c r="V609" s="35"/>
      <c r="W609" s="35"/>
      <c r="X609" s="35"/>
      <c r="Y609" s="35"/>
      <c r="Z609" s="35"/>
      <c r="AA609" s="35"/>
      <c r="AB609" s="35"/>
    </row>
    <row r="610" spans="1:28" ht="15.75" customHeight="1">
      <c r="A610" s="35"/>
      <c r="B610" s="35"/>
      <c r="C610" s="368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35"/>
      <c r="V610" s="35"/>
      <c r="W610" s="35"/>
      <c r="X610" s="35"/>
      <c r="Y610" s="35"/>
      <c r="Z610" s="35"/>
      <c r="AA610" s="35"/>
      <c r="AB610" s="35"/>
    </row>
    <row r="611" spans="1:28" ht="15.75" customHeight="1">
      <c r="A611" s="35"/>
      <c r="B611" s="35"/>
      <c r="C611" s="368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35"/>
      <c r="V611" s="35"/>
      <c r="W611" s="35"/>
      <c r="X611" s="35"/>
      <c r="Y611" s="35"/>
      <c r="Z611" s="35"/>
      <c r="AA611" s="35"/>
      <c r="AB611" s="35"/>
    </row>
    <row r="612" spans="1:28" ht="15.75" customHeight="1">
      <c r="A612" s="35"/>
      <c r="B612" s="35"/>
      <c r="C612" s="368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35"/>
      <c r="V612" s="35"/>
      <c r="W612" s="35"/>
      <c r="X612" s="35"/>
      <c r="Y612" s="35"/>
      <c r="Z612" s="35"/>
      <c r="AA612" s="35"/>
      <c r="AB612" s="35"/>
    </row>
    <row r="613" spans="1:28" ht="15.75" customHeight="1">
      <c r="A613" s="35"/>
      <c r="B613" s="35"/>
      <c r="C613" s="368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35"/>
      <c r="V613" s="35"/>
      <c r="W613" s="35"/>
      <c r="X613" s="35"/>
      <c r="Y613" s="35"/>
      <c r="Z613" s="35"/>
      <c r="AA613" s="35"/>
      <c r="AB613" s="35"/>
    </row>
    <row r="614" spans="1:28" ht="15.75" customHeight="1">
      <c r="A614" s="35"/>
      <c r="B614" s="35"/>
      <c r="C614" s="368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35"/>
      <c r="V614" s="35"/>
      <c r="W614" s="35"/>
      <c r="X614" s="35"/>
      <c r="Y614" s="35"/>
      <c r="Z614" s="35"/>
      <c r="AA614" s="35"/>
      <c r="AB614" s="35"/>
    </row>
    <row r="615" spans="1:28" ht="15.75" customHeight="1">
      <c r="A615" s="35"/>
      <c r="B615" s="35"/>
      <c r="C615" s="368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35"/>
      <c r="V615" s="35"/>
      <c r="W615" s="35"/>
      <c r="X615" s="35"/>
      <c r="Y615" s="35"/>
      <c r="Z615" s="35"/>
      <c r="AA615" s="35"/>
      <c r="AB615" s="35"/>
    </row>
    <row r="616" spans="1:28" ht="15.75" customHeight="1">
      <c r="A616" s="35"/>
      <c r="B616" s="35"/>
      <c r="C616" s="368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35"/>
      <c r="V616" s="35"/>
      <c r="W616" s="35"/>
      <c r="X616" s="35"/>
      <c r="Y616" s="35"/>
      <c r="Z616" s="35"/>
      <c r="AA616" s="35"/>
      <c r="AB616" s="35"/>
    </row>
    <row r="617" spans="1:28" ht="15.75" customHeight="1">
      <c r="A617" s="35"/>
      <c r="B617" s="35"/>
      <c r="C617" s="368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35"/>
      <c r="V617" s="35"/>
      <c r="W617" s="35"/>
      <c r="X617" s="35"/>
      <c r="Y617" s="35"/>
      <c r="Z617" s="35"/>
      <c r="AA617" s="35"/>
      <c r="AB617" s="35"/>
    </row>
    <row r="618" spans="1:28" ht="15.75" customHeight="1">
      <c r="A618" s="35"/>
      <c r="B618" s="35"/>
      <c r="C618" s="368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35"/>
      <c r="V618" s="35"/>
      <c r="W618" s="35"/>
      <c r="X618" s="35"/>
      <c r="Y618" s="35"/>
      <c r="Z618" s="35"/>
      <c r="AA618" s="35"/>
      <c r="AB618" s="35"/>
    </row>
    <row r="619" spans="1:28" ht="15.75" customHeight="1">
      <c r="A619" s="35"/>
      <c r="B619" s="35"/>
      <c r="C619" s="368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35"/>
      <c r="V619" s="35"/>
      <c r="W619" s="35"/>
      <c r="X619" s="35"/>
      <c r="Y619" s="35"/>
      <c r="Z619" s="35"/>
      <c r="AA619" s="35"/>
      <c r="AB619" s="35"/>
    </row>
    <row r="620" spans="1:28" ht="15.75" customHeight="1">
      <c r="A620" s="35"/>
      <c r="B620" s="35"/>
      <c r="C620" s="368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35"/>
      <c r="V620" s="35"/>
      <c r="W620" s="35"/>
      <c r="X620" s="35"/>
      <c r="Y620" s="35"/>
      <c r="Z620" s="35"/>
      <c r="AA620" s="35"/>
      <c r="AB620" s="35"/>
    </row>
    <row r="621" spans="1:28" ht="15.75" customHeight="1">
      <c r="A621" s="35"/>
      <c r="B621" s="35"/>
      <c r="C621" s="368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35"/>
      <c r="V621" s="35"/>
      <c r="W621" s="35"/>
      <c r="X621" s="35"/>
      <c r="Y621" s="35"/>
      <c r="Z621" s="35"/>
      <c r="AA621" s="35"/>
      <c r="AB621" s="35"/>
    </row>
    <row r="622" spans="1:28" ht="15.75" customHeight="1">
      <c r="A622" s="35"/>
      <c r="B622" s="35"/>
      <c r="C622" s="368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35"/>
      <c r="V622" s="35"/>
      <c r="W622" s="35"/>
      <c r="X622" s="35"/>
      <c r="Y622" s="35"/>
      <c r="Z622" s="35"/>
      <c r="AA622" s="35"/>
      <c r="AB622" s="35"/>
    </row>
    <row r="623" spans="1:28" ht="15.75" customHeight="1">
      <c r="A623" s="35"/>
      <c r="B623" s="35"/>
      <c r="C623" s="368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35"/>
      <c r="V623" s="35"/>
      <c r="W623" s="35"/>
      <c r="X623" s="35"/>
      <c r="Y623" s="35"/>
      <c r="Z623" s="35"/>
      <c r="AA623" s="35"/>
      <c r="AB623" s="35"/>
    </row>
    <row r="624" spans="1:28" ht="15.75" customHeight="1">
      <c r="A624" s="35"/>
      <c r="B624" s="35"/>
      <c r="C624" s="368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35"/>
      <c r="V624" s="35"/>
      <c r="W624" s="35"/>
      <c r="X624" s="35"/>
      <c r="Y624" s="35"/>
      <c r="Z624" s="35"/>
      <c r="AA624" s="35"/>
      <c r="AB624" s="35"/>
    </row>
    <row r="625" spans="1:28" ht="15.75" customHeight="1">
      <c r="A625" s="35"/>
      <c r="B625" s="35"/>
      <c r="C625" s="368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35"/>
      <c r="V625" s="35"/>
      <c r="W625" s="35"/>
      <c r="X625" s="35"/>
      <c r="Y625" s="35"/>
      <c r="Z625" s="35"/>
      <c r="AA625" s="35"/>
      <c r="AB625" s="35"/>
    </row>
    <row r="626" spans="1:28" ht="15.75" customHeight="1">
      <c r="A626" s="35"/>
      <c r="B626" s="35"/>
      <c r="C626" s="368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35"/>
      <c r="V626" s="35"/>
      <c r="W626" s="35"/>
      <c r="X626" s="35"/>
      <c r="Y626" s="35"/>
      <c r="Z626" s="35"/>
      <c r="AA626" s="35"/>
      <c r="AB626" s="35"/>
    </row>
    <row r="627" spans="1:28" ht="15.75" customHeight="1">
      <c r="A627" s="35"/>
      <c r="B627" s="35"/>
      <c r="C627" s="368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35"/>
      <c r="V627" s="35"/>
      <c r="W627" s="35"/>
      <c r="X627" s="35"/>
      <c r="Y627" s="35"/>
      <c r="Z627" s="35"/>
      <c r="AA627" s="35"/>
      <c r="AB627" s="35"/>
    </row>
    <row r="628" spans="1:28" ht="15.75" customHeight="1">
      <c r="A628" s="35"/>
      <c r="B628" s="35"/>
      <c r="C628" s="368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35"/>
      <c r="V628" s="35"/>
      <c r="W628" s="35"/>
      <c r="X628" s="35"/>
      <c r="Y628" s="35"/>
      <c r="Z628" s="35"/>
      <c r="AA628" s="35"/>
      <c r="AB628" s="35"/>
    </row>
    <row r="629" spans="1:28" ht="15.75" customHeight="1">
      <c r="A629" s="35"/>
      <c r="B629" s="35"/>
      <c r="C629" s="368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35"/>
      <c r="V629" s="35"/>
      <c r="W629" s="35"/>
      <c r="X629" s="35"/>
      <c r="Y629" s="35"/>
      <c r="Z629" s="35"/>
      <c r="AA629" s="35"/>
      <c r="AB629" s="35"/>
    </row>
    <row r="630" spans="1:28" ht="15.75" customHeight="1">
      <c r="A630" s="35"/>
      <c r="B630" s="35"/>
      <c r="C630" s="368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35"/>
      <c r="V630" s="35"/>
      <c r="W630" s="35"/>
      <c r="X630" s="35"/>
      <c r="Y630" s="35"/>
      <c r="Z630" s="35"/>
      <c r="AA630" s="35"/>
      <c r="AB630" s="35"/>
    </row>
    <row r="631" spans="1:28" ht="15.75" customHeight="1">
      <c r="A631" s="35"/>
      <c r="B631" s="35"/>
      <c r="C631" s="368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35"/>
      <c r="V631" s="35"/>
      <c r="W631" s="35"/>
      <c r="X631" s="35"/>
      <c r="Y631" s="35"/>
      <c r="Z631" s="35"/>
      <c r="AA631" s="35"/>
      <c r="AB631" s="35"/>
    </row>
    <row r="632" spans="1:28" ht="15.75" customHeight="1">
      <c r="A632" s="35"/>
      <c r="B632" s="35"/>
      <c r="C632" s="368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35"/>
      <c r="V632" s="35"/>
      <c r="W632" s="35"/>
      <c r="X632" s="35"/>
      <c r="Y632" s="35"/>
      <c r="Z632" s="35"/>
      <c r="AA632" s="35"/>
      <c r="AB632" s="35"/>
    </row>
    <row r="633" spans="1:28" ht="15.75" customHeight="1">
      <c r="A633" s="35"/>
      <c r="B633" s="35"/>
      <c r="C633" s="368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35"/>
      <c r="V633" s="35"/>
      <c r="W633" s="35"/>
      <c r="X633" s="35"/>
      <c r="Y633" s="35"/>
      <c r="Z633" s="35"/>
      <c r="AA633" s="35"/>
      <c r="AB633" s="35"/>
    </row>
    <row r="634" spans="1:28" ht="15.75" customHeight="1">
      <c r="A634" s="35"/>
      <c r="B634" s="35"/>
      <c r="C634" s="368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35"/>
      <c r="V634" s="35"/>
      <c r="W634" s="35"/>
      <c r="X634" s="35"/>
      <c r="Y634" s="35"/>
      <c r="Z634" s="35"/>
      <c r="AA634" s="35"/>
      <c r="AB634" s="35"/>
    </row>
    <row r="635" spans="1:28" ht="15.75" customHeight="1">
      <c r="A635" s="35"/>
      <c r="B635" s="35"/>
      <c r="C635" s="368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35"/>
      <c r="V635" s="35"/>
      <c r="W635" s="35"/>
      <c r="X635" s="35"/>
      <c r="Y635" s="35"/>
      <c r="Z635" s="35"/>
      <c r="AA635" s="35"/>
      <c r="AB635" s="35"/>
    </row>
    <row r="636" spans="1:28" ht="15.75" customHeight="1">
      <c r="A636" s="35"/>
      <c r="B636" s="35"/>
      <c r="C636" s="368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35"/>
      <c r="V636" s="35"/>
      <c r="W636" s="35"/>
      <c r="X636" s="35"/>
      <c r="Y636" s="35"/>
      <c r="Z636" s="35"/>
      <c r="AA636" s="35"/>
      <c r="AB636" s="35"/>
    </row>
    <row r="637" spans="1:28" ht="15.75" customHeight="1">
      <c r="A637" s="35"/>
      <c r="B637" s="35"/>
      <c r="C637" s="368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35"/>
      <c r="V637" s="35"/>
      <c r="W637" s="35"/>
      <c r="X637" s="35"/>
      <c r="Y637" s="35"/>
      <c r="Z637" s="35"/>
      <c r="AA637" s="35"/>
      <c r="AB637" s="35"/>
    </row>
    <row r="638" spans="1:28" ht="15.75" customHeight="1">
      <c r="A638" s="35"/>
      <c r="B638" s="35"/>
      <c r="C638" s="368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35"/>
      <c r="V638" s="35"/>
      <c r="W638" s="35"/>
      <c r="X638" s="35"/>
      <c r="Y638" s="35"/>
      <c r="Z638" s="35"/>
      <c r="AA638" s="35"/>
      <c r="AB638" s="35"/>
    </row>
    <row r="639" spans="1:28" ht="15.75" customHeight="1">
      <c r="A639" s="35"/>
      <c r="B639" s="35"/>
      <c r="C639" s="368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35"/>
      <c r="V639" s="35"/>
      <c r="W639" s="35"/>
      <c r="X639" s="35"/>
      <c r="Y639" s="35"/>
      <c r="Z639" s="35"/>
      <c r="AA639" s="35"/>
      <c r="AB639" s="35"/>
    </row>
    <row r="640" spans="1:28" ht="15.75" customHeight="1">
      <c r="A640" s="35"/>
      <c r="B640" s="35"/>
      <c r="C640" s="368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35"/>
      <c r="V640" s="35"/>
      <c r="W640" s="35"/>
      <c r="X640" s="35"/>
      <c r="Y640" s="35"/>
      <c r="Z640" s="35"/>
      <c r="AA640" s="35"/>
      <c r="AB640" s="35"/>
    </row>
    <row r="641" spans="1:28" ht="15.75" customHeight="1">
      <c r="A641" s="35"/>
      <c r="B641" s="35"/>
      <c r="C641" s="368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35"/>
      <c r="V641" s="35"/>
      <c r="W641" s="35"/>
      <c r="X641" s="35"/>
      <c r="Y641" s="35"/>
      <c r="Z641" s="35"/>
      <c r="AA641" s="35"/>
      <c r="AB641" s="35"/>
    </row>
    <row r="642" spans="1:28" ht="15.75" customHeight="1">
      <c r="A642" s="35"/>
      <c r="B642" s="35"/>
      <c r="C642" s="368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35"/>
      <c r="V642" s="35"/>
      <c r="W642" s="35"/>
      <c r="X642" s="35"/>
      <c r="Y642" s="35"/>
      <c r="Z642" s="35"/>
      <c r="AA642" s="35"/>
      <c r="AB642" s="35"/>
    </row>
    <row r="643" spans="1:28" ht="15.75" customHeight="1">
      <c r="A643" s="35"/>
      <c r="B643" s="35"/>
      <c r="C643" s="368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35"/>
      <c r="V643" s="35"/>
      <c r="W643" s="35"/>
      <c r="X643" s="35"/>
      <c r="Y643" s="35"/>
      <c r="Z643" s="35"/>
      <c r="AA643" s="35"/>
      <c r="AB643" s="35"/>
    </row>
    <row r="644" spans="1:28" ht="15.75" customHeight="1">
      <c r="A644" s="35"/>
      <c r="B644" s="35"/>
      <c r="C644" s="368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35"/>
      <c r="V644" s="35"/>
      <c r="W644" s="35"/>
      <c r="X644" s="35"/>
      <c r="Y644" s="35"/>
      <c r="Z644" s="35"/>
      <c r="AA644" s="35"/>
      <c r="AB644" s="35"/>
    </row>
    <row r="645" spans="1:28" ht="15.75" customHeight="1">
      <c r="A645" s="35"/>
      <c r="B645" s="35"/>
      <c r="C645" s="368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35"/>
      <c r="V645" s="35"/>
      <c r="W645" s="35"/>
      <c r="X645" s="35"/>
      <c r="Y645" s="35"/>
      <c r="Z645" s="35"/>
      <c r="AA645" s="35"/>
      <c r="AB645" s="35"/>
    </row>
    <row r="646" spans="1:28" ht="15.75" customHeight="1">
      <c r="A646" s="35"/>
      <c r="B646" s="35"/>
      <c r="C646" s="368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35"/>
      <c r="V646" s="35"/>
      <c r="W646" s="35"/>
      <c r="X646" s="35"/>
      <c r="Y646" s="35"/>
      <c r="Z646" s="35"/>
      <c r="AA646" s="35"/>
      <c r="AB646" s="35"/>
    </row>
    <row r="647" spans="1:28" ht="15.75" customHeight="1">
      <c r="A647" s="35"/>
      <c r="B647" s="35"/>
      <c r="C647" s="368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35"/>
      <c r="V647" s="35"/>
      <c r="W647" s="35"/>
      <c r="X647" s="35"/>
      <c r="Y647" s="35"/>
      <c r="Z647" s="35"/>
      <c r="AA647" s="35"/>
      <c r="AB647" s="35"/>
    </row>
    <row r="648" spans="1:28" ht="15.75" customHeight="1">
      <c r="A648" s="35"/>
      <c r="B648" s="35"/>
      <c r="C648" s="368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35"/>
      <c r="V648" s="35"/>
      <c r="W648" s="35"/>
      <c r="X648" s="35"/>
      <c r="Y648" s="35"/>
      <c r="Z648" s="35"/>
      <c r="AA648" s="35"/>
      <c r="AB648" s="35"/>
    </row>
    <row r="649" spans="1:28" ht="15.75" customHeight="1">
      <c r="A649" s="35"/>
      <c r="B649" s="35"/>
      <c r="C649" s="368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35"/>
      <c r="V649" s="35"/>
      <c r="W649" s="35"/>
      <c r="X649" s="35"/>
      <c r="Y649" s="35"/>
      <c r="Z649" s="35"/>
      <c r="AA649" s="35"/>
      <c r="AB649" s="35"/>
    </row>
    <row r="650" spans="1:28" ht="15.75" customHeight="1">
      <c r="A650" s="35"/>
      <c r="B650" s="35"/>
      <c r="C650" s="368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35"/>
      <c r="V650" s="35"/>
      <c r="W650" s="35"/>
      <c r="X650" s="35"/>
      <c r="Y650" s="35"/>
      <c r="Z650" s="35"/>
      <c r="AA650" s="35"/>
      <c r="AB650" s="35"/>
    </row>
    <row r="651" spans="1:28" ht="15.75" customHeight="1">
      <c r="A651" s="35"/>
      <c r="B651" s="35"/>
      <c r="C651" s="368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35"/>
      <c r="V651" s="35"/>
      <c r="W651" s="35"/>
      <c r="X651" s="35"/>
      <c r="Y651" s="35"/>
      <c r="Z651" s="35"/>
      <c r="AA651" s="35"/>
      <c r="AB651" s="35"/>
    </row>
    <row r="652" spans="1:28" ht="15.75" customHeight="1">
      <c r="A652" s="35"/>
      <c r="B652" s="35"/>
      <c r="C652" s="368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35"/>
      <c r="V652" s="35"/>
      <c r="W652" s="35"/>
      <c r="X652" s="35"/>
      <c r="Y652" s="35"/>
      <c r="Z652" s="35"/>
      <c r="AA652" s="35"/>
      <c r="AB652" s="35"/>
    </row>
    <row r="653" spans="1:28" ht="15.75" customHeight="1">
      <c r="A653" s="35"/>
      <c r="B653" s="35"/>
      <c r="C653" s="368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35"/>
      <c r="V653" s="35"/>
      <c r="W653" s="35"/>
      <c r="X653" s="35"/>
      <c r="Y653" s="35"/>
      <c r="Z653" s="35"/>
      <c r="AA653" s="35"/>
      <c r="AB653" s="35"/>
    </row>
    <row r="654" spans="1:28" ht="15.75" customHeight="1">
      <c r="A654" s="35"/>
      <c r="B654" s="35"/>
      <c r="C654" s="368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35"/>
      <c r="V654" s="35"/>
      <c r="W654" s="35"/>
      <c r="X654" s="35"/>
      <c r="Y654" s="35"/>
      <c r="Z654" s="35"/>
      <c r="AA654" s="35"/>
      <c r="AB654" s="35"/>
    </row>
    <row r="655" spans="1:28" ht="15.75" customHeight="1">
      <c r="A655" s="35"/>
      <c r="B655" s="35"/>
      <c r="C655" s="368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35"/>
      <c r="V655" s="35"/>
      <c r="W655" s="35"/>
      <c r="X655" s="35"/>
      <c r="Y655" s="35"/>
      <c r="Z655" s="35"/>
      <c r="AA655" s="35"/>
      <c r="AB655" s="35"/>
    </row>
    <row r="656" spans="1:28" ht="15.75" customHeight="1">
      <c r="A656" s="35"/>
      <c r="B656" s="35"/>
      <c r="C656" s="368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35"/>
      <c r="V656" s="35"/>
      <c r="W656" s="35"/>
      <c r="X656" s="35"/>
      <c r="Y656" s="35"/>
      <c r="Z656" s="35"/>
      <c r="AA656" s="35"/>
      <c r="AB656" s="35"/>
    </row>
    <row r="657" spans="1:28" ht="15.75" customHeight="1">
      <c r="A657" s="35"/>
      <c r="B657" s="35"/>
      <c r="C657" s="368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35"/>
      <c r="V657" s="35"/>
      <c r="W657" s="35"/>
      <c r="X657" s="35"/>
      <c r="Y657" s="35"/>
      <c r="Z657" s="35"/>
      <c r="AA657" s="35"/>
      <c r="AB657" s="35"/>
    </row>
    <row r="658" spans="1:28" ht="15.75" customHeight="1">
      <c r="A658" s="35"/>
      <c r="B658" s="35"/>
      <c r="C658" s="368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35"/>
      <c r="V658" s="35"/>
      <c r="W658" s="35"/>
      <c r="X658" s="35"/>
      <c r="Y658" s="35"/>
      <c r="Z658" s="35"/>
      <c r="AA658" s="35"/>
      <c r="AB658" s="35"/>
    </row>
    <row r="659" spans="1:28" ht="15.75" customHeight="1">
      <c r="A659" s="35"/>
      <c r="B659" s="35"/>
      <c r="C659" s="368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35"/>
      <c r="V659" s="35"/>
      <c r="W659" s="35"/>
      <c r="X659" s="35"/>
      <c r="Y659" s="35"/>
      <c r="Z659" s="35"/>
      <c r="AA659" s="35"/>
      <c r="AB659" s="35"/>
    </row>
    <row r="660" spans="1:28" ht="15.75" customHeight="1">
      <c r="A660" s="35"/>
      <c r="B660" s="35"/>
      <c r="C660" s="368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35"/>
      <c r="V660" s="35"/>
      <c r="W660" s="35"/>
      <c r="X660" s="35"/>
      <c r="Y660" s="35"/>
      <c r="Z660" s="35"/>
      <c r="AA660" s="35"/>
      <c r="AB660" s="35"/>
    </row>
    <row r="661" spans="1:28" ht="15.75" customHeight="1">
      <c r="A661" s="35"/>
      <c r="B661" s="35"/>
      <c r="C661" s="368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35"/>
      <c r="V661" s="35"/>
      <c r="W661" s="35"/>
      <c r="X661" s="35"/>
      <c r="Y661" s="35"/>
      <c r="Z661" s="35"/>
      <c r="AA661" s="35"/>
      <c r="AB661" s="35"/>
    </row>
    <row r="662" spans="1:28" ht="15.75" customHeight="1">
      <c r="A662" s="35"/>
      <c r="B662" s="35"/>
      <c r="C662" s="368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35"/>
      <c r="V662" s="35"/>
      <c r="W662" s="35"/>
      <c r="X662" s="35"/>
      <c r="Y662" s="35"/>
      <c r="Z662" s="35"/>
      <c r="AA662" s="35"/>
      <c r="AB662" s="35"/>
    </row>
    <row r="663" spans="1:28" ht="15.75" customHeight="1">
      <c r="A663" s="35"/>
      <c r="B663" s="35"/>
      <c r="C663" s="368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35"/>
      <c r="V663" s="35"/>
      <c r="W663" s="35"/>
      <c r="X663" s="35"/>
      <c r="Y663" s="35"/>
      <c r="Z663" s="35"/>
      <c r="AA663" s="35"/>
      <c r="AB663" s="35"/>
    </row>
    <row r="664" spans="1:28" ht="15.75" customHeight="1">
      <c r="A664" s="35"/>
      <c r="B664" s="35"/>
      <c r="C664" s="368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35"/>
      <c r="V664" s="35"/>
      <c r="W664" s="35"/>
      <c r="X664" s="35"/>
      <c r="Y664" s="35"/>
      <c r="Z664" s="35"/>
      <c r="AA664" s="35"/>
      <c r="AB664" s="35"/>
    </row>
    <row r="665" spans="1:28" ht="15.75" customHeight="1">
      <c r="A665" s="35"/>
      <c r="B665" s="35"/>
      <c r="C665" s="368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35"/>
      <c r="V665" s="35"/>
      <c r="W665" s="35"/>
      <c r="X665" s="35"/>
      <c r="Y665" s="35"/>
      <c r="Z665" s="35"/>
      <c r="AA665" s="35"/>
      <c r="AB665" s="35"/>
    </row>
    <row r="666" spans="1:28" ht="15.75" customHeight="1">
      <c r="A666" s="35"/>
      <c r="B666" s="35"/>
      <c r="C666" s="368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35"/>
      <c r="V666" s="35"/>
      <c r="W666" s="35"/>
      <c r="X666" s="35"/>
      <c r="Y666" s="35"/>
      <c r="Z666" s="35"/>
      <c r="AA666" s="35"/>
      <c r="AB666" s="35"/>
    </row>
    <row r="667" spans="1:28" ht="15.75" customHeight="1">
      <c r="A667" s="35"/>
      <c r="B667" s="35"/>
      <c r="C667" s="368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35"/>
      <c r="V667" s="35"/>
      <c r="W667" s="35"/>
      <c r="X667" s="35"/>
      <c r="Y667" s="35"/>
      <c r="Z667" s="35"/>
      <c r="AA667" s="35"/>
      <c r="AB667" s="35"/>
    </row>
    <row r="668" spans="1:28" ht="15.75" customHeight="1">
      <c r="A668" s="35"/>
      <c r="B668" s="35"/>
      <c r="C668" s="368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35"/>
      <c r="V668" s="35"/>
      <c r="W668" s="35"/>
      <c r="X668" s="35"/>
      <c r="Y668" s="35"/>
      <c r="Z668" s="35"/>
      <c r="AA668" s="35"/>
      <c r="AB668" s="35"/>
    </row>
    <row r="669" spans="1:28" ht="15.75" customHeight="1">
      <c r="A669" s="35"/>
      <c r="B669" s="35"/>
      <c r="C669" s="368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35"/>
      <c r="V669" s="35"/>
      <c r="W669" s="35"/>
      <c r="X669" s="35"/>
      <c r="Y669" s="35"/>
      <c r="Z669" s="35"/>
      <c r="AA669" s="35"/>
      <c r="AB669" s="35"/>
    </row>
    <row r="670" spans="1:28" ht="15.75" customHeight="1">
      <c r="A670" s="35"/>
      <c r="B670" s="35"/>
      <c r="C670" s="368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35"/>
      <c r="V670" s="35"/>
      <c r="W670" s="35"/>
      <c r="X670" s="35"/>
      <c r="Y670" s="35"/>
      <c r="Z670" s="35"/>
      <c r="AA670" s="35"/>
      <c r="AB670" s="35"/>
    </row>
    <row r="671" spans="1:28" ht="15.75" customHeight="1">
      <c r="A671" s="35"/>
      <c r="B671" s="35"/>
      <c r="C671" s="368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35"/>
      <c r="V671" s="35"/>
      <c r="W671" s="35"/>
      <c r="X671" s="35"/>
      <c r="Y671" s="35"/>
      <c r="Z671" s="35"/>
      <c r="AA671" s="35"/>
      <c r="AB671" s="35"/>
    </row>
    <row r="672" spans="1:28" ht="15.75" customHeight="1">
      <c r="A672" s="35"/>
      <c r="B672" s="35"/>
      <c r="C672" s="368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35"/>
      <c r="V672" s="35"/>
      <c r="W672" s="35"/>
      <c r="X672" s="35"/>
      <c r="Y672" s="35"/>
      <c r="Z672" s="35"/>
      <c r="AA672" s="35"/>
      <c r="AB672" s="35"/>
    </row>
    <row r="673" spans="1:28" ht="15.75" customHeight="1">
      <c r="A673" s="35"/>
      <c r="B673" s="35"/>
      <c r="C673" s="368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35"/>
      <c r="V673" s="35"/>
      <c r="W673" s="35"/>
      <c r="X673" s="35"/>
      <c r="Y673" s="35"/>
      <c r="Z673" s="35"/>
      <c r="AA673" s="35"/>
      <c r="AB673" s="35"/>
    </row>
    <row r="674" spans="1:28" ht="15.75" customHeight="1">
      <c r="A674" s="35"/>
      <c r="B674" s="35"/>
      <c r="C674" s="368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35"/>
      <c r="V674" s="35"/>
      <c r="W674" s="35"/>
      <c r="X674" s="35"/>
      <c r="Y674" s="35"/>
      <c r="Z674" s="35"/>
      <c r="AA674" s="35"/>
      <c r="AB674" s="35"/>
    </row>
    <row r="675" spans="1:28" ht="15.75" customHeight="1">
      <c r="A675" s="35"/>
      <c r="B675" s="35"/>
      <c r="C675" s="368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35"/>
      <c r="V675" s="35"/>
      <c r="W675" s="35"/>
      <c r="X675" s="35"/>
      <c r="Y675" s="35"/>
      <c r="Z675" s="35"/>
      <c r="AA675" s="35"/>
      <c r="AB675" s="35"/>
    </row>
    <row r="676" spans="1:28" ht="15.75" customHeight="1">
      <c r="A676" s="35"/>
      <c r="B676" s="35"/>
      <c r="C676" s="368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35"/>
      <c r="V676" s="35"/>
      <c r="W676" s="35"/>
      <c r="X676" s="35"/>
      <c r="Y676" s="35"/>
      <c r="Z676" s="35"/>
      <c r="AA676" s="35"/>
      <c r="AB676" s="35"/>
    </row>
    <row r="677" spans="1:28" ht="15.75" customHeight="1">
      <c r="A677" s="35"/>
      <c r="B677" s="35"/>
      <c r="C677" s="368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35"/>
      <c r="V677" s="35"/>
      <c r="W677" s="35"/>
      <c r="X677" s="35"/>
      <c r="Y677" s="35"/>
      <c r="Z677" s="35"/>
      <c r="AA677" s="35"/>
      <c r="AB677" s="35"/>
    </row>
    <row r="678" spans="1:28" ht="15.75" customHeight="1">
      <c r="A678" s="35"/>
      <c r="B678" s="35"/>
      <c r="C678" s="368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35"/>
      <c r="V678" s="35"/>
      <c r="W678" s="35"/>
      <c r="X678" s="35"/>
      <c r="Y678" s="35"/>
      <c r="Z678" s="35"/>
      <c r="AA678" s="35"/>
      <c r="AB678" s="35"/>
    </row>
    <row r="679" spans="1:28" ht="15.75" customHeight="1">
      <c r="A679" s="35"/>
      <c r="B679" s="35"/>
      <c r="C679" s="368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35"/>
      <c r="V679" s="35"/>
      <c r="W679" s="35"/>
      <c r="X679" s="35"/>
      <c r="Y679" s="35"/>
      <c r="Z679" s="35"/>
      <c r="AA679" s="35"/>
      <c r="AB679" s="35"/>
    </row>
    <row r="680" spans="1:28" ht="15.75" customHeight="1">
      <c r="A680" s="35"/>
      <c r="B680" s="35"/>
      <c r="C680" s="368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35"/>
      <c r="V680" s="35"/>
      <c r="W680" s="35"/>
      <c r="X680" s="35"/>
      <c r="Y680" s="35"/>
      <c r="Z680" s="35"/>
      <c r="AA680" s="35"/>
      <c r="AB680" s="35"/>
    </row>
    <row r="681" spans="1:28" ht="15.75" customHeight="1">
      <c r="A681" s="35"/>
      <c r="B681" s="35"/>
      <c r="C681" s="368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35"/>
      <c r="V681" s="35"/>
      <c r="W681" s="35"/>
      <c r="X681" s="35"/>
      <c r="Y681" s="35"/>
      <c r="Z681" s="35"/>
      <c r="AA681" s="35"/>
      <c r="AB681" s="35"/>
    </row>
    <row r="682" spans="1:28" ht="15.75" customHeight="1">
      <c r="A682" s="35"/>
      <c r="B682" s="35"/>
      <c r="C682" s="368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35"/>
      <c r="V682" s="35"/>
      <c r="W682" s="35"/>
      <c r="X682" s="35"/>
      <c r="Y682" s="35"/>
      <c r="Z682" s="35"/>
      <c r="AA682" s="35"/>
      <c r="AB682" s="35"/>
    </row>
    <row r="683" spans="1:28" ht="15.75" customHeight="1">
      <c r="A683" s="35"/>
      <c r="B683" s="35"/>
      <c r="C683" s="368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35"/>
      <c r="V683" s="35"/>
      <c r="W683" s="35"/>
      <c r="X683" s="35"/>
      <c r="Y683" s="35"/>
      <c r="Z683" s="35"/>
      <c r="AA683" s="35"/>
      <c r="AB683" s="35"/>
    </row>
    <row r="684" spans="1:28" ht="15.75" customHeight="1">
      <c r="A684" s="35"/>
      <c r="B684" s="35"/>
      <c r="C684" s="368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35"/>
      <c r="V684" s="35"/>
      <c r="W684" s="35"/>
      <c r="X684" s="35"/>
      <c r="Y684" s="35"/>
      <c r="Z684" s="35"/>
      <c r="AA684" s="35"/>
      <c r="AB684" s="35"/>
    </row>
    <row r="685" spans="1:28" ht="15.75" customHeight="1">
      <c r="A685" s="35"/>
      <c r="B685" s="35"/>
      <c r="C685" s="368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35"/>
      <c r="V685" s="35"/>
      <c r="W685" s="35"/>
      <c r="X685" s="35"/>
      <c r="Y685" s="35"/>
      <c r="Z685" s="35"/>
      <c r="AA685" s="35"/>
      <c r="AB685" s="35"/>
    </row>
    <row r="686" spans="1:28" ht="15.75" customHeight="1">
      <c r="A686" s="35"/>
      <c r="B686" s="35"/>
      <c r="C686" s="368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35"/>
      <c r="V686" s="35"/>
      <c r="W686" s="35"/>
      <c r="X686" s="35"/>
      <c r="Y686" s="35"/>
      <c r="Z686" s="35"/>
      <c r="AA686" s="35"/>
      <c r="AB686" s="35"/>
    </row>
    <row r="687" spans="1:28" ht="15.75" customHeight="1">
      <c r="A687" s="35"/>
      <c r="B687" s="35"/>
      <c r="C687" s="368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35"/>
      <c r="V687" s="35"/>
      <c r="W687" s="35"/>
      <c r="X687" s="35"/>
      <c r="Y687" s="35"/>
      <c r="Z687" s="35"/>
      <c r="AA687" s="35"/>
      <c r="AB687" s="35"/>
    </row>
    <row r="688" spans="1:28" ht="15.75" customHeight="1">
      <c r="A688" s="35"/>
      <c r="B688" s="35"/>
      <c r="C688" s="368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35"/>
      <c r="V688" s="35"/>
      <c r="W688" s="35"/>
      <c r="X688" s="35"/>
      <c r="Y688" s="35"/>
      <c r="Z688" s="35"/>
      <c r="AA688" s="35"/>
      <c r="AB688" s="35"/>
    </row>
    <row r="689" spans="1:28" ht="15.75" customHeight="1">
      <c r="A689" s="35"/>
      <c r="B689" s="35"/>
      <c r="C689" s="368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35"/>
      <c r="V689" s="35"/>
      <c r="W689" s="35"/>
      <c r="X689" s="35"/>
      <c r="Y689" s="35"/>
      <c r="Z689" s="35"/>
      <c r="AA689" s="35"/>
      <c r="AB689" s="35"/>
    </row>
    <row r="690" spans="1:28" ht="15.75" customHeight="1">
      <c r="A690" s="35"/>
      <c r="B690" s="35"/>
      <c r="C690" s="368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35"/>
      <c r="V690" s="35"/>
      <c r="W690" s="35"/>
      <c r="X690" s="35"/>
      <c r="Y690" s="35"/>
      <c r="Z690" s="35"/>
      <c r="AA690" s="35"/>
      <c r="AB690" s="35"/>
    </row>
    <row r="691" spans="1:28" ht="15.75" customHeight="1">
      <c r="A691" s="35"/>
      <c r="B691" s="35"/>
      <c r="C691" s="368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35"/>
      <c r="V691" s="35"/>
      <c r="W691" s="35"/>
      <c r="X691" s="35"/>
      <c r="Y691" s="35"/>
      <c r="Z691" s="35"/>
      <c r="AA691" s="35"/>
      <c r="AB691" s="35"/>
    </row>
    <row r="692" spans="1:28" ht="15.75" customHeight="1">
      <c r="A692" s="35"/>
      <c r="B692" s="35"/>
      <c r="C692" s="368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35"/>
      <c r="V692" s="35"/>
      <c r="W692" s="35"/>
      <c r="X692" s="35"/>
      <c r="Y692" s="35"/>
      <c r="Z692" s="35"/>
      <c r="AA692" s="35"/>
      <c r="AB692" s="35"/>
    </row>
    <row r="693" spans="1:28" ht="15.75" customHeight="1">
      <c r="A693" s="35"/>
      <c r="B693" s="35"/>
      <c r="C693" s="368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35"/>
      <c r="V693" s="35"/>
      <c r="W693" s="35"/>
      <c r="X693" s="35"/>
      <c r="Y693" s="35"/>
      <c r="Z693" s="35"/>
      <c r="AA693" s="35"/>
      <c r="AB693" s="35"/>
    </row>
    <row r="694" spans="1:28" ht="15.75" customHeight="1">
      <c r="A694" s="35"/>
      <c r="B694" s="35"/>
      <c r="C694" s="368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35"/>
      <c r="V694" s="35"/>
      <c r="W694" s="35"/>
      <c r="X694" s="35"/>
      <c r="Y694" s="35"/>
      <c r="Z694" s="35"/>
      <c r="AA694" s="35"/>
      <c r="AB694" s="35"/>
    </row>
    <row r="695" spans="1:28" ht="15.75" customHeight="1">
      <c r="A695" s="35"/>
      <c r="B695" s="35"/>
      <c r="C695" s="368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35"/>
      <c r="V695" s="35"/>
      <c r="W695" s="35"/>
      <c r="X695" s="35"/>
      <c r="Y695" s="35"/>
      <c r="Z695" s="35"/>
      <c r="AA695" s="35"/>
      <c r="AB695" s="35"/>
    </row>
    <row r="696" spans="1:28" ht="15.75" customHeight="1">
      <c r="A696" s="35"/>
      <c r="B696" s="35"/>
      <c r="C696" s="368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35"/>
      <c r="V696" s="35"/>
      <c r="W696" s="35"/>
      <c r="X696" s="35"/>
      <c r="Y696" s="35"/>
      <c r="Z696" s="35"/>
      <c r="AA696" s="35"/>
      <c r="AB696" s="35"/>
    </row>
    <row r="697" spans="1:28" ht="15.75" customHeight="1">
      <c r="A697" s="35"/>
      <c r="B697" s="35"/>
      <c r="C697" s="368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35"/>
      <c r="V697" s="35"/>
      <c r="W697" s="35"/>
      <c r="X697" s="35"/>
      <c r="Y697" s="35"/>
      <c r="Z697" s="35"/>
      <c r="AA697" s="35"/>
      <c r="AB697" s="35"/>
    </row>
    <row r="698" spans="1:28" ht="15.75" customHeight="1">
      <c r="A698" s="35"/>
      <c r="B698" s="35"/>
      <c r="C698" s="368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35"/>
      <c r="V698" s="35"/>
      <c r="W698" s="35"/>
      <c r="X698" s="35"/>
      <c r="Y698" s="35"/>
      <c r="Z698" s="35"/>
      <c r="AA698" s="35"/>
      <c r="AB698" s="35"/>
    </row>
    <row r="699" spans="1:28" ht="15.75" customHeight="1">
      <c r="A699" s="35"/>
      <c r="B699" s="35"/>
      <c r="C699" s="368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35"/>
      <c r="V699" s="35"/>
      <c r="W699" s="35"/>
      <c r="X699" s="35"/>
      <c r="Y699" s="35"/>
      <c r="Z699" s="35"/>
      <c r="AA699" s="35"/>
      <c r="AB699" s="35"/>
    </row>
    <row r="700" spans="1:28" ht="15.75" customHeight="1">
      <c r="A700" s="35"/>
      <c r="B700" s="35"/>
      <c r="C700" s="368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35"/>
      <c r="V700" s="35"/>
      <c r="W700" s="35"/>
      <c r="X700" s="35"/>
      <c r="Y700" s="35"/>
      <c r="Z700" s="35"/>
      <c r="AA700" s="35"/>
      <c r="AB700" s="35"/>
    </row>
    <row r="701" spans="1:28" ht="15.75" customHeight="1">
      <c r="A701" s="35"/>
      <c r="B701" s="35"/>
      <c r="C701" s="368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35"/>
      <c r="V701" s="35"/>
      <c r="W701" s="35"/>
      <c r="X701" s="35"/>
      <c r="Y701" s="35"/>
      <c r="Z701" s="35"/>
      <c r="AA701" s="35"/>
      <c r="AB701" s="35"/>
    </row>
    <row r="702" spans="1:28" ht="15.75" customHeight="1">
      <c r="A702" s="35"/>
      <c r="B702" s="35"/>
      <c r="C702" s="368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35"/>
      <c r="V702" s="35"/>
      <c r="W702" s="35"/>
      <c r="X702" s="35"/>
      <c r="Y702" s="35"/>
      <c r="Z702" s="35"/>
      <c r="AA702" s="35"/>
      <c r="AB702" s="35"/>
    </row>
    <row r="703" spans="1:28" ht="15.75" customHeight="1">
      <c r="A703" s="35"/>
      <c r="B703" s="35"/>
      <c r="C703" s="368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35"/>
      <c r="V703" s="35"/>
      <c r="W703" s="35"/>
      <c r="X703" s="35"/>
      <c r="Y703" s="35"/>
      <c r="Z703" s="35"/>
      <c r="AA703" s="35"/>
      <c r="AB703" s="35"/>
    </row>
    <row r="704" spans="1:28" ht="15.75" customHeight="1">
      <c r="A704" s="35"/>
      <c r="B704" s="35"/>
      <c r="C704" s="368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35"/>
      <c r="V704" s="35"/>
      <c r="W704" s="35"/>
      <c r="X704" s="35"/>
      <c r="Y704" s="35"/>
      <c r="Z704" s="35"/>
      <c r="AA704" s="35"/>
      <c r="AB704" s="35"/>
    </row>
    <row r="705" spans="1:28" ht="15.75" customHeight="1">
      <c r="A705" s="35"/>
      <c r="B705" s="35"/>
      <c r="C705" s="368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35"/>
      <c r="V705" s="35"/>
      <c r="W705" s="35"/>
      <c r="X705" s="35"/>
      <c r="Y705" s="35"/>
      <c r="Z705" s="35"/>
      <c r="AA705" s="35"/>
      <c r="AB705" s="35"/>
    </row>
    <row r="706" spans="1:28" ht="15.75" customHeight="1">
      <c r="A706" s="35"/>
      <c r="B706" s="35"/>
      <c r="C706" s="368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35"/>
      <c r="V706" s="35"/>
      <c r="W706" s="35"/>
      <c r="X706" s="35"/>
      <c r="Y706" s="35"/>
      <c r="Z706" s="35"/>
      <c r="AA706" s="35"/>
      <c r="AB706" s="35"/>
    </row>
    <row r="707" spans="1:28" ht="15.75" customHeight="1">
      <c r="A707" s="35"/>
      <c r="B707" s="35"/>
      <c r="C707" s="368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35"/>
      <c r="V707" s="35"/>
      <c r="W707" s="35"/>
      <c r="X707" s="35"/>
      <c r="Y707" s="35"/>
      <c r="Z707" s="35"/>
      <c r="AA707" s="35"/>
      <c r="AB707" s="35"/>
    </row>
    <row r="708" spans="1:28" ht="15.75" customHeight="1">
      <c r="A708" s="35"/>
      <c r="B708" s="35"/>
      <c r="C708" s="368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35"/>
      <c r="V708" s="35"/>
      <c r="W708" s="35"/>
      <c r="X708" s="35"/>
      <c r="Y708" s="35"/>
      <c r="Z708" s="35"/>
      <c r="AA708" s="35"/>
      <c r="AB708" s="35"/>
    </row>
    <row r="709" spans="1:28" ht="15.75" customHeight="1">
      <c r="A709" s="35"/>
      <c r="B709" s="35"/>
      <c r="C709" s="368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35"/>
      <c r="V709" s="35"/>
      <c r="W709" s="35"/>
      <c r="X709" s="35"/>
      <c r="Y709" s="35"/>
      <c r="Z709" s="35"/>
      <c r="AA709" s="35"/>
      <c r="AB709" s="35"/>
    </row>
    <row r="710" spans="1:28" ht="15.75" customHeight="1">
      <c r="A710" s="35"/>
      <c r="B710" s="35"/>
      <c r="C710" s="368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35"/>
      <c r="V710" s="35"/>
      <c r="W710" s="35"/>
      <c r="X710" s="35"/>
      <c r="Y710" s="35"/>
      <c r="Z710" s="35"/>
      <c r="AA710" s="35"/>
      <c r="AB710" s="35"/>
    </row>
    <row r="711" spans="1:28" ht="15.75" customHeight="1">
      <c r="A711" s="35"/>
      <c r="B711" s="35"/>
      <c r="C711" s="368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35"/>
      <c r="V711" s="35"/>
      <c r="W711" s="35"/>
      <c r="X711" s="35"/>
      <c r="Y711" s="35"/>
      <c r="Z711" s="35"/>
      <c r="AA711" s="35"/>
      <c r="AB711" s="35"/>
    </row>
    <row r="712" spans="1:28" ht="15.75" customHeight="1">
      <c r="A712" s="35"/>
      <c r="B712" s="35"/>
      <c r="C712" s="368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35"/>
      <c r="V712" s="35"/>
      <c r="W712" s="35"/>
      <c r="X712" s="35"/>
      <c r="Y712" s="35"/>
      <c r="Z712" s="35"/>
      <c r="AA712" s="35"/>
      <c r="AB712" s="35"/>
    </row>
    <row r="713" spans="1:28" ht="15.75" customHeight="1">
      <c r="A713" s="35"/>
      <c r="B713" s="35"/>
      <c r="C713" s="368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35"/>
      <c r="V713" s="35"/>
      <c r="W713" s="35"/>
      <c r="X713" s="35"/>
      <c r="Y713" s="35"/>
      <c r="Z713" s="35"/>
      <c r="AA713" s="35"/>
      <c r="AB713" s="35"/>
    </row>
    <row r="714" spans="1:28" ht="15.75" customHeight="1">
      <c r="A714" s="35"/>
      <c r="B714" s="35"/>
      <c r="C714" s="368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35"/>
      <c r="V714" s="35"/>
      <c r="W714" s="35"/>
      <c r="X714" s="35"/>
      <c r="Y714" s="35"/>
      <c r="Z714" s="35"/>
      <c r="AA714" s="35"/>
      <c r="AB714" s="35"/>
    </row>
    <row r="715" spans="1:28" ht="15.75" customHeight="1">
      <c r="A715" s="35"/>
      <c r="B715" s="35"/>
      <c r="C715" s="368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35"/>
      <c r="V715" s="35"/>
      <c r="W715" s="35"/>
      <c r="X715" s="35"/>
      <c r="Y715" s="35"/>
      <c r="Z715" s="35"/>
      <c r="AA715" s="35"/>
      <c r="AB715" s="35"/>
    </row>
    <row r="716" spans="1:28" ht="15.75" customHeight="1">
      <c r="A716" s="35"/>
      <c r="B716" s="35"/>
      <c r="C716" s="368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35"/>
      <c r="V716" s="35"/>
      <c r="W716" s="35"/>
      <c r="X716" s="35"/>
      <c r="Y716" s="35"/>
      <c r="Z716" s="35"/>
      <c r="AA716" s="35"/>
      <c r="AB716" s="35"/>
    </row>
    <row r="717" spans="1:28" ht="15.75" customHeight="1">
      <c r="A717" s="35"/>
      <c r="B717" s="35"/>
      <c r="C717" s="368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35"/>
      <c r="V717" s="35"/>
      <c r="W717" s="35"/>
      <c r="X717" s="35"/>
      <c r="Y717" s="35"/>
      <c r="Z717" s="35"/>
      <c r="AA717" s="35"/>
      <c r="AB717" s="35"/>
    </row>
    <row r="718" spans="1:28" ht="15.75" customHeight="1">
      <c r="A718" s="35"/>
      <c r="B718" s="35"/>
      <c r="C718" s="368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35"/>
      <c r="V718" s="35"/>
      <c r="W718" s="35"/>
      <c r="X718" s="35"/>
      <c r="Y718" s="35"/>
      <c r="Z718" s="35"/>
      <c r="AA718" s="35"/>
      <c r="AB718" s="35"/>
    </row>
    <row r="719" spans="1:28" ht="15.75" customHeight="1">
      <c r="A719" s="35"/>
      <c r="B719" s="35"/>
      <c r="C719" s="368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35"/>
      <c r="V719" s="35"/>
      <c r="W719" s="35"/>
      <c r="X719" s="35"/>
      <c r="Y719" s="35"/>
      <c r="Z719" s="35"/>
      <c r="AA719" s="35"/>
      <c r="AB719" s="35"/>
    </row>
    <row r="720" spans="1:28" ht="15.75" customHeight="1">
      <c r="A720" s="35"/>
      <c r="B720" s="35"/>
      <c r="C720" s="368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35"/>
      <c r="V720" s="35"/>
      <c r="W720" s="35"/>
      <c r="X720" s="35"/>
      <c r="Y720" s="35"/>
      <c r="Z720" s="35"/>
      <c r="AA720" s="35"/>
      <c r="AB720" s="35"/>
    </row>
    <row r="721" spans="1:28" ht="15.75" customHeight="1">
      <c r="A721" s="35"/>
      <c r="B721" s="35"/>
      <c r="C721" s="368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35"/>
      <c r="V721" s="35"/>
      <c r="W721" s="35"/>
      <c r="X721" s="35"/>
      <c r="Y721" s="35"/>
      <c r="Z721" s="35"/>
      <c r="AA721" s="35"/>
      <c r="AB721" s="35"/>
    </row>
    <row r="722" spans="1:28" ht="15.75" customHeight="1">
      <c r="A722" s="35"/>
      <c r="B722" s="35"/>
      <c r="C722" s="368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35"/>
      <c r="V722" s="35"/>
      <c r="W722" s="35"/>
      <c r="X722" s="35"/>
      <c r="Y722" s="35"/>
      <c r="Z722" s="35"/>
      <c r="AA722" s="35"/>
      <c r="AB722" s="35"/>
    </row>
    <row r="723" spans="1:28" ht="15.75" customHeight="1">
      <c r="A723" s="35"/>
      <c r="B723" s="35"/>
      <c r="C723" s="368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35"/>
      <c r="V723" s="35"/>
      <c r="W723" s="35"/>
      <c r="X723" s="35"/>
      <c r="Y723" s="35"/>
      <c r="Z723" s="35"/>
      <c r="AA723" s="35"/>
      <c r="AB723" s="35"/>
    </row>
    <row r="724" spans="1:28" ht="15.75" customHeight="1">
      <c r="A724" s="35"/>
      <c r="B724" s="35"/>
      <c r="C724" s="368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35"/>
      <c r="V724" s="35"/>
      <c r="W724" s="35"/>
      <c r="X724" s="35"/>
      <c r="Y724" s="35"/>
      <c r="Z724" s="35"/>
      <c r="AA724" s="35"/>
      <c r="AB724" s="35"/>
    </row>
    <row r="725" spans="1:28" ht="15.75" customHeight="1">
      <c r="A725" s="35"/>
      <c r="B725" s="35"/>
      <c r="C725" s="368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35"/>
      <c r="V725" s="35"/>
      <c r="W725" s="35"/>
      <c r="X725" s="35"/>
      <c r="Y725" s="35"/>
      <c r="Z725" s="35"/>
      <c r="AA725" s="35"/>
      <c r="AB725" s="35"/>
    </row>
    <row r="726" spans="1:28" ht="15.75" customHeight="1">
      <c r="A726" s="35"/>
      <c r="B726" s="35"/>
      <c r="C726" s="368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35"/>
      <c r="V726" s="35"/>
      <c r="W726" s="35"/>
      <c r="X726" s="35"/>
      <c r="Y726" s="35"/>
      <c r="Z726" s="35"/>
      <c r="AA726" s="35"/>
      <c r="AB726" s="35"/>
    </row>
    <row r="727" spans="1:28" ht="15.75" customHeight="1">
      <c r="A727" s="35"/>
      <c r="B727" s="35"/>
      <c r="C727" s="368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35"/>
      <c r="V727" s="35"/>
      <c r="W727" s="35"/>
      <c r="X727" s="35"/>
      <c r="Y727" s="35"/>
      <c r="Z727" s="35"/>
      <c r="AA727" s="35"/>
      <c r="AB727" s="35"/>
    </row>
    <row r="728" spans="1:28" ht="15.75" customHeight="1">
      <c r="A728" s="35"/>
      <c r="B728" s="35"/>
      <c r="C728" s="368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35"/>
      <c r="V728" s="35"/>
      <c r="W728" s="35"/>
      <c r="X728" s="35"/>
      <c r="Y728" s="35"/>
      <c r="Z728" s="35"/>
      <c r="AA728" s="35"/>
      <c r="AB728" s="35"/>
    </row>
    <row r="729" spans="1:28" ht="15.75" customHeight="1">
      <c r="A729" s="35"/>
      <c r="B729" s="35"/>
      <c r="C729" s="368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35"/>
      <c r="V729" s="35"/>
      <c r="W729" s="35"/>
      <c r="X729" s="35"/>
      <c r="Y729" s="35"/>
      <c r="Z729" s="35"/>
      <c r="AA729" s="35"/>
      <c r="AB729" s="35"/>
    </row>
    <row r="730" spans="1:28" ht="15.75" customHeight="1">
      <c r="A730" s="35"/>
      <c r="B730" s="35"/>
      <c r="C730" s="368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35"/>
      <c r="V730" s="35"/>
      <c r="W730" s="35"/>
      <c r="X730" s="35"/>
      <c r="Y730" s="35"/>
      <c r="Z730" s="35"/>
      <c r="AA730" s="35"/>
      <c r="AB730" s="35"/>
    </row>
    <row r="731" spans="1:28" ht="15.75" customHeight="1">
      <c r="A731" s="35"/>
      <c r="B731" s="35"/>
      <c r="C731" s="368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35"/>
      <c r="V731" s="35"/>
      <c r="W731" s="35"/>
      <c r="X731" s="35"/>
      <c r="Y731" s="35"/>
      <c r="Z731" s="35"/>
      <c r="AA731" s="35"/>
      <c r="AB731" s="35"/>
    </row>
    <row r="732" spans="1:28" ht="15.75" customHeight="1">
      <c r="A732" s="35"/>
      <c r="B732" s="35"/>
      <c r="C732" s="368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35"/>
      <c r="V732" s="35"/>
      <c r="W732" s="35"/>
      <c r="X732" s="35"/>
      <c r="Y732" s="35"/>
      <c r="Z732" s="35"/>
      <c r="AA732" s="35"/>
      <c r="AB732" s="35"/>
    </row>
    <row r="733" spans="1:28" ht="15.75" customHeight="1">
      <c r="A733" s="35"/>
      <c r="B733" s="35"/>
      <c r="C733" s="368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35"/>
      <c r="V733" s="35"/>
      <c r="W733" s="35"/>
      <c r="X733" s="35"/>
      <c r="Y733" s="35"/>
      <c r="Z733" s="35"/>
      <c r="AA733" s="35"/>
      <c r="AB733" s="35"/>
    </row>
    <row r="734" spans="1:28" ht="15.75" customHeight="1">
      <c r="A734" s="35"/>
      <c r="B734" s="35"/>
      <c r="C734" s="368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35"/>
      <c r="V734" s="35"/>
      <c r="W734" s="35"/>
      <c r="X734" s="35"/>
      <c r="Y734" s="35"/>
      <c r="Z734" s="35"/>
      <c r="AA734" s="35"/>
      <c r="AB734" s="35"/>
    </row>
    <row r="735" spans="1:28" ht="15.75" customHeight="1">
      <c r="A735" s="35"/>
      <c r="B735" s="35"/>
      <c r="C735" s="368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35"/>
      <c r="V735" s="35"/>
      <c r="W735" s="35"/>
      <c r="X735" s="35"/>
      <c r="Y735" s="35"/>
      <c r="Z735" s="35"/>
      <c r="AA735" s="35"/>
      <c r="AB735" s="35"/>
    </row>
    <row r="736" spans="1:28" ht="15.75" customHeight="1">
      <c r="A736" s="35"/>
      <c r="B736" s="35"/>
      <c r="C736" s="368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35"/>
      <c r="V736" s="35"/>
      <c r="W736" s="35"/>
      <c r="X736" s="35"/>
      <c r="Y736" s="35"/>
      <c r="Z736" s="35"/>
      <c r="AA736" s="35"/>
      <c r="AB736" s="35"/>
    </row>
    <row r="737" spans="1:28" ht="15.75" customHeight="1">
      <c r="A737" s="35"/>
      <c r="B737" s="35"/>
      <c r="C737" s="368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35"/>
      <c r="V737" s="35"/>
      <c r="W737" s="35"/>
      <c r="X737" s="35"/>
      <c r="Y737" s="35"/>
      <c r="Z737" s="35"/>
      <c r="AA737" s="35"/>
      <c r="AB737" s="35"/>
    </row>
    <row r="738" spans="1:28" ht="15.75" customHeight="1">
      <c r="A738" s="35"/>
      <c r="B738" s="35"/>
      <c r="C738" s="368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35"/>
      <c r="V738" s="35"/>
      <c r="W738" s="35"/>
      <c r="X738" s="35"/>
      <c r="Y738" s="35"/>
      <c r="Z738" s="35"/>
      <c r="AA738" s="35"/>
      <c r="AB738" s="35"/>
    </row>
    <row r="739" spans="1:28" ht="15.75" customHeight="1">
      <c r="A739" s="35"/>
      <c r="B739" s="35"/>
      <c r="C739" s="368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35"/>
      <c r="V739" s="35"/>
      <c r="W739" s="35"/>
      <c r="X739" s="35"/>
      <c r="Y739" s="35"/>
      <c r="Z739" s="35"/>
      <c r="AA739" s="35"/>
      <c r="AB739" s="35"/>
    </row>
    <row r="740" spans="1:28" ht="15.75" customHeight="1">
      <c r="A740" s="35"/>
      <c r="B740" s="35"/>
      <c r="C740" s="368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35"/>
      <c r="V740" s="35"/>
      <c r="W740" s="35"/>
      <c r="X740" s="35"/>
      <c r="Y740" s="35"/>
      <c r="Z740" s="35"/>
      <c r="AA740" s="35"/>
      <c r="AB740" s="35"/>
    </row>
    <row r="741" spans="1:28" ht="15.75" customHeight="1">
      <c r="A741" s="35"/>
      <c r="B741" s="35"/>
      <c r="C741" s="368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35"/>
      <c r="V741" s="35"/>
      <c r="W741" s="35"/>
      <c r="X741" s="35"/>
      <c r="Y741" s="35"/>
      <c r="Z741" s="35"/>
      <c r="AA741" s="35"/>
      <c r="AB741" s="35"/>
    </row>
    <row r="742" spans="1:28" ht="15.75" customHeight="1">
      <c r="A742" s="35"/>
      <c r="B742" s="35"/>
      <c r="C742" s="368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35"/>
      <c r="V742" s="35"/>
      <c r="W742" s="35"/>
      <c r="X742" s="35"/>
      <c r="Y742" s="35"/>
      <c r="Z742" s="35"/>
      <c r="AA742" s="35"/>
      <c r="AB742" s="35"/>
    </row>
    <row r="743" spans="1:28" ht="15.75" customHeight="1">
      <c r="A743" s="35"/>
      <c r="B743" s="35"/>
      <c r="C743" s="368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35"/>
      <c r="V743" s="35"/>
      <c r="W743" s="35"/>
      <c r="X743" s="35"/>
      <c r="Y743" s="35"/>
      <c r="Z743" s="35"/>
      <c r="AA743" s="35"/>
      <c r="AB743" s="35"/>
    </row>
    <row r="744" spans="1:28" ht="15.75" customHeight="1">
      <c r="A744" s="35"/>
      <c r="B744" s="35"/>
      <c r="C744" s="368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35"/>
      <c r="V744" s="35"/>
      <c r="W744" s="35"/>
      <c r="X744" s="35"/>
      <c r="Y744" s="35"/>
      <c r="Z744" s="35"/>
      <c r="AA744" s="35"/>
      <c r="AB744" s="35"/>
    </row>
    <row r="745" spans="1:28" ht="15.75" customHeight="1">
      <c r="A745" s="35"/>
      <c r="B745" s="35"/>
      <c r="C745" s="368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35"/>
      <c r="V745" s="35"/>
      <c r="W745" s="35"/>
      <c r="X745" s="35"/>
      <c r="Y745" s="35"/>
      <c r="Z745" s="35"/>
      <c r="AA745" s="35"/>
      <c r="AB745" s="35"/>
    </row>
    <row r="746" spans="1:28" ht="15.75" customHeight="1">
      <c r="A746" s="35"/>
      <c r="B746" s="35"/>
      <c r="C746" s="368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35"/>
      <c r="V746" s="35"/>
      <c r="W746" s="35"/>
      <c r="X746" s="35"/>
      <c r="Y746" s="35"/>
      <c r="Z746" s="35"/>
      <c r="AA746" s="35"/>
      <c r="AB746" s="35"/>
    </row>
    <row r="747" spans="1:28" ht="15.75" customHeight="1">
      <c r="A747" s="35"/>
      <c r="B747" s="35"/>
      <c r="C747" s="368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35"/>
      <c r="V747" s="35"/>
      <c r="W747" s="35"/>
      <c r="X747" s="35"/>
      <c r="Y747" s="35"/>
      <c r="Z747" s="35"/>
      <c r="AA747" s="35"/>
      <c r="AB747" s="35"/>
    </row>
    <row r="748" spans="1:28" ht="15.75" customHeight="1">
      <c r="A748" s="35"/>
      <c r="B748" s="35"/>
      <c r="C748" s="368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35"/>
      <c r="V748" s="35"/>
      <c r="W748" s="35"/>
      <c r="X748" s="35"/>
      <c r="Y748" s="35"/>
      <c r="Z748" s="35"/>
      <c r="AA748" s="35"/>
      <c r="AB748" s="35"/>
    </row>
    <row r="749" spans="1:28" ht="15.75" customHeight="1">
      <c r="A749" s="35"/>
      <c r="B749" s="35"/>
      <c r="C749" s="368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35"/>
      <c r="V749" s="35"/>
      <c r="W749" s="35"/>
      <c r="X749" s="35"/>
      <c r="Y749" s="35"/>
      <c r="Z749" s="35"/>
      <c r="AA749" s="35"/>
      <c r="AB749" s="35"/>
    </row>
    <row r="750" spans="1:28" ht="15.75" customHeight="1">
      <c r="A750" s="35"/>
      <c r="B750" s="35"/>
      <c r="C750" s="368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35"/>
      <c r="V750" s="35"/>
      <c r="W750" s="35"/>
      <c r="X750" s="35"/>
      <c r="Y750" s="35"/>
      <c r="Z750" s="35"/>
      <c r="AA750" s="35"/>
      <c r="AB750" s="35"/>
    </row>
    <row r="751" spans="1:28" ht="15.75" customHeight="1">
      <c r="A751" s="35"/>
      <c r="B751" s="35"/>
      <c r="C751" s="368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35"/>
      <c r="V751" s="35"/>
      <c r="W751" s="35"/>
      <c r="X751" s="35"/>
      <c r="Y751" s="35"/>
      <c r="Z751" s="35"/>
      <c r="AA751" s="35"/>
      <c r="AB751" s="35"/>
    </row>
    <row r="752" spans="1:28" ht="15.75" customHeight="1">
      <c r="A752" s="35"/>
      <c r="B752" s="35"/>
      <c r="C752" s="368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35"/>
      <c r="V752" s="35"/>
      <c r="W752" s="35"/>
      <c r="X752" s="35"/>
      <c r="Y752" s="35"/>
      <c r="Z752" s="35"/>
      <c r="AA752" s="35"/>
      <c r="AB752" s="35"/>
    </row>
    <row r="753" spans="1:28" ht="15.75" customHeight="1">
      <c r="A753" s="35"/>
      <c r="B753" s="35"/>
      <c r="C753" s="368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35"/>
      <c r="V753" s="35"/>
      <c r="W753" s="35"/>
      <c r="X753" s="35"/>
      <c r="Y753" s="35"/>
      <c r="Z753" s="35"/>
      <c r="AA753" s="35"/>
      <c r="AB753" s="35"/>
    </row>
    <row r="754" spans="1:28" ht="15.75" customHeight="1">
      <c r="A754" s="35"/>
      <c r="B754" s="35"/>
      <c r="C754" s="368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35"/>
      <c r="V754" s="35"/>
      <c r="W754" s="35"/>
      <c r="X754" s="35"/>
      <c r="Y754" s="35"/>
      <c r="Z754" s="35"/>
      <c r="AA754" s="35"/>
      <c r="AB754" s="35"/>
    </row>
    <row r="755" spans="1:28" ht="15.75" customHeight="1">
      <c r="A755" s="35"/>
      <c r="B755" s="35"/>
      <c r="C755" s="368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35"/>
      <c r="V755" s="35"/>
      <c r="W755" s="35"/>
      <c r="X755" s="35"/>
      <c r="Y755" s="35"/>
      <c r="Z755" s="35"/>
      <c r="AA755" s="35"/>
      <c r="AB755" s="35"/>
    </row>
    <row r="756" spans="1:28" ht="15.75" customHeight="1">
      <c r="A756" s="35"/>
      <c r="B756" s="35"/>
      <c r="C756" s="368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35"/>
      <c r="V756" s="35"/>
      <c r="W756" s="35"/>
      <c r="X756" s="35"/>
      <c r="Y756" s="35"/>
      <c r="Z756" s="35"/>
      <c r="AA756" s="35"/>
      <c r="AB756" s="35"/>
    </row>
    <row r="757" spans="1:28" ht="15.75" customHeight="1">
      <c r="A757" s="35"/>
      <c r="B757" s="35"/>
      <c r="C757" s="368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35"/>
      <c r="V757" s="35"/>
      <c r="W757" s="35"/>
      <c r="X757" s="35"/>
      <c r="Y757" s="35"/>
      <c r="Z757" s="35"/>
      <c r="AA757" s="35"/>
      <c r="AB757" s="35"/>
    </row>
    <row r="758" spans="1:28" ht="15.75" customHeight="1">
      <c r="A758" s="35"/>
      <c r="B758" s="35"/>
      <c r="C758" s="368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35"/>
      <c r="V758" s="35"/>
      <c r="W758" s="35"/>
      <c r="X758" s="35"/>
      <c r="Y758" s="35"/>
      <c r="Z758" s="35"/>
      <c r="AA758" s="35"/>
      <c r="AB758" s="35"/>
    </row>
    <row r="759" spans="1:28" ht="15.75" customHeight="1">
      <c r="A759" s="35"/>
      <c r="B759" s="35"/>
      <c r="C759" s="368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35"/>
      <c r="V759" s="35"/>
      <c r="W759" s="35"/>
      <c r="X759" s="35"/>
      <c r="Y759" s="35"/>
      <c r="Z759" s="35"/>
      <c r="AA759" s="35"/>
      <c r="AB759" s="35"/>
    </row>
    <row r="760" spans="1:28" ht="15.75" customHeight="1">
      <c r="A760" s="35"/>
      <c r="B760" s="35"/>
      <c r="C760" s="368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35"/>
      <c r="V760" s="35"/>
      <c r="W760" s="35"/>
      <c r="X760" s="35"/>
      <c r="Y760" s="35"/>
      <c r="Z760" s="35"/>
      <c r="AA760" s="35"/>
      <c r="AB760" s="35"/>
    </row>
    <row r="761" spans="1:28" ht="15.75" customHeight="1">
      <c r="A761" s="35"/>
      <c r="B761" s="35"/>
      <c r="C761" s="368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35"/>
      <c r="V761" s="35"/>
      <c r="W761" s="35"/>
      <c r="X761" s="35"/>
      <c r="Y761" s="35"/>
      <c r="Z761" s="35"/>
      <c r="AA761" s="35"/>
      <c r="AB761" s="35"/>
    </row>
    <row r="762" spans="1:28" ht="15.75" customHeight="1">
      <c r="A762" s="35"/>
      <c r="B762" s="35"/>
      <c r="C762" s="368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35"/>
      <c r="V762" s="35"/>
      <c r="W762" s="35"/>
      <c r="X762" s="35"/>
      <c r="Y762" s="35"/>
      <c r="Z762" s="35"/>
      <c r="AA762" s="35"/>
      <c r="AB762" s="35"/>
    </row>
    <row r="763" spans="1:28" ht="15.75" customHeight="1">
      <c r="A763" s="35"/>
      <c r="B763" s="35"/>
      <c r="C763" s="368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35"/>
      <c r="V763" s="35"/>
      <c r="W763" s="35"/>
      <c r="X763" s="35"/>
      <c r="Y763" s="35"/>
      <c r="Z763" s="35"/>
      <c r="AA763" s="35"/>
      <c r="AB763" s="35"/>
    </row>
    <row r="764" spans="1:28" ht="15.75" customHeight="1">
      <c r="A764" s="35"/>
      <c r="B764" s="35"/>
      <c r="C764" s="368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35"/>
      <c r="V764" s="35"/>
      <c r="W764" s="35"/>
      <c r="X764" s="35"/>
      <c r="Y764" s="35"/>
      <c r="Z764" s="35"/>
      <c r="AA764" s="35"/>
      <c r="AB764" s="35"/>
    </row>
    <row r="765" spans="1:28" ht="15.75" customHeight="1">
      <c r="A765" s="35"/>
      <c r="B765" s="35"/>
      <c r="C765" s="368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35"/>
      <c r="V765" s="35"/>
      <c r="W765" s="35"/>
      <c r="X765" s="35"/>
      <c r="Y765" s="35"/>
      <c r="Z765" s="35"/>
      <c r="AA765" s="35"/>
      <c r="AB765" s="35"/>
    </row>
    <row r="766" spans="1:28" ht="15.75" customHeight="1">
      <c r="A766" s="35"/>
      <c r="B766" s="35"/>
      <c r="C766" s="368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35"/>
      <c r="V766" s="35"/>
      <c r="W766" s="35"/>
      <c r="X766" s="35"/>
      <c r="Y766" s="35"/>
      <c r="Z766" s="35"/>
      <c r="AA766" s="35"/>
      <c r="AB766" s="35"/>
    </row>
    <row r="767" spans="1:28" ht="15.75" customHeight="1">
      <c r="A767" s="35"/>
      <c r="B767" s="35"/>
      <c r="C767" s="368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35"/>
      <c r="V767" s="35"/>
      <c r="W767" s="35"/>
      <c r="X767" s="35"/>
      <c r="Y767" s="35"/>
      <c r="Z767" s="35"/>
      <c r="AA767" s="35"/>
      <c r="AB767" s="35"/>
    </row>
    <row r="768" spans="1:28" ht="15.75" customHeight="1">
      <c r="A768" s="35"/>
      <c r="B768" s="35"/>
      <c r="C768" s="368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35"/>
      <c r="V768" s="35"/>
      <c r="W768" s="35"/>
      <c r="X768" s="35"/>
      <c r="Y768" s="35"/>
      <c r="Z768" s="35"/>
      <c r="AA768" s="35"/>
      <c r="AB768" s="35"/>
    </row>
    <row r="769" spans="1:28" ht="15.75" customHeight="1">
      <c r="A769" s="35"/>
      <c r="B769" s="35"/>
      <c r="C769" s="368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35"/>
      <c r="V769" s="35"/>
      <c r="W769" s="35"/>
      <c r="X769" s="35"/>
      <c r="Y769" s="35"/>
      <c r="Z769" s="35"/>
      <c r="AA769" s="35"/>
      <c r="AB769" s="35"/>
    </row>
    <row r="770" spans="1:28" ht="15.75" customHeight="1">
      <c r="A770" s="35"/>
      <c r="B770" s="35"/>
      <c r="C770" s="368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35"/>
      <c r="V770" s="35"/>
      <c r="W770" s="35"/>
      <c r="X770" s="35"/>
      <c r="Y770" s="35"/>
      <c r="Z770" s="35"/>
      <c r="AA770" s="35"/>
      <c r="AB770" s="35"/>
    </row>
    <row r="771" spans="1:28" ht="15.75" customHeight="1">
      <c r="A771" s="35"/>
      <c r="B771" s="35"/>
      <c r="C771" s="368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35"/>
      <c r="V771" s="35"/>
      <c r="W771" s="35"/>
      <c r="X771" s="35"/>
      <c r="Y771" s="35"/>
      <c r="Z771" s="35"/>
      <c r="AA771" s="35"/>
      <c r="AB771" s="35"/>
    </row>
    <row r="772" spans="1:28" ht="15.75" customHeight="1">
      <c r="A772" s="35"/>
      <c r="B772" s="35"/>
      <c r="C772" s="368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35"/>
      <c r="V772" s="35"/>
      <c r="W772" s="35"/>
      <c r="X772" s="35"/>
      <c r="Y772" s="35"/>
      <c r="Z772" s="35"/>
      <c r="AA772" s="35"/>
      <c r="AB772" s="35"/>
    </row>
    <row r="773" spans="1:28" ht="15.75" customHeight="1">
      <c r="A773" s="35"/>
      <c r="B773" s="35"/>
      <c r="C773" s="368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35"/>
      <c r="V773" s="35"/>
      <c r="W773" s="35"/>
      <c r="X773" s="35"/>
      <c r="Y773" s="35"/>
      <c r="Z773" s="35"/>
      <c r="AA773" s="35"/>
      <c r="AB773" s="35"/>
    </row>
    <row r="774" spans="1:28" ht="15.75" customHeight="1">
      <c r="A774" s="35"/>
      <c r="B774" s="35"/>
      <c r="C774" s="368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35"/>
      <c r="V774" s="35"/>
      <c r="W774" s="35"/>
      <c r="X774" s="35"/>
      <c r="Y774" s="35"/>
      <c r="Z774" s="35"/>
      <c r="AA774" s="35"/>
      <c r="AB774" s="35"/>
    </row>
    <row r="775" spans="1:28" ht="15.75" customHeight="1">
      <c r="A775" s="35"/>
      <c r="B775" s="35"/>
      <c r="C775" s="368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35"/>
      <c r="V775" s="35"/>
      <c r="W775" s="35"/>
      <c r="X775" s="35"/>
      <c r="Y775" s="35"/>
      <c r="Z775" s="35"/>
      <c r="AA775" s="35"/>
      <c r="AB775" s="35"/>
    </row>
    <row r="776" spans="1:28" ht="15.75" customHeight="1">
      <c r="A776" s="35"/>
      <c r="B776" s="35"/>
      <c r="C776" s="368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35"/>
      <c r="V776" s="35"/>
      <c r="W776" s="35"/>
      <c r="X776" s="35"/>
      <c r="Y776" s="35"/>
      <c r="Z776" s="35"/>
      <c r="AA776" s="35"/>
      <c r="AB776" s="35"/>
    </row>
    <row r="777" spans="1:28" ht="15.75" customHeight="1">
      <c r="A777" s="35"/>
      <c r="B777" s="35"/>
      <c r="C777" s="368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35"/>
      <c r="V777" s="35"/>
      <c r="W777" s="35"/>
      <c r="X777" s="35"/>
      <c r="Y777" s="35"/>
      <c r="Z777" s="35"/>
      <c r="AA777" s="35"/>
      <c r="AB777" s="35"/>
    </row>
    <row r="778" spans="1:28" ht="15.75" customHeight="1">
      <c r="A778" s="35"/>
      <c r="B778" s="35"/>
      <c r="C778" s="368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35"/>
      <c r="V778" s="35"/>
      <c r="W778" s="35"/>
      <c r="X778" s="35"/>
      <c r="Y778" s="35"/>
      <c r="Z778" s="35"/>
      <c r="AA778" s="35"/>
      <c r="AB778" s="35"/>
    </row>
    <row r="779" spans="1:28" ht="15.75" customHeight="1">
      <c r="A779" s="35"/>
      <c r="B779" s="35"/>
      <c r="C779" s="368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35"/>
      <c r="V779" s="35"/>
      <c r="W779" s="35"/>
      <c r="X779" s="35"/>
      <c r="Y779" s="35"/>
      <c r="Z779" s="35"/>
      <c r="AA779" s="35"/>
      <c r="AB779" s="35"/>
    </row>
    <row r="780" spans="1:28" ht="15.75" customHeight="1">
      <c r="A780" s="35"/>
      <c r="B780" s="35"/>
      <c r="C780" s="368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35"/>
      <c r="V780" s="35"/>
      <c r="W780" s="35"/>
      <c r="X780" s="35"/>
      <c r="Y780" s="35"/>
      <c r="Z780" s="35"/>
      <c r="AA780" s="35"/>
      <c r="AB780" s="35"/>
    </row>
    <row r="781" spans="1:28" ht="15.75" customHeight="1">
      <c r="A781" s="35"/>
      <c r="B781" s="35"/>
      <c r="C781" s="368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35"/>
      <c r="V781" s="35"/>
      <c r="W781" s="35"/>
      <c r="X781" s="35"/>
      <c r="Y781" s="35"/>
      <c r="Z781" s="35"/>
      <c r="AA781" s="35"/>
      <c r="AB781" s="35"/>
    </row>
    <row r="782" spans="1:28" ht="15.75" customHeight="1">
      <c r="A782" s="35"/>
      <c r="B782" s="35"/>
      <c r="C782" s="368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35"/>
      <c r="V782" s="35"/>
      <c r="W782" s="35"/>
      <c r="X782" s="35"/>
      <c r="Y782" s="35"/>
      <c r="Z782" s="35"/>
      <c r="AA782" s="35"/>
      <c r="AB782" s="35"/>
    </row>
    <row r="783" spans="1:28" ht="15.75" customHeight="1">
      <c r="A783" s="35"/>
      <c r="B783" s="35"/>
      <c r="C783" s="368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35"/>
      <c r="V783" s="35"/>
      <c r="W783" s="35"/>
      <c r="X783" s="35"/>
      <c r="Y783" s="35"/>
      <c r="Z783" s="35"/>
      <c r="AA783" s="35"/>
      <c r="AB783" s="35"/>
    </row>
    <row r="784" spans="1:28" ht="15.75" customHeight="1">
      <c r="A784" s="35"/>
      <c r="B784" s="35"/>
      <c r="C784" s="368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35"/>
      <c r="V784" s="35"/>
      <c r="W784" s="35"/>
      <c r="X784" s="35"/>
      <c r="Y784" s="35"/>
      <c r="Z784" s="35"/>
      <c r="AA784" s="35"/>
      <c r="AB784" s="35"/>
    </row>
    <row r="785" spans="1:28" ht="15.75" customHeight="1">
      <c r="A785" s="35"/>
      <c r="B785" s="35"/>
      <c r="C785" s="368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35"/>
      <c r="V785" s="35"/>
      <c r="W785" s="35"/>
      <c r="X785" s="35"/>
      <c r="Y785" s="35"/>
      <c r="Z785" s="35"/>
      <c r="AA785" s="35"/>
      <c r="AB785" s="35"/>
    </row>
    <row r="786" spans="1:28" ht="15.75" customHeight="1">
      <c r="A786" s="35"/>
      <c r="B786" s="35"/>
      <c r="C786" s="368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35"/>
      <c r="V786" s="35"/>
      <c r="W786" s="35"/>
      <c r="X786" s="35"/>
      <c r="Y786" s="35"/>
      <c r="Z786" s="35"/>
      <c r="AA786" s="35"/>
      <c r="AB786" s="35"/>
    </row>
    <row r="787" spans="1:28" ht="15.75" customHeight="1">
      <c r="A787" s="35"/>
      <c r="B787" s="35"/>
      <c r="C787" s="368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35"/>
      <c r="V787" s="35"/>
      <c r="W787" s="35"/>
      <c r="X787" s="35"/>
      <c r="Y787" s="35"/>
      <c r="Z787" s="35"/>
      <c r="AA787" s="35"/>
      <c r="AB787" s="35"/>
    </row>
    <row r="788" spans="1:28" ht="15.75" customHeight="1">
      <c r="A788" s="35"/>
      <c r="B788" s="35"/>
      <c r="C788" s="368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35"/>
      <c r="V788" s="35"/>
      <c r="W788" s="35"/>
      <c r="X788" s="35"/>
      <c r="Y788" s="35"/>
      <c r="Z788" s="35"/>
      <c r="AA788" s="35"/>
      <c r="AB788" s="35"/>
    </row>
    <row r="789" spans="1:28" ht="15.75" customHeight="1">
      <c r="A789" s="35"/>
      <c r="B789" s="35"/>
      <c r="C789" s="368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35"/>
      <c r="V789" s="35"/>
      <c r="W789" s="35"/>
      <c r="X789" s="35"/>
      <c r="Y789" s="35"/>
      <c r="Z789" s="35"/>
      <c r="AA789" s="35"/>
      <c r="AB789" s="35"/>
    </row>
    <row r="790" spans="1:28" ht="15.75" customHeight="1">
      <c r="A790" s="35"/>
      <c r="B790" s="35"/>
      <c r="C790" s="368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35"/>
      <c r="V790" s="35"/>
      <c r="W790" s="35"/>
      <c r="X790" s="35"/>
      <c r="Y790" s="35"/>
      <c r="Z790" s="35"/>
      <c r="AA790" s="35"/>
      <c r="AB790" s="35"/>
    </row>
    <row r="791" spans="1:28" ht="15.75" customHeight="1">
      <c r="A791" s="35"/>
      <c r="B791" s="35"/>
      <c r="C791" s="368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35"/>
      <c r="V791" s="35"/>
      <c r="W791" s="35"/>
      <c r="X791" s="35"/>
      <c r="Y791" s="35"/>
      <c r="Z791" s="35"/>
      <c r="AA791" s="35"/>
      <c r="AB791" s="35"/>
    </row>
    <row r="792" spans="1:28" ht="15.75" customHeight="1">
      <c r="A792" s="35"/>
      <c r="B792" s="35"/>
      <c r="C792" s="368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35"/>
      <c r="V792" s="35"/>
      <c r="W792" s="35"/>
      <c r="X792" s="35"/>
      <c r="Y792" s="35"/>
      <c r="Z792" s="35"/>
      <c r="AA792" s="35"/>
      <c r="AB792" s="35"/>
    </row>
    <row r="793" spans="1:28" ht="15.75" customHeight="1">
      <c r="A793" s="35"/>
      <c r="B793" s="35"/>
      <c r="C793" s="368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35"/>
      <c r="V793" s="35"/>
      <c r="W793" s="35"/>
      <c r="X793" s="35"/>
      <c r="Y793" s="35"/>
      <c r="Z793" s="35"/>
      <c r="AA793" s="35"/>
      <c r="AB793" s="35"/>
    </row>
    <row r="794" spans="1:28" ht="15.75" customHeight="1">
      <c r="A794" s="35"/>
      <c r="B794" s="35"/>
      <c r="C794" s="368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35"/>
      <c r="V794" s="35"/>
      <c r="W794" s="35"/>
      <c r="X794" s="35"/>
      <c r="Y794" s="35"/>
      <c r="Z794" s="35"/>
      <c r="AA794" s="35"/>
      <c r="AB794" s="35"/>
    </row>
    <row r="795" spans="1:28" ht="15.75" customHeight="1">
      <c r="A795" s="35"/>
      <c r="B795" s="35"/>
      <c r="C795" s="368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35"/>
      <c r="V795" s="35"/>
      <c r="W795" s="35"/>
      <c r="X795" s="35"/>
      <c r="Y795" s="35"/>
      <c r="Z795" s="35"/>
      <c r="AA795" s="35"/>
      <c r="AB795" s="35"/>
    </row>
    <row r="796" spans="1:28" ht="15.75" customHeight="1">
      <c r="A796" s="35"/>
      <c r="B796" s="35"/>
      <c r="C796" s="368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35"/>
      <c r="V796" s="35"/>
      <c r="W796" s="35"/>
      <c r="X796" s="35"/>
      <c r="Y796" s="35"/>
      <c r="Z796" s="35"/>
      <c r="AA796" s="35"/>
      <c r="AB796" s="35"/>
    </row>
    <row r="797" spans="1:28" ht="15.75" customHeight="1">
      <c r="A797" s="35"/>
      <c r="B797" s="35"/>
      <c r="C797" s="368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35"/>
      <c r="V797" s="35"/>
      <c r="W797" s="35"/>
      <c r="X797" s="35"/>
      <c r="Y797" s="35"/>
      <c r="Z797" s="35"/>
      <c r="AA797" s="35"/>
      <c r="AB797" s="35"/>
    </row>
    <row r="798" spans="1:28" ht="15.75" customHeight="1">
      <c r="A798" s="35"/>
      <c r="B798" s="35"/>
      <c r="C798" s="368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35"/>
      <c r="V798" s="35"/>
      <c r="W798" s="35"/>
      <c r="X798" s="35"/>
      <c r="Y798" s="35"/>
      <c r="Z798" s="35"/>
      <c r="AA798" s="35"/>
      <c r="AB798" s="35"/>
    </row>
    <row r="799" spans="1:28" ht="15.75" customHeight="1">
      <c r="A799" s="35"/>
      <c r="B799" s="35"/>
      <c r="C799" s="368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35"/>
      <c r="V799" s="35"/>
      <c r="W799" s="35"/>
      <c r="X799" s="35"/>
      <c r="Y799" s="35"/>
      <c r="Z799" s="35"/>
      <c r="AA799" s="35"/>
      <c r="AB799" s="35"/>
    </row>
    <row r="800" spans="1:28" ht="15.75" customHeight="1">
      <c r="A800" s="35"/>
      <c r="B800" s="35"/>
      <c r="C800" s="368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35"/>
      <c r="V800" s="35"/>
      <c r="W800" s="35"/>
      <c r="X800" s="35"/>
      <c r="Y800" s="35"/>
      <c r="Z800" s="35"/>
      <c r="AA800" s="35"/>
      <c r="AB800" s="35"/>
    </row>
    <row r="801" spans="1:28" ht="15.75" customHeight="1">
      <c r="A801" s="35"/>
      <c r="B801" s="35"/>
      <c r="C801" s="368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35"/>
      <c r="V801" s="35"/>
      <c r="W801" s="35"/>
      <c r="X801" s="35"/>
      <c r="Y801" s="35"/>
      <c r="Z801" s="35"/>
      <c r="AA801" s="35"/>
      <c r="AB801" s="35"/>
    </row>
    <row r="802" spans="1:28" ht="15.75" customHeight="1">
      <c r="A802" s="35"/>
      <c r="B802" s="35"/>
      <c r="C802" s="368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35"/>
      <c r="V802" s="35"/>
      <c r="W802" s="35"/>
      <c r="X802" s="35"/>
      <c r="Y802" s="35"/>
      <c r="Z802" s="35"/>
      <c r="AA802" s="35"/>
      <c r="AB802" s="35"/>
    </row>
    <row r="803" spans="1:28" ht="15.75" customHeight="1">
      <c r="A803" s="35"/>
      <c r="B803" s="35"/>
      <c r="C803" s="368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35"/>
      <c r="V803" s="35"/>
      <c r="W803" s="35"/>
      <c r="X803" s="35"/>
      <c r="Y803" s="35"/>
      <c r="Z803" s="35"/>
      <c r="AA803" s="35"/>
      <c r="AB803" s="35"/>
    </row>
    <row r="804" spans="1:28" ht="15.75" customHeight="1">
      <c r="A804" s="35"/>
      <c r="B804" s="35"/>
      <c r="C804" s="368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35"/>
      <c r="V804" s="35"/>
      <c r="W804" s="35"/>
      <c r="X804" s="35"/>
      <c r="Y804" s="35"/>
      <c r="Z804" s="35"/>
      <c r="AA804" s="35"/>
      <c r="AB804" s="35"/>
    </row>
    <row r="805" spans="1:28" ht="15.75" customHeight="1">
      <c r="A805" s="35"/>
      <c r="B805" s="35"/>
      <c r="C805" s="368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35"/>
      <c r="V805" s="35"/>
      <c r="W805" s="35"/>
      <c r="X805" s="35"/>
      <c r="Y805" s="35"/>
      <c r="Z805" s="35"/>
      <c r="AA805" s="35"/>
      <c r="AB805" s="35"/>
    </row>
    <row r="806" spans="1:28" ht="15.75" customHeight="1">
      <c r="A806" s="35"/>
      <c r="B806" s="35"/>
      <c r="C806" s="368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35"/>
      <c r="V806" s="35"/>
      <c r="W806" s="35"/>
      <c r="X806" s="35"/>
      <c r="Y806" s="35"/>
      <c r="Z806" s="35"/>
      <c r="AA806" s="35"/>
      <c r="AB806" s="35"/>
    </row>
    <row r="807" spans="1:28" ht="15.75" customHeight="1">
      <c r="A807" s="35"/>
      <c r="B807" s="35"/>
      <c r="C807" s="368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35"/>
      <c r="V807" s="35"/>
      <c r="W807" s="35"/>
      <c r="X807" s="35"/>
      <c r="Y807" s="35"/>
      <c r="Z807" s="35"/>
      <c r="AA807" s="35"/>
      <c r="AB807" s="35"/>
    </row>
    <row r="808" spans="1:28" ht="15.75" customHeight="1">
      <c r="A808" s="35"/>
      <c r="B808" s="35"/>
      <c r="C808" s="368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35"/>
      <c r="V808" s="35"/>
      <c r="W808" s="35"/>
      <c r="X808" s="35"/>
      <c r="Y808" s="35"/>
      <c r="Z808" s="35"/>
      <c r="AA808" s="35"/>
      <c r="AB808" s="35"/>
    </row>
    <row r="809" spans="1:28" ht="15.75" customHeight="1">
      <c r="A809" s="35"/>
      <c r="B809" s="35"/>
      <c r="C809" s="368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35"/>
      <c r="V809" s="35"/>
      <c r="W809" s="35"/>
      <c r="X809" s="35"/>
      <c r="Y809" s="35"/>
      <c r="Z809" s="35"/>
      <c r="AA809" s="35"/>
      <c r="AB809" s="35"/>
    </row>
    <row r="810" spans="1:28" ht="15.75" customHeight="1">
      <c r="A810" s="35"/>
      <c r="B810" s="35"/>
      <c r="C810" s="368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35"/>
      <c r="V810" s="35"/>
      <c r="W810" s="35"/>
      <c r="X810" s="35"/>
      <c r="Y810" s="35"/>
      <c r="Z810" s="35"/>
      <c r="AA810" s="35"/>
      <c r="AB810" s="35"/>
    </row>
    <row r="811" spans="1:28" ht="15.75" customHeight="1">
      <c r="A811" s="35"/>
      <c r="B811" s="35"/>
      <c r="C811" s="368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35"/>
      <c r="V811" s="35"/>
      <c r="W811" s="35"/>
      <c r="X811" s="35"/>
      <c r="Y811" s="35"/>
      <c r="Z811" s="35"/>
      <c r="AA811" s="35"/>
      <c r="AB811" s="35"/>
    </row>
    <row r="812" spans="1:28" ht="15.75" customHeight="1">
      <c r="A812" s="35"/>
      <c r="B812" s="35"/>
      <c r="C812" s="368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35"/>
      <c r="V812" s="35"/>
      <c r="W812" s="35"/>
      <c r="X812" s="35"/>
      <c r="Y812" s="35"/>
      <c r="Z812" s="35"/>
      <c r="AA812" s="35"/>
      <c r="AB812" s="35"/>
    </row>
    <row r="813" spans="1:28" ht="15.75" customHeight="1">
      <c r="A813" s="35"/>
      <c r="B813" s="35"/>
      <c r="C813" s="368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35"/>
      <c r="V813" s="35"/>
      <c r="W813" s="35"/>
      <c r="X813" s="35"/>
      <c r="Y813" s="35"/>
      <c r="Z813" s="35"/>
      <c r="AA813" s="35"/>
      <c r="AB813" s="35"/>
    </row>
    <row r="814" spans="1:28" ht="15.75" customHeight="1">
      <c r="A814" s="35"/>
      <c r="B814" s="35"/>
      <c r="C814" s="368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35"/>
      <c r="V814" s="35"/>
      <c r="W814" s="35"/>
      <c r="X814" s="35"/>
      <c r="Y814" s="35"/>
      <c r="Z814" s="35"/>
      <c r="AA814" s="35"/>
      <c r="AB814" s="35"/>
    </row>
    <row r="815" spans="1:28" ht="15.75" customHeight="1">
      <c r="A815" s="35"/>
      <c r="B815" s="35"/>
      <c r="C815" s="368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35"/>
      <c r="V815" s="35"/>
      <c r="W815" s="35"/>
      <c r="X815" s="35"/>
      <c r="Y815" s="35"/>
      <c r="Z815" s="35"/>
      <c r="AA815" s="35"/>
      <c r="AB815" s="35"/>
    </row>
    <row r="816" spans="1:28" ht="15.75" customHeight="1">
      <c r="A816" s="35"/>
      <c r="B816" s="35"/>
      <c r="C816" s="368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35"/>
      <c r="V816" s="35"/>
      <c r="W816" s="35"/>
      <c r="X816" s="35"/>
      <c r="Y816" s="35"/>
      <c r="Z816" s="35"/>
      <c r="AA816" s="35"/>
      <c r="AB816" s="35"/>
    </row>
    <row r="817" spans="1:28" ht="15.75" customHeight="1">
      <c r="A817" s="35"/>
      <c r="B817" s="35"/>
      <c r="C817" s="368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35"/>
      <c r="V817" s="35"/>
      <c r="W817" s="35"/>
      <c r="X817" s="35"/>
      <c r="Y817" s="35"/>
      <c r="Z817" s="35"/>
      <c r="AA817" s="35"/>
      <c r="AB817" s="35"/>
    </row>
    <row r="818" spans="1:28" ht="15.75" customHeight="1">
      <c r="A818" s="35"/>
      <c r="B818" s="35"/>
      <c r="C818" s="368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35"/>
      <c r="V818" s="35"/>
      <c r="W818" s="35"/>
      <c r="X818" s="35"/>
      <c r="Y818" s="35"/>
      <c r="Z818" s="35"/>
      <c r="AA818" s="35"/>
      <c r="AB818" s="35"/>
    </row>
    <row r="819" spans="1:28" ht="15.75" customHeight="1">
      <c r="A819" s="35"/>
      <c r="B819" s="35"/>
      <c r="C819" s="368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35"/>
      <c r="V819" s="35"/>
      <c r="W819" s="35"/>
      <c r="X819" s="35"/>
      <c r="Y819" s="35"/>
      <c r="Z819" s="35"/>
      <c r="AA819" s="35"/>
      <c r="AB819" s="35"/>
    </row>
    <row r="820" spans="1:28" ht="15.75" customHeight="1">
      <c r="A820" s="35"/>
      <c r="B820" s="35"/>
      <c r="C820" s="368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35"/>
      <c r="V820" s="35"/>
      <c r="W820" s="35"/>
      <c r="X820" s="35"/>
      <c r="Y820" s="35"/>
      <c r="Z820" s="35"/>
      <c r="AA820" s="35"/>
      <c r="AB820" s="35"/>
    </row>
    <row r="821" spans="1:28" ht="15.75" customHeight="1">
      <c r="A821" s="35"/>
      <c r="B821" s="35"/>
      <c r="C821" s="368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35"/>
      <c r="V821" s="35"/>
      <c r="W821" s="35"/>
      <c r="X821" s="35"/>
      <c r="Y821" s="35"/>
      <c r="Z821" s="35"/>
      <c r="AA821" s="35"/>
      <c r="AB821" s="35"/>
    </row>
    <row r="822" spans="1:28" ht="15.75" customHeight="1">
      <c r="A822" s="35"/>
      <c r="B822" s="35"/>
      <c r="C822" s="368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35"/>
      <c r="V822" s="35"/>
      <c r="W822" s="35"/>
      <c r="X822" s="35"/>
      <c r="Y822" s="35"/>
      <c r="Z822" s="35"/>
      <c r="AA822" s="35"/>
      <c r="AB822" s="35"/>
    </row>
    <row r="823" spans="1:28" ht="15.75" customHeight="1">
      <c r="A823" s="35"/>
      <c r="B823" s="35"/>
      <c r="C823" s="368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35"/>
      <c r="V823" s="35"/>
      <c r="W823" s="35"/>
      <c r="X823" s="35"/>
      <c r="Y823" s="35"/>
      <c r="Z823" s="35"/>
      <c r="AA823" s="35"/>
      <c r="AB823" s="35"/>
    </row>
    <row r="824" spans="1:28" ht="15.75" customHeight="1">
      <c r="A824" s="35"/>
      <c r="B824" s="35"/>
      <c r="C824" s="368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35"/>
      <c r="V824" s="35"/>
      <c r="W824" s="35"/>
      <c r="X824" s="35"/>
      <c r="Y824" s="35"/>
      <c r="Z824" s="35"/>
      <c r="AA824" s="35"/>
      <c r="AB824" s="35"/>
    </row>
    <row r="825" spans="1:28" ht="15.75" customHeight="1">
      <c r="A825" s="35"/>
      <c r="B825" s="35"/>
      <c r="C825" s="368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35"/>
      <c r="V825" s="35"/>
      <c r="W825" s="35"/>
      <c r="X825" s="35"/>
      <c r="Y825" s="35"/>
      <c r="Z825" s="35"/>
      <c r="AA825" s="35"/>
      <c r="AB825" s="35"/>
    </row>
    <row r="826" spans="1:28" ht="15.75" customHeight="1">
      <c r="A826" s="35"/>
      <c r="B826" s="35"/>
      <c r="C826" s="368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35"/>
      <c r="V826" s="35"/>
      <c r="W826" s="35"/>
      <c r="X826" s="35"/>
      <c r="Y826" s="35"/>
      <c r="Z826" s="35"/>
      <c r="AA826" s="35"/>
      <c r="AB826" s="35"/>
    </row>
    <row r="827" spans="1:28" ht="15.75" customHeight="1">
      <c r="A827" s="35"/>
      <c r="B827" s="35"/>
      <c r="C827" s="368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35"/>
      <c r="V827" s="35"/>
      <c r="W827" s="35"/>
      <c r="X827" s="35"/>
      <c r="Y827" s="35"/>
      <c r="Z827" s="35"/>
      <c r="AA827" s="35"/>
      <c r="AB827" s="35"/>
    </row>
    <row r="828" spans="1:28" ht="15.75" customHeight="1">
      <c r="A828" s="35"/>
      <c r="B828" s="35"/>
      <c r="C828" s="368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35"/>
      <c r="V828" s="35"/>
      <c r="W828" s="35"/>
      <c r="X828" s="35"/>
      <c r="Y828" s="35"/>
      <c r="Z828" s="35"/>
      <c r="AA828" s="35"/>
      <c r="AB828" s="35"/>
    </row>
    <row r="829" spans="1:28" ht="15.75" customHeight="1">
      <c r="A829" s="35"/>
      <c r="B829" s="35"/>
      <c r="C829" s="368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35"/>
      <c r="V829" s="35"/>
      <c r="W829" s="35"/>
      <c r="X829" s="35"/>
      <c r="Y829" s="35"/>
      <c r="Z829" s="35"/>
      <c r="AA829" s="35"/>
      <c r="AB829" s="35"/>
    </row>
    <row r="830" spans="1:28" ht="15.75" customHeight="1">
      <c r="A830" s="35"/>
      <c r="B830" s="35"/>
      <c r="C830" s="368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35"/>
      <c r="V830" s="35"/>
      <c r="W830" s="35"/>
      <c r="X830" s="35"/>
      <c r="Y830" s="35"/>
      <c r="Z830" s="35"/>
      <c r="AA830" s="35"/>
      <c r="AB830" s="35"/>
    </row>
    <row r="831" spans="1:28" ht="15.75" customHeight="1">
      <c r="A831" s="35"/>
      <c r="B831" s="35"/>
      <c r="C831" s="368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35"/>
      <c r="V831" s="35"/>
      <c r="W831" s="35"/>
      <c r="X831" s="35"/>
      <c r="Y831" s="35"/>
      <c r="Z831" s="35"/>
      <c r="AA831" s="35"/>
      <c r="AB831" s="35"/>
    </row>
    <row r="832" spans="1:28" ht="15.75" customHeight="1">
      <c r="A832" s="35"/>
      <c r="B832" s="35"/>
      <c r="C832" s="368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35"/>
      <c r="V832" s="35"/>
      <c r="W832" s="35"/>
      <c r="X832" s="35"/>
      <c r="Y832" s="35"/>
      <c r="Z832" s="35"/>
      <c r="AA832" s="35"/>
      <c r="AB832" s="35"/>
    </row>
    <row r="833" spans="1:28" ht="15.75" customHeight="1">
      <c r="A833" s="35"/>
      <c r="B833" s="35"/>
      <c r="C833" s="368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35"/>
      <c r="V833" s="35"/>
      <c r="W833" s="35"/>
      <c r="X833" s="35"/>
      <c r="Y833" s="35"/>
      <c r="Z833" s="35"/>
      <c r="AA833" s="35"/>
      <c r="AB833" s="35"/>
    </row>
    <row r="834" spans="1:28" ht="15.75" customHeight="1">
      <c r="A834" s="35"/>
      <c r="B834" s="35"/>
      <c r="C834" s="368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35"/>
      <c r="V834" s="35"/>
      <c r="W834" s="35"/>
      <c r="X834" s="35"/>
      <c r="Y834" s="35"/>
      <c r="Z834" s="35"/>
      <c r="AA834" s="35"/>
      <c r="AB834" s="35"/>
    </row>
    <row r="835" spans="1:28" ht="15.75" customHeight="1">
      <c r="A835" s="35"/>
      <c r="B835" s="35"/>
      <c r="C835" s="368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35"/>
      <c r="V835" s="35"/>
      <c r="W835" s="35"/>
      <c r="X835" s="35"/>
      <c r="Y835" s="35"/>
      <c r="Z835" s="35"/>
      <c r="AA835" s="35"/>
      <c r="AB835" s="35"/>
    </row>
    <row r="836" spans="1:28" ht="15.75" customHeight="1">
      <c r="A836" s="35"/>
      <c r="B836" s="35"/>
      <c r="C836" s="368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35"/>
      <c r="V836" s="35"/>
      <c r="W836" s="35"/>
      <c r="X836" s="35"/>
      <c r="Y836" s="35"/>
      <c r="Z836" s="35"/>
      <c r="AA836" s="35"/>
      <c r="AB836" s="35"/>
    </row>
    <row r="837" spans="1:28" ht="15.75" customHeight="1">
      <c r="A837" s="35"/>
      <c r="B837" s="35"/>
      <c r="C837" s="368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35"/>
      <c r="V837" s="35"/>
      <c r="W837" s="35"/>
      <c r="X837" s="35"/>
      <c r="Y837" s="35"/>
      <c r="Z837" s="35"/>
      <c r="AA837" s="35"/>
      <c r="AB837" s="35"/>
    </row>
    <row r="838" spans="1:28" ht="15.75" customHeight="1">
      <c r="A838" s="35"/>
      <c r="B838" s="35"/>
      <c r="C838" s="368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35"/>
      <c r="V838" s="35"/>
      <c r="W838" s="35"/>
      <c r="X838" s="35"/>
      <c r="Y838" s="35"/>
      <c r="Z838" s="35"/>
      <c r="AA838" s="35"/>
      <c r="AB838" s="35"/>
    </row>
    <row r="839" spans="1:28" ht="15.75" customHeight="1">
      <c r="A839" s="35"/>
      <c r="B839" s="35"/>
      <c r="C839" s="368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35"/>
      <c r="V839" s="35"/>
      <c r="W839" s="35"/>
      <c r="X839" s="35"/>
      <c r="Y839" s="35"/>
      <c r="Z839" s="35"/>
      <c r="AA839" s="35"/>
      <c r="AB839" s="35"/>
    </row>
    <row r="840" spans="1:28" ht="15.75" customHeight="1">
      <c r="A840" s="35"/>
      <c r="B840" s="35"/>
      <c r="C840" s="368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35"/>
      <c r="V840" s="35"/>
      <c r="W840" s="35"/>
      <c r="X840" s="35"/>
      <c r="Y840" s="35"/>
      <c r="Z840" s="35"/>
      <c r="AA840" s="35"/>
      <c r="AB840" s="35"/>
    </row>
    <row r="841" spans="1:28" ht="15.75" customHeight="1">
      <c r="A841" s="35"/>
      <c r="B841" s="35"/>
      <c r="C841" s="368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35"/>
      <c r="V841" s="35"/>
      <c r="W841" s="35"/>
      <c r="X841" s="35"/>
      <c r="Y841" s="35"/>
      <c r="Z841" s="35"/>
      <c r="AA841" s="35"/>
      <c r="AB841" s="35"/>
    </row>
    <row r="842" spans="1:28" ht="15.75" customHeight="1">
      <c r="A842" s="35"/>
      <c r="B842" s="35"/>
      <c r="C842" s="368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35"/>
      <c r="V842" s="35"/>
      <c r="W842" s="35"/>
      <c r="X842" s="35"/>
      <c r="Y842" s="35"/>
      <c r="Z842" s="35"/>
      <c r="AA842" s="35"/>
      <c r="AB842" s="35"/>
    </row>
    <row r="843" spans="1:28" ht="15.75" customHeight="1">
      <c r="A843" s="35"/>
      <c r="B843" s="35"/>
      <c r="C843" s="368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35"/>
      <c r="V843" s="35"/>
      <c r="W843" s="35"/>
      <c r="X843" s="35"/>
      <c r="Y843" s="35"/>
      <c r="Z843" s="35"/>
      <c r="AA843" s="35"/>
      <c r="AB843" s="35"/>
    </row>
    <row r="844" spans="1:28" ht="15.75" customHeight="1">
      <c r="A844" s="35"/>
      <c r="B844" s="35"/>
      <c r="C844" s="368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35"/>
      <c r="V844" s="35"/>
      <c r="W844" s="35"/>
      <c r="X844" s="35"/>
      <c r="Y844" s="35"/>
      <c r="Z844" s="35"/>
      <c r="AA844" s="35"/>
      <c r="AB844" s="35"/>
    </row>
    <row r="845" spans="1:28" ht="15.75" customHeight="1">
      <c r="A845" s="35"/>
      <c r="B845" s="35"/>
      <c r="C845" s="368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35"/>
      <c r="V845" s="35"/>
      <c r="W845" s="35"/>
      <c r="X845" s="35"/>
      <c r="Y845" s="35"/>
      <c r="Z845" s="35"/>
      <c r="AA845" s="35"/>
      <c r="AB845" s="35"/>
    </row>
    <row r="846" spans="1:28" ht="15.75" customHeight="1">
      <c r="A846" s="35"/>
      <c r="B846" s="35"/>
      <c r="C846" s="368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35"/>
      <c r="V846" s="35"/>
      <c r="W846" s="35"/>
      <c r="X846" s="35"/>
      <c r="Y846" s="35"/>
      <c r="Z846" s="35"/>
      <c r="AA846" s="35"/>
      <c r="AB846" s="35"/>
    </row>
    <row r="847" spans="1:28" ht="15.75" customHeight="1">
      <c r="A847" s="35"/>
      <c r="B847" s="35"/>
      <c r="C847" s="368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35"/>
      <c r="V847" s="35"/>
      <c r="W847" s="35"/>
      <c r="X847" s="35"/>
      <c r="Y847" s="35"/>
      <c r="Z847" s="35"/>
      <c r="AA847" s="35"/>
      <c r="AB847" s="35"/>
    </row>
    <row r="848" spans="1:28" ht="15.75" customHeight="1">
      <c r="A848" s="35"/>
      <c r="B848" s="35"/>
      <c r="C848" s="368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35"/>
      <c r="V848" s="35"/>
      <c r="W848" s="35"/>
      <c r="X848" s="35"/>
      <c r="Y848" s="35"/>
      <c r="Z848" s="35"/>
      <c r="AA848" s="35"/>
      <c r="AB848" s="35"/>
    </row>
    <row r="849" spans="1:28" ht="15.75" customHeight="1">
      <c r="A849" s="35"/>
      <c r="B849" s="35"/>
      <c r="C849" s="368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35"/>
      <c r="V849" s="35"/>
      <c r="W849" s="35"/>
      <c r="X849" s="35"/>
      <c r="Y849" s="35"/>
      <c r="Z849" s="35"/>
      <c r="AA849" s="35"/>
      <c r="AB849" s="35"/>
    </row>
    <row r="850" spans="1:28" ht="15.75" customHeight="1">
      <c r="A850" s="35"/>
      <c r="B850" s="35"/>
      <c r="C850" s="368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35"/>
      <c r="V850" s="35"/>
      <c r="W850" s="35"/>
      <c r="X850" s="35"/>
      <c r="Y850" s="35"/>
      <c r="Z850" s="35"/>
      <c r="AA850" s="35"/>
      <c r="AB850" s="35"/>
    </row>
    <row r="851" spans="1:28" ht="15.75" customHeight="1">
      <c r="A851" s="35"/>
      <c r="B851" s="35"/>
      <c r="C851" s="368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35"/>
      <c r="V851" s="35"/>
      <c r="W851" s="35"/>
      <c r="X851" s="35"/>
      <c r="Y851" s="35"/>
      <c r="Z851" s="35"/>
      <c r="AA851" s="35"/>
      <c r="AB851" s="35"/>
    </row>
    <row r="852" spans="1:28" ht="15.75" customHeight="1">
      <c r="A852" s="35"/>
      <c r="B852" s="35"/>
      <c r="C852" s="368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35"/>
      <c r="V852" s="35"/>
      <c r="W852" s="35"/>
      <c r="X852" s="35"/>
      <c r="Y852" s="35"/>
      <c r="Z852" s="35"/>
      <c r="AA852" s="35"/>
      <c r="AB852" s="35"/>
    </row>
    <row r="853" spans="1:28" ht="15.75" customHeight="1">
      <c r="A853" s="35"/>
      <c r="B853" s="35"/>
      <c r="C853" s="368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35"/>
      <c r="V853" s="35"/>
      <c r="W853" s="35"/>
      <c r="X853" s="35"/>
      <c r="Y853" s="35"/>
      <c r="Z853" s="35"/>
      <c r="AA853" s="35"/>
      <c r="AB853" s="35"/>
    </row>
    <row r="854" spans="1:28" ht="15.75" customHeight="1">
      <c r="A854" s="35"/>
      <c r="B854" s="35"/>
      <c r="C854" s="368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35"/>
      <c r="V854" s="35"/>
      <c r="W854" s="35"/>
      <c r="X854" s="35"/>
      <c r="Y854" s="35"/>
      <c r="Z854" s="35"/>
      <c r="AA854" s="35"/>
      <c r="AB854" s="35"/>
    </row>
    <row r="855" spans="1:28" ht="15.75" customHeight="1">
      <c r="A855" s="35"/>
      <c r="B855" s="35"/>
      <c r="C855" s="368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35"/>
      <c r="V855" s="35"/>
      <c r="W855" s="35"/>
      <c r="X855" s="35"/>
      <c r="Y855" s="35"/>
      <c r="Z855" s="35"/>
      <c r="AA855" s="35"/>
      <c r="AB855" s="35"/>
    </row>
    <row r="856" spans="1:28" ht="15.75" customHeight="1">
      <c r="A856" s="35"/>
      <c r="B856" s="35"/>
      <c r="C856" s="368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35"/>
      <c r="V856" s="35"/>
      <c r="W856" s="35"/>
      <c r="X856" s="35"/>
      <c r="Y856" s="35"/>
      <c r="Z856" s="35"/>
      <c r="AA856" s="35"/>
      <c r="AB856" s="35"/>
    </row>
    <row r="857" spans="1:28" ht="15.75" customHeight="1">
      <c r="A857" s="35"/>
      <c r="B857" s="35"/>
      <c r="C857" s="368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35"/>
      <c r="V857" s="35"/>
      <c r="W857" s="35"/>
      <c r="X857" s="35"/>
      <c r="Y857" s="35"/>
      <c r="Z857" s="35"/>
      <c r="AA857" s="35"/>
      <c r="AB857" s="35"/>
    </row>
    <row r="858" spans="1:28" ht="15.75" customHeight="1">
      <c r="A858" s="35"/>
      <c r="B858" s="35"/>
      <c r="C858" s="368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35"/>
      <c r="V858" s="35"/>
      <c r="W858" s="35"/>
      <c r="X858" s="35"/>
      <c r="Y858" s="35"/>
      <c r="Z858" s="35"/>
      <c r="AA858" s="35"/>
      <c r="AB858" s="35"/>
    </row>
    <row r="859" spans="1:28" ht="15.75" customHeight="1">
      <c r="A859" s="35"/>
      <c r="B859" s="35"/>
      <c r="C859" s="368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35"/>
      <c r="V859" s="35"/>
      <c r="W859" s="35"/>
      <c r="X859" s="35"/>
      <c r="Y859" s="35"/>
      <c r="Z859" s="35"/>
      <c r="AA859" s="35"/>
      <c r="AB859" s="35"/>
    </row>
    <row r="860" spans="1:28" ht="15.75" customHeight="1">
      <c r="A860" s="35"/>
      <c r="B860" s="35"/>
      <c r="C860" s="368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35"/>
      <c r="V860" s="35"/>
      <c r="W860" s="35"/>
      <c r="X860" s="35"/>
      <c r="Y860" s="35"/>
      <c r="Z860" s="35"/>
      <c r="AA860" s="35"/>
      <c r="AB860" s="35"/>
    </row>
    <row r="861" spans="1:28" ht="15.75" customHeight="1">
      <c r="A861" s="35"/>
      <c r="B861" s="35"/>
      <c r="C861" s="368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35"/>
      <c r="V861" s="35"/>
      <c r="W861" s="35"/>
      <c r="X861" s="35"/>
      <c r="Y861" s="35"/>
      <c r="Z861" s="35"/>
      <c r="AA861" s="35"/>
      <c r="AB861" s="35"/>
    </row>
    <row r="862" spans="1:28" ht="15.75" customHeight="1">
      <c r="A862" s="35"/>
      <c r="B862" s="35"/>
      <c r="C862" s="368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35"/>
      <c r="V862" s="35"/>
      <c r="W862" s="35"/>
      <c r="X862" s="35"/>
      <c r="Y862" s="35"/>
      <c r="Z862" s="35"/>
      <c r="AA862" s="35"/>
      <c r="AB862" s="35"/>
    </row>
    <row r="863" spans="1:28" ht="15.75" customHeight="1">
      <c r="A863" s="35"/>
      <c r="B863" s="35"/>
      <c r="C863" s="368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35"/>
      <c r="V863" s="35"/>
      <c r="W863" s="35"/>
      <c r="X863" s="35"/>
      <c r="Y863" s="35"/>
      <c r="Z863" s="35"/>
      <c r="AA863" s="35"/>
      <c r="AB863" s="35"/>
    </row>
    <row r="864" spans="1:28" ht="15.75" customHeight="1">
      <c r="A864" s="35"/>
      <c r="B864" s="35"/>
      <c r="C864" s="368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35"/>
      <c r="V864" s="35"/>
      <c r="W864" s="35"/>
      <c r="X864" s="35"/>
      <c r="Y864" s="35"/>
      <c r="Z864" s="35"/>
      <c r="AA864" s="35"/>
      <c r="AB864" s="35"/>
    </row>
    <row r="865" spans="1:28" ht="15.75" customHeight="1">
      <c r="A865" s="35"/>
      <c r="B865" s="35"/>
      <c r="C865" s="368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35"/>
      <c r="V865" s="35"/>
      <c r="W865" s="35"/>
      <c r="X865" s="35"/>
      <c r="Y865" s="35"/>
      <c r="Z865" s="35"/>
      <c r="AA865" s="35"/>
      <c r="AB865" s="35"/>
    </row>
    <row r="866" spans="1:28" ht="15.75" customHeight="1">
      <c r="A866" s="35"/>
      <c r="B866" s="35"/>
      <c r="C866" s="368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35"/>
      <c r="V866" s="35"/>
      <c r="W866" s="35"/>
      <c r="X866" s="35"/>
      <c r="Y866" s="35"/>
      <c r="Z866" s="35"/>
      <c r="AA866" s="35"/>
      <c r="AB866" s="35"/>
    </row>
    <row r="867" spans="1:28" ht="15.75" customHeight="1">
      <c r="A867" s="35"/>
      <c r="B867" s="35"/>
      <c r="C867" s="368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35"/>
      <c r="V867" s="35"/>
      <c r="W867" s="35"/>
      <c r="X867" s="35"/>
      <c r="Y867" s="35"/>
      <c r="Z867" s="35"/>
      <c r="AA867" s="35"/>
      <c r="AB867" s="35"/>
    </row>
    <row r="868" spans="1:28" ht="15.75" customHeight="1">
      <c r="A868" s="35"/>
      <c r="B868" s="35"/>
      <c r="C868" s="368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35"/>
      <c r="V868" s="35"/>
      <c r="W868" s="35"/>
      <c r="X868" s="35"/>
      <c r="Y868" s="35"/>
      <c r="Z868" s="35"/>
      <c r="AA868" s="35"/>
      <c r="AB868" s="35"/>
    </row>
    <row r="869" spans="1:28" ht="15.75" customHeight="1">
      <c r="A869" s="35"/>
      <c r="B869" s="35"/>
      <c r="C869" s="368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35"/>
      <c r="V869" s="35"/>
      <c r="W869" s="35"/>
      <c r="X869" s="35"/>
      <c r="Y869" s="35"/>
      <c r="Z869" s="35"/>
      <c r="AA869" s="35"/>
      <c r="AB869" s="35"/>
    </row>
    <row r="870" spans="1:28" ht="15.75" customHeight="1">
      <c r="A870" s="35"/>
      <c r="B870" s="35"/>
      <c r="C870" s="368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35"/>
      <c r="V870" s="35"/>
      <c r="W870" s="35"/>
      <c r="X870" s="35"/>
      <c r="Y870" s="35"/>
      <c r="Z870" s="35"/>
      <c r="AA870" s="35"/>
      <c r="AB870" s="35"/>
    </row>
    <row r="871" spans="1:28" ht="15.75" customHeight="1">
      <c r="A871" s="35"/>
      <c r="B871" s="35"/>
      <c r="C871" s="368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35"/>
      <c r="V871" s="35"/>
      <c r="W871" s="35"/>
      <c r="X871" s="35"/>
      <c r="Y871" s="35"/>
      <c r="Z871" s="35"/>
      <c r="AA871" s="35"/>
      <c r="AB871" s="35"/>
    </row>
    <row r="872" spans="1:28" ht="15.75" customHeight="1">
      <c r="A872" s="35"/>
      <c r="B872" s="35"/>
      <c r="C872" s="368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35"/>
      <c r="V872" s="35"/>
      <c r="W872" s="35"/>
      <c r="X872" s="35"/>
      <c r="Y872" s="35"/>
      <c r="Z872" s="35"/>
      <c r="AA872" s="35"/>
      <c r="AB872" s="35"/>
    </row>
    <row r="873" spans="1:28" ht="15.75" customHeight="1">
      <c r="A873" s="35"/>
      <c r="B873" s="35"/>
      <c r="C873" s="368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35"/>
      <c r="V873" s="35"/>
      <c r="W873" s="35"/>
      <c r="X873" s="35"/>
      <c r="Y873" s="35"/>
      <c r="Z873" s="35"/>
      <c r="AA873" s="35"/>
      <c r="AB873" s="35"/>
    </row>
    <row r="874" spans="1:28" ht="15.75" customHeight="1">
      <c r="A874" s="35"/>
      <c r="B874" s="35"/>
      <c r="C874" s="368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35"/>
      <c r="V874" s="35"/>
      <c r="W874" s="35"/>
      <c r="X874" s="35"/>
      <c r="Y874" s="35"/>
      <c r="Z874" s="35"/>
      <c r="AA874" s="35"/>
      <c r="AB874" s="35"/>
    </row>
    <row r="875" spans="1:28" ht="15.75" customHeight="1">
      <c r="A875" s="35"/>
      <c r="B875" s="35"/>
      <c r="C875" s="368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35"/>
      <c r="V875" s="35"/>
      <c r="W875" s="35"/>
      <c r="X875" s="35"/>
      <c r="Y875" s="35"/>
      <c r="Z875" s="35"/>
      <c r="AA875" s="35"/>
      <c r="AB875" s="35"/>
    </row>
    <row r="876" spans="1:28" ht="15.75" customHeight="1">
      <c r="A876" s="35"/>
      <c r="B876" s="35"/>
      <c r="C876" s="368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35"/>
      <c r="V876" s="35"/>
      <c r="W876" s="35"/>
      <c r="X876" s="35"/>
      <c r="Y876" s="35"/>
      <c r="Z876" s="35"/>
      <c r="AA876" s="35"/>
      <c r="AB876" s="35"/>
    </row>
    <row r="877" spans="1:28" ht="15.75" customHeight="1">
      <c r="A877" s="35"/>
      <c r="B877" s="35"/>
      <c r="C877" s="368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35"/>
      <c r="V877" s="35"/>
      <c r="W877" s="35"/>
      <c r="X877" s="35"/>
      <c r="Y877" s="35"/>
      <c r="Z877" s="35"/>
      <c r="AA877" s="35"/>
      <c r="AB877" s="35"/>
    </row>
    <row r="878" spans="1:28" ht="15.75" customHeight="1">
      <c r="A878" s="35"/>
      <c r="B878" s="35"/>
      <c r="C878" s="368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35"/>
      <c r="V878" s="35"/>
      <c r="W878" s="35"/>
      <c r="X878" s="35"/>
      <c r="Y878" s="35"/>
      <c r="Z878" s="35"/>
      <c r="AA878" s="35"/>
      <c r="AB878" s="35"/>
    </row>
    <row r="879" spans="1:28" ht="15.75" customHeight="1">
      <c r="A879" s="35"/>
      <c r="B879" s="35"/>
      <c r="C879" s="368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35"/>
      <c r="V879" s="35"/>
      <c r="W879" s="35"/>
      <c r="X879" s="35"/>
      <c r="Y879" s="35"/>
      <c r="Z879" s="35"/>
      <c r="AA879" s="35"/>
      <c r="AB879" s="35"/>
    </row>
    <row r="880" spans="1:28" ht="15.75" customHeight="1">
      <c r="A880" s="35"/>
      <c r="B880" s="35"/>
      <c r="C880" s="368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35"/>
      <c r="V880" s="35"/>
      <c r="W880" s="35"/>
      <c r="X880" s="35"/>
      <c r="Y880" s="35"/>
      <c r="Z880" s="35"/>
      <c r="AA880" s="35"/>
      <c r="AB880" s="35"/>
    </row>
    <row r="881" spans="1:28" ht="15.75" customHeight="1">
      <c r="A881" s="35"/>
      <c r="B881" s="35"/>
      <c r="C881" s="368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35"/>
      <c r="V881" s="35"/>
      <c r="W881" s="35"/>
      <c r="X881" s="35"/>
      <c r="Y881" s="35"/>
      <c r="Z881" s="35"/>
      <c r="AA881" s="35"/>
      <c r="AB881" s="35"/>
    </row>
    <row r="882" spans="1:28" ht="15.75" customHeight="1">
      <c r="A882" s="35"/>
      <c r="B882" s="35"/>
      <c r="C882" s="368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35"/>
      <c r="V882" s="35"/>
      <c r="W882" s="35"/>
      <c r="X882" s="35"/>
      <c r="Y882" s="35"/>
      <c r="Z882" s="35"/>
      <c r="AA882" s="35"/>
      <c r="AB882" s="35"/>
    </row>
    <row r="883" spans="1:28" ht="15.75" customHeight="1">
      <c r="A883" s="35"/>
      <c r="B883" s="35"/>
      <c r="C883" s="368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35"/>
      <c r="V883" s="35"/>
      <c r="W883" s="35"/>
      <c r="X883" s="35"/>
      <c r="Y883" s="35"/>
      <c r="Z883" s="35"/>
      <c r="AA883" s="35"/>
      <c r="AB883" s="35"/>
    </row>
    <row r="884" spans="1:28" ht="15.75" customHeight="1">
      <c r="A884" s="35"/>
      <c r="B884" s="35"/>
      <c r="C884" s="368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35"/>
      <c r="V884" s="35"/>
      <c r="W884" s="35"/>
      <c r="X884" s="35"/>
      <c r="Y884" s="35"/>
      <c r="Z884" s="35"/>
      <c r="AA884" s="35"/>
      <c r="AB884" s="35"/>
    </row>
    <row r="885" spans="1:28" ht="15.75" customHeight="1">
      <c r="A885" s="35"/>
      <c r="B885" s="35"/>
      <c r="C885" s="368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35"/>
      <c r="V885" s="35"/>
      <c r="W885" s="35"/>
      <c r="X885" s="35"/>
      <c r="Y885" s="35"/>
      <c r="Z885" s="35"/>
      <c r="AA885" s="35"/>
      <c r="AB885" s="35"/>
    </row>
    <row r="886" spans="1:28" ht="15.75" customHeight="1">
      <c r="A886" s="35"/>
      <c r="B886" s="35"/>
      <c r="C886" s="368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35"/>
      <c r="V886" s="35"/>
      <c r="W886" s="35"/>
      <c r="X886" s="35"/>
      <c r="Y886" s="35"/>
      <c r="Z886" s="35"/>
      <c r="AA886" s="35"/>
      <c r="AB886" s="35"/>
    </row>
    <row r="887" spans="1:28" ht="15.75" customHeight="1">
      <c r="A887" s="35"/>
      <c r="B887" s="35"/>
      <c r="C887" s="368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35"/>
      <c r="V887" s="35"/>
      <c r="W887" s="35"/>
      <c r="X887" s="35"/>
      <c r="Y887" s="35"/>
      <c r="Z887" s="35"/>
      <c r="AA887" s="35"/>
      <c r="AB887" s="35"/>
    </row>
    <row r="888" spans="1:28" ht="15.75" customHeight="1">
      <c r="A888" s="35"/>
      <c r="B888" s="35"/>
      <c r="C888" s="368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35"/>
      <c r="V888" s="35"/>
      <c r="W888" s="35"/>
      <c r="X888" s="35"/>
      <c r="Y888" s="35"/>
      <c r="Z888" s="35"/>
      <c r="AA888" s="35"/>
      <c r="AB888" s="35"/>
    </row>
    <row r="889" spans="1:28" ht="15.75" customHeight="1">
      <c r="A889" s="35"/>
      <c r="B889" s="35"/>
      <c r="C889" s="368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35"/>
      <c r="V889" s="35"/>
      <c r="W889" s="35"/>
      <c r="X889" s="35"/>
      <c r="Y889" s="35"/>
      <c r="Z889" s="35"/>
      <c r="AA889" s="35"/>
      <c r="AB889" s="35"/>
    </row>
    <row r="890" spans="1:28" ht="15.75" customHeight="1">
      <c r="A890" s="35"/>
      <c r="B890" s="35"/>
      <c r="C890" s="368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35"/>
      <c r="V890" s="35"/>
      <c r="W890" s="35"/>
      <c r="X890" s="35"/>
      <c r="Y890" s="35"/>
      <c r="Z890" s="35"/>
      <c r="AA890" s="35"/>
      <c r="AB890" s="35"/>
    </row>
    <row r="891" spans="1:28" ht="15.75" customHeight="1">
      <c r="A891" s="35"/>
      <c r="B891" s="35"/>
      <c r="C891" s="368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35"/>
      <c r="V891" s="35"/>
      <c r="W891" s="35"/>
      <c r="X891" s="35"/>
      <c r="Y891" s="35"/>
      <c r="Z891" s="35"/>
      <c r="AA891" s="35"/>
      <c r="AB891" s="35"/>
    </row>
    <row r="892" spans="1:28" ht="15.75" customHeight="1">
      <c r="A892" s="35"/>
      <c r="B892" s="35"/>
      <c r="C892" s="368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35"/>
      <c r="V892" s="35"/>
      <c r="W892" s="35"/>
      <c r="X892" s="35"/>
      <c r="Y892" s="35"/>
      <c r="Z892" s="35"/>
      <c r="AA892" s="35"/>
      <c r="AB892" s="35"/>
    </row>
    <row r="893" spans="1:28" ht="15.75" customHeight="1">
      <c r="A893" s="35"/>
      <c r="B893" s="35"/>
      <c r="C893" s="368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35"/>
      <c r="V893" s="35"/>
      <c r="W893" s="35"/>
      <c r="X893" s="35"/>
      <c r="Y893" s="35"/>
      <c r="Z893" s="35"/>
      <c r="AA893" s="35"/>
      <c r="AB893" s="35"/>
    </row>
    <row r="894" spans="1:28" ht="15.75" customHeight="1">
      <c r="A894" s="35"/>
      <c r="B894" s="35"/>
      <c r="C894" s="368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35"/>
      <c r="V894" s="35"/>
      <c r="W894" s="35"/>
      <c r="X894" s="35"/>
      <c r="Y894" s="35"/>
      <c r="Z894" s="35"/>
      <c r="AA894" s="35"/>
      <c r="AB894" s="35"/>
    </row>
    <row r="895" spans="1:28" ht="15.75" customHeight="1">
      <c r="A895" s="35"/>
      <c r="B895" s="35"/>
      <c r="C895" s="368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35"/>
      <c r="V895" s="35"/>
      <c r="W895" s="35"/>
      <c r="X895" s="35"/>
      <c r="Y895" s="35"/>
      <c r="Z895" s="35"/>
      <c r="AA895" s="35"/>
      <c r="AB895" s="35"/>
    </row>
    <row r="896" spans="1:28" ht="15.75" customHeight="1">
      <c r="A896" s="35"/>
      <c r="B896" s="35"/>
      <c r="C896" s="368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35"/>
      <c r="V896" s="35"/>
      <c r="W896" s="35"/>
      <c r="X896" s="35"/>
      <c r="Y896" s="35"/>
      <c r="Z896" s="35"/>
      <c r="AA896" s="35"/>
      <c r="AB896" s="35"/>
    </row>
    <row r="897" spans="1:28" ht="15.75" customHeight="1">
      <c r="A897" s="35"/>
      <c r="B897" s="35"/>
      <c r="C897" s="368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35"/>
      <c r="V897" s="35"/>
      <c r="W897" s="35"/>
      <c r="X897" s="35"/>
      <c r="Y897" s="35"/>
      <c r="Z897" s="35"/>
      <c r="AA897" s="35"/>
      <c r="AB897" s="35"/>
    </row>
    <row r="898" spans="1:28" ht="15.75" customHeight="1">
      <c r="A898" s="35"/>
      <c r="B898" s="35"/>
      <c r="C898" s="368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35"/>
      <c r="V898" s="35"/>
      <c r="W898" s="35"/>
      <c r="X898" s="35"/>
      <c r="Y898" s="35"/>
      <c r="Z898" s="35"/>
      <c r="AA898" s="35"/>
      <c r="AB898" s="35"/>
    </row>
    <row r="899" spans="1:28" ht="15.75" customHeight="1">
      <c r="A899" s="35"/>
      <c r="B899" s="35"/>
      <c r="C899" s="368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35"/>
      <c r="V899" s="35"/>
      <c r="W899" s="35"/>
      <c r="X899" s="35"/>
      <c r="Y899" s="35"/>
      <c r="Z899" s="35"/>
      <c r="AA899" s="35"/>
      <c r="AB899" s="35"/>
    </row>
    <row r="900" spans="1:28" ht="15.75" customHeight="1">
      <c r="A900" s="35"/>
      <c r="B900" s="35"/>
      <c r="C900" s="368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35"/>
      <c r="V900" s="35"/>
      <c r="W900" s="35"/>
      <c r="X900" s="35"/>
      <c r="Y900" s="35"/>
      <c r="Z900" s="35"/>
      <c r="AA900" s="35"/>
      <c r="AB900" s="35"/>
    </row>
    <row r="901" spans="1:28" ht="15.75" customHeight="1">
      <c r="A901" s="35"/>
      <c r="B901" s="35"/>
      <c r="C901" s="368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35"/>
      <c r="V901" s="35"/>
      <c r="W901" s="35"/>
      <c r="X901" s="35"/>
      <c r="Y901" s="35"/>
      <c r="Z901" s="35"/>
      <c r="AA901" s="35"/>
      <c r="AB901" s="35"/>
    </row>
    <row r="902" spans="1:28" ht="15.75" customHeight="1">
      <c r="A902" s="35"/>
      <c r="B902" s="35"/>
      <c r="C902" s="368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35"/>
      <c r="V902" s="35"/>
      <c r="W902" s="35"/>
      <c r="X902" s="35"/>
      <c r="Y902" s="35"/>
      <c r="Z902" s="35"/>
      <c r="AA902" s="35"/>
      <c r="AB902" s="35"/>
    </row>
    <row r="903" spans="1:28" ht="15.75" customHeight="1">
      <c r="A903" s="35"/>
      <c r="B903" s="35"/>
      <c r="C903" s="368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35"/>
      <c r="V903" s="35"/>
      <c r="W903" s="35"/>
      <c r="X903" s="35"/>
      <c r="Y903" s="35"/>
      <c r="Z903" s="35"/>
      <c r="AA903" s="35"/>
      <c r="AB903" s="35"/>
    </row>
    <row r="904" spans="1:28" ht="15.75" customHeight="1">
      <c r="A904" s="35"/>
      <c r="B904" s="35"/>
      <c r="C904" s="368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35"/>
      <c r="V904" s="35"/>
      <c r="W904" s="35"/>
      <c r="X904" s="35"/>
      <c r="Y904" s="35"/>
      <c r="Z904" s="35"/>
      <c r="AA904" s="35"/>
      <c r="AB904" s="35"/>
    </row>
    <row r="905" spans="1:28" ht="15.75" customHeight="1">
      <c r="A905" s="35"/>
      <c r="B905" s="35"/>
      <c r="C905" s="368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35"/>
      <c r="V905" s="35"/>
      <c r="W905" s="35"/>
      <c r="X905" s="35"/>
      <c r="Y905" s="35"/>
      <c r="Z905" s="35"/>
      <c r="AA905" s="35"/>
      <c r="AB905" s="35"/>
    </row>
    <row r="906" spans="1:28" ht="15.75" customHeight="1">
      <c r="A906" s="35"/>
      <c r="B906" s="35"/>
      <c r="C906" s="368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35"/>
      <c r="V906" s="35"/>
      <c r="W906" s="35"/>
      <c r="X906" s="35"/>
      <c r="Y906" s="35"/>
      <c r="Z906" s="35"/>
      <c r="AA906" s="35"/>
      <c r="AB906" s="35"/>
    </row>
    <row r="907" spans="1:28" ht="15.75" customHeight="1">
      <c r="A907" s="35"/>
      <c r="B907" s="35"/>
      <c r="C907" s="368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35"/>
      <c r="V907" s="35"/>
      <c r="W907" s="35"/>
      <c r="X907" s="35"/>
      <c r="Y907" s="35"/>
      <c r="Z907" s="35"/>
      <c r="AA907" s="35"/>
      <c r="AB907" s="35"/>
    </row>
    <row r="908" spans="1:28" ht="15.75" customHeight="1">
      <c r="A908" s="35"/>
      <c r="B908" s="35"/>
      <c r="C908" s="368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35"/>
      <c r="V908" s="35"/>
      <c r="W908" s="35"/>
      <c r="X908" s="35"/>
      <c r="Y908" s="35"/>
      <c r="Z908" s="35"/>
      <c r="AA908" s="35"/>
      <c r="AB908" s="35"/>
    </row>
    <row r="909" spans="1:28" ht="15.75" customHeight="1">
      <c r="A909" s="35"/>
      <c r="B909" s="35"/>
      <c r="C909" s="368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35"/>
      <c r="V909" s="35"/>
      <c r="W909" s="35"/>
      <c r="X909" s="35"/>
      <c r="Y909" s="35"/>
      <c r="Z909" s="35"/>
      <c r="AA909" s="35"/>
      <c r="AB909" s="35"/>
    </row>
    <row r="910" spans="1:28" ht="15.75" customHeight="1">
      <c r="A910" s="35"/>
      <c r="B910" s="35"/>
      <c r="C910" s="368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35"/>
      <c r="V910" s="35"/>
      <c r="W910" s="35"/>
      <c r="X910" s="35"/>
      <c r="Y910" s="35"/>
      <c r="Z910" s="35"/>
      <c r="AA910" s="35"/>
      <c r="AB910" s="35"/>
    </row>
    <row r="911" spans="1:28" ht="15.75" customHeight="1">
      <c r="A911" s="35"/>
      <c r="B911" s="35"/>
      <c r="C911" s="368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35"/>
      <c r="V911" s="35"/>
      <c r="W911" s="35"/>
      <c r="X911" s="35"/>
      <c r="Y911" s="35"/>
      <c r="Z911" s="35"/>
      <c r="AA911" s="35"/>
      <c r="AB911" s="35"/>
    </row>
    <row r="912" spans="1:28" ht="15.75" customHeight="1">
      <c r="A912" s="35"/>
      <c r="B912" s="35"/>
      <c r="C912" s="368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35"/>
      <c r="V912" s="35"/>
      <c r="W912" s="35"/>
      <c r="X912" s="35"/>
      <c r="Y912" s="35"/>
      <c r="Z912" s="35"/>
      <c r="AA912" s="35"/>
      <c r="AB912" s="35"/>
    </row>
    <row r="913" spans="1:28" ht="15.75" customHeight="1">
      <c r="A913" s="35"/>
      <c r="B913" s="35"/>
      <c r="C913" s="368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35"/>
      <c r="V913" s="35"/>
      <c r="W913" s="35"/>
      <c r="X913" s="35"/>
      <c r="Y913" s="35"/>
      <c r="Z913" s="35"/>
      <c r="AA913" s="35"/>
      <c r="AB913" s="35"/>
    </row>
    <row r="914" spans="1:28" ht="15.75" customHeight="1">
      <c r="A914" s="35"/>
      <c r="B914" s="35"/>
      <c r="C914" s="368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35"/>
      <c r="V914" s="35"/>
      <c r="W914" s="35"/>
      <c r="X914" s="35"/>
      <c r="Y914" s="35"/>
      <c r="Z914" s="35"/>
      <c r="AA914" s="35"/>
      <c r="AB914" s="35"/>
    </row>
    <row r="915" spans="1:28" ht="15.75" customHeight="1">
      <c r="A915" s="35"/>
      <c r="B915" s="35"/>
      <c r="C915" s="368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35"/>
      <c r="V915" s="35"/>
      <c r="W915" s="35"/>
      <c r="X915" s="35"/>
      <c r="Y915" s="35"/>
      <c r="Z915" s="35"/>
      <c r="AA915" s="35"/>
      <c r="AB915" s="35"/>
    </row>
    <row r="916" spans="1:28" ht="15.75" customHeight="1">
      <c r="A916" s="35"/>
      <c r="B916" s="35"/>
      <c r="C916" s="368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35"/>
      <c r="V916" s="35"/>
      <c r="W916" s="35"/>
      <c r="X916" s="35"/>
      <c r="Y916" s="35"/>
      <c r="Z916" s="35"/>
      <c r="AA916" s="35"/>
      <c r="AB916" s="35"/>
    </row>
    <row r="917" spans="1:28" ht="15.75" customHeight="1">
      <c r="A917" s="35"/>
      <c r="B917" s="35"/>
      <c r="C917" s="368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35"/>
      <c r="V917" s="35"/>
      <c r="W917" s="35"/>
      <c r="X917" s="35"/>
      <c r="Y917" s="35"/>
      <c r="Z917" s="35"/>
      <c r="AA917" s="35"/>
      <c r="AB917" s="35"/>
    </row>
    <row r="918" spans="1:28" ht="15.75" customHeight="1">
      <c r="A918" s="35"/>
      <c r="B918" s="35"/>
      <c r="C918" s="368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35"/>
      <c r="V918" s="35"/>
      <c r="W918" s="35"/>
      <c r="X918" s="35"/>
      <c r="Y918" s="35"/>
      <c r="Z918" s="35"/>
      <c r="AA918" s="35"/>
      <c r="AB918" s="35"/>
    </row>
    <row r="919" spans="1:28" ht="15.75" customHeight="1">
      <c r="A919" s="35"/>
      <c r="B919" s="35"/>
      <c r="C919" s="368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35"/>
      <c r="V919" s="35"/>
      <c r="W919" s="35"/>
      <c r="X919" s="35"/>
      <c r="Y919" s="35"/>
      <c r="Z919" s="35"/>
      <c r="AA919" s="35"/>
      <c r="AB919" s="35"/>
    </row>
    <row r="920" spans="1:28" ht="15.75" customHeight="1">
      <c r="A920" s="35"/>
      <c r="B920" s="35"/>
      <c r="C920" s="368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35"/>
      <c r="V920" s="35"/>
      <c r="W920" s="35"/>
      <c r="X920" s="35"/>
      <c r="Y920" s="35"/>
      <c r="Z920" s="35"/>
      <c r="AA920" s="35"/>
      <c r="AB920" s="35"/>
    </row>
    <row r="921" spans="1:28" ht="15.75" customHeight="1">
      <c r="A921" s="35"/>
      <c r="B921" s="35"/>
      <c r="C921" s="368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35"/>
      <c r="V921" s="35"/>
      <c r="W921" s="35"/>
      <c r="X921" s="35"/>
      <c r="Y921" s="35"/>
      <c r="Z921" s="35"/>
      <c r="AA921" s="35"/>
      <c r="AB921" s="35"/>
    </row>
    <row r="922" spans="1:28" ht="15.75" customHeight="1">
      <c r="A922" s="35"/>
      <c r="B922" s="35"/>
      <c r="C922" s="368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35"/>
      <c r="V922" s="35"/>
      <c r="W922" s="35"/>
      <c r="X922" s="35"/>
      <c r="Y922" s="35"/>
      <c r="Z922" s="35"/>
      <c r="AA922" s="35"/>
      <c r="AB922" s="35"/>
    </row>
    <row r="923" spans="1:28" ht="15.75" customHeight="1">
      <c r="A923" s="35"/>
      <c r="B923" s="35"/>
      <c r="C923" s="368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35"/>
      <c r="V923" s="35"/>
      <c r="W923" s="35"/>
      <c r="X923" s="35"/>
      <c r="Y923" s="35"/>
      <c r="Z923" s="35"/>
      <c r="AA923" s="35"/>
      <c r="AB923" s="35"/>
    </row>
    <row r="924" spans="1:28" ht="15.75" customHeight="1">
      <c r="A924" s="35"/>
      <c r="B924" s="35"/>
      <c r="C924" s="368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35"/>
      <c r="V924" s="35"/>
      <c r="W924" s="35"/>
      <c r="X924" s="35"/>
      <c r="Y924" s="35"/>
      <c r="Z924" s="35"/>
      <c r="AA924" s="35"/>
      <c r="AB924" s="35"/>
    </row>
    <row r="925" spans="1:28" ht="15.75" customHeight="1">
      <c r="A925" s="35"/>
      <c r="B925" s="35"/>
      <c r="C925" s="368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35"/>
      <c r="V925" s="35"/>
      <c r="W925" s="35"/>
      <c r="X925" s="35"/>
      <c r="Y925" s="35"/>
      <c r="Z925" s="35"/>
      <c r="AA925" s="35"/>
      <c r="AB925" s="35"/>
    </row>
    <row r="926" spans="1:28" ht="15.75" customHeight="1">
      <c r="A926" s="35"/>
      <c r="B926" s="35"/>
      <c r="C926" s="368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35"/>
      <c r="V926" s="35"/>
      <c r="W926" s="35"/>
      <c r="X926" s="35"/>
      <c r="Y926" s="35"/>
      <c r="Z926" s="35"/>
      <c r="AA926" s="35"/>
      <c r="AB926" s="35"/>
    </row>
    <row r="927" spans="1:28" ht="15.75" customHeight="1">
      <c r="A927" s="35"/>
      <c r="B927" s="35"/>
      <c r="C927" s="368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35"/>
      <c r="V927" s="35"/>
      <c r="W927" s="35"/>
      <c r="X927" s="35"/>
      <c r="Y927" s="35"/>
      <c r="Z927" s="35"/>
      <c r="AA927" s="35"/>
      <c r="AB927" s="35"/>
    </row>
    <row r="928" spans="1:28" ht="15.75" customHeight="1">
      <c r="A928" s="35"/>
      <c r="B928" s="35"/>
      <c r="C928" s="368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35"/>
      <c r="V928" s="35"/>
      <c r="W928" s="35"/>
      <c r="X928" s="35"/>
      <c r="Y928" s="35"/>
      <c r="Z928" s="35"/>
      <c r="AA928" s="35"/>
      <c r="AB928" s="35"/>
    </row>
    <row r="929" spans="1:28" ht="15.75" customHeight="1">
      <c r="A929" s="35"/>
      <c r="B929" s="35"/>
      <c r="C929" s="368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35"/>
      <c r="V929" s="35"/>
      <c r="W929" s="35"/>
      <c r="X929" s="35"/>
      <c r="Y929" s="35"/>
      <c r="Z929" s="35"/>
      <c r="AA929" s="35"/>
      <c r="AB929" s="35"/>
    </row>
    <row r="930" spans="1:28" ht="15.75" customHeight="1">
      <c r="A930" s="35"/>
      <c r="B930" s="35"/>
      <c r="C930" s="368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35"/>
      <c r="V930" s="35"/>
      <c r="W930" s="35"/>
      <c r="X930" s="35"/>
      <c r="Y930" s="35"/>
      <c r="Z930" s="35"/>
      <c r="AA930" s="35"/>
      <c r="AB930" s="35"/>
    </row>
    <row r="931" spans="1:28" ht="15.75" customHeight="1">
      <c r="A931" s="35"/>
      <c r="B931" s="35"/>
      <c r="C931" s="368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35"/>
      <c r="V931" s="35"/>
      <c r="W931" s="35"/>
      <c r="X931" s="35"/>
      <c r="Y931" s="35"/>
      <c r="Z931" s="35"/>
      <c r="AA931" s="35"/>
      <c r="AB931" s="35"/>
    </row>
    <row r="932" spans="1:28" ht="15.75" customHeight="1">
      <c r="A932" s="35"/>
      <c r="B932" s="35"/>
      <c r="C932" s="368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35"/>
      <c r="V932" s="35"/>
      <c r="W932" s="35"/>
      <c r="X932" s="35"/>
      <c r="Y932" s="35"/>
      <c r="Z932" s="35"/>
      <c r="AA932" s="35"/>
      <c r="AB932" s="35"/>
    </row>
    <row r="933" spans="1:28" ht="15.75" customHeight="1">
      <c r="A933" s="35"/>
      <c r="B933" s="35"/>
      <c r="C933" s="368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35"/>
      <c r="V933" s="35"/>
      <c r="W933" s="35"/>
      <c r="X933" s="35"/>
      <c r="Y933" s="35"/>
      <c r="Z933" s="35"/>
      <c r="AA933" s="35"/>
      <c r="AB933" s="35"/>
    </row>
    <row r="934" spans="1:28" ht="15.75" customHeight="1">
      <c r="A934" s="35"/>
      <c r="B934" s="35"/>
      <c r="C934" s="368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35"/>
      <c r="V934" s="35"/>
      <c r="W934" s="35"/>
      <c r="X934" s="35"/>
      <c r="Y934" s="35"/>
      <c r="Z934" s="35"/>
      <c r="AA934" s="35"/>
      <c r="AB934" s="35"/>
    </row>
    <row r="935" spans="1:28" ht="15.75" customHeight="1">
      <c r="A935" s="35"/>
      <c r="B935" s="35"/>
      <c r="C935" s="368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35"/>
      <c r="V935" s="35"/>
      <c r="W935" s="35"/>
      <c r="X935" s="35"/>
      <c r="Y935" s="35"/>
      <c r="Z935" s="35"/>
      <c r="AA935" s="35"/>
      <c r="AB935" s="35"/>
    </row>
    <row r="936" spans="1:28" ht="15.75" customHeight="1">
      <c r="A936" s="35"/>
      <c r="B936" s="35"/>
      <c r="C936" s="368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35"/>
      <c r="V936" s="35"/>
      <c r="W936" s="35"/>
      <c r="X936" s="35"/>
      <c r="Y936" s="35"/>
      <c r="Z936" s="35"/>
      <c r="AA936" s="35"/>
      <c r="AB936" s="35"/>
    </row>
    <row r="937" spans="1:28" ht="15.75" customHeight="1">
      <c r="A937" s="35"/>
      <c r="B937" s="35"/>
      <c r="C937" s="368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35"/>
      <c r="V937" s="35"/>
      <c r="W937" s="35"/>
      <c r="X937" s="35"/>
      <c r="Y937" s="35"/>
      <c r="Z937" s="35"/>
      <c r="AA937" s="35"/>
      <c r="AB937" s="35"/>
    </row>
    <row r="938" spans="1:28" ht="15.75" customHeight="1">
      <c r="A938" s="35"/>
      <c r="B938" s="35"/>
      <c r="C938" s="368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35"/>
      <c r="V938" s="35"/>
      <c r="W938" s="35"/>
      <c r="X938" s="35"/>
      <c r="Y938" s="35"/>
      <c r="Z938" s="35"/>
      <c r="AA938" s="35"/>
      <c r="AB938" s="35"/>
    </row>
    <row r="939" spans="1:28" ht="15.75" customHeight="1">
      <c r="A939" s="35"/>
      <c r="B939" s="35"/>
      <c r="C939" s="368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35"/>
      <c r="V939" s="35"/>
      <c r="W939" s="35"/>
      <c r="X939" s="35"/>
      <c r="Y939" s="35"/>
      <c r="Z939" s="35"/>
      <c r="AA939" s="35"/>
      <c r="AB939" s="35"/>
    </row>
    <row r="940" spans="1:28" ht="15.75" customHeight="1">
      <c r="A940" s="35"/>
      <c r="B940" s="35"/>
      <c r="C940" s="368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35"/>
      <c r="V940" s="35"/>
      <c r="W940" s="35"/>
      <c r="X940" s="35"/>
      <c r="Y940" s="35"/>
      <c r="Z940" s="35"/>
      <c r="AA940" s="35"/>
      <c r="AB940" s="35"/>
    </row>
    <row r="941" spans="1:28" ht="15.75" customHeight="1">
      <c r="A941" s="35"/>
      <c r="B941" s="35"/>
      <c r="C941" s="368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35"/>
      <c r="V941" s="35"/>
      <c r="W941" s="35"/>
      <c r="X941" s="35"/>
      <c r="Y941" s="35"/>
      <c r="Z941" s="35"/>
      <c r="AA941" s="35"/>
      <c r="AB941" s="35"/>
    </row>
    <row r="942" spans="1:28" ht="15.75" customHeight="1">
      <c r="A942" s="35"/>
      <c r="B942" s="35"/>
      <c r="C942" s="368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35"/>
      <c r="V942" s="35"/>
      <c r="W942" s="35"/>
      <c r="X942" s="35"/>
      <c r="Y942" s="35"/>
      <c r="Z942" s="35"/>
      <c r="AA942" s="35"/>
      <c r="AB942" s="35"/>
    </row>
    <row r="943" spans="1:28" ht="15.75" customHeight="1">
      <c r="A943" s="35"/>
      <c r="B943" s="35"/>
      <c r="C943" s="368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35"/>
      <c r="V943" s="35"/>
      <c r="W943" s="35"/>
      <c r="X943" s="35"/>
      <c r="Y943" s="35"/>
      <c r="Z943" s="35"/>
      <c r="AA943" s="35"/>
      <c r="AB943" s="35"/>
    </row>
    <row r="944" spans="1:28" ht="15.75" customHeight="1">
      <c r="A944" s="35"/>
      <c r="B944" s="35"/>
      <c r="C944" s="368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35"/>
      <c r="V944" s="35"/>
      <c r="W944" s="35"/>
      <c r="X944" s="35"/>
      <c r="Y944" s="35"/>
      <c r="Z944" s="35"/>
      <c r="AA944" s="35"/>
      <c r="AB944" s="35"/>
    </row>
    <row r="945" spans="1:28" ht="15.75" customHeight="1">
      <c r="A945" s="35"/>
      <c r="B945" s="35"/>
      <c r="C945" s="368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35"/>
      <c r="V945" s="35"/>
      <c r="W945" s="35"/>
      <c r="X945" s="35"/>
      <c r="Y945" s="35"/>
      <c r="Z945" s="35"/>
      <c r="AA945" s="35"/>
      <c r="AB945" s="35"/>
    </row>
    <row r="946" spans="1:28" ht="15.75" customHeight="1">
      <c r="A946" s="35"/>
      <c r="B946" s="35"/>
      <c r="C946" s="368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35"/>
      <c r="V946" s="35"/>
      <c r="W946" s="35"/>
      <c r="X946" s="35"/>
      <c r="Y946" s="35"/>
      <c r="Z946" s="35"/>
      <c r="AA946" s="35"/>
      <c r="AB946" s="35"/>
    </row>
    <row r="947" spans="1:28" ht="15.75" customHeight="1">
      <c r="A947" s="35"/>
      <c r="B947" s="35"/>
      <c r="C947" s="368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35"/>
      <c r="V947" s="35"/>
      <c r="W947" s="35"/>
      <c r="X947" s="35"/>
      <c r="Y947" s="35"/>
      <c r="Z947" s="35"/>
      <c r="AA947" s="35"/>
      <c r="AB947" s="35"/>
    </row>
    <row r="948" spans="1:28" ht="15.75" customHeight="1">
      <c r="A948" s="35"/>
      <c r="B948" s="35"/>
      <c r="C948" s="368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35"/>
      <c r="V948" s="35"/>
      <c r="W948" s="35"/>
      <c r="X948" s="35"/>
      <c r="Y948" s="35"/>
      <c r="Z948" s="35"/>
      <c r="AA948" s="35"/>
      <c r="AB948" s="35"/>
    </row>
    <row r="949" spans="1:28" ht="15.75" customHeight="1">
      <c r="A949" s="35"/>
      <c r="B949" s="35"/>
      <c r="C949" s="368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35"/>
      <c r="V949" s="35"/>
      <c r="W949" s="35"/>
      <c r="X949" s="35"/>
      <c r="Y949" s="35"/>
      <c r="Z949" s="35"/>
      <c r="AA949" s="35"/>
      <c r="AB949" s="35"/>
    </row>
    <row r="950" spans="1:28" ht="15.75" customHeight="1">
      <c r="A950" s="35"/>
      <c r="B950" s="35"/>
      <c r="C950" s="368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35"/>
      <c r="V950" s="35"/>
      <c r="W950" s="35"/>
      <c r="X950" s="35"/>
      <c r="Y950" s="35"/>
      <c r="Z950" s="35"/>
      <c r="AA950" s="35"/>
      <c r="AB950" s="35"/>
    </row>
    <row r="951" spans="1:28" ht="15.75" customHeight="1">
      <c r="A951" s="35"/>
      <c r="B951" s="35"/>
      <c r="C951" s="368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35"/>
      <c r="V951" s="35"/>
      <c r="W951" s="35"/>
      <c r="X951" s="35"/>
      <c r="Y951" s="35"/>
      <c r="Z951" s="35"/>
      <c r="AA951" s="35"/>
      <c r="AB951" s="35"/>
    </row>
    <row r="952" spans="1:28" ht="15.75" customHeight="1">
      <c r="A952" s="35"/>
      <c r="B952" s="35"/>
      <c r="C952" s="368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35"/>
      <c r="V952" s="35"/>
      <c r="W952" s="35"/>
      <c r="X952" s="35"/>
      <c r="Y952" s="35"/>
      <c r="Z952" s="35"/>
      <c r="AA952" s="35"/>
      <c r="AB952" s="35"/>
    </row>
    <row r="953" spans="1:28" ht="15.75" customHeight="1">
      <c r="A953" s="35"/>
      <c r="B953" s="35"/>
      <c r="C953" s="368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35"/>
      <c r="V953" s="35"/>
      <c r="W953" s="35"/>
      <c r="X953" s="35"/>
      <c r="Y953" s="35"/>
      <c r="Z953" s="35"/>
      <c r="AA953" s="35"/>
      <c r="AB953" s="35"/>
    </row>
    <row r="954" spans="1:28" ht="15.75" customHeight="1">
      <c r="A954" s="35"/>
      <c r="B954" s="35"/>
      <c r="C954" s="368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35"/>
      <c r="V954" s="35"/>
      <c r="W954" s="35"/>
      <c r="X954" s="35"/>
      <c r="Y954" s="35"/>
      <c r="Z954" s="35"/>
      <c r="AA954" s="35"/>
      <c r="AB954" s="35"/>
    </row>
    <row r="955" spans="1:28" ht="15.75" customHeight="1">
      <c r="A955" s="35"/>
      <c r="B955" s="35"/>
      <c r="C955" s="368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35"/>
      <c r="V955" s="35"/>
      <c r="W955" s="35"/>
      <c r="X955" s="35"/>
      <c r="Y955" s="35"/>
      <c r="Z955" s="35"/>
      <c r="AA955" s="35"/>
      <c r="AB955" s="35"/>
    </row>
    <row r="956" spans="1:28" ht="15.75" customHeight="1">
      <c r="A956" s="35"/>
      <c r="B956" s="35"/>
      <c r="C956" s="368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35"/>
      <c r="V956" s="35"/>
      <c r="W956" s="35"/>
      <c r="X956" s="35"/>
      <c r="Y956" s="35"/>
      <c r="Z956" s="35"/>
      <c r="AA956" s="35"/>
      <c r="AB956" s="35"/>
    </row>
    <row r="957" spans="1:28" ht="15.75" customHeight="1">
      <c r="A957" s="35"/>
      <c r="B957" s="35"/>
      <c r="C957" s="368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35"/>
      <c r="V957" s="35"/>
      <c r="W957" s="35"/>
      <c r="X957" s="35"/>
      <c r="Y957" s="35"/>
      <c r="Z957" s="35"/>
      <c r="AA957" s="35"/>
      <c r="AB957" s="35"/>
    </row>
    <row r="958" spans="1:28" ht="15.75" customHeight="1">
      <c r="A958" s="35"/>
      <c r="B958" s="35"/>
      <c r="C958" s="368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35"/>
      <c r="V958" s="35"/>
      <c r="W958" s="35"/>
      <c r="X958" s="35"/>
      <c r="Y958" s="35"/>
      <c r="Z958" s="35"/>
      <c r="AA958" s="35"/>
      <c r="AB958" s="35"/>
    </row>
    <row r="959" spans="1:28" ht="15.75" customHeight="1">
      <c r="A959" s="35"/>
      <c r="B959" s="35"/>
      <c r="C959" s="368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35"/>
      <c r="V959" s="35"/>
      <c r="W959" s="35"/>
      <c r="X959" s="35"/>
      <c r="Y959" s="35"/>
      <c r="Z959" s="35"/>
      <c r="AA959" s="35"/>
      <c r="AB959" s="35"/>
    </row>
    <row r="960" spans="1:28" ht="15.75" customHeight="1">
      <c r="A960" s="35"/>
      <c r="B960" s="35"/>
      <c r="C960" s="368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35"/>
      <c r="V960" s="35"/>
      <c r="W960" s="35"/>
      <c r="X960" s="35"/>
      <c r="Y960" s="35"/>
      <c r="Z960" s="35"/>
      <c r="AA960" s="35"/>
      <c r="AB960" s="35"/>
    </row>
    <row r="961" spans="1:28" ht="15.75" customHeight="1">
      <c r="A961" s="35"/>
      <c r="B961" s="35"/>
      <c r="C961" s="368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35"/>
      <c r="V961" s="35"/>
      <c r="W961" s="35"/>
      <c r="X961" s="35"/>
      <c r="Y961" s="35"/>
      <c r="Z961" s="35"/>
      <c r="AA961" s="35"/>
      <c r="AB961" s="35"/>
    </row>
    <row r="962" spans="1:28" ht="15.75" customHeight="1">
      <c r="A962" s="35"/>
      <c r="B962" s="35"/>
      <c r="C962" s="368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35"/>
      <c r="V962" s="35"/>
      <c r="W962" s="35"/>
      <c r="X962" s="35"/>
      <c r="Y962" s="35"/>
      <c r="Z962" s="35"/>
      <c r="AA962" s="35"/>
      <c r="AB962" s="35"/>
    </row>
    <row r="963" spans="1:28" ht="15.75" customHeight="1">
      <c r="A963" s="35"/>
      <c r="B963" s="35"/>
      <c r="C963" s="368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35"/>
      <c r="V963" s="35"/>
      <c r="W963" s="35"/>
      <c r="X963" s="35"/>
      <c r="Y963" s="35"/>
      <c r="Z963" s="35"/>
      <c r="AA963" s="35"/>
      <c r="AB963" s="35"/>
    </row>
    <row r="964" spans="1:28" ht="15.75" customHeight="1">
      <c r="A964" s="35"/>
      <c r="B964" s="35"/>
      <c r="C964" s="368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35"/>
      <c r="V964" s="35"/>
      <c r="W964" s="35"/>
      <c r="X964" s="35"/>
      <c r="Y964" s="35"/>
      <c r="Z964" s="35"/>
      <c r="AA964" s="35"/>
      <c r="AB964" s="35"/>
    </row>
    <row r="965" spans="1:28" ht="15.75" customHeight="1">
      <c r="A965" s="35"/>
      <c r="B965" s="35"/>
      <c r="C965" s="368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35"/>
      <c r="V965" s="35"/>
      <c r="W965" s="35"/>
      <c r="X965" s="35"/>
      <c r="Y965" s="35"/>
      <c r="Z965" s="35"/>
      <c r="AA965" s="35"/>
      <c r="AB965" s="35"/>
    </row>
    <row r="966" spans="1:28" ht="15.75" customHeight="1">
      <c r="A966" s="35"/>
      <c r="B966" s="35"/>
      <c r="C966" s="368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35"/>
      <c r="V966" s="35"/>
      <c r="W966" s="35"/>
      <c r="X966" s="35"/>
      <c r="Y966" s="35"/>
      <c r="Z966" s="35"/>
      <c r="AA966" s="35"/>
      <c r="AB966" s="35"/>
    </row>
    <row r="967" spans="1:28" ht="15.75" customHeight="1">
      <c r="A967" s="35"/>
      <c r="B967" s="35"/>
      <c r="C967" s="368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35"/>
      <c r="V967" s="35"/>
      <c r="W967" s="35"/>
      <c r="X967" s="35"/>
      <c r="Y967" s="35"/>
      <c r="Z967" s="35"/>
      <c r="AA967" s="35"/>
      <c r="AB967" s="35"/>
    </row>
    <row r="968" spans="1:28" ht="15.75" customHeight="1">
      <c r="A968" s="35"/>
      <c r="B968" s="35"/>
      <c r="C968" s="368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35"/>
      <c r="V968" s="35"/>
      <c r="W968" s="35"/>
      <c r="X968" s="35"/>
      <c r="Y968" s="35"/>
      <c r="Z968" s="35"/>
      <c r="AA968" s="35"/>
      <c r="AB968" s="35"/>
    </row>
    <row r="969" spans="1:28" ht="15.75" customHeight="1">
      <c r="A969" s="35"/>
      <c r="B969" s="35"/>
      <c r="C969" s="368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35"/>
      <c r="V969" s="35"/>
      <c r="W969" s="35"/>
      <c r="X969" s="35"/>
      <c r="Y969" s="35"/>
      <c r="Z969" s="35"/>
      <c r="AA969" s="35"/>
      <c r="AB969" s="35"/>
    </row>
    <row r="970" spans="1:28" ht="15.75" customHeight="1">
      <c r="A970" s="35"/>
      <c r="B970" s="35"/>
      <c r="C970" s="368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35"/>
      <c r="V970" s="35"/>
      <c r="W970" s="35"/>
      <c r="X970" s="35"/>
      <c r="Y970" s="35"/>
      <c r="Z970" s="35"/>
      <c r="AA970" s="35"/>
      <c r="AB970" s="35"/>
    </row>
    <row r="971" spans="1:28" ht="15.75" customHeight="1">
      <c r="A971" s="35"/>
      <c r="B971" s="35"/>
      <c r="C971" s="368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35"/>
      <c r="V971" s="35"/>
      <c r="W971" s="35"/>
      <c r="X971" s="35"/>
      <c r="Y971" s="35"/>
      <c r="Z971" s="35"/>
      <c r="AA971" s="35"/>
      <c r="AB971" s="35"/>
    </row>
    <row r="972" spans="1:28" ht="15.75" customHeight="1">
      <c r="A972" s="35"/>
      <c r="B972" s="35"/>
      <c r="C972" s="368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35"/>
      <c r="V972" s="35"/>
      <c r="W972" s="35"/>
      <c r="X972" s="35"/>
      <c r="Y972" s="35"/>
      <c r="Z972" s="35"/>
      <c r="AA972" s="35"/>
      <c r="AB972" s="35"/>
    </row>
    <row r="973" spans="1:28" ht="15.75" customHeight="1">
      <c r="A973" s="35"/>
      <c r="B973" s="35"/>
      <c r="C973" s="368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35"/>
      <c r="V973" s="35"/>
      <c r="W973" s="35"/>
      <c r="X973" s="35"/>
      <c r="Y973" s="35"/>
      <c r="Z973" s="35"/>
      <c r="AA973" s="35"/>
      <c r="AB973" s="35"/>
    </row>
    <row r="974" spans="1:28" ht="15.75" customHeight="1">
      <c r="A974" s="35"/>
      <c r="B974" s="35"/>
      <c r="C974" s="368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35"/>
      <c r="V974" s="35"/>
      <c r="W974" s="35"/>
      <c r="X974" s="35"/>
      <c r="Y974" s="35"/>
      <c r="Z974" s="35"/>
      <c r="AA974" s="35"/>
      <c r="AB974" s="35"/>
    </row>
    <row r="975" spans="1:28" ht="15.75" customHeight="1">
      <c r="A975" s="35"/>
      <c r="B975" s="35"/>
      <c r="C975" s="368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35"/>
      <c r="V975" s="35"/>
      <c r="W975" s="35"/>
      <c r="X975" s="35"/>
      <c r="Y975" s="35"/>
      <c r="Z975" s="35"/>
      <c r="AA975" s="35"/>
      <c r="AB975" s="35"/>
    </row>
    <row r="976" spans="1:28" ht="15.75" customHeight="1">
      <c r="A976" s="35"/>
      <c r="B976" s="35"/>
      <c r="C976" s="368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35"/>
      <c r="V976" s="35"/>
      <c r="W976" s="35"/>
      <c r="X976" s="35"/>
      <c r="Y976" s="35"/>
      <c r="Z976" s="35"/>
      <c r="AA976" s="35"/>
      <c r="AB976" s="35"/>
    </row>
    <row r="977" spans="1:28" ht="15.75" customHeight="1">
      <c r="A977" s="35"/>
      <c r="B977" s="35"/>
      <c r="C977" s="368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35"/>
      <c r="V977" s="35"/>
      <c r="W977" s="35"/>
      <c r="X977" s="35"/>
      <c r="Y977" s="35"/>
      <c r="Z977" s="35"/>
      <c r="AA977" s="35"/>
      <c r="AB977" s="35"/>
    </row>
    <row r="978" spans="1:28" ht="15.75" customHeight="1">
      <c r="A978" s="35"/>
      <c r="B978" s="35"/>
      <c r="C978" s="368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35"/>
      <c r="V978" s="35"/>
      <c r="W978" s="35"/>
      <c r="X978" s="35"/>
      <c r="Y978" s="35"/>
      <c r="Z978" s="35"/>
      <c r="AA978" s="35"/>
      <c r="AB978" s="35"/>
    </row>
    <row r="979" spans="1:28" ht="15.75" customHeight="1">
      <c r="A979" s="35"/>
      <c r="B979" s="35"/>
      <c r="C979" s="368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35"/>
      <c r="V979" s="35"/>
      <c r="W979" s="35"/>
      <c r="X979" s="35"/>
      <c r="Y979" s="35"/>
      <c r="Z979" s="35"/>
      <c r="AA979" s="35"/>
      <c r="AB979" s="35"/>
    </row>
    <row r="980" spans="1:28" ht="15.75" customHeight="1">
      <c r="A980" s="35"/>
      <c r="B980" s="35"/>
      <c r="C980" s="368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35"/>
      <c r="V980" s="35"/>
      <c r="W980" s="35"/>
      <c r="X980" s="35"/>
      <c r="Y980" s="35"/>
      <c r="Z980" s="35"/>
      <c r="AA980" s="35"/>
      <c r="AB980" s="35"/>
    </row>
    <row r="981" spans="1:28" ht="15.75" customHeight="1">
      <c r="A981" s="35"/>
      <c r="B981" s="35"/>
      <c r="C981" s="368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35"/>
      <c r="V981" s="35"/>
      <c r="W981" s="35"/>
      <c r="X981" s="35"/>
      <c r="Y981" s="35"/>
      <c r="Z981" s="35"/>
      <c r="AA981" s="35"/>
      <c r="AB981" s="35"/>
    </row>
    <row r="982" spans="1:28" ht="15.75" customHeight="1">
      <c r="A982" s="35"/>
      <c r="B982" s="35"/>
      <c r="C982" s="368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35"/>
      <c r="V982" s="35"/>
      <c r="W982" s="35"/>
      <c r="X982" s="35"/>
      <c r="Y982" s="35"/>
      <c r="Z982" s="35"/>
      <c r="AA982" s="35"/>
      <c r="AB982" s="35"/>
    </row>
    <row r="983" spans="1:28" ht="15.75" customHeight="1">
      <c r="A983" s="35"/>
      <c r="B983" s="35"/>
      <c r="C983" s="368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35"/>
      <c r="V983" s="35"/>
      <c r="W983" s="35"/>
      <c r="X983" s="35"/>
      <c r="Y983" s="35"/>
      <c r="Z983" s="35"/>
      <c r="AA983" s="35"/>
      <c r="AB983" s="35"/>
    </row>
    <row r="984" spans="1:28" ht="15.75" customHeight="1">
      <c r="A984" s="35"/>
      <c r="B984" s="35"/>
      <c r="C984" s="368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35"/>
      <c r="V984" s="35"/>
      <c r="W984" s="35"/>
      <c r="X984" s="35"/>
      <c r="Y984" s="35"/>
      <c r="Z984" s="35"/>
      <c r="AA984" s="35"/>
      <c r="AB984" s="35"/>
    </row>
    <row r="985" spans="1:28" ht="15.75" customHeight="1">
      <c r="A985" s="35"/>
      <c r="B985" s="35"/>
      <c r="C985" s="368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35"/>
      <c r="V985" s="35"/>
      <c r="W985" s="35"/>
      <c r="X985" s="35"/>
      <c r="Y985" s="35"/>
      <c r="Z985" s="35"/>
      <c r="AA985" s="35"/>
      <c r="AB985" s="35"/>
    </row>
    <row r="986" spans="1:28" ht="15.75" customHeight="1">
      <c r="A986" s="35"/>
      <c r="B986" s="35"/>
      <c r="C986" s="368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35"/>
      <c r="V986" s="35"/>
      <c r="W986" s="35"/>
      <c r="X986" s="35"/>
      <c r="Y986" s="35"/>
      <c r="Z986" s="35"/>
      <c r="AA986" s="35"/>
      <c r="AB986" s="35"/>
    </row>
    <row r="987" spans="1:28" ht="15.75" customHeight="1">
      <c r="A987" s="35"/>
      <c r="B987" s="35"/>
      <c r="C987" s="368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35"/>
      <c r="V987" s="35"/>
      <c r="W987" s="35"/>
      <c r="X987" s="35"/>
      <c r="Y987" s="35"/>
      <c r="Z987" s="35"/>
      <c r="AA987" s="35"/>
      <c r="AB987" s="35"/>
    </row>
    <row r="988" spans="1:28" ht="15.75" customHeight="1">
      <c r="A988" s="35"/>
      <c r="B988" s="35"/>
      <c r="C988" s="368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35"/>
      <c r="V988" s="35"/>
      <c r="W988" s="35"/>
      <c r="X988" s="35"/>
      <c r="Y988" s="35"/>
      <c r="Z988" s="35"/>
      <c r="AA988" s="35"/>
      <c r="AB988" s="35"/>
    </row>
    <row r="989" spans="1:28" ht="15.75" customHeight="1">
      <c r="A989" s="35"/>
      <c r="B989" s="35"/>
      <c r="C989" s="368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35"/>
      <c r="V989" s="35"/>
      <c r="W989" s="35"/>
      <c r="X989" s="35"/>
      <c r="Y989" s="35"/>
      <c r="Z989" s="35"/>
      <c r="AA989" s="35"/>
      <c r="AB989" s="35"/>
    </row>
    <row r="990" spans="1:28" ht="15.75" customHeight="1">
      <c r="A990" s="35"/>
      <c r="B990" s="35"/>
      <c r="C990" s="368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35"/>
      <c r="V990" s="35"/>
      <c r="W990" s="35"/>
      <c r="X990" s="35"/>
      <c r="Y990" s="35"/>
      <c r="Z990" s="35"/>
      <c r="AA990" s="35"/>
      <c r="AB990" s="35"/>
    </row>
    <row r="991" spans="1:28" ht="15.75" customHeight="1">
      <c r="A991" s="35"/>
      <c r="B991" s="35"/>
      <c r="C991" s="368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35"/>
      <c r="V991" s="35"/>
      <c r="W991" s="35"/>
      <c r="X991" s="35"/>
      <c r="Y991" s="35"/>
      <c r="Z991" s="35"/>
      <c r="AA991" s="35"/>
      <c r="AB991" s="35"/>
    </row>
    <row r="992" spans="1:28" ht="15.75" customHeight="1">
      <c r="A992" s="35"/>
      <c r="B992" s="35"/>
      <c r="C992" s="368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35"/>
      <c r="V992" s="35"/>
      <c r="W992" s="35"/>
      <c r="X992" s="35"/>
      <c r="Y992" s="35"/>
      <c r="Z992" s="35"/>
      <c r="AA992" s="35"/>
      <c r="AB992" s="35"/>
    </row>
    <row r="993" spans="1:28" ht="15.75" customHeight="1">
      <c r="A993" s="35"/>
      <c r="B993" s="35"/>
      <c r="C993" s="368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35"/>
      <c r="V993" s="35"/>
      <c r="W993" s="35"/>
      <c r="X993" s="35"/>
      <c r="Y993" s="35"/>
      <c r="Z993" s="35"/>
      <c r="AA993" s="35"/>
      <c r="AB993" s="35"/>
    </row>
    <row r="994" spans="1:28" ht="15.75" customHeight="1">
      <c r="A994" s="35"/>
      <c r="B994" s="35"/>
      <c r="C994" s="368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35"/>
      <c r="V994" s="35"/>
      <c r="W994" s="35"/>
      <c r="X994" s="35"/>
      <c r="Y994" s="35"/>
      <c r="Z994" s="35"/>
      <c r="AA994" s="35"/>
      <c r="AB994" s="35"/>
    </row>
    <row r="995" spans="1:28" ht="15.75" customHeight="1">
      <c r="A995" s="35"/>
      <c r="B995" s="35"/>
      <c r="C995" s="368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35"/>
      <c r="V995" s="35"/>
      <c r="W995" s="35"/>
      <c r="X995" s="35"/>
      <c r="Y995" s="35"/>
      <c r="Z995" s="35"/>
      <c r="AA995" s="35"/>
      <c r="AB995" s="35"/>
    </row>
    <row r="996" spans="1:28" ht="15.75" customHeight="1">
      <c r="A996" s="35"/>
      <c r="B996" s="35"/>
      <c r="C996" s="368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35"/>
      <c r="V996" s="35"/>
      <c r="W996" s="35"/>
      <c r="X996" s="35"/>
      <c r="Y996" s="35"/>
      <c r="Z996" s="35"/>
      <c r="AA996" s="35"/>
      <c r="AB996" s="35"/>
    </row>
    <row r="997" spans="1:28" ht="15.75" customHeight="1">
      <c r="A997" s="35"/>
      <c r="B997" s="35"/>
      <c r="C997" s="368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35"/>
      <c r="V997" s="35"/>
      <c r="W997" s="35"/>
      <c r="X997" s="35"/>
      <c r="Y997" s="35"/>
      <c r="Z997" s="35"/>
      <c r="AA997" s="35"/>
      <c r="AB997" s="35"/>
    </row>
    <row r="998" spans="1:28" ht="15.75" customHeight="1">
      <c r="A998" s="35"/>
      <c r="B998" s="35"/>
      <c r="C998" s="368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35"/>
      <c r="V998" s="35"/>
      <c r="W998" s="35"/>
      <c r="X998" s="35"/>
      <c r="Y998" s="35"/>
      <c r="Z998" s="35"/>
      <c r="AA998" s="35"/>
      <c r="AB998" s="35"/>
    </row>
    <row r="999" spans="1:28" ht="15.75" customHeight="1">
      <c r="A999" s="35"/>
      <c r="B999" s="35"/>
      <c r="C999" s="368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35"/>
      <c r="V999" s="35"/>
      <c r="W999" s="35"/>
      <c r="X999" s="35"/>
      <c r="Y999" s="35"/>
      <c r="Z999" s="35"/>
      <c r="AA999" s="35"/>
      <c r="AB999" s="35"/>
    </row>
    <row r="1000" spans="1:28" ht="15.75" customHeight="1">
      <c r="A1000" s="35"/>
      <c r="B1000" s="35"/>
      <c r="C1000" s="368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35"/>
      <c r="V1000" s="35"/>
      <c r="W1000" s="35"/>
      <c r="X1000" s="35"/>
      <c r="Y1000" s="35"/>
      <c r="Z1000" s="35"/>
      <c r="AA1000" s="35"/>
      <c r="AB1000" s="35"/>
    </row>
  </sheetData>
  <mergeCells count="59">
    <mergeCell ref="Z38:Z39"/>
    <mergeCell ref="AA38:AA39"/>
    <mergeCell ref="AB38:AB39"/>
    <mergeCell ref="Z40:Z41"/>
    <mergeCell ref="Y42:Y43"/>
    <mergeCell ref="AA42:AA43"/>
    <mergeCell ref="AB42:AB43"/>
    <mergeCell ref="D94:E94"/>
    <mergeCell ref="D108:E108"/>
    <mergeCell ref="D27:E27"/>
    <mergeCell ref="D33:E33"/>
    <mergeCell ref="Y38:Y39"/>
    <mergeCell ref="Y45:AB45"/>
    <mergeCell ref="Y57:Y58"/>
    <mergeCell ref="AA57:AA58"/>
    <mergeCell ref="AB57:AB58"/>
    <mergeCell ref="Y68:Y69"/>
    <mergeCell ref="AA68:AA69"/>
    <mergeCell ref="AB68:AB69"/>
    <mergeCell ref="D39:E39"/>
    <mergeCell ref="D41:E41"/>
    <mergeCell ref="D44:E44"/>
    <mergeCell ref="I48:I50"/>
    <mergeCell ref="L48:L50"/>
    <mergeCell ref="D21:E21"/>
    <mergeCell ref="AB22:AB23"/>
    <mergeCell ref="D23:E23"/>
    <mergeCell ref="D25:E25"/>
    <mergeCell ref="Y28:AB28"/>
    <mergeCell ref="AB12:AB13"/>
    <mergeCell ref="D13:E13"/>
    <mergeCell ref="D15:E15"/>
    <mergeCell ref="D17:E17"/>
    <mergeCell ref="D19:E19"/>
    <mergeCell ref="B9:W9"/>
    <mergeCell ref="Y9:Y11"/>
    <mergeCell ref="Z9:Z11"/>
    <mergeCell ref="AA9:AA11"/>
    <mergeCell ref="AB9:AB11"/>
    <mergeCell ref="Y5:AB5"/>
    <mergeCell ref="B8:F8"/>
    <mergeCell ref="G8:M8"/>
    <mergeCell ref="N8:T8"/>
    <mergeCell ref="U8:W8"/>
    <mergeCell ref="Y8:AB8"/>
    <mergeCell ref="Y62:Y63"/>
    <mergeCell ref="AA62:AA63"/>
    <mergeCell ref="AB62:AB63"/>
    <mergeCell ref="Y64:Y65"/>
    <mergeCell ref="AA64:AA65"/>
    <mergeCell ref="AB64:AB65"/>
    <mergeCell ref="AA66:AA67"/>
    <mergeCell ref="AB66:AB67"/>
    <mergeCell ref="Y71:AB71"/>
    <mergeCell ref="Y83:AB83"/>
    <mergeCell ref="Y117:Y118"/>
    <mergeCell ref="AA117:AA118"/>
    <mergeCell ref="AB117:AB118"/>
    <mergeCell ref="Y66:Y67"/>
  </mergeCells>
  <printOptions horizontalCentered="1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  <pageSetUpPr fitToPage="1"/>
  </sheetPr>
  <dimension ref="A1:Z1000"/>
  <sheetViews>
    <sheetView workbookViewId="0">
      <selection activeCell="S22" sqref="S22"/>
    </sheetView>
  </sheetViews>
  <sheetFormatPr defaultColWidth="14.42578125" defaultRowHeight="15" customHeight="1"/>
  <cols>
    <col min="1" max="1" width="2.140625" customWidth="1"/>
    <col min="2" max="2" width="2.5703125" customWidth="1"/>
    <col min="3" max="3" width="3" customWidth="1"/>
    <col min="4" max="4" width="16.85546875" customWidth="1"/>
    <col min="5" max="5" width="22.140625" customWidth="1"/>
    <col min="6" max="6" width="1.42578125" customWidth="1"/>
    <col min="7" max="7" width="3.42578125" customWidth="1"/>
    <col min="8" max="8" width="8.42578125" customWidth="1"/>
    <col min="9" max="9" width="4.28515625" customWidth="1"/>
    <col min="10" max="10" width="3.28515625" customWidth="1"/>
    <col min="11" max="11" width="9.140625" customWidth="1"/>
    <col min="12" max="12" width="6.85546875" customWidth="1"/>
    <col min="13" max="13" width="1.42578125" customWidth="1"/>
    <col min="14" max="14" width="3.42578125" customWidth="1"/>
    <col min="15" max="15" width="9.140625" customWidth="1"/>
    <col min="16" max="16" width="5" customWidth="1"/>
    <col min="17" max="17" width="3" customWidth="1"/>
    <col min="18" max="18" width="9.140625" customWidth="1"/>
    <col min="19" max="19" width="6.28515625" customWidth="1"/>
    <col min="20" max="20" width="6.5703125" customWidth="1"/>
    <col min="21" max="21" width="22.5703125" customWidth="1"/>
    <col min="22" max="22" width="9.140625" customWidth="1"/>
    <col min="23" max="23" width="5.5703125" customWidth="1"/>
    <col min="24" max="24" width="46.140625" customWidth="1"/>
    <col min="25" max="25" width="35.5703125" customWidth="1"/>
    <col min="26" max="26" width="34.85546875" customWidth="1"/>
  </cols>
  <sheetData>
    <row r="1" spans="1:26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spans="1:26" ht="18.75">
      <c r="A2" s="35"/>
      <c r="B2" s="939" t="s">
        <v>1480</v>
      </c>
      <c r="C2" s="941"/>
      <c r="D2" s="941"/>
      <c r="E2" s="941"/>
      <c r="F2" s="941"/>
      <c r="G2" s="941"/>
      <c r="H2" s="941"/>
      <c r="I2" s="941"/>
      <c r="J2" s="941"/>
      <c r="K2" s="941"/>
      <c r="L2" s="941"/>
      <c r="M2" s="941"/>
      <c r="N2" s="941"/>
      <c r="O2" s="941"/>
      <c r="P2" s="941"/>
      <c r="Q2" s="941"/>
      <c r="R2" s="941"/>
      <c r="S2" s="941"/>
      <c r="T2" s="941"/>
      <c r="U2" s="942"/>
      <c r="V2" s="35"/>
      <c r="W2" s="35"/>
      <c r="X2" s="35"/>
      <c r="Y2" s="35"/>
      <c r="Z2" s="35"/>
    </row>
    <row r="3" spans="1:26" ht="7.5" customHeight="1">
      <c r="A3" s="35"/>
      <c r="B3" s="943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7"/>
      <c r="V3" s="35"/>
      <c r="W3" s="35"/>
      <c r="X3" s="35"/>
      <c r="Y3" s="35"/>
      <c r="Z3" s="35"/>
    </row>
    <row r="4" spans="1:26" ht="19.5" customHeight="1">
      <c r="A4" s="35"/>
      <c r="B4" s="944" t="s">
        <v>1481</v>
      </c>
      <c r="C4" s="41"/>
      <c r="D4" s="41"/>
      <c r="E4" s="41" t="s">
        <v>20</v>
      </c>
      <c r="F4" s="41"/>
      <c r="G4" s="41"/>
      <c r="H4" s="41"/>
      <c r="I4" s="41"/>
      <c r="J4" s="41"/>
      <c r="K4" s="41"/>
      <c r="L4" s="35"/>
      <c r="M4" s="35"/>
      <c r="N4" s="35"/>
      <c r="O4" s="41" t="s">
        <v>1482</v>
      </c>
      <c r="P4" s="41"/>
      <c r="Q4" s="41" t="s">
        <v>20</v>
      </c>
      <c r="R4" s="41"/>
      <c r="S4" s="41"/>
      <c r="T4" s="35"/>
      <c r="U4" s="357"/>
      <c r="V4" s="35"/>
      <c r="W4" s="1398"/>
      <c r="X4" s="1138"/>
      <c r="Y4" s="1138"/>
      <c r="Z4" s="1139"/>
    </row>
    <row r="5" spans="1:26" ht="19.5" customHeight="1">
      <c r="A5" s="35"/>
      <c r="B5" s="944" t="s">
        <v>1339</v>
      </c>
      <c r="C5" s="41"/>
      <c r="D5" s="41"/>
      <c r="E5" s="1041" t="s">
        <v>20</v>
      </c>
      <c r="F5" s="41"/>
      <c r="G5" s="41"/>
      <c r="H5" s="1042"/>
      <c r="I5" s="41"/>
      <c r="J5" s="41"/>
      <c r="K5" s="41"/>
      <c r="L5" s="35"/>
      <c r="M5" s="35"/>
      <c r="N5" s="35"/>
      <c r="O5" s="41" t="s">
        <v>1340</v>
      </c>
      <c r="P5" s="41"/>
      <c r="Q5" s="41" t="s">
        <v>20</v>
      </c>
      <c r="R5" s="41"/>
      <c r="S5" s="41"/>
      <c r="T5" s="35"/>
      <c r="U5" s="357"/>
      <c r="V5" s="35"/>
      <c r="W5" s="1399" t="s">
        <v>1341</v>
      </c>
      <c r="X5" s="1138"/>
      <c r="Y5" s="1138"/>
      <c r="Z5" s="1139"/>
    </row>
    <row r="6" spans="1:26" ht="19.5" customHeight="1">
      <c r="A6" s="35"/>
      <c r="B6" s="944" t="s">
        <v>1483</v>
      </c>
      <c r="C6" s="35"/>
      <c r="D6" s="35"/>
      <c r="E6" s="1400" t="s">
        <v>20</v>
      </c>
      <c r="F6" s="1138"/>
      <c r="G6" s="1138"/>
      <c r="H6" s="1139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7"/>
      <c r="V6" s="35"/>
      <c r="W6" s="35"/>
      <c r="X6" s="35"/>
      <c r="Y6" s="35"/>
      <c r="Z6" s="35"/>
    </row>
    <row r="7" spans="1:26" ht="3" customHeight="1">
      <c r="A7" s="35"/>
      <c r="B7" s="944"/>
      <c r="C7" s="35"/>
      <c r="D7" s="35"/>
      <c r="E7" s="1043"/>
      <c r="F7" s="1043"/>
      <c r="G7" s="1043"/>
      <c r="H7" s="1043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7"/>
      <c r="V7" s="35"/>
      <c r="W7" s="35"/>
      <c r="X7" s="35"/>
      <c r="Y7" s="35"/>
      <c r="Z7" s="35"/>
    </row>
    <row r="8" spans="1:26">
      <c r="A8" s="35"/>
      <c r="B8" s="1375" t="s">
        <v>1262</v>
      </c>
      <c r="C8" s="1325"/>
      <c r="D8" s="1325"/>
      <c r="E8" s="1194"/>
      <c r="F8" s="1376" t="s">
        <v>1343</v>
      </c>
      <c r="G8" s="1325"/>
      <c r="H8" s="1325"/>
      <c r="I8" s="1325"/>
      <c r="J8" s="1325"/>
      <c r="K8" s="1325"/>
      <c r="L8" s="1194"/>
      <c r="M8" s="1376" t="s">
        <v>1344</v>
      </c>
      <c r="N8" s="1325"/>
      <c r="O8" s="1325"/>
      <c r="P8" s="1325"/>
      <c r="Q8" s="1325"/>
      <c r="R8" s="1325"/>
      <c r="S8" s="1194"/>
      <c r="T8" s="1376" t="s">
        <v>639</v>
      </c>
      <c r="U8" s="1377"/>
      <c r="V8" s="35"/>
      <c r="W8" s="1391" t="s">
        <v>631</v>
      </c>
      <c r="X8" s="1391" t="s">
        <v>1262</v>
      </c>
      <c r="Y8" s="1391" t="s">
        <v>1346</v>
      </c>
      <c r="Z8" s="1391" t="s">
        <v>1347</v>
      </c>
    </row>
    <row r="9" spans="1:26">
      <c r="A9" s="35"/>
      <c r="B9" s="1009" t="s">
        <v>1348</v>
      </c>
      <c r="C9" s="1044" t="s">
        <v>950</v>
      </c>
      <c r="D9" s="1044"/>
      <c r="E9" s="1044"/>
      <c r="F9" s="999"/>
      <c r="G9" s="999"/>
      <c r="H9" s="999"/>
      <c r="I9" s="999"/>
      <c r="J9" s="999"/>
      <c r="K9" s="999"/>
      <c r="L9" s="999"/>
      <c r="M9" s="999"/>
      <c r="N9" s="999"/>
      <c r="O9" s="999"/>
      <c r="P9" s="999"/>
      <c r="Q9" s="999"/>
      <c r="R9" s="999"/>
      <c r="S9" s="999"/>
      <c r="T9" s="999"/>
      <c r="U9" s="1000"/>
      <c r="V9" s="35"/>
      <c r="W9" s="1185"/>
      <c r="X9" s="1185"/>
      <c r="Y9" s="1185"/>
      <c r="Z9" s="1185"/>
    </row>
    <row r="10" spans="1:26" ht="3" customHeight="1">
      <c r="A10" s="35"/>
      <c r="B10" s="944"/>
      <c r="C10" s="1045"/>
      <c r="D10" s="1046"/>
      <c r="E10" s="1045"/>
      <c r="F10" s="965"/>
      <c r="G10" s="966"/>
      <c r="H10" s="966"/>
      <c r="I10" s="966"/>
      <c r="J10" s="966"/>
      <c r="K10" s="966"/>
      <c r="L10" s="966"/>
      <c r="M10" s="965"/>
      <c r="N10" s="966"/>
      <c r="O10" s="966"/>
      <c r="P10" s="966"/>
      <c r="Q10" s="966"/>
      <c r="R10" s="966"/>
      <c r="S10" s="966"/>
      <c r="T10" s="965"/>
      <c r="U10" s="967"/>
      <c r="V10" s="35"/>
      <c r="W10" s="195"/>
      <c r="X10" s="1389" t="str">
        <f>+D11</f>
        <v>Monitoring SO dan hasil Verifikasi survey diginet</v>
      </c>
      <c r="Y10" s="195"/>
      <c r="Z10" s="195"/>
    </row>
    <row r="11" spans="1:26">
      <c r="A11" s="35"/>
      <c r="B11" s="968"/>
      <c r="C11" s="1047" t="s">
        <v>946</v>
      </c>
      <c r="D11" s="970" t="s">
        <v>1484</v>
      </c>
      <c r="E11" s="974"/>
      <c r="F11" s="1001"/>
      <c r="G11" s="1048" t="s">
        <v>187</v>
      </c>
      <c r="H11" s="974" t="s">
        <v>1014</v>
      </c>
      <c r="I11" s="974"/>
      <c r="J11" s="1049"/>
      <c r="K11" s="974" t="s">
        <v>1351</v>
      </c>
      <c r="L11" s="974"/>
      <c r="M11" s="1001"/>
      <c r="N11" s="1049"/>
      <c r="O11" s="974" t="s">
        <v>1447</v>
      </c>
      <c r="P11" s="974"/>
      <c r="Q11" s="1048" t="s">
        <v>187</v>
      </c>
      <c r="R11" s="974" t="s">
        <v>1485</v>
      </c>
      <c r="S11" s="1047"/>
      <c r="T11" s="974"/>
      <c r="U11" s="975"/>
      <c r="V11" s="35"/>
      <c r="W11" s="1036">
        <v>1</v>
      </c>
      <c r="X11" s="1241"/>
      <c r="Y11" s="1037" t="s">
        <v>1486</v>
      </c>
      <c r="Z11" s="1037"/>
    </row>
    <row r="12" spans="1:26" ht="3.75" customHeight="1">
      <c r="A12" s="35"/>
      <c r="B12" s="968"/>
      <c r="C12" s="1047"/>
      <c r="D12" s="1401"/>
      <c r="E12" s="1139"/>
      <c r="F12" s="1001"/>
      <c r="G12" s="974"/>
      <c r="H12" s="974"/>
      <c r="I12" s="974"/>
      <c r="J12" s="974"/>
      <c r="K12" s="974"/>
      <c r="L12" s="974"/>
      <c r="M12" s="1001"/>
      <c r="N12" s="974"/>
      <c r="O12" s="974"/>
      <c r="P12" s="974"/>
      <c r="Q12" s="974"/>
      <c r="R12" s="974"/>
      <c r="S12" s="1047"/>
      <c r="T12" s="974"/>
      <c r="U12" s="975"/>
      <c r="V12" s="35"/>
      <c r="W12" s="1050"/>
      <c r="X12" s="1185"/>
      <c r="Y12" s="1051"/>
      <c r="Z12" s="1051"/>
    </row>
    <row r="13" spans="1:26">
      <c r="A13" s="35"/>
      <c r="B13" s="968"/>
      <c r="C13" s="1047" t="s">
        <v>956</v>
      </c>
      <c r="D13" s="1001" t="s">
        <v>1487</v>
      </c>
      <c r="E13" s="974"/>
      <c r="F13" s="1001"/>
      <c r="G13" s="1048" t="s">
        <v>187</v>
      </c>
      <c r="H13" s="974" t="s">
        <v>1488</v>
      </c>
      <c r="I13" s="974"/>
      <c r="J13" s="1049"/>
      <c r="K13" s="974" t="s">
        <v>1489</v>
      </c>
      <c r="L13" s="974"/>
      <c r="M13" s="1001"/>
      <c r="N13" s="1048" t="s">
        <v>187</v>
      </c>
      <c r="O13" s="974" t="s">
        <v>1359</v>
      </c>
      <c r="P13" s="974"/>
      <c r="Q13" s="1048" t="s">
        <v>187</v>
      </c>
      <c r="R13" s="974" t="s">
        <v>1360</v>
      </c>
      <c r="S13" s="1047"/>
      <c r="T13" s="974"/>
      <c r="U13" s="975"/>
      <c r="V13" s="35"/>
      <c r="W13" s="1002">
        <v>2</v>
      </c>
      <c r="X13" s="976" t="str">
        <f>+D13</f>
        <v>Denah Global</v>
      </c>
      <c r="Y13" s="400"/>
      <c r="Z13" s="400"/>
    </row>
    <row r="14" spans="1:26" ht="3.75" customHeight="1">
      <c r="A14" s="35"/>
      <c r="B14" s="968"/>
      <c r="C14" s="1047"/>
      <c r="D14" s="1401"/>
      <c r="E14" s="1139"/>
      <c r="F14" s="1001"/>
      <c r="G14" s="974"/>
      <c r="H14" s="974"/>
      <c r="I14" s="974"/>
      <c r="J14" s="974"/>
      <c r="K14" s="974"/>
      <c r="L14" s="974"/>
      <c r="M14" s="1001"/>
      <c r="N14" s="974"/>
      <c r="O14" s="974"/>
      <c r="P14" s="974"/>
      <c r="Q14" s="974"/>
      <c r="R14" s="974"/>
      <c r="S14" s="1047"/>
      <c r="T14" s="974"/>
      <c r="U14" s="975"/>
      <c r="V14" s="35"/>
      <c r="W14" s="1050"/>
      <c r="X14" s="1052"/>
      <c r="Y14" s="1051"/>
      <c r="Z14" s="1051"/>
    </row>
    <row r="15" spans="1:26">
      <c r="A15" s="35"/>
      <c r="B15" s="968"/>
      <c r="C15" s="1047" t="s">
        <v>958</v>
      </c>
      <c r="D15" s="1001" t="s">
        <v>1490</v>
      </c>
      <c r="E15" s="974"/>
      <c r="F15" s="1001"/>
      <c r="G15" s="1048" t="s">
        <v>187</v>
      </c>
      <c r="H15" s="974" t="s">
        <v>1395</v>
      </c>
      <c r="I15" s="974"/>
      <c r="J15" s="1048"/>
      <c r="K15" s="974" t="s">
        <v>1491</v>
      </c>
      <c r="L15" s="974"/>
      <c r="M15" s="1001"/>
      <c r="N15" s="1049"/>
      <c r="O15" s="974" t="s">
        <v>1492</v>
      </c>
      <c r="P15" s="974"/>
      <c r="Q15" s="1048" t="s">
        <v>187</v>
      </c>
      <c r="R15" s="974" t="s">
        <v>1493</v>
      </c>
      <c r="S15" s="1047"/>
      <c r="T15" s="974"/>
      <c r="U15" s="975"/>
      <c r="V15" s="35"/>
      <c r="W15" s="1002">
        <v>3</v>
      </c>
      <c r="X15" s="976" t="str">
        <f>+D15</f>
        <v>Penginputan Hasil Demo Pada Diginet</v>
      </c>
      <c r="Y15" s="400"/>
      <c r="Z15" s="400"/>
    </row>
    <row r="16" spans="1:26" ht="3.75" customHeight="1">
      <c r="A16" s="35"/>
      <c r="B16" s="968"/>
      <c r="C16" s="1047"/>
      <c r="D16" s="1401"/>
      <c r="E16" s="1139"/>
      <c r="F16" s="1001"/>
      <c r="G16" s="974"/>
      <c r="H16" s="974"/>
      <c r="I16" s="974"/>
      <c r="J16" s="974"/>
      <c r="K16" s="974"/>
      <c r="L16" s="974"/>
      <c r="M16" s="1001"/>
      <c r="N16" s="974"/>
      <c r="O16" s="974"/>
      <c r="P16" s="974"/>
      <c r="Q16" s="974"/>
      <c r="R16" s="974"/>
      <c r="S16" s="1047"/>
      <c r="T16" s="974"/>
      <c r="U16" s="975"/>
      <c r="V16" s="35"/>
      <c r="W16" s="1050"/>
      <c r="X16" s="1052"/>
      <c r="Y16" s="1051"/>
      <c r="Z16" s="1051"/>
    </row>
    <row r="17" spans="1:26">
      <c r="A17" s="35"/>
      <c r="B17" s="968"/>
      <c r="C17" s="1047" t="s">
        <v>960</v>
      </c>
      <c r="D17" s="1001" t="s">
        <v>1494</v>
      </c>
      <c r="E17" s="974"/>
      <c r="F17" s="1001"/>
      <c r="G17" s="1048" t="s">
        <v>187</v>
      </c>
      <c r="H17" s="974" t="s">
        <v>1014</v>
      </c>
      <c r="I17" s="974"/>
      <c r="J17" s="1053"/>
      <c r="K17" s="974" t="s">
        <v>1495</v>
      </c>
      <c r="L17" s="974"/>
      <c r="M17" s="1001"/>
      <c r="N17" s="1048" t="s">
        <v>187</v>
      </c>
      <c r="O17" s="974" t="s">
        <v>1395</v>
      </c>
      <c r="P17" s="974"/>
      <c r="Q17" s="1048"/>
      <c r="R17" s="974" t="s">
        <v>1491</v>
      </c>
      <c r="S17" s="1047"/>
      <c r="T17" s="974" t="s">
        <v>1496</v>
      </c>
      <c r="U17" s="975"/>
      <c r="V17" s="35"/>
      <c r="W17" s="116">
        <v>4</v>
      </c>
      <c r="X17" s="986" t="str">
        <f>+D17</f>
        <v>Jumlah Sales Promotor</v>
      </c>
      <c r="Y17" s="397"/>
      <c r="Z17" s="397"/>
    </row>
    <row r="18" spans="1:26" ht="3.75" customHeight="1">
      <c r="A18" s="35"/>
      <c r="B18" s="968"/>
      <c r="C18" s="1047"/>
      <c r="D18" s="1401"/>
      <c r="E18" s="1139"/>
      <c r="F18" s="1001"/>
      <c r="G18" s="974"/>
      <c r="H18" s="974"/>
      <c r="I18" s="974"/>
      <c r="J18" s="974"/>
      <c r="K18" s="974"/>
      <c r="L18" s="974"/>
      <c r="M18" s="1001"/>
      <c r="N18" s="974"/>
      <c r="O18" s="974"/>
      <c r="P18" s="974"/>
      <c r="Q18" s="974"/>
      <c r="R18" s="974"/>
      <c r="S18" s="1047"/>
      <c r="T18" s="974"/>
      <c r="U18" s="975"/>
      <c r="V18" s="35"/>
      <c r="W18" s="512"/>
      <c r="X18" s="1054"/>
      <c r="Y18" s="195"/>
      <c r="Z18" s="195"/>
    </row>
    <row r="19" spans="1:26">
      <c r="A19" s="35"/>
      <c r="B19" s="968"/>
      <c r="C19" s="1047" t="s">
        <v>1361</v>
      </c>
      <c r="D19" s="1001" t="s">
        <v>1497</v>
      </c>
      <c r="E19" s="974"/>
      <c r="F19" s="1001"/>
      <c r="G19" s="1048" t="s">
        <v>187</v>
      </c>
      <c r="H19" s="974" t="s">
        <v>319</v>
      </c>
      <c r="I19" s="974"/>
      <c r="J19" s="1055"/>
      <c r="K19" s="974"/>
      <c r="L19" s="974"/>
      <c r="M19" s="1001"/>
      <c r="N19" s="1048" t="s">
        <v>187</v>
      </c>
      <c r="O19" s="974" t="s">
        <v>213</v>
      </c>
      <c r="P19" s="974"/>
      <c r="Q19" s="1048"/>
      <c r="R19" s="974" t="s">
        <v>1491</v>
      </c>
      <c r="S19" s="1047"/>
      <c r="T19" s="974"/>
      <c r="U19" s="975"/>
      <c r="V19" s="35"/>
      <c r="W19" s="387">
        <v>5</v>
      </c>
      <c r="X19" s="978" t="str">
        <f>+D19</f>
        <v>Total Demokit</v>
      </c>
      <c r="Y19" s="979"/>
      <c r="Z19" s="979"/>
    </row>
    <row r="20" spans="1:26" ht="5.25" customHeight="1">
      <c r="A20" s="35"/>
      <c r="B20" s="968"/>
      <c r="C20" s="1047"/>
      <c r="D20" s="1401"/>
      <c r="E20" s="1139"/>
      <c r="F20" s="1008"/>
      <c r="G20" s="974"/>
      <c r="H20" s="974"/>
      <c r="I20" s="974"/>
      <c r="J20" s="974"/>
      <c r="K20" s="974"/>
      <c r="L20" s="974"/>
      <c r="M20" s="1001"/>
      <c r="N20" s="974"/>
      <c r="O20" s="974"/>
      <c r="P20" s="974"/>
      <c r="Q20" s="974"/>
      <c r="R20" s="974"/>
      <c r="S20" s="1047"/>
      <c r="T20" s="974"/>
      <c r="U20" s="975"/>
      <c r="V20" s="35"/>
      <c r="W20" s="35"/>
      <c r="X20" s="35"/>
      <c r="Y20" s="35"/>
      <c r="Z20" s="35"/>
    </row>
    <row r="21" spans="1:26" ht="13.5" customHeight="1">
      <c r="A21" s="35"/>
      <c r="B21" s="1009" t="s">
        <v>1369</v>
      </c>
      <c r="C21" s="1044" t="s">
        <v>1498</v>
      </c>
      <c r="D21" s="1044"/>
      <c r="E21" s="1044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1000"/>
      <c r="V21" s="35"/>
      <c r="W21" s="35"/>
      <c r="X21" s="35"/>
      <c r="Y21" s="35"/>
      <c r="Z21" s="35"/>
    </row>
    <row r="22" spans="1:26" ht="4.5" customHeight="1">
      <c r="A22" s="35"/>
      <c r="B22" s="944"/>
      <c r="C22" s="1045"/>
      <c r="D22" s="1046"/>
      <c r="E22" s="1045"/>
      <c r="F22" s="965"/>
      <c r="G22" s="966"/>
      <c r="H22" s="966"/>
      <c r="I22" s="966"/>
      <c r="J22" s="966"/>
      <c r="K22" s="966"/>
      <c r="L22" s="966"/>
      <c r="M22" s="965"/>
      <c r="N22" s="966"/>
      <c r="O22" s="966"/>
      <c r="P22" s="966"/>
      <c r="Q22" s="966"/>
      <c r="R22" s="966"/>
      <c r="S22" s="966"/>
      <c r="T22" s="965"/>
      <c r="U22" s="967"/>
      <c r="V22" s="35"/>
      <c r="W22" s="35"/>
      <c r="X22" s="35"/>
      <c r="Y22" s="35"/>
      <c r="Z22" s="35"/>
    </row>
    <row r="23" spans="1:26" ht="24" customHeight="1">
      <c r="A23" s="35"/>
      <c r="B23" s="968"/>
      <c r="C23" s="1047" t="s">
        <v>946</v>
      </c>
      <c r="D23" s="1402" t="s">
        <v>1499</v>
      </c>
      <c r="E23" s="1403"/>
      <c r="F23" s="1001"/>
      <c r="G23" s="1048"/>
      <c r="H23" s="974" t="s">
        <v>1492</v>
      </c>
      <c r="I23" s="974"/>
      <c r="J23" s="1048"/>
      <c r="K23" s="974" t="s">
        <v>1493</v>
      </c>
      <c r="L23" s="974"/>
      <c r="M23" s="1001"/>
      <c r="N23" s="1055"/>
      <c r="O23" s="974"/>
      <c r="P23" s="974"/>
      <c r="Q23" s="1055"/>
      <c r="R23" s="974"/>
      <c r="S23" s="1047"/>
      <c r="T23" s="1001"/>
      <c r="U23" s="975"/>
      <c r="V23" s="35"/>
      <c r="W23" s="1258">
        <v>1</v>
      </c>
      <c r="X23" s="1389" t="str">
        <f>+D23</f>
        <v>Sales Promotor yang menggunakan Handphone Android</v>
      </c>
      <c r="Y23" s="1372"/>
      <c r="Z23" s="1372"/>
    </row>
    <row r="24" spans="1:26" ht="9" customHeight="1">
      <c r="A24" s="35"/>
      <c r="B24" s="968"/>
      <c r="C24" s="1047"/>
      <c r="D24" s="1404"/>
      <c r="E24" s="1405"/>
      <c r="F24" s="1001"/>
      <c r="G24" s="974"/>
      <c r="H24" s="974"/>
      <c r="I24" s="974"/>
      <c r="J24" s="974"/>
      <c r="K24" s="974"/>
      <c r="L24" s="974"/>
      <c r="M24" s="1001"/>
      <c r="N24" s="974"/>
      <c r="O24" s="974"/>
      <c r="P24" s="974"/>
      <c r="Q24" s="974"/>
      <c r="R24" s="974"/>
      <c r="S24" s="1047"/>
      <c r="T24" s="1001"/>
      <c r="U24" s="975"/>
      <c r="V24" s="35"/>
      <c r="W24" s="1185"/>
      <c r="X24" s="1185"/>
      <c r="Y24" s="1185"/>
      <c r="Z24" s="1185"/>
    </row>
    <row r="25" spans="1:26" ht="15.75" customHeight="1">
      <c r="A25" s="35"/>
      <c r="B25" s="968"/>
      <c r="C25" s="1047" t="s">
        <v>956</v>
      </c>
      <c r="D25" s="1001" t="s">
        <v>1500</v>
      </c>
      <c r="E25" s="974"/>
      <c r="F25" s="1001"/>
      <c r="G25" s="1048"/>
      <c r="H25" s="974" t="s">
        <v>1492</v>
      </c>
      <c r="I25" s="974"/>
      <c r="J25" s="1048"/>
      <c r="K25" s="974" t="s">
        <v>1493</v>
      </c>
      <c r="L25" s="974"/>
      <c r="M25" s="1001"/>
      <c r="N25" s="1055" t="s">
        <v>187</v>
      </c>
      <c r="O25" s="974"/>
      <c r="P25" s="974"/>
      <c r="Q25" s="1055"/>
      <c r="R25" s="974"/>
      <c r="S25" s="1047"/>
      <c r="T25" s="1001"/>
      <c r="U25" s="975"/>
      <c r="V25" s="35"/>
      <c r="W25" s="1258">
        <v>2</v>
      </c>
      <c r="X25" s="976" t="str">
        <f>+D25</f>
        <v>Kelengkapan Demokit</v>
      </c>
      <c r="Y25" s="1372"/>
      <c r="Z25" s="1372"/>
    </row>
    <row r="26" spans="1:26" ht="3.75" customHeight="1">
      <c r="A26" s="35"/>
      <c r="B26" s="968"/>
      <c r="C26" s="1047"/>
      <c r="D26" s="1001"/>
      <c r="E26" s="974"/>
      <c r="F26" s="1001"/>
      <c r="G26" s="974"/>
      <c r="H26" s="974"/>
      <c r="I26" s="974"/>
      <c r="J26" s="974"/>
      <c r="K26" s="974"/>
      <c r="L26" s="974"/>
      <c r="M26" s="1001"/>
      <c r="N26" s="974"/>
      <c r="O26" s="974"/>
      <c r="P26" s="974"/>
      <c r="Q26" s="974"/>
      <c r="R26" s="974"/>
      <c r="S26" s="1047"/>
      <c r="T26" s="1001"/>
      <c r="U26" s="975"/>
      <c r="V26" s="35"/>
      <c r="W26" s="1185"/>
      <c r="X26" s="978"/>
      <c r="Y26" s="1185"/>
      <c r="Z26" s="1185"/>
    </row>
    <row r="27" spans="1:26" ht="15.75" customHeight="1">
      <c r="A27" s="35"/>
      <c r="B27" s="968"/>
      <c r="C27" s="1047" t="s">
        <v>958</v>
      </c>
      <c r="D27" s="1001" t="s">
        <v>1501</v>
      </c>
      <c r="E27" s="974"/>
      <c r="F27" s="1001"/>
      <c r="G27" s="1048" t="s">
        <v>187</v>
      </c>
      <c r="H27" s="974" t="s">
        <v>1502</v>
      </c>
      <c r="I27" s="974"/>
      <c r="J27" s="1048"/>
      <c r="K27" s="974" t="s">
        <v>1503</v>
      </c>
      <c r="L27" s="974"/>
      <c r="M27" s="1001"/>
      <c r="N27" s="1048" t="s">
        <v>187</v>
      </c>
      <c r="O27" s="974" t="s">
        <v>1504</v>
      </c>
      <c r="P27" s="974"/>
      <c r="Q27" s="1048"/>
      <c r="R27" s="974" t="s">
        <v>1505</v>
      </c>
      <c r="S27" s="1047"/>
      <c r="T27" s="1001"/>
      <c r="U27" s="975"/>
      <c r="V27" s="35"/>
      <c r="W27" s="1258">
        <v>3</v>
      </c>
      <c r="X27" s="976" t="str">
        <f>+D27</f>
        <v>Kewajiban Booking Kepala Cabang</v>
      </c>
      <c r="Y27" s="1372"/>
      <c r="Z27" s="1372"/>
    </row>
    <row r="28" spans="1:26" ht="4.5" customHeight="1">
      <c r="A28" s="35"/>
      <c r="B28" s="968"/>
      <c r="C28" s="1047"/>
      <c r="D28" s="1001"/>
      <c r="E28" s="974"/>
      <c r="F28" s="1001"/>
      <c r="G28" s="974"/>
      <c r="H28" s="974"/>
      <c r="I28" s="974"/>
      <c r="J28" s="974"/>
      <c r="K28" s="974"/>
      <c r="L28" s="974"/>
      <c r="M28" s="1001"/>
      <c r="N28" s="974"/>
      <c r="O28" s="974"/>
      <c r="P28" s="974"/>
      <c r="Q28" s="974"/>
      <c r="R28" s="974"/>
      <c r="S28" s="1047"/>
      <c r="T28" s="1001"/>
      <c r="U28" s="975"/>
      <c r="V28" s="35"/>
      <c r="W28" s="1185"/>
      <c r="X28" s="978"/>
      <c r="Y28" s="1185"/>
      <c r="Z28" s="1185"/>
    </row>
    <row r="29" spans="1:26" ht="15.75" customHeight="1">
      <c r="A29" s="35"/>
      <c r="B29" s="968"/>
      <c r="C29" s="1047" t="s">
        <v>960</v>
      </c>
      <c r="D29" s="1001" t="s">
        <v>1506</v>
      </c>
      <c r="E29" s="974"/>
      <c r="F29" s="1001"/>
      <c r="G29" s="1048" t="s">
        <v>187</v>
      </c>
      <c r="H29" s="974" t="s">
        <v>1507</v>
      </c>
      <c r="I29" s="974"/>
      <c r="J29" s="1048"/>
      <c r="K29" s="974" t="s">
        <v>1508</v>
      </c>
      <c r="L29" s="974"/>
      <c r="M29" s="1001"/>
      <c r="N29" s="1049"/>
      <c r="O29" s="974" t="s">
        <v>1509</v>
      </c>
      <c r="P29" s="974"/>
      <c r="Q29" s="1049"/>
      <c r="R29" s="974" t="s">
        <v>1510</v>
      </c>
      <c r="S29" s="1047"/>
      <c r="T29" s="1001"/>
      <c r="U29" s="975"/>
      <c r="V29" s="35"/>
      <c r="W29" s="1258">
        <v>4</v>
      </c>
      <c r="X29" s="1390" t="str">
        <f>+D29</f>
        <v>Penyimpanan Demokit</v>
      </c>
      <c r="Y29" s="1372"/>
      <c r="Z29" s="1372"/>
    </row>
    <row r="30" spans="1:26" ht="3.75" customHeight="1">
      <c r="A30" s="35"/>
      <c r="B30" s="968"/>
      <c r="C30" s="1047"/>
      <c r="D30" s="1056"/>
      <c r="E30" s="1057"/>
      <c r="F30" s="1001"/>
      <c r="G30" s="974"/>
      <c r="H30" s="974"/>
      <c r="I30" s="974"/>
      <c r="J30" s="974"/>
      <c r="K30" s="974"/>
      <c r="L30" s="974"/>
      <c r="M30" s="1001"/>
      <c r="N30" s="974"/>
      <c r="O30" s="974"/>
      <c r="P30" s="974"/>
      <c r="Q30" s="974"/>
      <c r="R30" s="974"/>
      <c r="S30" s="1047"/>
      <c r="T30" s="1001"/>
      <c r="U30" s="975"/>
      <c r="V30" s="35"/>
      <c r="W30" s="1241"/>
      <c r="X30" s="1241"/>
      <c r="Y30" s="1241"/>
      <c r="Z30" s="1241"/>
    </row>
    <row r="31" spans="1:26" ht="15.75" customHeight="1">
      <c r="A31" s="35"/>
      <c r="B31" s="968"/>
      <c r="C31" s="1047"/>
      <c r="D31" s="1056"/>
      <c r="E31" s="1057"/>
      <c r="F31" s="1001"/>
      <c r="G31" s="1055" t="s">
        <v>187</v>
      </c>
      <c r="H31" s="974"/>
      <c r="I31" s="974"/>
      <c r="J31" s="974"/>
      <c r="K31" s="974"/>
      <c r="L31" s="974"/>
      <c r="M31" s="1001"/>
      <c r="N31" s="1048" t="s">
        <v>187</v>
      </c>
      <c r="O31" s="974" t="s">
        <v>1511</v>
      </c>
      <c r="P31" s="974"/>
      <c r="Q31" s="974"/>
      <c r="R31" s="974"/>
      <c r="S31" s="1047"/>
      <c r="T31" s="1001"/>
      <c r="U31" s="975"/>
      <c r="V31" s="35"/>
      <c r="W31" s="1241"/>
      <c r="X31" s="1241"/>
      <c r="Y31" s="1241"/>
      <c r="Z31" s="1241"/>
    </row>
    <row r="32" spans="1:26" ht="3.75" customHeight="1">
      <c r="A32" s="35"/>
      <c r="B32" s="968"/>
      <c r="C32" s="1047"/>
      <c r="D32" s="1001"/>
      <c r="E32" s="974"/>
      <c r="F32" s="1001"/>
      <c r="G32" s="974"/>
      <c r="H32" s="974"/>
      <c r="I32" s="974"/>
      <c r="J32" s="974"/>
      <c r="K32" s="974"/>
      <c r="L32" s="974"/>
      <c r="M32" s="1001"/>
      <c r="N32" s="974"/>
      <c r="O32" s="974"/>
      <c r="P32" s="974"/>
      <c r="Q32" s="974"/>
      <c r="R32" s="974"/>
      <c r="S32" s="1047"/>
      <c r="T32" s="1001"/>
      <c r="U32" s="975"/>
      <c r="V32" s="35"/>
      <c r="W32" s="1185"/>
      <c r="X32" s="1185"/>
      <c r="Y32" s="1185"/>
      <c r="Z32" s="1185"/>
    </row>
    <row r="33" spans="1:26" ht="15.75" customHeight="1">
      <c r="A33" s="35"/>
      <c r="B33" s="968"/>
      <c r="C33" s="1047" t="s">
        <v>1361</v>
      </c>
      <c r="D33" s="1001" t="s">
        <v>1512</v>
      </c>
      <c r="E33" s="974"/>
      <c r="F33" s="1001"/>
      <c r="G33" s="1048" t="s">
        <v>187</v>
      </c>
      <c r="H33" s="974" t="s">
        <v>1014</v>
      </c>
      <c r="I33" s="974"/>
      <c r="J33" s="1048"/>
      <c r="K33" s="974" t="s">
        <v>1351</v>
      </c>
      <c r="L33" s="974"/>
      <c r="M33" s="1001"/>
      <c r="N33" s="1049"/>
      <c r="O33" s="974" t="s">
        <v>1447</v>
      </c>
      <c r="P33" s="974"/>
      <c r="Q33" s="1048" t="s">
        <v>187</v>
      </c>
      <c r="R33" s="974" t="s">
        <v>1485</v>
      </c>
      <c r="S33" s="1047"/>
      <c r="T33" s="1001"/>
      <c r="U33" s="975"/>
      <c r="V33" s="35"/>
      <c r="W33" s="1258">
        <v>5</v>
      </c>
      <c r="X33" s="1390" t="str">
        <f>+D33</f>
        <v>Latihan Demo</v>
      </c>
      <c r="Y33" s="1391" t="s">
        <v>1513</v>
      </c>
      <c r="Z33" s="1258" t="s">
        <v>1514</v>
      </c>
    </row>
    <row r="34" spans="1:26" ht="3.75" customHeight="1">
      <c r="A34" s="35"/>
      <c r="B34" s="968"/>
      <c r="C34" s="1047"/>
      <c r="D34" s="1001"/>
      <c r="E34" s="974"/>
      <c r="F34" s="1001"/>
      <c r="G34" s="974"/>
      <c r="H34" s="974"/>
      <c r="I34" s="974"/>
      <c r="J34" s="974"/>
      <c r="K34" s="974"/>
      <c r="L34" s="974"/>
      <c r="M34" s="1001"/>
      <c r="N34" s="974"/>
      <c r="O34" s="974"/>
      <c r="P34" s="974"/>
      <c r="Q34" s="974"/>
      <c r="R34" s="974"/>
      <c r="S34" s="1047"/>
      <c r="T34" s="1001"/>
      <c r="U34" s="975"/>
      <c r="V34" s="35"/>
      <c r="W34" s="1241"/>
      <c r="X34" s="1241"/>
      <c r="Y34" s="1241"/>
      <c r="Z34" s="1241"/>
    </row>
    <row r="35" spans="1:26" ht="15.75" customHeight="1">
      <c r="A35" s="35"/>
      <c r="B35" s="968"/>
      <c r="C35" s="1047"/>
      <c r="D35" s="1058"/>
      <c r="E35" s="1059"/>
      <c r="F35" s="1001"/>
      <c r="G35" s="974"/>
      <c r="H35" s="974"/>
      <c r="I35" s="974"/>
      <c r="J35" s="974"/>
      <c r="K35" s="974"/>
      <c r="L35" s="974"/>
      <c r="M35" s="1001"/>
      <c r="N35" s="1049"/>
      <c r="O35" s="974" t="s">
        <v>1380</v>
      </c>
      <c r="P35" s="974"/>
      <c r="Q35" s="1049"/>
      <c r="R35" s="974" t="s">
        <v>1515</v>
      </c>
      <c r="S35" s="1047"/>
      <c r="T35" s="1001"/>
      <c r="U35" s="975"/>
      <c r="V35" s="35"/>
      <c r="W35" s="1241"/>
      <c r="X35" s="1241"/>
      <c r="Y35" s="1241"/>
      <c r="Z35" s="1241"/>
    </row>
    <row r="36" spans="1:26" ht="5.25" customHeight="1">
      <c r="A36" s="35"/>
      <c r="B36" s="968"/>
      <c r="C36" s="1047"/>
      <c r="D36" s="1058"/>
      <c r="E36" s="1059"/>
      <c r="F36" s="1001"/>
      <c r="G36" s="974"/>
      <c r="H36" s="974"/>
      <c r="I36" s="974"/>
      <c r="J36" s="974"/>
      <c r="K36" s="974"/>
      <c r="L36" s="974"/>
      <c r="M36" s="1001"/>
      <c r="N36" s="974"/>
      <c r="O36" s="974"/>
      <c r="P36" s="974"/>
      <c r="Q36" s="974"/>
      <c r="R36" s="974"/>
      <c r="S36" s="1047"/>
      <c r="T36" s="1001"/>
      <c r="U36" s="975"/>
      <c r="V36" s="35"/>
      <c r="W36" s="1185"/>
      <c r="X36" s="1185"/>
      <c r="Y36" s="1185"/>
      <c r="Z36" s="1185"/>
    </row>
    <row r="37" spans="1:26" ht="15.75" customHeight="1">
      <c r="A37" s="35"/>
      <c r="B37" s="968"/>
      <c r="C37" s="1047" t="s">
        <v>1363</v>
      </c>
      <c r="D37" s="1001" t="s">
        <v>1516</v>
      </c>
      <c r="E37" s="974"/>
      <c r="F37" s="1001"/>
      <c r="G37" s="1048" t="s">
        <v>187</v>
      </c>
      <c r="H37" s="974" t="s">
        <v>1014</v>
      </c>
      <c r="I37" s="974"/>
      <c r="J37" s="1049"/>
      <c r="K37" s="974" t="s">
        <v>1351</v>
      </c>
      <c r="L37" s="974"/>
      <c r="M37" s="1001"/>
      <c r="N37" s="1048" t="s">
        <v>187</v>
      </c>
      <c r="O37" s="974" t="s">
        <v>1517</v>
      </c>
      <c r="P37" s="974"/>
      <c r="Q37" s="1049"/>
      <c r="R37" s="974" t="s">
        <v>1518</v>
      </c>
      <c r="S37" s="1047"/>
      <c r="T37" s="1001"/>
      <c r="U37" s="975"/>
      <c r="V37" s="35"/>
      <c r="W37" s="402">
        <v>6</v>
      </c>
      <c r="X37" s="1003" t="str">
        <f>+D37</f>
        <v>Papan Monitoring Penjualan</v>
      </c>
      <c r="Y37" s="1372"/>
      <c r="Z37" s="1372"/>
    </row>
    <row r="38" spans="1:26" ht="4.5" customHeight="1">
      <c r="A38" s="35"/>
      <c r="B38" s="968"/>
      <c r="C38" s="1047"/>
      <c r="D38" s="1001"/>
      <c r="E38" s="974"/>
      <c r="F38" s="1001"/>
      <c r="G38" s="974"/>
      <c r="H38" s="974"/>
      <c r="I38" s="974"/>
      <c r="J38" s="974"/>
      <c r="K38" s="974"/>
      <c r="L38" s="974"/>
      <c r="M38" s="1001"/>
      <c r="N38" s="974"/>
      <c r="O38" s="974"/>
      <c r="P38" s="974"/>
      <c r="Q38" s="974"/>
      <c r="R38" s="974"/>
      <c r="S38" s="1047"/>
      <c r="T38" s="1001"/>
      <c r="U38" s="975"/>
      <c r="V38" s="35"/>
      <c r="W38" s="374"/>
      <c r="X38" s="374"/>
      <c r="Y38" s="1185"/>
      <c r="Z38" s="1185"/>
    </row>
    <row r="39" spans="1:26" ht="15.75" customHeight="1">
      <c r="A39" s="35"/>
      <c r="B39" s="968"/>
      <c r="C39" s="1047" t="s">
        <v>1365</v>
      </c>
      <c r="D39" s="1001" t="s">
        <v>1519</v>
      </c>
      <c r="E39" s="974"/>
      <c r="F39" s="1001"/>
      <c r="G39" s="1048"/>
      <c r="H39" s="974" t="s">
        <v>1520</v>
      </c>
      <c r="I39" s="974"/>
      <c r="J39" s="974"/>
      <c r="K39" s="974"/>
      <c r="L39" s="974"/>
      <c r="M39" s="1001"/>
      <c r="N39" s="1048" t="s">
        <v>187</v>
      </c>
      <c r="O39" s="974" t="s">
        <v>1521</v>
      </c>
      <c r="P39" s="974"/>
      <c r="Q39" s="1049"/>
      <c r="R39" s="974" t="s">
        <v>1522</v>
      </c>
      <c r="S39" s="1047"/>
      <c r="T39" s="1001"/>
      <c r="U39" s="975"/>
      <c r="V39" s="35"/>
      <c r="W39" s="1258">
        <v>7</v>
      </c>
      <c r="X39" s="1390" t="str">
        <f>+D39</f>
        <v>Seragam</v>
      </c>
      <c r="Y39" s="1372"/>
      <c r="Z39" s="1372"/>
    </row>
    <row r="40" spans="1:26" ht="3" customHeight="1">
      <c r="A40" s="35"/>
      <c r="B40" s="968"/>
      <c r="C40" s="1047"/>
      <c r="D40" s="1001"/>
      <c r="E40" s="974"/>
      <c r="F40" s="1001"/>
      <c r="G40" s="974"/>
      <c r="H40" s="974"/>
      <c r="I40" s="974"/>
      <c r="J40" s="974"/>
      <c r="K40" s="974"/>
      <c r="L40" s="974"/>
      <c r="M40" s="1001"/>
      <c r="N40" s="974"/>
      <c r="O40" s="974"/>
      <c r="P40" s="974"/>
      <c r="Q40" s="974"/>
      <c r="R40" s="974"/>
      <c r="S40" s="1047"/>
      <c r="T40" s="1001"/>
      <c r="U40" s="975"/>
      <c r="V40" s="35"/>
      <c r="W40" s="1241"/>
      <c r="X40" s="1241"/>
      <c r="Y40" s="1241"/>
      <c r="Z40" s="1241"/>
    </row>
    <row r="41" spans="1:26" ht="15.75" customHeight="1">
      <c r="A41" s="35"/>
      <c r="B41" s="968"/>
      <c r="C41" s="1047"/>
      <c r="D41" s="1001"/>
      <c r="E41" s="974"/>
      <c r="F41" s="1001"/>
      <c r="G41" s="1048" t="s">
        <v>187</v>
      </c>
      <c r="H41" s="974" t="s">
        <v>1523</v>
      </c>
      <c r="I41" s="974"/>
      <c r="J41" s="974"/>
      <c r="K41" s="974"/>
      <c r="L41" s="974"/>
      <c r="M41" s="1001"/>
      <c r="N41" s="1049"/>
      <c r="O41" s="974" t="s">
        <v>1524</v>
      </c>
      <c r="P41" s="974"/>
      <c r="Q41" s="974"/>
      <c r="R41" s="974"/>
      <c r="S41" s="1047"/>
      <c r="T41" s="1001"/>
      <c r="U41" s="975"/>
      <c r="V41" s="35"/>
      <c r="W41" s="1185"/>
      <c r="X41" s="1185"/>
      <c r="Y41" s="1185"/>
      <c r="Z41" s="1185"/>
    </row>
    <row r="42" spans="1:26" ht="3" customHeight="1">
      <c r="A42" s="35"/>
      <c r="B42" s="988"/>
      <c r="C42" s="1060"/>
      <c r="D42" s="1406"/>
      <c r="E42" s="1385"/>
      <c r="F42" s="1008"/>
      <c r="G42" s="993"/>
      <c r="H42" s="993"/>
      <c r="I42" s="993"/>
      <c r="J42" s="993"/>
      <c r="K42" s="993"/>
      <c r="L42" s="993"/>
      <c r="M42" s="1008"/>
      <c r="N42" s="993"/>
      <c r="O42" s="993"/>
      <c r="P42" s="993"/>
      <c r="Q42" s="993"/>
      <c r="R42" s="993"/>
      <c r="S42" s="1060"/>
      <c r="T42" s="1008"/>
      <c r="U42" s="994"/>
      <c r="V42" s="35"/>
      <c r="W42" s="35"/>
      <c r="X42" s="35"/>
      <c r="Y42" s="35"/>
      <c r="Z42" s="35"/>
    </row>
    <row r="43" spans="1:26" ht="14.25" customHeight="1">
      <c r="A43" s="35"/>
      <c r="B43" s="1009" t="s">
        <v>1390</v>
      </c>
      <c r="C43" s="1044" t="s">
        <v>1525</v>
      </c>
      <c r="D43" s="1044"/>
      <c r="E43" s="1044"/>
      <c r="F43" s="999"/>
      <c r="G43" s="999"/>
      <c r="H43" s="999"/>
      <c r="I43" s="999"/>
      <c r="J43" s="999"/>
      <c r="K43" s="999"/>
      <c r="L43" s="999"/>
      <c r="M43" s="999"/>
      <c r="N43" s="999"/>
      <c r="O43" s="999"/>
      <c r="P43" s="999"/>
      <c r="Q43" s="999"/>
      <c r="R43" s="999"/>
      <c r="S43" s="999"/>
      <c r="T43" s="999"/>
      <c r="U43" s="1000"/>
      <c r="V43" s="218"/>
      <c r="W43" s="35"/>
      <c r="X43" s="35"/>
      <c r="Y43" s="35"/>
      <c r="Z43" s="35"/>
    </row>
    <row r="44" spans="1:26" ht="4.5" customHeight="1">
      <c r="A44" s="35"/>
      <c r="B44" s="959"/>
      <c r="C44" s="1045"/>
      <c r="D44" s="1046"/>
      <c r="E44" s="1045"/>
      <c r="F44" s="965"/>
      <c r="G44" s="966"/>
      <c r="H44" s="966"/>
      <c r="I44" s="966"/>
      <c r="J44" s="966"/>
      <c r="K44" s="966"/>
      <c r="L44" s="966"/>
      <c r="M44" s="965"/>
      <c r="N44" s="966"/>
      <c r="O44" s="966"/>
      <c r="P44" s="966"/>
      <c r="Q44" s="966"/>
      <c r="R44" s="966"/>
      <c r="S44" s="966"/>
      <c r="T44" s="965"/>
      <c r="U44" s="967"/>
      <c r="V44" s="35"/>
      <c r="W44" s="402"/>
      <c r="X44" s="400"/>
      <c r="Y44" s="400"/>
      <c r="Z44" s="400"/>
    </row>
    <row r="45" spans="1:26" ht="15.75" customHeight="1">
      <c r="A45" s="35"/>
      <c r="B45" s="968"/>
      <c r="C45" s="1047" t="s">
        <v>946</v>
      </c>
      <c r="D45" s="1001" t="s">
        <v>224</v>
      </c>
      <c r="E45" s="974"/>
      <c r="F45" s="1001"/>
      <c r="G45" s="1048" t="s">
        <v>187</v>
      </c>
      <c r="H45" s="974" t="s">
        <v>1014</v>
      </c>
      <c r="I45" s="974"/>
      <c r="J45" s="1048" t="s">
        <v>187</v>
      </c>
      <c r="K45" s="974" t="s">
        <v>1351</v>
      </c>
      <c r="L45" s="974"/>
      <c r="M45" s="1001"/>
      <c r="N45" s="1048" t="s">
        <v>187</v>
      </c>
      <c r="O45" s="974" t="s">
        <v>1526</v>
      </c>
      <c r="P45" s="974"/>
      <c r="Q45" s="1048" t="s">
        <v>187</v>
      </c>
      <c r="R45" s="974" t="s">
        <v>1527</v>
      </c>
      <c r="S45" s="1047"/>
      <c r="T45" s="974"/>
      <c r="U45" s="975"/>
      <c r="V45" s="35"/>
      <c r="W45" s="1061">
        <v>1</v>
      </c>
      <c r="X45" s="1037" t="str">
        <f>+D45</f>
        <v>Kepala Cabang</v>
      </c>
      <c r="Y45" s="1037"/>
      <c r="Z45" s="1037"/>
    </row>
    <row r="46" spans="1:26" ht="5.25" customHeight="1">
      <c r="A46" s="35"/>
      <c r="B46" s="968"/>
      <c r="C46" s="1047"/>
      <c r="D46" s="1401"/>
      <c r="E46" s="1139"/>
      <c r="F46" s="1001"/>
      <c r="G46" s="974"/>
      <c r="H46" s="974"/>
      <c r="I46" s="974"/>
      <c r="J46" s="974"/>
      <c r="K46" s="974"/>
      <c r="L46" s="974"/>
      <c r="M46" s="1001"/>
      <c r="N46" s="974"/>
      <c r="O46" s="974"/>
      <c r="P46" s="974"/>
      <c r="Q46" s="974"/>
      <c r="R46" s="974"/>
      <c r="S46" s="1047"/>
      <c r="T46" s="974"/>
      <c r="U46" s="975"/>
      <c r="V46" s="35"/>
      <c r="W46" s="374"/>
      <c r="X46" s="979"/>
      <c r="Y46" s="979"/>
      <c r="Z46" s="979"/>
    </row>
    <row r="47" spans="1:26" ht="15.75" customHeight="1">
      <c r="A47" s="35"/>
      <c r="B47" s="968"/>
      <c r="C47" s="1047" t="s">
        <v>956</v>
      </c>
      <c r="D47" s="1001" t="s">
        <v>242</v>
      </c>
      <c r="E47" s="974"/>
      <c r="F47" s="1001"/>
      <c r="G47" s="1048" t="s">
        <v>187</v>
      </c>
      <c r="H47" s="974" t="s">
        <v>1014</v>
      </c>
      <c r="I47" s="974"/>
      <c r="J47" s="1048"/>
      <c r="K47" s="974" t="s">
        <v>1351</v>
      </c>
      <c r="L47" s="974"/>
      <c r="M47" s="1001"/>
      <c r="N47" s="1048"/>
      <c r="O47" s="974" t="s">
        <v>1526</v>
      </c>
      <c r="P47" s="974"/>
      <c r="Q47" s="1049"/>
      <c r="R47" s="974" t="s">
        <v>1527</v>
      </c>
      <c r="S47" s="1047"/>
      <c r="T47" s="974"/>
      <c r="U47" s="975"/>
      <c r="V47" s="35"/>
      <c r="W47" s="402">
        <v>2</v>
      </c>
      <c r="X47" s="400" t="str">
        <f>+D47</f>
        <v>Demo Booker</v>
      </c>
      <c r="Y47" s="400"/>
      <c r="Z47" s="400"/>
    </row>
    <row r="48" spans="1:26" ht="5.25" customHeight="1">
      <c r="A48" s="35"/>
      <c r="B48" s="968"/>
      <c r="C48" s="1047"/>
      <c r="D48" s="1401"/>
      <c r="E48" s="1139"/>
      <c r="F48" s="1001"/>
      <c r="G48" s="974"/>
      <c r="H48" s="974"/>
      <c r="I48" s="974"/>
      <c r="J48" s="974"/>
      <c r="K48" s="974"/>
      <c r="L48" s="974"/>
      <c r="M48" s="1001"/>
      <c r="N48" s="974"/>
      <c r="O48" s="974"/>
      <c r="P48" s="974"/>
      <c r="Q48" s="974"/>
      <c r="R48" s="974"/>
      <c r="S48" s="1047"/>
      <c r="T48" s="974"/>
      <c r="U48" s="975"/>
      <c r="V48" s="35"/>
      <c r="W48" s="374"/>
      <c r="X48" s="979"/>
      <c r="Y48" s="979"/>
      <c r="Z48" s="979"/>
    </row>
    <row r="49" spans="1:26" ht="15.75" customHeight="1">
      <c r="A49" s="35"/>
      <c r="B49" s="968"/>
      <c r="C49" s="1047" t="s">
        <v>958</v>
      </c>
      <c r="D49" s="1001" t="s">
        <v>1528</v>
      </c>
      <c r="E49" s="974"/>
      <c r="F49" s="1001"/>
      <c r="G49" s="1048"/>
      <c r="H49" s="974" t="s">
        <v>1014</v>
      </c>
      <c r="I49" s="974"/>
      <c r="J49" s="1048" t="s">
        <v>187</v>
      </c>
      <c r="K49" s="974" t="s">
        <v>1351</v>
      </c>
      <c r="L49" s="974"/>
      <c r="M49" s="1001"/>
      <c r="N49" s="1049"/>
      <c r="O49" s="974" t="s">
        <v>1529</v>
      </c>
      <c r="P49" s="974"/>
      <c r="Q49" s="974"/>
      <c r="R49" s="974"/>
      <c r="S49" s="1047"/>
      <c r="T49" s="974"/>
      <c r="U49" s="975"/>
      <c r="V49" s="35"/>
      <c r="W49" s="402">
        <v>3</v>
      </c>
      <c r="X49" s="400" t="str">
        <f>+D49</f>
        <v>Promotor Master</v>
      </c>
      <c r="Y49" s="400"/>
      <c r="Z49" s="400"/>
    </row>
    <row r="50" spans="1:26" ht="5.25" customHeight="1">
      <c r="A50" s="35"/>
      <c r="B50" s="968"/>
      <c r="C50" s="1047"/>
      <c r="D50" s="1401"/>
      <c r="E50" s="1139"/>
      <c r="F50" s="1001"/>
      <c r="G50" s="974"/>
      <c r="H50" s="974"/>
      <c r="I50" s="974"/>
      <c r="J50" s="974"/>
      <c r="K50" s="974"/>
      <c r="L50" s="974"/>
      <c r="M50" s="1001"/>
      <c r="N50" s="974"/>
      <c r="O50" s="974"/>
      <c r="P50" s="974"/>
      <c r="Q50" s="974"/>
      <c r="R50" s="974"/>
      <c r="S50" s="1047"/>
      <c r="T50" s="974"/>
      <c r="U50" s="975"/>
      <c r="V50" s="35"/>
      <c r="W50" s="374"/>
      <c r="X50" s="979"/>
      <c r="Y50" s="979"/>
      <c r="Z50" s="979"/>
    </row>
    <row r="51" spans="1:26" ht="15.75" customHeight="1">
      <c r="A51" s="35"/>
      <c r="B51" s="968"/>
      <c r="C51" s="1047" t="s">
        <v>960</v>
      </c>
      <c r="D51" s="1001" t="s">
        <v>1530</v>
      </c>
      <c r="E51" s="974"/>
      <c r="F51" s="1001"/>
      <c r="G51" s="1048" t="s">
        <v>187</v>
      </c>
      <c r="H51" s="974" t="s">
        <v>1014</v>
      </c>
      <c r="I51" s="974"/>
      <c r="J51" s="1048"/>
      <c r="K51" s="974" t="s">
        <v>1351</v>
      </c>
      <c r="L51" s="974"/>
      <c r="M51" s="1001"/>
      <c r="N51" s="1062"/>
      <c r="O51" s="1063" t="s">
        <v>1529</v>
      </c>
      <c r="P51" s="974"/>
      <c r="Q51" s="1055"/>
      <c r="R51" s="974"/>
      <c r="S51" s="1047"/>
      <c r="T51" s="974"/>
      <c r="U51" s="975"/>
      <c r="V51" s="35"/>
      <c r="W51" s="402">
        <v>4</v>
      </c>
      <c r="X51" s="400" t="str">
        <f>+D51</f>
        <v>Promotor Senior</v>
      </c>
      <c r="Y51" s="400"/>
      <c r="Z51" s="400"/>
    </row>
    <row r="52" spans="1:26" ht="5.25" customHeight="1">
      <c r="A52" s="35"/>
      <c r="B52" s="968"/>
      <c r="C52" s="1047"/>
      <c r="D52" s="1401"/>
      <c r="E52" s="1139"/>
      <c r="F52" s="1001"/>
      <c r="G52" s="974"/>
      <c r="H52" s="974"/>
      <c r="I52" s="974"/>
      <c r="J52" s="974"/>
      <c r="K52" s="974"/>
      <c r="L52" s="974"/>
      <c r="M52" s="1001"/>
      <c r="N52" s="974"/>
      <c r="O52" s="974"/>
      <c r="P52" s="974"/>
      <c r="Q52" s="974"/>
      <c r="R52" s="974"/>
      <c r="S52" s="1047"/>
      <c r="T52" s="974"/>
      <c r="U52" s="975"/>
      <c r="V52" s="35"/>
      <c r="W52" s="374"/>
      <c r="X52" s="979"/>
      <c r="Y52" s="979"/>
      <c r="Z52" s="979"/>
    </row>
    <row r="53" spans="1:26" ht="15.75" customHeight="1">
      <c r="A53" s="35"/>
      <c r="B53" s="968"/>
      <c r="C53" s="1047" t="s">
        <v>1361</v>
      </c>
      <c r="D53" s="1001" t="s">
        <v>229</v>
      </c>
      <c r="E53" s="974"/>
      <c r="F53" s="1001"/>
      <c r="G53" s="1048" t="s">
        <v>187</v>
      </c>
      <c r="H53" s="974" t="s">
        <v>1014</v>
      </c>
      <c r="I53" s="974"/>
      <c r="J53" s="1049"/>
      <c r="K53" s="974" t="s">
        <v>1351</v>
      </c>
      <c r="L53" s="974"/>
      <c r="M53" s="1001"/>
      <c r="N53" s="1062"/>
      <c r="O53" s="974" t="s">
        <v>1529</v>
      </c>
      <c r="P53" s="974"/>
      <c r="Q53" s="974"/>
      <c r="R53" s="974"/>
      <c r="S53" s="1047"/>
      <c r="T53" s="974"/>
      <c r="U53" s="975"/>
      <c r="V53" s="35"/>
      <c r="W53" s="402">
        <v>5</v>
      </c>
      <c r="X53" s="400" t="str">
        <f>+D53</f>
        <v>Promotor</v>
      </c>
      <c r="Y53" s="400"/>
      <c r="Z53" s="400"/>
    </row>
    <row r="54" spans="1:26" ht="5.25" customHeight="1">
      <c r="A54" s="35"/>
      <c r="B54" s="968"/>
      <c r="C54" s="1047"/>
      <c r="D54" s="1401"/>
      <c r="E54" s="1139"/>
      <c r="F54" s="1001"/>
      <c r="G54" s="974"/>
      <c r="H54" s="974"/>
      <c r="I54" s="974"/>
      <c r="J54" s="974"/>
      <c r="K54" s="974"/>
      <c r="L54" s="974"/>
      <c r="M54" s="1001"/>
      <c r="N54" s="974"/>
      <c r="O54" s="974"/>
      <c r="P54" s="974"/>
      <c r="Q54" s="974"/>
      <c r="R54" s="974"/>
      <c r="S54" s="1047"/>
      <c r="T54" s="974"/>
      <c r="U54" s="975"/>
      <c r="V54" s="35"/>
      <c r="W54" s="374"/>
      <c r="X54" s="979"/>
      <c r="Y54" s="979"/>
      <c r="Z54" s="979"/>
    </row>
    <row r="55" spans="1:26" ht="15.75" customHeight="1">
      <c r="A55" s="35"/>
      <c r="B55" s="968"/>
      <c r="C55" s="1047" t="s">
        <v>1363</v>
      </c>
      <c r="D55" s="1001" t="s">
        <v>215</v>
      </c>
      <c r="E55" s="974"/>
      <c r="F55" s="1001"/>
      <c r="G55" s="1048" t="s">
        <v>187</v>
      </c>
      <c r="H55" s="974" t="s">
        <v>1014</v>
      </c>
      <c r="I55" s="974"/>
      <c r="J55" s="1049"/>
      <c r="K55" s="974" t="s">
        <v>1351</v>
      </c>
      <c r="L55" s="974"/>
      <c r="M55" s="1001"/>
      <c r="N55" s="1048" t="s">
        <v>187</v>
      </c>
      <c r="O55" s="974" t="s">
        <v>1521</v>
      </c>
      <c r="P55" s="974"/>
      <c r="Q55" s="1048"/>
      <c r="R55" s="974" t="s">
        <v>1522</v>
      </c>
      <c r="S55" s="1047"/>
      <c r="T55" s="974"/>
      <c r="U55" s="975"/>
      <c r="V55" s="35"/>
      <c r="W55" s="402">
        <v>6</v>
      </c>
      <c r="X55" s="400" t="str">
        <f>+D55</f>
        <v>Driver Kanvas</v>
      </c>
      <c r="Y55" s="400"/>
      <c r="Z55" s="400"/>
    </row>
    <row r="56" spans="1:26" ht="6" customHeight="1">
      <c r="A56" s="35"/>
      <c r="B56" s="968"/>
      <c r="C56" s="1047"/>
      <c r="D56" s="1401"/>
      <c r="E56" s="1139"/>
      <c r="F56" s="1008"/>
      <c r="G56" s="974"/>
      <c r="H56" s="974"/>
      <c r="I56" s="974"/>
      <c r="J56" s="974"/>
      <c r="K56" s="974"/>
      <c r="L56" s="974"/>
      <c r="M56" s="1001"/>
      <c r="N56" s="974"/>
      <c r="O56" s="974"/>
      <c r="P56" s="974"/>
      <c r="Q56" s="974"/>
      <c r="R56" s="974"/>
      <c r="S56" s="1047"/>
      <c r="T56" s="974"/>
      <c r="U56" s="975"/>
      <c r="V56" s="35"/>
      <c r="W56" s="374"/>
      <c r="X56" s="979"/>
      <c r="Y56" s="979"/>
      <c r="Z56" s="979"/>
    </row>
    <row r="57" spans="1:26" ht="13.5" customHeight="1">
      <c r="A57" s="35"/>
      <c r="B57" s="1009" t="s">
        <v>1424</v>
      </c>
      <c r="C57" s="1044" t="s">
        <v>1531</v>
      </c>
      <c r="D57" s="1044"/>
      <c r="E57" s="1044"/>
      <c r="F57" s="999"/>
      <c r="G57" s="999"/>
      <c r="H57" s="999"/>
      <c r="I57" s="999"/>
      <c r="J57" s="999"/>
      <c r="K57" s="999"/>
      <c r="L57" s="999"/>
      <c r="M57" s="999"/>
      <c r="N57" s="999"/>
      <c r="O57" s="999"/>
      <c r="P57" s="999"/>
      <c r="Q57" s="999"/>
      <c r="R57" s="999"/>
      <c r="S57" s="999"/>
      <c r="T57" s="999"/>
      <c r="U57" s="1000"/>
      <c r="V57" s="35"/>
      <c r="W57" s="35"/>
      <c r="X57" s="35"/>
      <c r="Y57" s="35"/>
      <c r="Z57" s="35"/>
    </row>
    <row r="58" spans="1:26" ht="3" customHeight="1">
      <c r="A58" s="35"/>
      <c r="B58" s="944"/>
      <c r="C58" s="1045"/>
      <c r="D58" s="1046"/>
      <c r="E58" s="1045"/>
      <c r="F58" s="965"/>
      <c r="G58" s="966"/>
      <c r="H58" s="966"/>
      <c r="I58" s="966"/>
      <c r="J58" s="966"/>
      <c r="K58" s="966"/>
      <c r="L58" s="966"/>
      <c r="M58" s="965"/>
      <c r="N58" s="966"/>
      <c r="O58" s="966"/>
      <c r="P58" s="966"/>
      <c r="Q58" s="966"/>
      <c r="R58" s="966"/>
      <c r="S58" s="966"/>
      <c r="T58" s="966"/>
      <c r="U58" s="967"/>
      <c r="V58" s="35"/>
      <c r="W58" s="400"/>
      <c r="X58" s="1390" t="str">
        <f>+D59</f>
        <v>Area Garapan</v>
      </c>
      <c r="Y58" s="1372"/>
      <c r="Z58" s="1372"/>
    </row>
    <row r="59" spans="1:26" ht="15.75" customHeight="1">
      <c r="A59" s="35"/>
      <c r="B59" s="968"/>
      <c r="C59" s="1047" t="s">
        <v>946</v>
      </c>
      <c r="D59" s="1001" t="s">
        <v>1532</v>
      </c>
      <c r="E59" s="974"/>
      <c r="F59" s="1001"/>
      <c r="G59" s="1048" t="s">
        <v>187</v>
      </c>
      <c r="H59" s="974" t="s">
        <v>1533</v>
      </c>
      <c r="I59" s="974"/>
      <c r="J59" s="1048"/>
      <c r="K59" s="974" t="s">
        <v>1534</v>
      </c>
      <c r="L59" s="974"/>
      <c r="M59" s="1001"/>
      <c r="N59" s="1048" t="s">
        <v>187</v>
      </c>
      <c r="O59" s="974" t="s">
        <v>1535</v>
      </c>
      <c r="P59" s="974"/>
      <c r="Q59" s="1048"/>
      <c r="R59" s="974" t="s">
        <v>1536</v>
      </c>
      <c r="S59" s="1047"/>
      <c r="T59" s="974"/>
      <c r="U59" s="975"/>
      <c r="V59" s="35"/>
      <c r="W59" s="1392">
        <v>1</v>
      </c>
      <c r="X59" s="1241"/>
      <c r="Y59" s="1241"/>
      <c r="Z59" s="1241"/>
    </row>
    <row r="60" spans="1:26" ht="3" customHeight="1">
      <c r="A60" s="35"/>
      <c r="B60" s="968"/>
      <c r="C60" s="1047"/>
      <c r="D60" s="1401"/>
      <c r="E60" s="1139"/>
      <c r="F60" s="1001"/>
      <c r="G60" s="974"/>
      <c r="H60" s="974"/>
      <c r="I60" s="974"/>
      <c r="J60" s="974"/>
      <c r="K60" s="974"/>
      <c r="L60" s="974"/>
      <c r="M60" s="1001"/>
      <c r="N60" s="974"/>
      <c r="O60" s="974"/>
      <c r="P60" s="974"/>
      <c r="Q60" s="974"/>
      <c r="R60" s="974"/>
      <c r="S60" s="1047"/>
      <c r="T60" s="974"/>
      <c r="U60" s="975"/>
      <c r="V60" s="35"/>
      <c r="W60" s="1241"/>
      <c r="X60" s="1241"/>
      <c r="Y60" s="1241"/>
      <c r="Z60" s="1241"/>
    </row>
    <row r="61" spans="1:26" ht="15.75" customHeight="1">
      <c r="A61" s="35"/>
      <c r="B61" s="968"/>
      <c r="C61" s="1047"/>
      <c r="D61" s="1058"/>
      <c r="E61" s="1059"/>
      <c r="F61" s="1001"/>
      <c r="G61" s="974"/>
      <c r="H61" s="974"/>
      <c r="I61" s="974"/>
      <c r="J61" s="974"/>
      <c r="K61" s="974"/>
      <c r="L61" s="974"/>
      <c r="M61" s="1001"/>
      <c r="N61" s="1048" t="s">
        <v>187</v>
      </c>
      <c r="O61" s="974" t="s">
        <v>1537</v>
      </c>
      <c r="P61" s="974"/>
      <c r="Q61" s="1048"/>
      <c r="R61" s="974" t="s">
        <v>1538</v>
      </c>
      <c r="S61" s="1047"/>
      <c r="T61" s="974"/>
      <c r="U61" s="975"/>
      <c r="V61" s="35"/>
      <c r="W61" s="1241"/>
      <c r="X61" s="1241"/>
      <c r="Y61" s="1241"/>
      <c r="Z61" s="1241"/>
    </row>
    <row r="62" spans="1:26" ht="5.25" customHeight="1">
      <c r="A62" s="35"/>
      <c r="B62" s="968"/>
      <c r="C62" s="1047"/>
      <c r="D62" s="1058"/>
      <c r="E62" s="1059"/>
      <c r="F62" s="1001"/>
      <c r="G62" s="974"/>
      <c r="H62" s="974"/>
      <c r="I62" s="974"/>
      <c r="J62" s="974"/>
      <c r="K62" s="974"/>
      <c r="L62" s="974"/>
      <c r="M62" s="1001"/>
      <c r="N62" s="974"/>
      <c r="O62" s="974"/>
      <c r="P62" s="974"/>
      <c r="Q62" s="974"/>
      <c r="R62" s="974"/>
      <c r="S62" s="1047"/>
      <c r="T62" s="974"/>
      <c r="U62" s="975"/>
      <c r="V62" s="35"/>
      <c r="W62" s="1185"/>
      <c r="X62" s="1185"/>
      <c r="Y62" s="1185"/>
      <c r="Z62" s="1185"/>
    </row>
    <row r="63" spans="1:26" ht="15.75" customHeight="1">
      <c r="A63" s="35"/>
      <c r="B63" s="968"/>
      <c r="C63" s="1047" t="s">
        <v>956</v>
      </c>
      <c r="D63" s="1064" t="s">
        <v>1539</v>
      </c>
      <c r="E63" s="1001"/>
      <c r="F63" s="1001"/>
      <c r="G63" s="1048" t="s">
        <v>187</v>
      </c>
      <c r="H63" s="974" t="s">
        <v>1502</v>
      </c>
      <c r="I63" s="974"/>
      <c r="J63" s="1048"/>
      <c r="K63" s="974" t="s">
        <v>1503</v>
      </c>
      <c r="L63" s="974"/>
      <c r="M63" s="1001"/>
      <c r="N63" s="1048" t="s">
        <v>187</v>
      </c>
      <c r="O63" s="974" t="s">
        <v>1447</v>
      </c>
      <c r="P63" s="974"/>
      <c r="Q63" s="1048"/>
      <c r="R63" s="974" t="s">
        <v>1448</v>
      </c>
      <c r="S63" s="1047"/>
      <c r="T63" s="974"/>
      <c r="U63" s="975"/>
      <c r="V63" s="35"/>
      <c r="W63" s="1258">
        <v>2</v>
      </c>
      <c r="X63" s="400" t="str">
        <f>+D63</f>
        <v>Follow Up Bookingan oleh</v>
      </c>
      <c r="Y63" s="1372"/>
      <c r="Z63" s="1372"/>
    </row>
    <row r="64" spans="1:26" ht="15.75" customHeight="1">
      <c r="A64" s="35"/>
      <c r="B64" s="968"/>
      <c r="C64" s="1047"/>
      <c r="D64" s="1001" t="s">
        <v>224</v>
      </c>
      <c r="E64" s="974"/>
      <c r="F64" s="1001"/>
      <c r="G64" s="974"/>
      <c r="H64" s="974"/>
      <c r="I64" s="974"/>
      <c r="J64" s="974"/>
      <c r="K64" s="974"/>
      <c r="L64" s="974"/>
      <c r="M64" s="1001"/>
      <c r="N64" s="974"/>
      <c r="O64" s="974"/>
      <c r="P64" s="974"/>
      <c r="Q64" s="974"/>
      <c r="R64" s="974"/>
      <c r="S64" s="1047"/>
      <c r="T64" s="974"/>
      <c r="U64" s="975"/>
      <c r="V64" s="35"/>
      <c r="W64" s="1241"/>
      <c r="X64" s="1037" t="s">
        <v>224</v>
      </c>
      <c r="Y64" s="1241"/>
      <c r="Z64" s="1241"/>
    </row>
    <row r="65" spans="1:26" ht="4.5" customHeight="1">
      <c r="A65" s="35"/>
      <c r="B65" s="968"/>
      <c r="C65" s="1047"/>
      <c r="D65" s="1001"/>
      <c r="E65" s="974"/>
      <c r="F65" s="1001"/>
      <c r="G65" s="974"/>
      <c r="H65" s="974"/>
      <c r="I65" s="974"/>
      <c r="J65" s="974"/>
      <c r="K65" s="974"/>
      <c r="L65" s="974"/>
      <c r="M65" s="1001"/>
      <c r="N65" s="974"/>
      <c r="O65" s="974"/>
      <c r="P65" s="974"/>
      <c r="Q65" s="974"/>
      <c r="R65" s="974"/>
      <c r="S65" s="1047"/>
      <c r="T65" s="974"/>
      <c r="U65" s="975"/>
      <c r="V65" s="35"/>
      <c r="W65" s="1185"/>
      <c r="X65" s="979"/>
      <c r="Y65" s="1185"/>
      <c r="Z65" s="1185"/>
    </row>
    <row r="66" spans="1:26" ht="15.75" customHeight="1">
      <c r="A66" s="35"/>
      <c r="B66" s="968"/>
      <c r="C66" s="1047" t="s">
        <v>958</v>
      </c>
      <c r="D66" s="1064" t="s">
        <v>1540</v>
      </c>
      <c r="E66" s="1001"/>
      <c r="F66" s="1001"/>
      <c r="G66" s="1048" t="s">
        <v>187</v>
      </c>
      <c r="H66" s="974" t="s">
        <v>1502</v>
      </c>
      <c r="I66" s="974"/>
      <c r="J66" s="1048"/>
      <c r="K66" s="974" t="s">
        <v>1503</v>
      </c>
      <c r="L66" s="974"/>
      <c r="M66" s="1001"/>
      <c r="N66" s="1049"/>
      <c r="O66" s="974" t="s">
        <v>1493</v>
      </c>
      <c r="P66" s="974"/>
      <c r="Q66" s="1048" t="s">
        <v>187</v>
      </c>
      <c r="R66" s="974" t="s">
        <v>1492</v>
      </c>
      <c r="S66" s="1047"/>
      <c r="T66" s="974"/>
      <c r="U66" s="975"/>
      <c r="V66" s="35"/>
      <c r="W66" s="1258">
        <v>3</v>
      </c>
      <c r="X66" s="400" t="str">
        <f>+D66</f>
        <v>Langkah- langkah Demo</v>
      </c>
      <c r="Y66" s="400"/>
      <c r="Z66" s="400"/>
    </row>
    <row r="67" spans="1:26" ht="5.25" customHeight="1">
      <c r="A67" s="35"/>
      <c r="B67" s="968"/>
      <c r="C67" s="1047"/>
      <c r="D67" s="1401"/>
      <c r="E67" s="1139"/>
      <c r="F67" s="1001"/>
      <c r="G67" s="974"/>
      <c r="H67" s="974"/>
      <c r="I67" s="974"/>
      <c r="J67" s="974"/>
      <c r="K67" s="974"/>
      <c r="L67" s="974"/>
      <c r="M67" s="1001"/>
      <c r="N67" s="974"/>
      <c r="O67" s="974"/>
      <c r="P67" s="974"/>
      <c r="Q67" s="974"/>
      <c r="R67" s="974"/>
      <c r="S67" s="1047"/>
      <c r="T67" s="974"/>
      <c r="U67" s="975"/>
      <c r="V67" s="35"/>
      <c r="W67" s="1185"/>
      <c r="X67" s="979"/>
      <c r="Y67" s="979"/>
      <c r="Z67" s="979"/>
    </row>
    <row r="68" spans="1:26" ht="15.75" customHeight="1">
      <c r="A68" s="35"/>
      <c r="B68" s="968"/>
      <c r="C68" s="1047" t="s">
        <v>960</v>
      </c>
      <c r="D68" s="1064" t="s">
        <v>1541</v>
      </c>
      <c r="E68" s="1001"/>
      <c r="F68" s="1001"/>
      <c r="G68" s="1048" t="s">
        <v>187</v>
      </c>
      <c r="H68" s="974" t="s">
        <v>1502</v>
      </c>
      <c r="I68" s="974"/>
      <c r="J68" s="1048"/>
      <c r="K68" s="974" t="s">
        <v>1503</v>
      </c>
      <c r="L68" s="974"/>
      <c r="M68" s="1001"/>
      <c r="N68" s="1063"/>
      <c r="O68" s="1063"/>
      <c r="P68" s="974"/>
      <c r="Q68" s="1063"/>
      <c r="R68" s="974"/>
      <c r="S68" s="1047"/>
      <c r="T68" s="974"/>
      <c r="U68" s="975"/>
      <c r="V68" s="35"/>
      <c r="W68" s="1258">
        <v>4</v>
      </c>
      <c r="X68" s="400" t="str">
        <f>+D68</f>
        <v>Langkah- langkah Booking</v>
      </c>
      <c r="Y68" s="400"/>
      <c r="Z68" s="400"/>
    </row>
    <row r="69" spans="1:26" ht="5.25" customHeight="1">
      <c r="A69" s="35"/>
      <c r="B69" s="968"/>
      <c r="C69" s="1047"/>
      <c r="D69" s="1401"/>
      <c r="E69" s="1139"/>
      <c r="F69" s="1001"/>
      <c r="G69" s="974"/>
      <c r="H69" s="974"/>
      <c r="I69" s="974"/>
      <c r="J69" s="974"/>
      <c r="K69" s="974"/>
      <c r="L69" s="974"/>
      <c r="M69" s="1001"/>
      <c r="N69" s="974"/>
      <c r="O69" s="974"/>
      <c r="P69" s="974"/>
      <c r="Q69" s="974"/>
      <c r="R69" s="974"/>
      <c r="S69" s="1047"/>
      <c r="T69" s="974"/>
      <c r="U69" s="975"/>
      <c r="V69" s="35"/>
      <c r="W69" s="1185"/>
      <c r="X69" s="979"/>
      <c r="Y69" s="979"/>
      <c r="Z69" s="979"/>
    </row>
    <row r="70" spans="1:26" ht="15.75" customHeight="1">
      <c r="A70" s="35"/>
      <c r="B70" s="968"/>
      <c r="C70" s="1047" t="s">
        <v>1361</v>
      </c>
      <c r="D70" s="1001" t="s">
        <v>1542</v>
      </c>
      <c r="E70" s="974"/>
      <c r="F70" s="1001"/>
      <c r="G70" s="1048" t="s">
        <v>187</v>
      </c>
      <c r="H70" s="974" t="s">
        <v>1543</v>
      </c>
      <c r="I70" s="974"/>
      <c r="J70" s="1049"/>
      <c r="K70" s="974" t="s">
        <v>1544</v>
      </c>
      <c r="L70" s="974"/>
      <c r="M70" s="1001"/>
      <c r="N70" s="1048" t="s">
        <v>187</v>
      </c>
      <c r="O70" s="974" t="s">
        <v>1492</v>
      </c>
      <c r="P70" s="974"/>
      <c r="Q70" s="1048"/>
      <c r="R70" s="974" t="s">
        <v>1493</v>
      </c>
      <c r="S70" s="1047"/>
      <c r="T70" s="974"/>
      <c r="U70" s="975"/>
      <c r="V70" s="35"/>
      <c r="W70" s="1258">
        <v>5</v>
      </c>
      <c r="X70" s="400" t="str">
        <f>+D70</f>
        <v>Demokit</v>
      </c>
      <c r="Y70" s="400"/>
      <c r="Z70" s="400"/>
    </row>
    <row r="71" spans="1:26" ht="5.25" customHeight="1">
      <c r="A71" s="35"/>
      <c r="B71" s="968"/>
      <c r="C71" s="1047"/>
      <c r="D71" s="1401"/>
      <c r="E71" s="1139"/>
      <c r="F71" s="1001"/>
      <c r="G71" s="974"/>
      <c r="H71" s="974"/>
      <c r="I71" s="974"/>
      <c r="J71" s="974"/>
      <c r="K71" s="974"/>
      <c r="L71" s="974"/>
      <c r="M71" s="1001"/>
      <c r="N71" s="974"/>
      <c r="O71" s="974"/>
      <c r="P71" s="974"/>
      <c r="Q71" s="974"/>
      <c r="R71" s="974"/>
      <c r="S71" s="1047"/>
      <c r="T71" s="974"/>
      <c r="U71" s="975"/>
      <c r="V71" s="35"/>
      <c r="W71" s="1185"/>
      <c r="X71" s="979"/>
      <c r="Y71" s="979"/>
      <c r="Z71" s="979"/>
    </row>
    <row r="72" spans="1:26" ht="15.75" customHeight="1">
      <c r="A72" s="35"/>
      <c r="B72" s="968"/>
      <c r="C72" s="1047" t="s">
        <v>1363</v>
      </c>
      <c r="D72" s="1001" t="s">
        <v>1545</v>
      </c>
      <c r="E72" s="974"/>
      <c r="F72" s="1001"/>
      <c r="G72" s="1048" t="s">
        <v>187</v>
      </c>
      <c r="H72" s="974" t="s">
        <v>1014</v>
      </c>
      <c r="I72" s="974"/>
      <c r="J72" s="1049"/>
      <c r="K72" s="974" t="s">
        <v>1351</v>
      </c>
      <c r="L72" s="974"/>
      <c r="M72" s="1001"/>
      <c r="N72" s="974"/>
      <c r="O72" s="974"/>
      <c r="P72" s="974"/>
      <c r="Q72" s="974"/>
      <c r="R72" s="974"/>
      <c r="S72" s="1047"/>
      <c r="T72" s="974"/>
      <c r="U72" s="975"/>
      <c r="V72" s="35"/>
      <c r="W72" s="1258">
        <v>6</v>
      </c>
      <c r="X72" s="400" t="str">
        <f>+D72</f>
        <v>Kompetitor</v>
      </c>
      <c r="Y72" s="400"/>
      <c r="Z72" s="400"/>
    </row>
    <row r="73" spans="1:26" ht="3.75" customHeight="1">
      <c r="A73" s="35"/>
      <c r="B73" s="988"/>
      <c r="C73" s="1060"/>
      <c r="D73" s="1406"/>
      <c r="E73" s="1385"/>
      <c r="F73" s="1008"/>
      <c r="G73" s="993"/>
      <c r="H73" s="993"/>
      <c r="I73" s="993"/>
      <c r="J73" s="993"/>
      <c r="K73" s="993"/>
      <c r="L73" s="993"/>
      <c r="M73" s="1008"/>
      <c r="N73" s="993"/>
      <c r="O73" s="993"/>
      <c r="P73" s="993"/>
      <c r="Q73" s="993"/>
      <c r="R73" s="993"/>
      <c r="S73" s="1060"/>
      <c r="T73" s="993"/>
      <c r="U73" s="994"/>
      <c r="V73" s="35"/>
      <c r="W73" s="1185"/>
      <c r="X73" s="979"/>
      <c r="Y73" s="979"/>
      <c r="Z73" s="979"/>
    </row>
    <row r="74" spans="1:26" ht="13.5" customHeight="1">
      <c r="A74" s="35"/>
      <c r="B74" s="1009" t="s">
        <v>1439</v>
      </c>
      <c r="C74" s="1044" t="s">
        <v>953</v>
      </c>
      <c r="D74" s="1044"/>
      <c r="E74" s="1044"/>
      <c r="F74" s="999"/>
      <c r="G74" s="999"/>
      <c r="H74" s="999"/>
      <c r="I74" s="999"/>
      <c r="J74" s="999"/>
      <c r="K74" s="999"/>
      <c r="L74" s="999"/>
      <c r="M74" s="999"/>
      <c r="N74" s="999"/>
      <c r="O74" s="999"/>
      <c r="P74" s="999"/>
      <c r="Q74" s="999"/>
      <c r="R74" s="999"/>
      <c r="S74" s="999"/>
      <c r="T74" s="999"/>
      <c r="U74" s="1000"/>
      <c r="V74" s="35"/>
      <c r="W74" s="35"/>
      <c r="X74" s="35"/>
      <c r="Y74" s="35"/>
      <c r="Z74" s="35"/>
    </row>
    <row r="75" spans="1:26" ht="5.25" customHeight="1">
      <c r="A75" s="35"/>
      <c r="B75" s="944"/>
      <c r="C75" s="1045"/>
      <c r="D75" s="1046"/>
      <c r="E75" s="1045"/>
      <c r="F75" s="965"/>
      <c r="G75" s="966"/>
      <c r="H75" s="966"/>
      <c r="I75" s="966"/>
      <c r="J75" s="966"/>
      <c r="K75" s="966"/>
      <c r="L75" s="966"/>
      <c r="M75" s="965"/>
      <c r="N75" s="966"/>
      <c r="O75" s="966"/>
      <c r="P75" s="966"/>
      <c r="Q75" s="966"/>
      <c r="R75" s="966"/>
      <c r="S75" s="966"/>
      <c r="T75" s="965"/>
      <c r="U75" s="967"/>
      <c r="V75" s="35"/>
      <c r="W75" s="1258">
        <v>1</v>
      </c>
      <c r="X75" s="1390" t="str">
        <f>+D76</f>
        <v>TTB Tagihan JT</v>
      </c>
      <c r="Y75" s="1372"/>
      <c r="Z75" s="400"/>
    </row>
    <row r="76" spans="1:26" ht="15.75" customHeight="1">
      <c r="A76" s="35"/>
      <c r="B76" s="968"/>
      <c r="C76" s="1047" t="s">
        <v>946</v>
      </c>
      <c r="D76" s="1001" t="s">
        <v>1546</v>
      </c>
      <c r="E76" s="974"/>
      <c r="F76" s="1001"/>
      <c r="G76" s="1048" t="s">
        <v>187</v>
      </c>
      <c r="H76" s="974" t="s">
        <v>1547</v>
      </c>
      <c r="I76" s="974"/>
      <c r="J76" s="1048"/>
      <c r="K76" s="974" t="s">
        <v>1548</v>
      </c>
      <c r="L76" s="974"/>
      <c r="M76" s="1001"/>
      <c r="N76" s="1048" t="s">
        <v>187</v>
      </c>
      <c r="O76" s="974" t="s">
        <v>1549</v>
      </c>
      <c r="P76" s="974"/>
      <c r="Q76" s="974"/>
      <c r="R76" s="974"/>
      <c r="S76" s="1047"/>
      <c r="T76" s="974"/>
      <c r="U76" s="975"/>
      <c r="V76" s="35"/>
      <c r="W76" s="1241"/>
      <c r="X76" s="1241"/>
      <c r="Y76" s="1241"/>
      <c r="Z76" s="1397"/>
    </row>
    <row r="77" spans="1:26" ht="3" customHeight="1">
      <c r="A77" s="35"/>
      <c r="B77" s="968"/>
      <c r="C77" s="1047"/>
      <c r="D77" s="1401"/>
      <c r="E77" s="1139"/>
      <c r="F77" s="1001"/>
      <c r="G77" s="974"/>
      <c r="H77" s="974"/>
      <c r="I77" s="974"/>
      <c r="J77" s="974"/>
      <c r="K77" s="974"/>
      <c r="L77" s="974"/>
      <c r="M77" s="1001"/>
      <c r="N77" s="974"/>
      <c r="O77" s="974"/>
      <c r="P77" s="974"/>
      <c r="Q77" s="974"/>
      <c r="R77" s="974"/>
      <c r="S77" s="1047"/>
      <c r="T77" s="974"/>
      <c r="U77" s="975"/>
      <c r="V77" s="35"/>
      <c r="W77" s="1241"/>
      <c r="X77" s="1241"/>
      <c r="Y77" s="1241"/>
      <c r="Z77" s="1241"/>
    </row>
    <row r="78" spans="1:26" ht="15.75" customHeight="1">
      <c r="A78" s="35"/>
      <c r="B78" s="968"/>
      <c r="C78" s="1047"/>
      <c r="D78" s="1058"/>
      <c r="E78" s="1059"/>
      <c r="F78" s="1001"/>
      <c r="G78" s="974"/>
      <c r="H78" s="974"/>
      <c r="I78" s="974"/>
      <c r="J78" s="974"/>
      <c r="K78" s="974"/>
      <c r="L78" s="974"/>
      <c r="M78" s="1001"/>
      <c r="N78" s="1048"/>
      <c r="O78" s="974" t="s">
        <v>1550</v>
      </c>
      <c r="P78" s="974"/>
      <c r="Q78" s="974"/>
      <c r="R78" s="974"/>
      <c r="S78" s="1047"/>
      <c r="T78" s="974"/>
      <c r="U78" s="975"/>
      <c r="V78" s="35"/>
      <c r="W78" s="1241"/>
      <c r="X78" s="1241"/>
      <c r="Y78" s="1241"/>
      <c r="Z78" s="1241"/>
    </row>
    <row r="79" spans="1:26" ht="3" customHeight="1">
      <c r="A79" s="35"/>
      <c r="B79" s="968"/>
      <c r="C79" s="1047"/>
      <c r="D79" s="1058"/>
      <c r="E79" s="1059"/>
      <c r="F79" s="1001"/>
      <c r="G79" s="974"/>
      <c r="H79" s="974"/>
      <c r="I79" s="974"/>
      <c r="J79" s="974"/>
      <c r="K79" s="974"/>
      <c r="L79" s="974"/>
      <c r="M79" s="1001"/>
      <c r="N79" s="974"/>
      <c r="O79" s="974"/>
      <c r="P79" s="974"/>
      <c r="Q79" s="974"/>
      <c r="R79" s="974"/>
      <c r="S79" s="1047"/>
      <c r="T79" s="974"/>
      <c r="U79" s="975"/>
      <c r="V79" s="35"/>
      <c r="W79" s="1241"/>
      <c r="X79" s="1241"/>
      <c r="Y79" s="1241"/>
      <c r="Z79" s="1241"/>
    </row>
    <row r="80" spans="1:26" ht="15.75" customHeight="1">
      <c r="A80" s="35"/>
      <c r="B80" s="968"/>
      <c r="C80" s="1047"/>
      <c r="D80" s="1058"/>
      <c r="E80" s="1059"/>
      <c r="F80" s="1001"/>
      <c r="G80" s="974"/>
      <c r="H80" s="974"/>
      <c r="I80" s="974"/>
      <c r="J80" s="974"/>
      <c r="K80" s="974"/>
      <c r="L80" s="974"/>
      <c r="M80" s="1001"/>
      <c r="N80" s="1048"/>
      <c r="O80" s="974" t="s">
        <v>1551</v>
      </c>
      <c r="P80" s="974"/>
      <c r="Q80" s="974"/>
      <c r="R80" s="974"/>
      <c r="S80" s="1047"/>
      <c r="T80" s="974"/>
      <c r="U80" s="975"/>
      <c r="V80" s="35"/>
      <c r="W80" s="1241"/>
      <c r="X80" s="1241"/>
      <c r="Y80" s="1241"/>
      <c r="Z80" s="1259"/>
    </row>
    <row r="81" spans="1:26" ht="3.75" customHeight="1">
      <c r="A81" s="35"/>
      <c r="B81" s="968"/>
      <c r="C81" s="1047"/>
      <c r="D81" s="1058"/>
      <c r="E81" s="1059"/>
      <c r="F81" s="1001"/>
      <c r="G81" s="974"/>
      <c r="H81" s="974"/>
      <c r="I81" s="974"/>
      <c r="J81" s="974"/>
      <c r="K81" s="974"/>
      <c r="L81" s="974"/>
      <c r="M81" s="1001"/>
      <c r="N81" s="974"/>
      <c r="O81" s="974"/>
      <c r="P81" s="974"/>
      <c r="Q81" s="974"/>
      <c r="R81" s="974"/>
      <c r="S81" s="1047"/>
      <c r="T81" s="974"/>
      <c r="U81" s="975"/>
      <c r="V81" s="35"/>
      <c r="W81" s="1185"/>
      <c r="X81" s="1185"/>
      <c r="Y81" s="1185"/>
      <c r="Z81" s="979"/>
    </row>
    <row r="82" spans="1:26" ht="15.75" customHeight="1">
      <c r="A82" s="35"/>
      <c r="B82" s="968"/>
      <c r="C82" s="1047" t="s">
        <v>956</v>
      </c>
      <c r="D82" s="1001" t="s">
        <v>1552</v>
      </c>
      <c r="E82" s="974"/>
      <c r="F82" s="1001"/>
      <c r="G82" s="1048" t="s">
        <v>187</v>
      </c>
      <c r="H82" s="974" t="s">
        <v>1359</v>
      </c>
      <c r="I82" s="974"/>
      <c r="J82" s="1048"/>
      <c r="K82" s="974" t="s">
        <v>1360</v>
      </c>
      <c r="L82" s="974"/>
      <c r="M82" s="1001"/>
      <c r="N82" s="1048" t="s">
        <v>187</v>
      </c>
      <c r="O82" s="1001" t="s">
        <v>1553</v>
      </c>
      <c r="P82" s="974"/>
      <c r="Q82" s="974"/>
      <c r="R82" s="974"/>
      <c r="S82" s="1047"/>
      <c r="T82" s="974"/>
      <c r="U82" s="975"/>
      <c r="V82" s="35"/>
      <c r="W82" s="1258">
        <v>2</v>
      </c>
      <c r="X82" s="1390" t="str">
        <f>+D82</f>
        <v>TTB Tagihan Pending</v>
      </c>
      <c r="Y82" s="1372"/>
      <c r="Z82" s="1372"/>
    </row>
    <row r="83" spans="1:26" ht="3.75" customHeight="1">
      <c r="A83" s="35"/>
      <c r="B83" s="968"/>
      <c r="C83" s="1047"/>
      <c r="D83" s="1001"/>
      <c r="E83" s="974"/>
      <c r="F83" s="1001"/>
      <c r="G83" s="974"/>
      <c r="H83" s="974"/>
      <c r="I83" s="974"/>
      <c r="J83" s="974"/>
      <c r="K83" s="974"/>
      <c r="L83" s="974"/>
      <c r="M83" s="1001"/>
      <c r="N83" s="974"/>
      <c r="O83" s="974"/>
      <c r="P83" s="974"/>
      <c r="Q83" s="974"/>
      <c r="R83" s="974"/>
      <c r="S83" s="1047"/>
      <c r="T83" s="974"/>
      <c r="U83" s="975"/>
      <c r="V83" s="35"/>
      <c r="W83" s="1241"/>
      <c r="X83" s="1241"/>
      <c r="Y83" s="1241"/>
      <c r="Z83" s="1241"/>
    </row>
    <row r="84" spans="1:26" ht="15.75" customHeight="1">
      <c r="A84" s="35"/>
      <c r="B84" s="968"/>
      <c r="C84" s="1047"/>
      <c r="D84" s="1001"/>
      <c r="E84" s="974"/>
      <c r="F84" s="1001"/>
      <c r="G84" s="974"/>
      <c r="H84" s="974"/>
      <c r="I84" s="974"/>
      <c r="J84" s="974"/>
      <c r="K84" s="974"/>
      <c r="L84" s="974"/>
      <c r="M84" s="1001"/>
      <c r="N84" s="1049"/>
      <c r="O84" s="974" t="s">
        <v>1551</v>
      </c>
      <c r="P84" s="974"/>
      <c r="Q84" s="974"/>
      <c r="R84" s="974"/>
      <c r="S84" s="1047"/>
      <c r="T84" s="974"/>
      <c r="U84" s="975"/>
      <c r="V84" s="35"/>
      <c r="W84" s="1241"/>
      <c r="X84" s="1259"/>
      <c r="Y84" s="1259"/>
      <c r="Z84" s="1259"/>
    </row>
    <row r="85" spans="1:26" ht="3.75" customHeight="1">
      <c r="A85" s="35"/>
      <c r="B85" s="968"/>
      <c r="C85" s="1047"/>
      <c r="D85" s="1001"/>
      <c r="E85" s="974"/>
      <c r="F85" s="1001"/>
      <c r="G85" s="974"/>
      <c r="H85" s="974"/>
      <c r="I85" s="974"/>
      <c r="J85" s="974"/>
      <c r="K85" s="974"/>
      <c r="L85" s="974"/>
      <c r="M85" s="1001"/>
      <c r="N85" s="974"/>
      <c r="O85" s="974"/>
      <c r="P85" s="974"/>
      <c r="Q85" s="974"/>
      <c r="R85" s="974"/>
      <c r="S85" s="1047"/>
      <c r="T85" s="974"/>
      <c r="U85" s="975"/>
      <c r="V85" s="35"/>
      <c r="W85" s="1185"/>
      <c r="X85" s="1020"/>
      <c r="Y85" s="979"/>
      <c r="Z85" s="979"/>
    </row>
    <row r="86" spans="1:26" ht="15.75" customHeight="1">
      <c r="A86" s="35"/>
      <c r="B86" s="968"/>
      <c r="C86" s="1047" t="s">
        <v>958</v>
      </c>
      <c r="D86" s="1064" t="s">
        <v>1404</v>
      </c>
      <c r="E86" s="1001"/>
      <c r="F86" s="1001"/>
      <c r="G86" s="1048" t="s">
        <v>187</v>
      </c>
      <c r="H86" s="974" t="s">
        <v>1014</v>
      </c>
      <c r="I86" s="974"/>
      <c r="J86" s="1049"/>
      <c r="K86" s="974" t="s">
        <v>1351</v>
      </c>
      <c r="L86" s="974"/>
      <c r="M86" s="1001"/>
      <c r="N86" s="1048" t="s">
        <v>187</v>
      </c>
      <c r="O86" s="1001" t="s">
        <v>1554</v>
      </c>
      <c r="P86" s="974"/>
      <c r="Q86" s="974"/>
      <c r="R86" s="974"/>
      <c r="S86" s="1047"/>
      <c r="T86" s="974"/>
      <c r="U86" s="975"/>
      <c r="V86" s="35"/>
      <c r="W86" s="1258">
        <v>3</v>
      </c>
      <c r="X86" s="1390" t="str">
        <f>+D86</f>
        <v>Map File Kwitansi Pending</v>
      </c>
      <c r="Y86" s="1372"/>
      <c r="Z86" s="1372"/>
    </row>
    <row r="87" spans="1:26" ht="3.75" customHeight="1">
      <c r="A87" s="35"/>
      <c r="B87" s="968"/>
      <c r="C87" s="1047"/>
      <c r="D87" s="1001"/>
      <c r="E87" s="974"/>
      <c r="F87" s="1001"/>
      <c r="G87" s="974"/>
      <c r="H87" s="974"/>
      <c r="I87" s="974"/>
      <c r="J87" s="974"/>
      <c r="K87" s="974"/>
      <c r="L87" s="974"/>
      <c r="M87" s="1001"/>
      <c r="N87" s="974"/>
      <c r="O87" s="974"/>
      <c r="P87" s="974"/>
      <c r="Q87" s="974"/>
      <c r="R87" s="974"/>
      <c r="S87" s="1047"/>
      <c r="T87" s="974"/>
      <c r="U87" s="975"/>
      <c r="V87" s="35"/>
      <c r="W87" s="1241"/>
      <c r="X87" s="1241"/>
      <c r="Y87" s="1241"/>
      <c r="Z87" s="1241"/>
    </row>
    <row r="88" spans="1:26" ht="15.75" customHeight="1">
      <c r="A88" s="35"/>
      <c r="B88" s="968"/>
      <c r="C88" s="1047"/>
      <c r="D88" s="1001"/>
      <c r="E88" s="974"/>
      <c r="F88" s="1001"/>
      <c r="G88" s="974"/>
      <c r="H88" s="974"/>
      <c r="I88" s="974"/>
      <c r="J88" s="974"/>
      <c r="K88" s="974"/>
      <c r="L88" s="974"/>
      <c r="M88" s="1001"/>
      <c r="N88" s="1048"/>
      <c r="O88" s="974" t="s">
        <v>1551</v>
      </c>
      <c r="P88" s="974"/>
      <c r="Q88" s="974"/>
      <c r="R88" s="974"/>
      <c r="S88" s="1047"/>
      <c r="T88" s="974"/>
      <c r="U88" s="975"/>
      <c r="V88" s="35"/>
      <c r="W88" s="1241"/>
      <c r="X88" s="1241"/>
      <c r="Y88" s="1259"/>
      <c r="Z88" s="1241"/>
    </row>
    <row r="89" spans="1:26" ht="3.75" customHeight="1">
      <c r="A89" s="35"/>
      <c r="B89" s="968"/>
      <c r="C89" s="1047"/>
      <c r="D89" s="1001"/>
      <c r="E89" s="974"/>
      <c r="F89" s="1001"/>
      <c r="G89" s="974"/>
      <c r="H89" s="974"/>
      <c r="I89" s="974"/>
      <c r="J89" s="974"/>
      <c r="K89" s="974"/>
      <c r="L89" s="974"/>
      <c r="M89" s="1001"/>
      <c r="N89" s="974"/>
      <c r="O89" s="974"/>
      <c r="P89" s="974"/>
      <c r="Q89" s="974"/>
      <c r="R89" s="974"/>
      <c r="S89" s="1047"/>
      <c r="T89" s="974"/>
      <c r="U89" s="975"/>
      <c r="V89" s="35"/>
      <c r="W89" s="1185"/>
      <c r="X89" s="1185"/>
      <c r="Y89" s="979"/>
      <c r="Z89" s="1185"/>
    </row>
    <row r="90" spans="1:26" ht="15.75" customHeight="1">
      <c r="A90" s="35"/>
      <c r="B90" s="968"/>
      <c r="C90" s="1047" t="s">
        <v>960</v>
      </c>
      <c r="D90" s="1001" t="s">
        <v>1408</v>
      </c>
      <c r="E90" s="974"/>
      <c r="F90" s="1001"/>
      <c r="G90" s="1048" t="s">
        <v>187</v>
      </c>
      <c r="H90" s="974" t="s">
        <v>1406</v>
      </c>
      <c r="I90" s="974"/>
      <c r="J90" s="1049"/>
      <c r="K90" s="974" t="s">
        <v>1407</v>
      </c>
      <c r="L90" s="974"/>
      <c r="M90" s="1001"/>
      <c r="N90" s="1055" t="s">
        <v>187</v>
      </c>
      <c r="O90" s="974"/>
      <c r="P90" s="974"/>
      <c r="Q90" s="974"/>
      <c r="R90" s="974"/>
      <c r="S90" s="1047"/>
      <c r="T90" s="974"/>
      <c r="U90" s="975"/>
      <c r="V90" s="35"/>
      <c r="W90" s="1002">
        <v>4</v>
      </c>
      <c r="X90" s="400" t="str">
        <f>+D90</f>
        <v>Buku Pending Kolektor</v>
      </c>
      <c r="Y90" s="1372"/>
      <c r="Z90" s="1372"/>
    </row>
    <row r="91" spans="1:26" ht="3.75" customHeight="1">
      <c r="A91" s="35"/>
      <c r="B91" s="968"/>
      <c r="C91" s="1047"/>
      <c r="D91" s="1401"/>
      <c r="E91" s="1139"/>
      <c r="F91" s="1001"/>
      <c r="G91" s="974"/>
      <c r="H91" s="974"/>
      <c r="I91" s="974"/>
      <c r="J91" s="974"/>
      <c r="K91" s="974"/>
      <c r="L91" s="974"/>
      <c r="M91" s="1001"/>
      <c r="N91" s="974"/>
      <c r="O91" s="974"/>
      <c r="P91" s="974"/>
      <c r="Q91" s="974"/>
      <c r="R91" s="974"/>
      <c r="S91" s="1047"/>
      <c r="T91" s="974"/>
      <c r="U91" s="975"/>
      <c r="V91" s="35"/>
      <c r="W91" s="385"/>
      <c r="X91" s="979"/>
      <c r="Y91" s="1241"/>
      <c r="Z91" s="1241"/>
    </row>
    <row r="92" spans="1:26" ht="15.75" customHeight="1">
      <c r="A92" s="35"/>
      <c r="B92" s="968"/>
      <c r="C92" s="1047" t="s">
        <v>1555</v>
      </c>
      <c r="D92" s="1001" t="s">
        <v>1556</v>
      </c>
      <c r="E92" s="974"/>
      <c r="F92" s="1001"/>
      <c r="G92" s="1048" t="s">
        <v>187</v>
      </c>
      <c r="H92" s="974" t="s">
        <v>213</v>
      </c>
      <c r="I92" s="974"/>
      <c r="J92" s="1049"/>
      <c r="K92" s="974" t="s">
        <v>237</v>
      </c>
      <c r="L92" s="974"/>
      <c r="M92" s="1001"/>
      <c r="N92" s="974" t="s">
        <v>1557</v>
      </c>
      <c r="O92" s="974"/>
      <c r="P92" s="974"/>
      <c r="Q92" s="974"/>
      <c r="R92" s="974"/>
      <c r="S92" s="1047"/>
      <c r="T92" s="974"/>
      <c r="U92" s="975"/>
      <c r="V92" s="35"/>
      <c r="W92" s="1036">
        <v>5</v>
      </c>
      <c r="X92" s="1037" t="str">
        <f>+D92</f>
        <v>Data buku pending dengan LHC</v>
      </c>
      <c r="Y92" s="1259"/>
      <c r="Z92" s="1259"/>
    </row>
    <row r="93" spans="1:26" ht="3.75" customHeight="1">
      <c r="A93" s="35"/>
      <c r="B93" s="968"/>
      <c r="C93" s="1047"/>
      <c r="D93" s="1001"/>
      <c r="E93" s="974"/>
      <c r="F93" s="1001"/>
      <c r="G93" s="974"/>
      <c r="H93" s="974"/>
      <c r="I93" s="974"/>
      <c r="J93" s="974"/>
      <c r="K93" s="974"/>
      <c r="L93" s="974"/>
      <c r="M93" s="1001"/>
      <c r="N93" s="974"/>
      <c r="O93" s="974"/>
      <c r="P93" s="974"/>
      <c r="Q93" s="974"/>
      <c r="R93" s="974"/>
      <c r="S93" s="1047"/>
      <c r="T93" s="974"/>
      <c r="U93" s="975"/>
      <c r="V93" s="35"/>
      <c r="W93" s="979"/>
      <c r="X93" s="979"/>
      <c r="Y93" s="979"/>
      <c r="Z93" s="979"/>
    </row>
    <row r="94" spans="1:26" ht="15.75" customHeight="1">
      <c r="A94" s="35"/>
      <c r="B94" s="968"/>
      <c r="C94" s="1047" t="s">
        <v>1363</v>
      </c>
      <c r="D94" s="1001" t="s">
        <v>1558</v>
      </c>
      <c r="E94" s="974"/>
      <c r="F94" s="1001"/>
      <c r="G94" s="1048"/>
      <c r="H94" s="974" t="s">
        <v>1406</v>
      </c>
      <c r="I94" s="974"/>
      <c r="J94" s="1048" t="s">
        <v>187</v>
      </c>
      <c r="K94" s="974" t="s">
        <v>1407</v>
      </c>
      <c r="L94" s="974"/>
      <c r="M94" s="1001"/>
      <c r="N94" s="1049"/>
      <c r="O94" s="974" t="s">
        <v>1559</v>
      </c>
      <c r="P94" s="974"/>
      <c r="Q94" s="1049"/>
      <c r="R94" s="974" t="s">
        <v>1560</v>
      </c>
      <c r="S94" s="1047"/>
      <c r="T94" s="974"/>
      <c r="U94" s="975"/>
      <c r="V94" s="35"/>
      <c r="W94" s="402">
        <v>6</v>
      </c>
      <c r="X94" s="400" t="str">
        <f>+D94</f>
        <v>Buku Over Kredit</v>
      </c>
      <c r="Y94" s="400"/>
      <c r="Z94" s="400"/>
    </row>
    <row r="95" spans="1:26" ht="3.75" customHeight="1">
      <c r="A95" s="35"/>
      <c r="B95" s="968"/>
      <c r="C95" s="1047"/>
      <c r="D95" s="1001"/>
      <c r="E95" s="974"/>
      <c r="F95" s="1001"/>
      <c r="G95" s="974"/>
      <c r="H95" s="974"/>
      <c r="I95" s="974"/>
      <c r="J95" s="974"/>
      <c r="K95" s="974"/>
      <c r="L95" s="974"/>
      <c r="M95" s="1001"/>
      <c r="N95" s="974"/>
      <c r="O95" s="974"/>
      <c r="P95" s="974"/>
      <c r="Q95" s="974"/>
      <c r="R95" s="974"/>
      <c r="S95" s="1047"/>
      <c r="T95" s="974"/>
      <c r="U95" s="975"/>
      <c r="V95" s="35"/>
      <c r="W95" s="979"/>
      <c r="X95" s="979"/>
      <c r="Y95" s="979"/>
      <c r="Z95" s="979"/>
    </row>
    <row r="96" spans="1:26" ht="15.75" customHeight="1">
      <c r="A96" s="35"/>
      <c r="B96" s="968"/>
      <c r="C96" s="1047" t="s">
        <v>1365</v>
      </c>
      <c r="D96" s="1001" t="s">
        <v>1561</v>
      </c>
      <c r="E96" s="974"/>
      <c r="F96" s="1001"/>
      <c r="G96" s="1048"/>
      <c r="H96" s="974" t="s">
        <v>1406</v>
      </c>
      <c r="I96" s="974"/>
      <c r="J96" s="1048" t="s">
        <v>187</v>
      </c>
      <c r="K96" s="974" t="s">
        <v>1407</v>
      </c>
      <c r="L96" s="974"/>
      <c r="M96" s="1001"/>
      <c r="N96" s="1049"/>
      <c r="O96" s="974" t="s">
        <v>1359</v>
      </c>
      <c r="P96" s="974"/>
      <c r="Q96" s="1049"/>
      <c r="R96" s="974" t="s">
        <v>1360</v>
      </c>
      <c r="S96" s="1047"/>
      <c r="T96" s="974"/>
      <c r="U96" s="975"/>
      <c r="V96" s="35"/>
      <c r="W96" s="402">
        <v>7</v>
      </c>
      <c r="X96" s="400" t="str">
        <f>+D96</f>
        <v>Buku Komisi</v>
      </c>
      <c r="Y96" s="400"/>
      <c r="Z96" s="400"/>
    </row>
    <row r="97" spans="1:26" ht="3.75" customHeight="1">
      <c r="A97" s="35"/>
      <c r="B97" s="968"/>
      <c r="C97" s="1047"/>
      <c r="D97" s="1001"/>
      <c r="E97" s="974"/>
      <c r="F97" s="1001"/>
      <c r="G97" s="974"/>
      <c r="H97" s="974"/>
      <c r="I97" s="974"/>
      <c r="J97" s="974"/>
      <c r="K97" s="974"/>
      <c r="L97" s="974"/>
      <c r="M97" s="1001"/>
      <c r="N97" s="974"/>
      <c r="O97" s="974"/>
      <c r="P97" s="974"/>
      <c r="Q97" s="974"/>
      <c r="R97" s="974"/>
      <c r="S97" s="1047"/>
      <c r="T97" s="974"/>
      <c r="U97" s="975"/>
      <c r="V97" s="35"/>
      <c r="W97" s="374"/>
      <c r="X97" s="979"/>
      <c r="Y97" s="979"/>
      <c r="Z97" s="979"/>
    </row>
    <row r="98" spans="1:26" ht="15.75" customHeight="1">
      <c r="A98" s="35"/>
      <c r="B98" s="968"/>
      <c r="C98" s="1047" t="s">
        <v>1367</v>
      </c>
      <c r="D98" s="1001" t="s">
        <v>1562</v>
      </c>
      <c r="E98" s="974"/>
      <c r="F98" s="1001"/>
      <c r="G98" s="1048"/>
      <c r="H98" s="974" t="s">
        <v>1406</v>
      </c>
      <c r="I98" s="974"/>
      <c r="J98" s="1048" t="s">
        <v>187</v>
      </c>
      <c r="K98" s="974" t="s">
        <v>1407</v>
      </c>
      <c r="L98" s="974"/>
      <c r="M98" s="1001"/>
      <c r="N98" s="1049"/>
      <c r="O98" s="974" t="s">
        <v>1359</v>
      </c>
      <c r="P98" s="974"/>
      <c r="Q98" s="1048"/>
      <c r="R98" s="974" t="s">
        <v>1360</v>
      </c>
      <c r="S98" s="1047"/>
      <c r="T98" s="974"/>
      <c r="U98" s="975"/>
      <c r="V98" s="35"/>
      <c r="W98" s="402">
        <v>8</v>
      </c>
      <c r="X98" s="400" t="str">
        <f>+D98</f>
        <v>Buku Komplain Barang ( service)</v>
      </c>
      <c r="Y98" s="400"/>
      <c r="Z98" s="400"/>
    </row>
    <row r="99" spans="1:26" ht="5.25" customHeight="1">
      <c r="A99" s="35"/>
      <c r="B99" s="968"/>
      <c r="C99" s="1047"/>
      <c r="D99" s="1001"/>
      <c r="E99" s="974"/>
      <c r="F99" s="1001"/>
      <c r="G99" s="974"/>
      <c r="H99" s="974"/>
      <c r="I99" s="974"/>
      <c r="J99" s="974"/>
      <c r="K99" s="974"/>
      <c r="L99" s="974"/>
      <c r="M99" s="1001"/>
      <c r="N99" s="974"/>
      <c r="O99" s="974"/>
      <c r="P99" s="974"/>
      <c r="Q99" s="974"/>
      <c r="R99" s="974"/>
      <c r="S99" s="974"/>
      <c r="T99" s="1001"/>
      <c r="U99" s="975"/>
      <c r="V99" s="35"/>
      <c r="W99" s="374"/>
      <c r="X99" s="979"/>
      <c r="Y99" s="979"/>
      <c r="Z99" s="979"/>
    </row>
    <row r="100" spans="1:26" ht="15.75" customHeight="1">
      <c r="A100" s="35"/>
      <c r="B100" s="968"/>
      <c r="C100" s="969" t="s">
        <v>1416</v>
      </c>
      <c r="D100" s="1001" t="s">
        <v>1563</v>
      </c>
      <c r="E100" s="974"/>
      <c r="F100" s="1001"/>
      <c r="G100" s="1048" t="s">
        <v>187</v>
      </c>
      <c r="H100" s="974" t="s">
        <v>1014</v>
      </c>
      <c r="I100" s="974"/>
      <c r="J100" s="1048"/>
      <c r="K100" s="974" t="s">
        <v>1351</v>
      </c>
      <c r="L100" s="974"/>
      <c r="M100" s="1001"/>
      <c r="N100" s="1048" t="s">
        <v>187</v>
      </c>
      <c r="O100" s="974" t="s">
        <v>1395</v>
      </c>
      <c r="P100" s="974"/>
      <c r="Q100" s="1048"/>
      <c r="R100" s="974" t="s">
        <v>1396</v>
      </c>
      <c r="S100" s="1047"/>
      <c r="T100" s="974"/>
      <c r="U100" s="975"/>
      <c r="V100" s="35"/>
      <c r="W100" s="402">
        <v>9</v>
      </c>
      <c r="X100" s="400" t="str">
        <f>+D100</f>
        <v>Persyaratan SO (PJB)</v>
      </c>
      <c r="Y100" s="400"/>
      <c r="Z100" s="400"/>
    </row>
    <row r="101" spans="1:26" ht="3" customHeight="1">
      <c r="A101" s="35"/>
      <c r="B101" s="968"/>
      <c r="C101" s="969"/>
      <c r="D101" s="1001"/>
      <c r="E101" s="974"/>
      <c r="F101" s="1001"/>
      <c r="G101" s="974"/>
      <c r="H101" s="974"/>
      <c r="I101" s="974"/>
      <c r="J101" s="974"/>
      <c r="K101" s="974"/>
      <c r="L101" s="974"/>
      <c r="M101" s="1001"/>
      <c r="N101" s="974"/>
      <c r="O101" s="974"/>
      <c r="P101" s="974"/>
      <c r="Q101" s="974"/>
      <c r="R101" s="974"/>
      <c r="S101" s="1047"/>
      <c r="T101" s="974"/>
      <c r="U101" s="975"/>
      <c r="V101" s="35"/>
      <c r="W101" s="374"/>
      <c r="X101" s="979"/>
      <c r="Y101" s="979"/>
      <c r="Z101" s="979"/>
    </row>
    <row r="102" spans="1:26" ht="15.75" customHeight="1">
      <c r="A102" s="35"/>
      <c r="B102" s="968"/>
      <c r="C102" s="969" t="s">
        <v>77</v>
      </c>
      <c r="D102" s="1001" t="s">
        <v>1564</v>
      </c>
      <c r="E102" s="974"/>
      <c r="F102" s="1001"/>
      <c r="G102" s="1048" t="s">
        <v>187</v>
      </c>
      <c r="H102" s="974" t="s">
        <v>1014</v>
      </c>
      <c r="I102" s="974"/>
      <c r="J102" s="1049"/>
      <c r="K102" s="974" t="s">
        <v>1351</v>
      </c>
      <c r="L102" s="974"/>
      <c r="M102" s="1001"/>
      <c r="N102" s="1048" t="s">
        <v>187</v>
      </c>
      <c r="O102" s="974" t="s">
        <v>213</v>
      </c>
      <c r="P102" s="974"/>
      <c r="Q102" s="1049"/>
      <c r="R102" s="974" t="s">
        <v>237</v>
      </c>
      <c r="S102" s="1047"/>
      <c r="T102" s="974"/>
      <c r="U102" s="975"/>
      <c r="V102" s="35"/>
      <c r="W102" s="402">
        <v>10</v>
      </c>
      <c r="X102" s="400" t="str">
        <f>+D102</f>
        <v xml:space="preserve">Pelaksanaan Meeting  oleh surveyor </v>
      </c>
      <c r="Y102" s="400"/>
      <c r="Z102" s="400"/>
    </row>
    <row r="103" spans="1:26" ht="3.75" customHeight="1">
      <c r="A103" s="35"/>
      <c r="B103" s="968"/>
      <c r="C103" s="969"/>
      <c r="D103" s="1001"/>
      <c r="E103" s="974"/>
      <c r="F103" s="1001"/>
      <c r="G103" s="974"/>
      <c r="H103" s="974"/>
      <c r="I103" s="974"/>
      <c r="J103" s="974"/>
      <c r="K103" s="974"/>
      <c r="L103" s="974"/>
      <c r="M103" s="1001"/>
      <c r="N103" s="974"/>
      <c r="O103" s="974"/>
      <c r="P103" s="974"/>
      <c r="Q103" s="974"/>
      <c r="R103" s="974"/>
      <c r="S103" s="1047"/>
      <c r="T103" s="974"/>
      <c r="U103" s="975"/>
      <c r="V103" s="35"/>
      <c r="W103" s="374"/>
      <c r="X103" s="979"/>
      <c r="Y103" s="979"/>
      <c r="Z103" s="979"/>
    </row>
    <row r="104" spans="1:26" ht="15.75" customHeight="1">
      <c r="A104" s="35"/>
      <c r="B104" s="968"/>
      <c r="C104" s="969" t="s">
        <v>79</v>
      </c>
      <c r="D104" s="974" t="s">
        <v>1565</v>
      </c>
      <c r="E104" s="974"/>
      <c r="F104" s="1001"/>
      <c r="G104" s="1048"/>
      <c r="H104" s="974" t="s">
        <v>1529</v>
      </c>
      <c r="I104" s="974"/>
      <c r="J104" s="1055"/>
      <c r="K104" s="974"/>
      <c r="L104" s="974"/>
      <c r="M104" s="1001"/>
      <c r="N104" s="1048" t="s">
        <v>187</v>
      </c>
      <c r="O104" s="974" t="s">
        <v>1395</v>
      </c>
      <c r="P104" s="974"/>
      <c r="Q104" s="1048"/>
      <c r="R104" s="974" t="s">
        <v>1491</v>
      </c>
      <c r="S104" s="1047"/>
      <c r="T104" s="974"/>
      <c r="U104" s="975"/>
      <c r="V104" s="35"/>
      <c r="W104" s="402">
        <v>11</v>
      </c>
      <c r="X104" s="400" t="str">
        <f>+D104</f>
        <v>Jumlah Collector</v>
      </c>
      <c r="Y104" s="400"/>
      <c r="Z104" s="400"/>
    </row>
    <row r="105" spans="1:26" ht="4.5" customHeight="1">
      <c r="A105" s="35"/>
      <c r="B105" s="988"/>
      <c r="C105" s="1060"/>
      <c r="D105" s="1406"/>
      <c r="E105" s="1385"/>
      <c r="F105" s="1008"/>
      <c r="G105" s="993"/>
      <c r="H105" s="993"/>
      <c r="I105" s="993"/>
      <c r="J105" s="993"/>
      <c r="K105" s="993"/>
      <c r="L105" s="993"/>
      <c r="M105" s="1008"/>
      <c r="N105" s="993"/>
      <c r="O105" s="993"/>
      <c r="P105" s="993"/>
      <c r="Q105" s="993"/>
      <c r="R105" s="993"/>
      <c r="S105" s="1060"/>
      <c r="T105" s="993"/>
      <c r="U105" s="994"/>
      <c r="V105" s="35"/>
      <c r="W105" s="979"/>
      <c r="X105" s="979"/>
      <c r="Y105" s="979"/>
      <c r="Z105" s="979"/>
    </row>
    <row r="106" spans="1:26" ht="15.75" customHeight="1">
      <c r="A106" s="35"/>
      <c r="B106" s="1009" t="s">
        <v>1452</v>
      </c>
      <c r="C106" s="1044" t="s">
        <v>1566</v>
      </c>
      <c r="D106" s="1044"/>
      <c r="E106" s="1044"/>
      <c r="F106" s="999"/>
      <c r="G106" s="999"/>
      <c r="H106" s="999"/>
      <c r="I106" s="999"/>
      <c r="J106" s="999"/>
      <c r="K106" s="999"/>
      <c r="L106" s="999"/>
      <c r="M106" s="999"/>
      <c r="N106" s="999"/>
      <c r="O106" s="999"/>
      <c r="P106" s="999"/>
      <c r="Q106" s="999"/>
      <c r="R106" s="999"/>
      <c r="S106" s="999"/>
      <c r="T106" s="999"/>
      <c r="U106" s="1000"/>
      <c r="V106" s="35"/>
      <c r="W106" s="35"/>
      <c r="X106" s="35"/>
      <c r="Y106" s="35"/>
      <c r="Z106" s="35"/>
    </row>
    <row r="107" spans="1:26" ht="6" customHeight="1">
      <c r="A107" s="35"/>
      <c r="B107" s="959"/>
      <c r="C107" s="1045"/>
      <c r="D107" s="1046"/>
      <c r="E107" s="1045"/>
      <c r="F107" s="965"/>
      <c r="G107" s="966"/>
      <c r="H107" s="966"/>
      <c r="I107" s="966"/>
      <c r="J107" s="966"/>
      <c r="K107" s="966"/>
      <c r="L107" s="966"/>
      <c r="M107" s="965"/>
      <c r="N107" s="966"/>
      <c r="O107" s="966"/>
      <c r="P107" s="966"/>
      <c r="Q107" s="966"/>
      <c r="R107" s="966"/>
      <c r="S107" s="966"/>
      <c r="T107" s="965"/>
      <c r="U107" s="967"/>
      <c r="V107" s="35"/>
      <c r="W107" s="400"/>
      <c r="X107" s="400"/>
      <c r="Y107" s="400"/>
      <c r="Z107" s="1394" t="s">
        <v>1567</v>
      </c>
    </row>
    <row r="108" spans="1:26" ht="15.75" customHeight="1">
      <c r="A108" s="35"/>
      <c r="B108" s="968"/>
      <c r="C108" s="1047" t="s">
        <v>946</v>
      </c>
      <c r="D108" s="1064" t="s">
        <v>1568</v>
      </c>
      <c r="E108" s="1001"/>
      <c r="F108" s="1001"/>
      <c r="G108" s="1048" t="s">
        <v>187</v>
      </c>
      <c r="H108" s="974" t="s">
        <v>1014</v>
      </c>
      <c r="I108" s="974"/>
      <c r="J108" s="1048" t="s">
        <v>187</v>
      </c>
      <c r="K108" s="974" t="s">
        <v>1428</v>
      </c>
      <c r="L108" s="974"/>
      <c r="M108" s="1001"/>
      <c r="N108" s="1048" t="s">
        <v>187</v>
      </c>
      <c r="O108" s="974" t="s">
        <v>1569</v>
      </c>
      <c r="P108" s="974"/>
      <c r="Q108" s="1048" t="s">
        <v>187</v>
      </c>
      <c r="R108" s="974" t="s">
        <v>1394</v>
      </c>
      <c r="S108" s="1047"/>
      <c r="T108" s="974"/>
      <c r="U108" s="975"/>
      <c r="V108" s="35"/>
      <c r="W108" s="1061">
        <v>1</v>
      </c>
      <c r="X108" s="1037" t="str">
        <f>+D108</f>
        <v>Kelengkapan Toolkit service</v>
      </c>
      <c r="Y108" s="1065" t="s">
        <v>1570</v>
      </c>
      <c r="Z108" s="1241"/>
    </row>
    <row r="109" spans="1:26" ht="4.5" customHeight="1">
      <c r="A109" s="35"/>
      <c r="B109" s="968"/>
      <c r="C109" s="1047"/>
      <c r="D109" s="1058"/>
      <c r="E109" s="1059"/>
      <c r="F109" s="1001"/>
      <c r="G109" s="974"/>
      <c r="H109" s="974"/>
      <c r="I109" s="974"/>
      <c r="J109" s="974"/>
      <c r="K109" s="974"/>
      <c r="L109" s="974"/>
      <c r="M109" s="1001"/>
      <c r="N109" s="974"/>
      <c r="O109" s="974"/>
      <c r="P109" s="974"/>
      <c r="Q109" s="974"/>
      <c r="R109" s="974"/>
      <c r="S109" s="1047"/>
      <c r="T109" s="974"/>
      <c r="U109" s="975"/>
      <c r="V109" s="35"/>
      <c r="W109" s="374"/>
      <c r="X109" s="979"/>
      <c r="Y109" s="979"/>
      <c r="Z109" s="1185"/>
    </row>
    <row r="110" spans="1:26" ht="15.75" customHeight="1">
      <c r="A110" s="35"/>
      <c r="B110" s="968"/>
      <c r="C110" s="1047" t="s">
        <v>956</v>
      </c>
      <c r="D110" s="1001" t="s">
        <v>1571</v>
      </c>
      <c r="E110" s="974"/>
      <c r="F110" s="1001"/>
      <c r="G110" s="1048" t="s">
        <v>187</v>
      </c>
      <c r="H110" s="974" t="s">
        <v>1014</v>
      </c>
      <c r="I110" s="974"/>
      <c r="J110" s="1049"/>
      <c r="K110" s="974" t="s">
        <v>1428</v>
      </c>
      <c r="L110" s="974"/>
      <c r="M110" s="1001"/>
      <c r="N110" s="1048" t="s">
        <v>187</v>
      </c>
      <c r="O110" s="1001" t="s">
        <v>1572</v>
      </c>
      <c r="P110" s="974"/>
      <c r="Q110" s="1048"/>
      <c r="R110" s="1001" t="s">
        <v>1465</v>
      </c>
      <c r="S110" s="1047"/>
      <c r="T110" s="974"/>
      <c r="U110" s="975"/>
      <c r="V110" s="35"/>
      <c r="W110" s="402">
        <v>2</v>
      </c>
      <c r="X110" s="400" t="str">
        <f>+D110</f>
        <v>Fisik barang service</v>
      </c>
      <c r="Y110" s="400"/>
      <c r="Z110" s="400"/>
    </row>
    <row r="111" spans="1:26" ht="4.5" customHeight="1">
      <c r="A111" s="35"/>
      <c r="B111" s="968"/>
      <c r="C111" s="1047"/>
      <c r="D111" s="1001"/>
      <c r="E111" s="974"/>
      <c r="F111" s="1001"/>
      <c r="G111" s="974"/>
      <c r="H111" s="974"/>
      <c r="I111" s="974"/>
      <c r="J111" s="974"/>
      <c r="K111" s="974"/>
      <c r="L111" s="974"/>
      <c r="M111" s="1001"/>
      <c r="N111" s="974"/>
      <c r="O111" s="974"/>
      <c r="P111" s="974"/>
      <c r="Q111" s="974"/>
      <c r="R111" s="974"/>
      <c r="S111" s="1047"/>
      <c r="T111" s="974"/>
      <c r="U111" s="975"/>
      <c r="V111" s="35"/>
      <c r="W111" s="374"/>
      <c r="X111" s="979"/>
      <c r="Y111" s="979"/>
      <c r="Z111" s="979"/>
    </row>
    <row r="112" spans="1:26" ht="15.75" customHeight="1">
      <c r="A112" s="35"/>
      <c r="B112" s="968"/>
      <c r="C112" s="1047" t="s">
        <v>958</v>
      </c>
      <c r="D112" s="1001" t="s">
        <v>1573</v>
      </c>
      <c r="E112" s="974"/>
      <c r="F112" s="1001"/>
      <c r="G112" s="1048" t="s">
        <v>187</v>
      </c>
      <c r="H112" s="974" t="s">
        <v>1014</v>
      </c>
      <c r="I112" s="974"/>
      <c r="J112" s="1048"/>
      <c r="K112" s="974" t="s">
        <v>1428</v>
      </c>
      <c r="L112" s="974"/>
      <c r="M112" s="1001"/>
      <c r="N112" s="1048" t="s">
        <v>187</v>
      </c>
      <c r="O112" s="974" t="s">
        <v>1574</v>
      </c>
      <c r="P112" s="974"/>
      <c r="Q112" s="1048"/>
      <c r="R112" s="974" t="s">
        <v>1575</v>
      </c>
      <c r="S112" s="1047"/>
      <c r="T112" s="974" t="s">
        <v>1576</v>
      </c>
      <c r="U112" s="975"/>
      <c r="V112" s="35"/>
      <c r="W112" s="402">
        <v>3</v>
      </c>
      <c r="X112" s="400" t="str">
        <f>+D112</f>
        <v>Fisik Barang Tarikan ( TB )</v>
      </c>
      <c r="Y112" s="1012" t="s">
        <v>1577</v>
      </c>
      <c r="Z112" s="1395" t="s">
        <v>1578</v>
      </c>
    </row>
    <row r="113" spans="1:26" ht="4.5" customHeight="1">
      <c r="A113" s="35"/>
      <c r="B113" s="968"/>
      <c r="C113" s="1047"/>
      <c r="D113" s="1001"/>
      <c r="E113" s="974"/>
      <c r="F113" s="1001"/>
      <c r="G113" s="974"/>
      <c r="H113" s="974"/>
      <c r="I113" s="974"/>
      <c r="J113" s="974"/>
      <c r="K113" s="974"/>
      <c r="L113" s="974"/>
      <c r="M113" s="1001"/>
      <c r="N113" s="974"/>
      <c r="O113" s="974"/>
      <c r="P113" s="974"/>
      <c r="Q113" s="974"/>
      <c r="R113" s="974"/>
      <c r="S113" s="1047"/>
      <c r="T113" s="974"/>
      <c r="U113" s="975"/>
      <c r="V113" s="35"/>
      <c r="W113" s="374"/>
      <c r="X113" s="979"/>
      <c r="Y113" s="979"/>
      <c r="Z113" s="1185"/>
    </row>
    <row r="114" spans="1:26" ht="15.75" customHeight="1">
      <c r="A114" s="35"/>
      <c r="B114" s="968"/>
      <c r="C114" s="1047" t="s">
        <v>960</v>
      </c>
      <c r="D114" s="1001" t="s">
        <v>1579</v>
      </c>
      <c r="E114" s="974"/>
      <c r="F114" s="1001"/>
      <c r="G114" s="1048" t="s">
        <v>187</v>
      </c>
      <c r="H114" s="974" t="s">
        <v>1502</v>
      </c>
      <c r="I114" s="974"/>
      <c r="J114" s="1048"/>
      <c r="K114" s="974" t="s">
        <v>1580</v>
      </c>
      <c r="L114" s="974"/>
      <c r="M114" s="1001"/>
      <c r="N114" s="974"/>
      <c r="O114" s="974"/>
      <c r="P114" s="974"/>
      <c r="Q114" s="974"/>
      <c r="R114" s="974"/>
      <c r="S114" s="1047"/>
      <c r="T114" s="974"/>
      <c r="U114" s="975"/>
      <c r="V114" s="35"/>
      <c r="W114" s="402">
        <v>4</v>
      </c>
      <c r="X114" s="400" t="str">
        <f>+D114</f>
        <v>Pembinaan Kolektor</v>
      </c>
      <c r="Y114" s="400"/>
      <c r="Z114" s="400"/>
    </row>
    <row r="115" spans="1:26" ht="4.5" customHeight="1">
      <c r="A115" s="35"/>
      <c r="B115" s="968"/>
      <c r="C115" s="1047"/>
      <c r="D115" s="1001"/>
      <c r="E115" s="974"/>
      <c r="F115" s="1001"/>
      <c r="G115" s="974"/>
      <c r="H115" s="974"/>
      <c r="I115" s="974"/>
      <c r="J115" s="974"/>
      <c r="K115" s="974"/>
      <c r="L115" s="974"/>
      <c r="M115" s="1001"/>
      <c r="N115" s="974"/>
      <c r="O115" s="974"/>
      <c r="P115" s="974"/>
      <c r="Q115" s="974"/>
      <c r="R115" s="974"/>
      <c r="S115" s="1047"/>
      <c r="T115" s="974"/>
      <c r="U115" s="975"/>
      <c r="V115" s="35"/>
      <c r="W115" s="374"/>
      <c r="X115" s="979"/>
      <c r="Y115" s="979"/>
      <c r="Z115" s="979"/>
    </row>
    <row r="116" spans="1:26" ht="15.75" customHeight="1">
      <c r="A116" s="35"/>
      <c r="B116" s="968"/>
      <c r="C116" s="1047" t="s">
        <v>1555</v>
      </c>
      <c r="D116" s="1001" t="s">
        <v>1581</v>
      </c>
      <c r="E116" s="974"/>
      <c r="F116" s="1001"/>
      <c r="G116" s="1048" t="s">
        <v>187</v>
      </c>
      <c r="H116" s="974" t="s">
        <v>1582</v>
      </c>
      <c r="I116" s="974"/>
      <c r="J116" s="1048"/>
      <c r="K116" s="974" t="s">
        <v>1583</v>
      </c>
      <c r="L116" s="974"/>
      <c r="M116" s="1001"/>
      <c r="N116" s="1049"/>
      <c r="O116" s="974" t="s">
        <v>1447</v>
      </c>
      <c r="P116" s="974"/>
      <c r="Q116" s="1048" t="s">
        <v>187</v>
      </c>
      <c r="R116" s="974" t="s">
        <v>1584</v>
      </c>
      <c r="S116" s="1047"/>
      <c r="T116" s="974"/>
      <c r="U116" s="975"/>
      <c r="V116" s="35"/>
      <c r="W116" s="1258">
        <v>5</v>
      </c>
      <c r="X116" s="1390" t="str">
        <f>+D116</f>
        <v>Latihan demo produk</v>
      </c>
      <c r="Y116" s="1396" t="s">
        <v>1513</v>
      </c>
      <c r="Z116" s="1258" t="s">
        <v>1514</v>
      </c>
    </row>
    <row r="117" spans="1:26" ht="4.5" customHeight="1">
      <c r="A117" s="35"/>
      <c r="B117" s="968"/>
      <c r="C117" s="1047"/>
      <c r="D117" s="1401"/>
      <c r="E117" s="1139"/>
      <c r="F117" s="1001"/>
      <c r="G117" s="974"/>
      <c r="H117" s="974"/>
      <c r="I117" s="974"/>
      <c r="J117" s="974"/>
      <c r="K117" s="974"/>
      <c r="L117" s="974"/>
      <c r="M117" s="1001"/>
      <c r="N117" s="974"/>
      <c r="O117" s="974"/>
      <c r="P117" s="974"/>
      <c r="Q117" s="974"/>
      <c r="R117" s="974"/>
      <c r="S117" s="1047"/>
      <c r="T117" s="974"/>
      <c r="U117" s="975"/>
      <c r="V117" s="35"/>
      <c r="W117" s="1241"/>
      <c r="X117" s="1241"/>
      <c r="Y117" s="1241"/>
      <c r="Z117" s="1241"/>
    </row>
    <row r="118" spans="1:26" ht="15.75" customHeight="1">
      <c r="A118" s="35"/>
      <c r="B118" s="968"/>
      <c r="C118" s="1047"/>
      <c r="D118" s="1058"/>
      <c r="E118" s="1059"/>
      <c r="F118" s="1001"/>
      <c r="G118" s="974"/>
      <c r="H118" s="974"/>
      <c r="I118" s="974"/>
      <c r="J118" s="974"/>
      <c r="K118" s="974"/>
      <c r="L118" s="974"/>
      <c r="M118" s="1001"/>
      <c r="N118" s="1049"/>
      <c r="O118" s="974" t="s">
        <v>1380</v>
      </c>
      <c r="P118" s="974"/>
      <c r="Q118" s="1049"/>
      <c r="R118" s="974" t="s">
        <v>1515</v>
      </c>
      <c r="S118" s="1047"/>
      <c r="T118" s="974"/>
      <c r="U118" s="975"/>
      <c r="V118" s="35"/>
      <c r="W118" s="1259"/>
      <c r="X118" s="1259"/>
      <c r="Y118" s="1259"/>
      <c r="Z118" s="1259"/>
    </row>
    <row r="119" spans="1:26" ht="4.5" customHeight="1">
      <c r="A119" s="35"/>
      <c r="B119" s="968"/>
      <c r="C119" s="1047"/>
      <c r="D119" s="1058"/>
      <c r="E119" s="1059"/>
      <c r="F119" s="1001"/>
      <c r="G119" s="974"/>
      <c r="H119" s="974"/>
      <c r="I119" s="974"/>
      <c r="J119" s="974"/>
      <c r="K119" s="974"/>
      <c r="L119" s="974"/>
      <c r="M119" s="1001"/>
      <c r="N119" s="974"/>
      <c r="O119" s="974"/>
      <c r="P119" s="974"/>
      <c r="Q119" s="974"/>
      <c r="R119" s="974"/>
      <c r="S119" s="1047"/>
      <c r="T119" s="974"/>
      <c r="U119" s="975"/>
      <c r="V119" s="35"/>
      <c r="W119" s="374"/>
      <c r="X119" s="979"/>
      <c r="Y119" s="979"/>
      <c r="Z119" s="979"/>
    </row>
    <row r="120" spans="1:26" ht="15.75" customHeight="1">
      <c r="A120" s="35"/>
      <c r="B120" s="968"/>
      <c r="C120" s="1047" t="s">
        <v>1381</v>
      </c>
      <c r="D120" s="1064" t="s">
        <v>1585</v>
      </c>
      <c r="E120" s="974"/>
      <c r="F120" s="1001"/>
      <c r="G120" s="1048" t="s">
        <v>187</v>
      </c>
      <c r="H120" s="974" t="s">
        <v>1014</v>
      </c>
      <c r="I120" s="974"/>
      <c r="J120" s="1048"/>
      <c r="K120" s="974" t="s">
        <v>1351</v>
      </c>
      <c r="L120" s="974"/>
      <c r="M120" s="1001"/>
      <c r="N120" s="1049"/>
      <c r="O120" s="974" t="s">
        <v>1586</v>
      </c>
      <c r="P120" s="974"/>
      <c r="Q120" s="1048" t="s">
        <v>187</v>
      </c>
      <c r="R120" s="974" t="s">
        <v>1587</v>
      </c>
      <c r="S120" s="1047"/>
      <c r="T120" s="974"/>
      <c r="U120" s="975"/>
      <c r="V120" s="35"/>
      <c r="W120" s="402">
        <v>6</v>
      </c>
      <c r="X120" s="400" t="str">
        <f>+D120</f>
        <v>Papan Monitoring Penagihan</v>
      </c>
      <c r="Y120" s="400"/>
      <c r="Z120" s="400"/>
    </row>
    <row r="121" spans="1:26" ht="4.5" customHeight="1">
      <c r="A121" s="35"/>
      <c r="B121" s="968"/>
      <c r="C121" s="1047"/>
      <c r="D121" s="1401"/>
      <c r="E121" s="1139"/>
      <c r="F121" s="1001"/>
      <c r="G121" s="974"/>
      <c r="H121" s="974"/>
      <c r="I121" s="974"/>
      <c r="J121" s="974"/>
      <c r="K121" s="974"/>
      <c r="L121" s="974"/>
      <c r="M121" s="1001"/>
      <c r="N121" s="974"/>
      <c r="O121" s="974"/>
      <c r="P121" s="974"/>
      <c r="Q121" s="974"/>
      <c r="R121" s="974"/>
      <c r="S121" s="1047"/>
      <c r="T121" s="974"/>
      <c r="U121" s="975"/>
      <c r="V121" s="35"/>
      <c r="W121" s="374"/>
      <c r="X121" s="979"/>
      <c r="Y121" s="979"/>
      <c r="Z121" s="979"/>
    </row>
    <row r="122" spans="1:26" ht="15.75" customHeight="1">
      <c r="A122" s="35"/>
      <c r="B122" s="968"/>
      <c r="C122" s="1047" t="s">
        <v>1383</v>
      </c>
      <c r="D122" s="1001" t="s">
        <v>1519</v>
      </c>
      <c r="E122" s="974"/>
      <c r="F122" s="1001"/>
      <c r="G122" s="1048" t="s">
        <v>187</v>
      </c>
      <c r="H122" s="974" t="s">
        <v>1588</v>
      </c>
      <c r="I122" s="974"/>
      <c r="J122" s="974"/>
      <c r="K122" s="974"/>
      <c r="L122" s="974"/>
      <c r="M122" s="1001"/>
      <c r="N122" s="1048" t="s">
        <v>187</v>
      </c>
      <c r="O122" s="974" t="s">
        <v>1521</v>
      </c>
      <c r="P122" s="974"/>
      <c r="Q122" s="1049"/>
      <c r="R122" s="974" t="s">
        <v>1522</v>
      </c>
      <c r="S122" s="1047"/>
      <c r="T122" s="974"/>
      <c r="U122" s="975"/>
      <c r="V122" s="35"/>
      <c r="W122" s="402">
        <v>7</v>
      </c>
      <c r="X122" s="400" t="str">
        <f>+D122</f>
        <v>Seragam</v>
      </c>
      <c r="Y122" s="400"/>
      <c r="Z122" s="400"/>
    </row>
    <row r="123" spans="1:26" ht="4.5" customHeight="1">
      <c r="A123" s="35"/>
      <c r="B123" s="968"/>
      <c r="C123" s="1047"/>
      <c r="D123" s="1001"/>
      <c r="E123" s="974"/>
      <c r="F123" s="1001"/>
      <c r="G123" s="1055"/>
      <c r="H123" s="974"/>
      <c r="I123" s="974"/>
      <c r="J123" s="974"/>
      <c r="K123" s="974"/>
      <c r="L123" s="974"/>
      <c r="M123" s="1001"/>
      <c r="N123" s="1055"/>
      <c r="O123" s="974"/>
      <c r="P123" s="974"/>
      <c r="Q123" s="974"/>
      <c r="R123" s="974"/>
      <c r="S123" s="1047"/>
      <c r="T123" s="974"/>
      <c r="U123" s="975"/>
      <c r="V123" s="35"/>
      <c r="W123" s="374"/>
      <c r="X123" s="979"/>
      <c r="Y123" s="979"/>
      <c r="Z123" s="979"/>
    </row>
    <row r="124" spans="1:26" ht="15.75" customHeight="1">
      <c r="A124" s="35"/>
      <c r="B124" s="968"/>
      <c r="C124" s="1047" t="s">
        <v>1589</v>
      </c>
      <c r="D124" s="1001" t="s">
        <v>1590</v>
      </c>
      <c r="E124" s="974"/>
      <c r="F124" s="1001"/>
      <c r="G124" s="1048" t="s">
        <v>187</v>
      </c>
      <c r="H124" s="974" t="s">
        <v>1591</v>
      </c>
      <c r="I124" s="974"/>
      <c r="J124" s="1048" t="s">
        <v>187</v>
      </c>
      <c r="K124" s="974" t="s">
        <v>1592</v>
      </c>
      <c r="L124" s="974"/>
      <c r="M124" s="1001"/>
      <c r="N124" s="1055"/>
      <c r="O124" s="974"/>
      <c r="P124" s="974"/>
      <c r="Q124" s="974"/>
      <c r="R124" s="974"/>
      <c r="S124" s="1047"/>
      <c r="T124" s="974"/>
      <c r="U124" s="975"/>
      <c r="V124" s="35"/>
      <c r="W124" s="402">
        <v>8</v>
      </c>
      <c r="X124" s="400" t="str">
        <f>+D124</f>
        <v>Kolektor yang menggunakan HP android</v>
      </c>
      <c r="Y124" s="1012" t="s">
        <v>1593</v>
      </c>
      <c r="Z124" s="400"/>
    </row>
    <row r="125" spans="1:26" ht="6" customHeight="1">
      <c r="A125" s="35"/>
      <c r="B125" s="968"/>
      <c r="C125" s="1047"/>
      <c r="D125" s="1001"/>
      <c r="E125" s="974"/>
      <c r="F125" s="1001"/>
      <c r="G125" s="1055"/>
      <c r="H125" s="974"/>
      <c r="I125" s="974"/>
      <c r="J125" s="1055"/>
      <c r="K125" s="974"/>
      <c r="L125" s="974"/>
      <c r="M125" s="1001"/>
      <c r="N125" s="1055"/>
      <c r="O125" s="974"/>
      <c r="P125" s="974"/>
      <c r="Q125" s="974"/>
      <c r="R125" s="974"/>
      <c r="S125" s="1047"/>
      <c r="T125" s="974"/>
      <c r="U125" s="975"/>
      <c r="V125" s="35"/>
      <c r="W125" s="374"/>
      <c r="X125" s="979"/>
      <c r="Y125" s="979"/>
      <c r="Z125" s="979"/>
    </row>
    <row r="126" spans="1:26" ht="15.75" customHeight="1">
      <c r="A126" s="35"/>
      <c r="B126" s="968"/>
      <c r="C126" s="1047" t="s">
        <v>1594</v>
      </c>
      <c r="D126" s="1001" t="s">
        <v>1595</v>
      </c>
      <c r="E126" s="974"/>
      <c r="F126" s="1001"/>
      <c r="G126" s="1048" t="s">
        <v>187</v>
      </c>
      <c r="H126" s="974" t="s">
        <v>1014</v>
      </c>
      <c r="I126" s="974"/>
      <c r="J126" s="1048" t="s">
        <v>187</v>
      </c>
      <c r="K126" s="974" t="s">
        <v>1351</v>
      </c>
      <c r="L126" s="974"/>
      <c r="M126" s="1001"/>
      <c r="N126" s="1055"/>
      <c r="O126" s="974"/>
      <c r="P126" s="974"/>
      <c r="Q126" s="974"/>
      <c r="R126" s="974"/>
      <c r="S126" s="1047"/>
      <c r="T126" s="974"/>
      <c r="U126" s="975"/>
      <c r="V126" s="35"/>
      <c r="W126" s="402">
        <v>9</v>
      </c>
      <c r="X126" s="400" t="str">
        <f>+D126</f>
        <v>Surveyor menggunakan HP android</v>
      </c>
      <c r="Y126" s="400"/>
      <c r="Z126" s="400"/>
    </row>
    <row r="127" spans="1:26" ht="3.75" customHeight="1">
      <c r="A127" s="35"/>
      <c r="B127" s="968"/>
      <c r="C127" s="1047"/>
      <c r="D127" s="1001"/>
      <c r="E127" s="974"/>
      <c r="F127" s="1008"/>
      <c r="G127" s="974"/>
      <c r="H127" s="974"/>
      <c r="I127" s="974"/>
      <c r="J127" s="974"/>
      <c r="K127" s="974"/>
      <c r="L127" s="974"/>
      <c r="M127" s="1001"/>
      <c r="N127" s="974"/>
      <c r="O127" s="974"/>
      <c r="P127" s="974"/>
      <c r="Q127" s="974"/>
      <c r="R127" s="974"/>
      <c r="S127" s="1047"/>
      <c r="T127" s="974"/>
      <c r="U127" s="975"/>
      <c r="V127" s="35"/>
      <c r="W127" s="979"/>
      <c r="X127" s="979"/>
      <c r="Y127" s="979"/>
      <c r="Z127" s="979"/>
    </row>
    <row r="128" spans="1:26" ht="14.25" customHeight="1">
      <c r="A128" s="35"/>
      <c r="B128" s="1009" t="s">
        <v>1596</v>
      </c>
      <c r="C128" s="1044" t="s">
        <v>1597</v>
      </c>
      <c r="D128" s="1044"/>
      <c r="E128" s="1044"/>
      <c r="F128" s="999"/>
      <c r="G128" s="999"/>
      <c r="H128" s="999"/>
      <c r="I128" s="999"/>
      <c r="J128" s="999"/>
      <c r="K128" s="999"/>
      <c r="L128" s="999"/>
      <c r="M128" s="999"/>
      <c r="N128" s="999"/>
      <c r="O128" s="999"/>
      <c r="P128" s="999"/>
      <c r="Q128" s="999"/>
      <c r="R128" s="999"/>
      <c r="S128" s="999"/>
      <c r="T128" s="999"/>
      <c r="U128" s="1000"/>
      <c r="V128" s="35"/>
      <c r="W128" s="35"/>
      <c r="X128" s="35"/>
      <c r="Y128" s="35"/>
      <c r="Z128" s="35"/>
    </row>
    <row r="129" spans="1:26" ht="4.5" customHeight="1">
      <c r="A129" s="35"/>
      <c r="B129" s="944"/>
      <c r="C129" s="41"/>
      <c r="D129" s="1046"/>
      <c r="E129" s="41"/>
      <c r="F129" s="965"/>
      <c r="G129" s="1066"/>
      <c r="H129" s="35"/>
      <c r="I129" s="35"/>
      <c r="J129" s="1066"/>
      <c r="K129" s="35"/>
      <c r="L129" s="35"/>
      <c r="M129" s="965"/>
      <c r="N129" s="1066"/>
      <c r="O129" s="35"/>
      <c r="P129" s="35"/>
      <c r="Q129" s="1066"/>
      <c r="R129" s="35"/>
      <c r="S129" s="35"/>
      <c r="T129" s="965"/>
      <c r="U129" s="357"/>
      <c r="V129" s="35"/>
      <c r="W129" s="400"/>
      <c r="X129" s="400"/>
      <c r="Y129" s="400"/>
      <c r="Z129" s="400"/>
    </row>
    <row r="130" spans="1:26" ht="15.75" customHeight="1">
      <c r="A130" s="35"/>
      <c r="B130" s="968"/>
      <c r="C130" s="1067" t="s">
        <v>946</v>
      </c>
      <c r="D130" s="1001" t="s">
        <v>232</v>
      </c>
      <c r="E130" s="974"/>
      <c r="F130" s="1001"/>
      <c r="G130" s="1048"/>
      <c r="H130" s="974" t="s">
        <v>1014</v>
      </c>
      <c r="I130" s="974"/>
      <c r="J130" s="1049"/>
      <c r="K130" s="974" t="s">
        <v>1598</v>
      </c>
      <c r="L130" s="974"/>
      <c r="M130" s="1001"/>
      <c r="N130" s="1048" t="s">
        <v>187</v>
      </c>
      <c r="O130" s="974" t="s">
        <v>1599</v>
      </c>
      <c r="P130" s="974"/>
      <c r="Q130" s="1049"/>
      <c r="R130" s="974" t="s">
        <v>1600</v>
      </c>
      <c r="S130" s="1047"/>
      <c r="T130" s="974"/>
      <c r="U130" s="975"/>
      <c r="V130" s="35"/>
      <c r="W130" s="1061">
        <v>1</v>
      </c>
      <c r="X130" s="1037" t="str">
        <f>+D130</f>
        <v>Surveyor</v>
      </c>
      <c r="Y130" s="1037"/>
      <c r="Z130" s="1037"/>
    </row>
    <row r="131" spans="1:26" ht="4.5" customHeight="1">
      <c r="A131" s="35"/>
      <c r="B131" s="968"/>
      <c r="C131" s="1047"/>
      <c r="D131" s="1001"/>
      <c r="E131" s="974"/>
      <c r="F131" s="1001"/>
      <c r="G131" s="974"/>
      <c r="H131" s="974"/>
      <c r="I131" s="974"/>
      <c r="J131" s="974"/>
      <c r="K131" s="974"/>
      <c r="L131" s="974"/>
      <c r="M131" s="1001"/>
      <c r="N131" s="974"/>
      <c r="O131" s="974"/>
      <c r="P131" s="974"/>
      <c r="Q131" s="974"/>
      <c r="R131" s="974"/>
      <c r="S131" s="1047"/>
      <c r="T131" s="974"/>
      <c r="U131" s="975"/>
      <c r="V131" s="35"/>
      <c r="W131" s="374"/>
      <c r="X131" s="979"/>
      <c r="Y131" s="979"/>
      <c r="Z131" s="979"/>
    </row>
    <row r="132" spans="1:26" ht="15.75" customHeight="1">
      <c r="A132" s="35"/>
      <c r="B132" s="968"/>
      <c r="C132" s="1067" t="s">
        <v>956</v>
      </c>
      <c r="D132" s="1001" t="s">
        <v>1601</v>
      </c>
      <c r="E132" s="974"/>
      <c r="F132" s="1001"/>
      <c r="G132" s="1048"/>
      <c r="H132" s="974" t="s">
        <v>1529</v>
      </c>
      <c r="I132" s="1055"/>
      <c r="J132" s="1049"/>
      <c r="K132" s="974" t="s">
        <v>1598</v>
      </c>
      <c r="L132" s="974"/>
      <c r="M132" s="1001"/>
      <c r="N132" s="1048"/>
      <c r="O132" s="974" t="s">
        <v>1599</v>
      </c>
      <c r="P132" s="974"/>
      <c r="Q132" s="1049"/>
      <c r="R132" s="974" t="s">
        <v>1600</v>
      </c>
      <c r="S132" s="1047"/>
      <c r="T132" s="974"/>
      <c r="U132" s="975"/>
      <c r="V132" s="35"/>
      <c r="W132" s="402">
        <v>2</v>
      </c>
      <c r="X132" s="400" t="str">
        <f>+D132</f>
        <v>Kolektor Senior</v>
      </c>
      <c r="Y132" s="400"/>
      <c r="Z132" s="400"/>
    </row>
    <row r="133" spans="1:26" ht="4.5" customHeight="1">
      <c r="A133" s="35"/>
      <c r="B133" s="968"/>
      <c r="C133" s="1047"/>
      <c r="D133" s="1001"/>
      <c r="E133" s="974"/>
      <c r="F133" s="1001"/>
      <c r="G133" s="974"/>
      <c r="H133" s="974"/>
      <c r="I133" s="974"/>
      <c r="J133" s="974"/>
      <c r="K133" s="974"/>
      <c r="L133" s="974"/>
      <c r="M133" s="1001"/>
      <c r="N133" s="974"/>
      <c r="O133" s="974"/>
      <c r="P133" s="974"/>
      <c r="Q133" s="974"/>
      <c r="R133" s="974"/>
      <c r="S133" s="1047"/>
      <c r="T133" s="974"/>
      <c r="U133" s="975"/>
      <c r="V133" s="35"/>
      <c r="W133" s="374"/>
      <c r="X133" s="979"/>
      <c r="Y133" s="979"/>
      <c r="Z133" s="979"/>
    </row>
    <row r="134" spans="1:26" ht="15.75" customHeight="1">
      <c r="A134" s="35"/>
      <c r="B134" s="968"/>
      <c r="C134" s="1067" t="s">
        <v>958</v>
      </c>
      <c r="D134" s="1001" t="s">
        <v>1602</v>
      </c>
      <c r="E134" s="974"/>
      <c r="F134" s="1001"/>
      <c r="G134" s="1049"/>
      <c r="H134" s="974" t="s">
        <v>1529</v>
      </c>
      <c r="I134" s="1055"/>
      <c r="J134" s="1049"/>
      <c r="K134" s="974" t="s">
        <v>1598</v>
      </c>
      <c r="L134" s="974"/>
      <c r="M134" s="1001"/>
      <c r="N134" s="1048" t="s">
        <v>187</v>
      </c>
      <c r="O134" s="974" t="s">
        <v>1599</v>
      </c>
      <c r="P134" s="974"/>
      <c r="Q134" s="1049"/>
      <c r="R134" s="974" t="s">
        <v>1600</v>
      </c>
      <c r="S134" s="1047"/>
      <c r="T134" s="974"/>
      <c r="U134" s="975"/>
      <c r="V134" s="35"/>
      <c r="W134" s="402">
        <v>3</v>
      </c>
      <c r="X134" s="400" t="str">
        <f>+D134</f>
        <v xml:space="preserve">Kolektor </v>
      </c>
      <c r="Y134" s="400"/>
      <c r="Z134" s="400"/>
    </row>
    <row r="135" spans="1:26" ht="4.5" customHeight="1">
      <c r="A135" s="35"/>
      <c r="B135" s="968"/>
      <c r="C135" s="1047"/>
      <c r="D135" s="1001"/>
      <c r="E135" s="974"/>
      <c r="F135" s="1001"/>
      <c r="G135" s="974"/>
      <c r="H135" s="974"/>
      <c r="I135" s="974"/>
      <c r="J135" s="974"/>
      <c r="K135" s="974"/>
      <c r="L135" s="974"/>
      <c r="M135" s="1001"/>
      <c r="N135" s="974"/>
      <c r="O135" s="974"/>
      <c r="P135" s="974"/>
      <c r="Q135" s="974"/>
      <c r="R135" s="974"/>
      <c r="S135" s="1047"/>
      <c r="T135" s="974"/>
      <c r="U135" s="975"/>
      <c r="V135" s="35"/>
      <c r="W135" s="374"/>
      <c r="X135" s="979"/>
      <c r="Y135" s="979"/>
      <c r="Z135" s="979"/>
    </row>
    <row r="136" spans="1:26" ht="17.25" customHeight="1">
      <c r="A136" s="35"/>
      <c r="B136" s="968"/>
      <c r="C136" s="1067" t="s">
        <v>960</v>
      </c>
      <c r="D136" s="1001" t="s">
        <v>1603</v>
      </c>
      <c r="E136" s="974"/>
      <c r="F136" s="1001"/>
      <c r="G136" s="1048"/>
      <c r="H136" s="974" t="s">
        <v>1529</v>
      </c>
      <c r="I136" s="974"/>
      <c r="J136" s="1049"/>
      <c r="K136" s="974" t="s">
        <v>1598</v>
      </c>
      <c r="L136" s="974"/>
      <c r="M136" s="1001"/>
      <c r="N136" s="1048"/>
      <c r="O136" s="974" t="s">
        <v>1599</v>
      </c>
      <c r="P136" s="974"/>
      <c r="Q136" s="1048"/>
      <c r="R136" s="974" t="s">
        <v>1600</v>
      </c>
      <c r="S136" s="1047"/>
      <c r="T136" s="974"/>
      <c r="U136" s="975"/>
      <c r="V136" s="35"/>
      <c r="W136" s="1002">
        <v>4</v>
      </c>
      <c r="X136" s="400" t="str">
        <f>+D136</f>
        <v>Kolektor Tandem</v>
      </c>
      <c r="Y136" s="400"/>
      <c r="Z136" s="400"/>
    </row>
    <row r="137" spans="1:26" ht="11.25" customHeight="1">
      <c r="A137" s="35"/>
      <c r="B137" s="968"/>
      <c r="C137" s="974"/>
      <c r="D137" s="974"/>
      <c r="E137" s="974"/>
      <c r="F137" s="1008"/>
      <c r="G137" s="974"/>
      <c r="H137" s="974"/>
      <c r="I137" s="974"/>
      <c r="J137" s="974"/>
      <c r="K137" s="974"/>
      <c r="L137" s="974"/>
      <c r="M137" s="974"/>
      <c r="N137" s="974"/>
      <c r="O137" s="974"/>
      <c r="P137" s="974"/>
      <c r="Q137" s="974"/>
      <c r="R137" s="974"/>
      <c r="S137" s="974"/>
      <c r="T137" s="974"/>
      <c r="U137" s="975"/>
      <c r="V137" s="35"/>
      <c r="W137" s="1068"/>
      <c r="X137" s="979"/>
      <c r="Y137" s="979"/>
      <c r="Z137" s="979"/>
    </row>
    <row r="138" spans="1:26" ht="16.5" customHeight="1">
      <c r="A138" s="35"/>
      <c r="B138" s="995" t="s">
        <v>1604</v>
      </c>
      <c r="C138" s="997" t="s">
        <v>1531</v>
      </c>
      <c r="D138" s="997"/>
      <c r="E138" s="1044"/>
      <c r="F138" s="999"/>
      <c r="G138" s="999"/>
      <c r="H138" s="999"/>
      <c r="I138" s="999"/>
      <c r="J138" s="999"/>
      <c r="K138" s="999"/>
      <c r="L138" s="999"/>
      <c r="M138" s="999"/>
      <c r="N138" s="999"/>
      <c r="O138" s="999"/>
      <c r="P138" s="999"/>
      <c r="Q138" s="999"/>
      <c r="R138" s="999"/>
      <c r="S138" s="999"/>
      <c r="T138" s="999"/>
      <c r="U138" s="1000"/>
      <c r="V138" s="35"/>
      <c r="W138" s="35"/>
      <c r="X138" s="35"/>
      <c r="Y138" s="35"/>
      <c r="Z138" s="35"/>
    </row>
    <row r="139" spans="1:26" ht="3" customHeight="1">
      <c r="A139" s="35"/>
      <c r="B139" s="944"/>
      <c r="C139" s="41"/>
      <c r="D139" s="1046"/>
      <c r="E139" s="41"/>
      <c r="F139" s="965"/>
      <c r="G139" s="1066"/>
      <c r="H139" s="35"/>
      <c r="I139" s="35"/>
      <c r="J139" s="1066"/>
      <c r="K139" s="35"/>
      <c r="L139" s="35"/>
      <c r="M139" s="965"/>
      <c r="N139" s="1066"/>
      <c r="O139" s="35"/>
      <c r="P139" s="35"/>
      <c r="Q139" s="1066"/>
      <c r="R139" s="35"/>
      <c r="S139" s="35"/>
      <c r="T139" s="965"/>
      <c r="U139" s="357"/>
      <c r="V139" s="35"/>
      <c r="W139" s="400"/>
      <c r="X139" s="400"/>
      <c r="Y139" s="400"/>
      <c r="Z139" s="400"/>
    </row>
    <row r="140" spans="1:26" ht="15.75" customHeight="1">
      <c r="A140" s="35"/>
      <c r="B140" s="968"/>
      <c r="C140" s="1067" t="s">
        <v>946</v>
      </c>
      <c r="D140" s="1001" t="s">
        <v>1532</v>
      </c>
      <c r="E140" s="974"/>
      <c r="F140" s="1001"/>
      <c r="G140" s="1048" t="s">
        <v>187</v>
      </c>
      <c r="H140" s="974" t="s">
        <v>1605</v>
      </c>
      <c r="I140" s="974"/>
      <c r="J140" s="1048"/>
      <c r="K140" s="974" t="s">
        <v>1606</v>
      </c>
      <c r="L140" s="974"/>
      <c r="M140" s="1001"/>
      <c r="N140" s="1048"/>
      <c r="O140" s="974" t="s">
        <v>1535</v>
      </c>
      <c r="P140" s="974"/>
      <c r="Q140" s="1048"/>
      <c r="R140" s="974" t="s">
        <v>1536</v>
      </c>
      <c r="S140" s="1047"/>
      <c r="T140" s="974"/>
      <c r="U140" s="975"/>
      <c r="V140" s="35"/>
      <c r="W140" s="1392">
        <v>1</v>
      </c>
      <c r="X140" s="1393" t="str">
        <f>+D140</f>
        <v>Area Garapan</v>
      </c>
      <c r="Y140" s="1397"/>
      <c r="Z140" s="1397"/>
    </row>
    <row r="141" spans="1:26" ht="3.75" customHeight="1">
      <c r="A141" s="35"/>
      <c r="B141" s="968"/>
      <c r="C141" s="1047"/>
      <c r="D141" s="1001"/>
      <c r="E141" s="974"/>
      <c r="F141" s="1001"/>
      <c r="G141" s="974"/>
      <c r="H141" s="974"/>
      <c r="I141" s="974"/>
      <c r="J141" s="974"/>
      <c r="K141" s="974"/>
      <c r="L141" s="974"/>
      <c r="M141" s="1001"/>
      <c r="N141" s="974"/>
      <c r="O141" s="974"/>
      <c r="P141" s="974"/>
      <c r="Q141" s="974"/>
      <c r="R141" s="974"/>
      <c r="S141" s="1047"/>
      <c r="T141" s="974"/>
      <c r="U141" s="975"/>
      <c r="V141" s="35"/>
      <c r="W141" s="1241"/>
      <c r="X141" s="1241"/>
      <c r="Y141" s="1241"/>
      <c r="Z141" s="1241"/>
    </row>
    <row r="142" spans="1:26" ht="15.75" customHeight="1">
      <c r="A142" s="35"/>
      <c r="B142" s="968"/>
      <c r="C142" s="1047"/>
      <c r="D142" s="1001"/>
      <c r="E142" s="974"/>
      <c r="F142" s="1001"/>
      <c r="G142" s="974"/>
      <c r="H142" s="974"/>
      <c r="I142" s="974"/>
      <c r="J142" s="974"/>
      <c r="K142" s="974"/>
      <c r="L142" s="974"/>
      <c r="M142" s="1001"/>
      <c r="N142" s="1049"/>
      <c r="O142" s="974" t="s">
        <v>1537</v>
      </c>
      <c r="P142" s="974"/>
      <c r="Q142" s="1048" t="s">
        <v>187</v>
      </c>
      <c r="R142" s="974" t="s">
        <v>1538</v>
      </c>
      <c r="S142" s="1047"/>
      <c r="T142" s="974"/>
      <c r="U142" s="975"/>
      <c r="V142" s="35"/>
      <c r="W142" s="1259"/>
      <c r="X142" s="1259"/>
      <c r="Y142" s="1259"/>
      <c r="Z142" s="1259"/>
    </row>
    <row r="143" spans="1:26" ht="3.75" customHeight="1">
      <c r="A143" s="35"/>
      <c r="B143" s="968"/>
      <c r="C143" s="1047"/>
      <c r="D143" s="1001"/>
      <c r="E143" s="974"/>
      <c r="F143" s="1001"/>
      <c r="G143" s="974"/>
      <c r="H143" s="974"/>
      <c r="I143" s="974"/>
      <c r="J143" s="974"/>
      <c r="K143" s="974"/>
      <c r="L143" s="974"/>
      <c r="M143" s="1001"/>
      <c r="N143" s="974"/>
      <c r="O143" s="974"/>
      <c r="P143" s="974"/>
      <c r="Q143" s="974"/>
      <c r="R143" s="974"/>
      <c r="S143" s="1047"/>
      <c r="T143" s="974"/>
      <c r="U143" s="975"/>
      <c r="V143" s="35"/>
      <c r="W143" s="374"/>
      <c r="X143" s="979" t="s">
        <v>1607</v>
      </c>
      <c r="Y143" s="979"/>
      <c r="Z143" s="979"/>
    </row>
    <row r="144" spans="1:26" ht="15.75" customHeight="1">
      <c r="A144" s="35"/>
      <c r="B144" s="968"/>
      <c r="C144" s="1067" t="s">
        <v>956</v>
      </c>
      <c r="D144" s="1001" t="s">
        <v>1608</v>
      </c>
      <c r="E144" s="974"/>
      <c r="F144" s="1001"/>
      <c r="G144" s="1048" t="s">
        <v>187</v>
      </c>
      <c r="H144" s="974" t="s">
        <v>1502</v>
      </c>
      <c r="I144" s="974"/>
      <c r="J144" s="1048"/>
      <c r="K144" s="974" t="s">
        <v>1580</v>
      </c>
      <c r="L144" s="974"/>
      <c r="M144" s="1001"/>
      <c r="N144" s="1048" t="s">
        <v>187</v>
      </c>
      <c r="O144" s="974" t="s">
        <v>1447</v>
      </c>
      <c r="P144" s="974"/>
      <c r="Q144" s="1048"/>
      <c r="R144" s="974" t="s">
        <v>1448</v>
      </c>
      <c r="S144" s="1047"/>
      <c r="T144" s="974"/>
      <c r="U144" s="975"/>
      <c r="V144" s="35"/>
      <c r="W144" s="402">
        <v>2</v>
      </c>
      <c r="X144" s="400" t="str">
        <f>+D144</f>
        <v>Pengecekkan pending oleh Surveyor</v>
      </c>
      <c r="Y144" s="400"/>
      <c r="Z144" s="400"/>
    </row>
    <row r="145" spans="1:26" ht="3.75" customHeight="1">
      <c r="A145" s="35"/>
      <c r="B145" s="968"/>
      <c r="C145" s="1047"/>
      <c r="D145" s="1001"/>
      <c r="E145" s="974"/>
      <c r="F145" s="1001"/>
      <c r="G145" s="974"/>
      <c r="H145" s="974"/>
      <c r="I145" s="974"/>
      <c r="J145" s="974"/>
      <c r="K145" s="974"/>
      <c r="L145" s="974"/>
      <c r="M145" s="1001"/>
      <c r="N145" s="974"/>
      <c r="O145" s="974"/>
      <c r="P145" s="974"/>
      <c r="Q145" s="974"/>
      <c r="R145" s="974"/>
      <c r="S145" s="1047"/>
      <c r="T145" s="974"/>
      <c r="U145" s="975"/>
      <c r="V145" s="35"/>
      <c r="W145" s="374"/>
      <c r="X145" s="979"/>
      <c r="Y145" s="979"/>
      <c r="Z145" s="979"/>
    </row>
    <row r="146" spans="1:26" ht="15.75" customHeight="1">
      <c r="A146" s="35"/>
      <c r="B146" s="968"/>
      <c r="C146" s="1067" t="s">
        <v>958</v>
      </c>
      <c r="D146" s="1001" t="s">
        <v>1609</v>
      </c>
      <c r="E146" s="974"/>
      <c r="F146" s="1001"/>
      <c r="G146" s="1048" t="s">
        <v>187</v>
      </c>
      <c r="H146" s="974" t="s">
        <v>1502</v>
      </c>
      <c r="I146" s="974"/>
      <c r="J146" s="1049"/>
      <c r="K146" s="974" t="s">
        <v>1580</v>
      </c>
      <c r="L146" s="974"/>
      <c r="M146" s="1001"/>
      <c r="N146" s="1048" t="s">
        <v>187</v>
      </c>
      <c r="O146" s="974" t="s">
        <v>1395</v>
      </c>
      <c r="P146" s="974"/>
      <c r="Q146" s="1049"/>
      <c r="R146" s="974" t="s">
        <v>1396</v>
      </c>
      <c r="S146" s="1047"/>
      <c r="T146" s="974"/>
      <c r="U146" s="975"/>
      <c r="V146" s="35"/>
      <c r="W146" s="402">
        <v>3</v>
      </c>
      <c r="X146" s="400" t="str">
        <f>+D146</f>
        <v>Langkah- Langkah Survey</v>
      </c>
      <c r="Y146" s="400"/>
      <c r="Z146" s="400"/>
    </row>
    <row r="147" spans="1:26" ht="3.75" customHeight="1">
      <c r="A147" s="35"/>
      <c r="B147" s="968"/>
      <c r="C147" s="1047"/>
      <c r="D147" s="1001"/>
      <c r="E147" s="974"/>
      <c r="F147" s="1001"/>
      <c r="G147" s="974"/>
      <c r="H147" s="974"/>
      <c r="I147" s="974"/>
      <c r="J147" s="974"/>
      <c r="K147" s="974"/>
      <c r="L147" s="974"/>
      <c r="M147" s="1001"/>
      <c r="N147" s="974"/>
      <c r="O147" s="974"/>
      <c r="P147" s="974"/>
      <c r="Q147" s="974"/>
      <c r="R147" s="974"/>
      <c r="S147" s="1047"/>
      <c r="T147" s="974"/>
      <c r="U147" s="975"/>
      <c r="V147" s="35"/>
      <c r="W147" s="374"/>
      <c r="X147" s="979"/>
      <c r="Y147" s="979"/>
      <c r="Z147" s="979"/>
    </row>
    <row r="148" spans="1:26" ht="15.75" customHeight="1">
      <c r="A148" s="35"/>
      <c r="B148" s="968"/>
      <c r="C148" s="1067" t="s">
        <v>960</v>
      </c>
      <c r="D148" s="1001" t="s">
        <v>1610</v>
      </c>
      <c r="E148" s="974"/>
      <c r="F148" s="1001"/>
      <c r="G148" s="1048" t="s">
        <v>187</v>
      </c>
      <c r="H148" s="974" t="s">
        <v>1611</v>
      </c>
      <c r="I148" s="974"/>
      <c r="J148" s="1048"/>
      <c r="K148" s="974" t="s">
        <v>1612</v>
      </c>
      <c r="L148" s="974"/>
      <c r="M148" s="1001"/>
      <c r="N148" s="974"/>
      <c r="O148" s="974"/>
      <c r="P148" s="974"/>
      <c r="Q148" s="974"/>
      <c r="R148" s="974"/>
      <c r="S148" s="1047"/>
      <c r="T148" s="974"/>
      <c r="U148" s="975"/>
      <c r="V148" s="35"/>
      <c r="W148" s="402">
        <v>4</v>
      </c>
      <c r="X148" s="400" t="str">
        <f>+D148</f>
        <v>Survey SO oleh Surveyor</v>
      </c>
      <c r="Y148" s="1012" t="s">
        <v>1613</v>
      </c>
      <c r="Z148" s="400" t="s">
        <v>1614</v>
      </c>
    </row>
    <row r="149" spans="1:26" ht="3.75" customHeight="1">
      <c r="A149" s="35"/>
      <c r="B149" s="968"/>
      <c r="C149" s="1047"/>
      <c r="D149" s="1001"/>
      <c r="E149" s="974"/>
      <c r="F149" s="1001"/>
      <c r="G149" s="974"/>
      <c r="H149" s="974"/>
      <c r="I149" s="974"/>
      <c r="J149" s="974"/>
      <c r="K149" s="974"/>
      <c r="L149" s="974"/>
      <c r="M149" s="1001"/>
      <c r="N149" s="974"/>
      <c r="O149" s="974"/>
      <c r="P149" s="974"/>
      <c r="Q149" s="974"/>
      <c r="R149" s="974"/>
      <c r="S149" s="1047"/>
      <c r="T149" s="974"/>
      <c r="U149" s="975"/>
      <c r="V149" s="35"/>
      <c r="W149" s="374"/>
      <c r="X149" s="979" t="s">
        <v>1607</v>
      </c>
      <c r="Y149" s="979"/>
      <c r="Z149" s="979"/>
    </row>
    <row r="150" spans="1:26" ht="15.75" customHeight="1">
      <c r="A150" s="35"/>
      <c r="B150" s="968"/>
      <c r="C150" s="1067" t="s">
        <v>1361</v>
      </c>
      <c r="D150" s="1001" t="s">
        <v>1615</v>
      </c>
      <c r="E150" s="974"/>
      <c r="F150" s="1001"/>
      <c r="G150" s="1048"/>
      <c r="H150" s="974" t="s">
        <v>1014</v>
      </c>
      <c r="I150" s="974"/>
      <c r="J150" s="1048" t="s">
        <v>187</v>
      </c>
      <c r="K150" s="974" t="s">
        <v>1351</v>
      </c>
      <c r="L150" s="974"/>
      <c r="M150" s="1001"/>
      <c r="N150" s="1048"/>
      <c r="O150" s="974" t="s">
        <v>1616</v>
      </c>
      <c r="P150" s="974"/>
      <c r="Q150" s="1049"/>
      <c r="R150" s="974" t="s">
        <v>1617</v>
      </c>
      <c r="S150" s="1047"/>
      <c r="T150" s="974"/>
      <c r="U150" s="975"/>
      <c r="V150" s="35"/>
      <c r="W150" s="402">
        <v>5</v>
      </c>
      <c r="X150" s="400" t="str">
        <f>+D150</f>
        <v>Manipulasi Tagihan</v>
      </c>
      <c r="Y150" s="400"/>
      <c r="Z150" s="400"/>
    </row>
    <row r="151" spans="1:26" ht="5.25" customHeight="1">
      <c r="A151" s="35"/>
      <c r="B151" s="988"/>
      <c r="C151" s="1060"/>
      <c r="D151" s="1406"/>
      <c r="E151" s="1385"/>
      <c r="F151" s="1008"/>
      <c r="G151" s="993"/>
      <c r="H151" s="993"/>
      <c r="I151" s="993"/>
      <c r="J151" s="993"/>
      <c r="K151" s="993"/>
      <c r="L151" s="993"/>
      <c r="M151" s="1008"/>
      <c r="N151" s="993"/>
      <c r="O151" s="993"/>
      <c r="P151" s="993"/>
      <c r="Q151" s="993"/>
      <c r="R151" s="993"/>
      <c r="S151" s="1060"/>
      <c r="T151" s="993"/>
      <c r="U151" s="994"/>
      <c r="V151" s="35"/>
      <c r="W151" s="979"/>
      <c r="X151" s="979"/>
      <c r="Y151" s="979"/>
      <c r="Z151" s="979"/>
    </row>
    <row r="152" spans="1:26" ht="13.5" customHeight="1">
      <c r="A152" s="35"/>
      <c r="B152" s="1009" t="s">
        <v>1618</v>
      </c>
      <c r="C152" s="1044" t="s">
        <v>1440</v>
      </c>
      <c r="D152" s="1044"/>
      <c r="E152" s="1044"/>
      <c r="F152" s="999"/>
      <c r="G152" s="999"/>
      <c r="H152" s="999"/>
      <c r="I152" s="999"/>
      <c r="J152" s="999"/>
      <c r="K152" s="999"/>
      <c r="L152" s="999"/>
      <c r="M152" s="999"/>
      <c r="N152" s="999"/>
      <c r="O152" s="999"/>
      <c r="P152" s="999"/>
      <c r="Q152" s="999"/>
      <c r="R152" s="999"/>
      <c r="S152" s="999"/>
      <c r="T152" s="999"/>
      <c r="U152" s="1000"/>
      <c r="V152" s="35"/>
      <c r="W152" s="35"/>
      <c r="X152" s="35"/>
      <c r="Y152" s="35"/>
      <c r="Z152" s="35"/>
    </row>
    <row r="153" spans="1:26" ht="3" customHeight="1">
      <c r="A153" s="35"/>
      <c r="B153" s="944"/>
      <c r="C153" s="41"/>
      <c r="D153" s="1046"/>
      <c r="E153" s="41"/>
      <c r="F153" s="965"/>
      <c r="G153" s="1066"/>
      <c r="H153" s="35"/>
      <c r="I153" s="35"/>
      <c r="J153" s="1066"/>
      <c r="K153" s="35"/>
      <c r="L153" s="35"/>
      <c r="M153" s="965"/>
      <c r="N153" s="1066"/>
      <c r="O153" s="35"/>
      <c r="P153" s="35"/>
      <c r="Q153" s="1066"/>
      <c r="R153" s="35"/>
      <c r="S153" s="35"/>
      <c r="T153" s="965"/>
      <c r="U153" s="357"/>
      <c r="V153" s="35"/>
      <c r="W153" s="400"/>
      <c r="X153" s="400"/>
      <c r="Y153" s="400"/>
      <c r="Z153" s="400"/>
    </row>
    <row r="154" spans="1:26" ht="15.75" customHeight="1">
      <c r="A154" s="35"/>
      <c r="B154" s="968"/>
      <c r="C154" s="1067" t="s">
        <v>946</v>
      </c>
      <c r="D154" s="1001" t="s">
        <v>1619</v>
      </c>
      <c r="E154" s="974"/>
      <c r="F154" s="1001"/>
      <c r="G154" s="1048" t="s">
        <v>187</v>
      </c>
      <c r="H154" s="974" t="s">
        <v>1620</v>
      </c>
      <c r="I154" s="974"/>
      <c r="J154" s="1049"/>
      <c r="K154" s="974" t="s">
        <v>1621</v>
      </c>
      <c r="L154" s="974"/>
      <c r="M154" s="1001"/>
      <c r="N154" s="1048" t="s">
        <v>187</v>
      </c>
      <c r="O154" s="974" t="s">
        <v>1622</v>
      </c>
      <c r="P154" s="974"/>
      <c r="Q154" s="1049"/>
      <c r="R154" s="974" t="s">
        <v>1623</v>
      </c>
      <c r="S154" s="1047"/>
      <c r="T154" s="974"/>
      <c r="U154" s="975"/>
      <c r="V154" s="35"/>
      <c r="W154" s="1061">
        <v>1</v>
      </c>
      <c r="X154" s="1037" t="str">
        <f>+D154</f>
        <v>Kondisi mobil Kanvas</v>
      </c>
      <c r="Y154" s="1037"/>
      <c r="Z154" s="1037"/>
    </row>
    <row r="155" spans="1:26" ht="4.5" customHeight="1">
      <c r="A155" s="35"/>
      <c r="B155" s="968"/>
      <c r="C155" s="1047"/>
      <c r="D155" s="1001"/>
      <c r="E155" s="974"/>
      <c r="F155" s="1001"/>
      <c r="G155" s="974"/>
      <c r="H155" s="974"/>
      <c r="I155" s="974"/>
      <c r="J155" s="974"/>
      <c r="K155" s="974"/>
      <c r="L155" s="974"/>
      <c r="M155" s="1001"/>
      <c r="N155" s="974"/>
      <c r="O155" s="974"/>
      <c r="P155" s="974"/>
      <c r="Q155" s="974"/>
      <c r="R155" s="974"/>
      <c r="S155" s="1047"/>
      <c r="T155" s="974"/>
      <c r="U155" s="975"/>
      <c r="V155" s="35"/>
      <c r="W155" s="374"/>
      <c r="X155" s="979"/>
      <c r="Y155" s="979"/>
      <c r="Z155" s="979"/>
    </row>
    <row r="156" spans="1:26" ht="15.75" customHeight="1">
      <c r="A156" s="35"/>
      <c r="B156" s="968"/>
      <c r="C156" s="1067" t="s">
        <v>956</v>
      </c>
      <c r="D156" s="1001" t="s">
        <v>1624</v>
      </c>
      <c r="E156" s="974"/>
      <c r="F156" s="1001"/>
      <c r="G156" s="1048" t="s">
        <v>187</v>
      </c>
      <c r="H156" s="974" t="s">
        <v>1620</v>
      </c>
      <c r="I156" s="974"/>
      <c r="J156" s="1049"/>
      <c r="K156" s="974" t="s">
        <v>1621</v>
      </c>
      <c r="L156" s="974"/>
      <c r="M156" s="1001"/>
      <c r="N156" s="974"/>
      <c r="O156" s="974"/>
      <c r="P156" s="974"/>
      <c r="Q156" s="974"/>
      <c r="R156" s="974"/>
      <c r="S156" s="1047"/>
      <c r="T156" s="974"/>
      <c r="U156" s="975"/>
      <c r="V156" s="35"/>
      <c r="W156" s="402">
        <v>2</v>
      </c>
      <c r="X156" s="400" t="str">
        <f>+D156</f>
        <v>Kondisi Kantor</v>
      </c>
      <c r="Y156" s="400"/>
      <c r="Z156" s="400"/>
    </row>
    <row r="157" spans="1:26" ht="4.5" customHeight="1">
      <c r="A157" s="35"/>
      <c r="B157" s="968"/>
      <c r="C157" s="1047"/>
      <c r="D157" s="1001"/>
      <c r="E157" s="974"/>
      <c r="F157" s="1001"/>
      <c r="G157" s="974"/>
      <c r="H157" s="974"/>
      <c r="I157" s="974"/>
      <c r="J157" s="974"/>
      <c r="K157" s="974"/>
      <c r="L157" s="974"/>
      <c r="M157" s="1001"/>
      <c r="N157" s="974"/>
      <c r="O157" s="974"/>
      <c r="P157" s="974"/>
      <c r="Q157" s="974"/>
      <c r="R157" s="974"/>
      <c r="S157" s="1047"/>
      <c r="T157" s="974"/>
      <c r="U157" s="975"/>
      <c r="V157" s="35"/>
      <c r="W157" s="374"/>
      <c r="X157" s="979"/>
      <c r="Y157" s="979"/>
      <c r="Z157" s="979"/>
    </row>
    <row r="158" spans="1:26" ht="15.75" customHeight="1">
      <c r="A158" s="35"/>
      <c r="B158" s="968"/>
      <c r="C158" s="1067" t="s">
        <v>958</v>
      </c>
      <c r="D158" s="1069" t="s">
        <v>1625</v>
      </c>
      <c r="E158" s="974"/>
      <c r="F158" s="1001"/>
      <c r="G158" s="1055"/>
      <c r="H158" s="974"/>
      <c r="I158" s="974"/>
      <c r="J158" s="1055"/>
      <c r="K158" s="974"/>
      <c r="L158" s="974"/>
      <c r="M158" s="1001"/>
      <c r="N158" s="1055"/>
      <c r="O158" s="974"/>
      <c r="P158" s="974"/>
      <c r="Q158" s="974"/>
      <c r="R158" s="974"/>
      <c r="S158" s="1047"/>
      <c r="T158" s="974"/>
      <c r="U158" s="975"/>
      <c r="V158" s="35"/>
      <c r="W158" s="402">
        <v>3</v>
      </c>
      <c r="X158" s="400" t="str">
        <f>+D158</f>
        <v>Kondisi Inventaris Kantor :</v>
      </c>
      <c r="Y158" s="400"/>
      <c r="Z158" s="400"/>
    </row>
    <row r="159" spans="1:26" ht="4.5" customHeight="1">
      <c r="A159" s="35"/>
      <c r="B159" s="968"/>
      <c r="C159" s="1047"/>
      <c r="D159" s="1001"/>
      <c r="E159" s="974"/>
      <c r="F159" s="1001"/>
      <c r="G159" s="974"/>
      <c r="H159" s="974"/>
      <c r="I159" s="974"/>
      <c r="J159" s="974"/>
      <c r="K159" s="974"/>
      <c r="L159" s="974"/>
      <c r="M159" s="1001"/>
      <c r="N159" s="974"/>
      <c r="O159" s="974"/>
      <c r="P159" s="974"/>
      <c r="Q159" s="974"/>
      <c r="R159" s="974"/>
      <c r="S159" s="1047"/>
      <c r="T159" s="974"/>
      <c r="U159" s="975"/>
      <c r="V159" s="35"/>
      <c r="W159" s="979"/>
      <c r="X159" s="979"/>
      <c r="Y159" s="979"/>
      <c r="Z159" s="979"/>
    </row>
    <row r="160" spans="1:26" ht="15.75" customHeight="1">
      <c r="A160" s="35"/>
      <c r="B160" s="968"/>
      <c r="C160" s="1047"/>
      <c r="D160" s="1001" t="s">
        <v>1626</v>
      </c>
      <c r="E160" s="974"/>
      <c r="F160" s="1001"/>
      <c r="G160" s="1048" t="s">
        <v>187</v>
      </c>
      <c r="H160" s="974" t="s">
        <v>1014</v>
      </c>
      <c r="I160" s="974"/>
      <c r="J160" s="1048"/>
      <c r="K160" s="974" t="s">
        <v>1351</v>
      </c>
      <c r="L160" s="974"/>
      <c r="M160" s="1001"/>
      <c r="N160" s="1048" t="s">
        <v>187</v>
      </c>
      <c r="O160" s="974" t="s">
        <v>1620</v>
      </c>
      <c r="P160" s="974"/>
      <c r="Q160" s="1049"/>
      <c r="R160" s="974" t="s">
        <v>1621</v>
      </c>
      <c r="S160" s="1047"/>
      <c r="T160" s="974"/>
      <c r="U160" s="975"/>
      <c r="V160" s="35"/>
      <c r="W160" s="400"/>
      <c r="X160" s="400"/>
      <c r="Y160" s="400"/>
      <c r="Z160" s="400"/>
    </row>
    <row r="161" spans="1:26" ht="4.5" customHeight="1">
      <c r="A161" s="35"/>
      <c r="B161" s="968"/>
      <c r="C161" s="1047"/>
      <c r="D161" s="1001"/>
      <c r="E161" s="974"/>
      <c r="F161" s="1001"/>
      <c r="G161" s="974"/>
      <c r="H161" s="974"/>
      <c r="I161" s="974"/>
      <c r="J161" s="974"/>
      <c r="K161" s="974"/>
      <c r="L161" s="974"/>
      <c r="M161" s="1001"/>
      <c r="N161" s="974"/>
      <c r="O161" s="974"/>
      <c r="P161" s="974"/>
      <c r="Q161" s="974"/>
      <c r="R161" s="974"/>
      <c r="S161" s="1047"/>
      <c r="T161" s="974"/>
      <c r="U161" s="975"/>
      <c r="V161" s="35"/>
      <c r="W161" s="979"/>
      <c r="X161" s="979"/>
      <c r="Y161" s="979"/>
      <c r="Z161" s="979"/>
    </row>
    <row r="162" spans="1:26" ht="15.75" customHeight="1">
      <c r="A162" s="35"/>
      <c r="B162" s="968"/>
      <c r="C162" s="1047"/>
      <c r="D162" s="1001" t="s">
        <v>1627</v>
      </c>
      <c r="E162" s="974"/>
      <c r="F162" s="1001"/>
      <c r="G162" s="1048" t="s">
        <v>187</v>
      </c>
      <c r="H162" s="974" t="s">
        <v>1014</v>
      </c>
      <c r="I162" s="974"/>
      <c r="J162" s="1048"/>
      <c r="K162" s="974" t="s">
        <v>1351</v>
      </c>
      <c r="L162" s="974"/>
      <c r="M162" s="1001"/>
      <c r="N162" s="1048" t="s">
        <v>187</v>
      </c>
      <c r="O162" s="974" t="s">
        <v>1620</v>
      </c>
      <c r="P162" s="974"/>
      <c r="Q162" s="1049"/>
      <c r="R162" s="974" t="s">
        <v>1621</v>
      </c>
      <c r="S162" s="1047"/>
      <c r="T162" s="974"/>
      <c r="U162" s="975"/>
      <c r="V162" s="35"/>
      <c r="W162" s="400"/>
      <c r="X162" s="400"/>
      <c r="Y162" s="400"/>
      <c r="Z162" s="400"/>
    </row>
    <row r="163" spans="1:26" ht="4.5" customHeight="1">
      <c r="A163" s="35"/>
      <c r="B163" s="968"/>
      <c r="C163" s="1047"/>
      <c r="D163" s="1001"/>
      <c r="E163" s="974"/>
      <c r="F163" s="1001"/>
      <c r="G163" s="974"/>
      <c r="H163" s="974"/>
      <c r="I163" s="974"/>
      <c r="J163" s="974"/>
      <c r="K163" s="974"/>
      <c r="L163" s="974"/>
      <c r="M163" s="1001"/>
      <c r="N163" s="974"/>
      <c r="O163" s="974"/>
      <c r="P163" s="974"/>
      <c r="Q163" s="974"/>
      <c r="R163" s="974"/>
      <c r="S163" s="1047"/>
      <c r="T163" s="974"/>
      <c r="U163" s="975"/>
      <c r="V163" s="35"/>
      <c r="W163" s="979"/>
      <c r="X163" s="979"/>
      <c r="Y163" s="979"/>
      <c r="Z163" s="979"/>
    </row>
    <row r="164" spans="1:26" ht="15.75" customHeight="1">
      <c r="A164" s="35"/>
      <c r="B164" s="968"/>
      <c r="C164" s="1047"/>
      <c r="D164" s="1001" t="s">
        <v>1628</v>
      </c>
      <c r="E164" s="35"/>
      <c r="F164" s="1070"/>
      <c r="G164" s="1048" t="s">
        <v>187</v>
      </c>
      <c r="H164" s="974" t="s">
        <v>1014</v>
      </c>
      <c r="I164" s="974"/>
      <c r="J164" s="1048"/>
      <c r="K164" s="974" t="s">
        <v>1351</v>
      </c>
      <c r="L164" s="1071"/>
      <c r="M164" s="35"/>
      <c r="N164" s="1048" t="s">
        <v>187</v>
      </c>
      <c r="O164" s="974" t="s">
        <v>1620</v>
      </c>
      <c r="P164" s="974"/>
      <c r="Q164" s="1049"/>
      <c r="R164" s="974" t="s">
        <v>1621</v>
      </c>
      <c r="S164" s="1047"/>
      <c r="T164" s="974"/>
      <c r="U164" s="975"/>
      <c r="V164" s="35"/>
      <c r="W164" s="400"/>
      <c r="X164" s="400"/>
      <c r="Y164" s="400"/>
      <c r="Z164" s="400"/>
    </row>
    <row r="165" spans="1:26" ht="4.5" customHeight="1">
      <c r="A165" s="35"/>
      <c r="B165" s="968"/>
      <c r="C165" s="1047"/>
      <c r="D165" s="1001"/>
      <c r="E165" s="974"/>
      <c r="F165" s="1001"/>
      <c r="G165" s="974"/>
      <c r="H165" s="974"/>
      <c r="I165" s="974"/>
      <c r="J165" s="974"/>
      <c r="K165" s="974"/>
      <c r="L165" s="974"/>
      <c r="M165" s="1001"/>
      <c r="N165" s="974"/>
      <c r="O165" s="974"/>
      <c r="P165" s="974"/>
      <c r="Q165" s="974"/>
      <c r="R165" s="974"/>
      <c r="S165" s="1047"/>
      <c r="T165" s="974"/>
      <c r="U165" s="975"/>
      <c r="V165" s="35"/>
      <c r="W165" s="979"/>
      <c r="X165" s="979"/>
      <c r="Y165" s="979"/>
      <c r="Z165" s="979"/>
    </row>
    <row r="166" spans="1:26" ht="15.75" customHeight="1">
      <c r="A166" s="35"/>
      <c r="B166" s="968"/>
      <c r="C166" s="1047"/>
      <c r="D166" s="1001" t="s">
        <v>1629</v>
      </c>
      <c r="E166" s="974"/>
      <c r="F166" s="1001"/>
      <c r="G166" s="1048" t="s">
        <v>187</v>
      </c>
      <c r="H166" s="974" t="s">
        <v>1014</v>
      </c>
      <c r="I166" s="974"/>
      <c r="J166" s="1048"/>
      <c r="K166" s="974" t="s">
        <v>1351</v>
      </c>
      <c r="L166" s="974"/>
      <c r="M166" s="1001"/>
      <c r="N166" s="1048" t="s">
        <v>187</v>
      </c>
      <c r="O166" s="974" t="s">
        <v>1620</v>
      </c>
      <c r="P166" s="974"/>
      <c r="Q166" s="1049"/>
      <c r="R166" s="974" t="s">
        <v>1621</v>
      </c>
      <c r="S166" s="1047"/>
      <c r="T166" s="974"/>
      <c r="U166" s="975"/>
      <c r="V166" s="35"/>
      <c r="W166" s="400"/>
      <c r="X166" s="400"/>
      <c r="Y166" s="400"/>
      <c r="Z166" s="400"/>
    </row>
    <row r="167" spans="1:26" ht="4.5" customHeight="1">
      <c r="A167" s="35"/>
      <c r="B167" s="968"/>
      <c r="C167" s="1047"/>
      <c r="D167" s="1001"/>
      <c r="E167" s="974"/>
      <c r="F167" s="1001"/>
      <c r="G167" s="974"/>
      <c r="H167" s="974"/>
      <c r="I167" s="974"/>
      <c r="J167" s="974"/>
      <c r="K167" s="974"/>
      <c r="L167" s="974"/>
      <c r="M167" s="1001"/>
      <c r="N167" s="974"/>
      <c r="O167" s="974"/>
      <c r="P167" s="974"/>
      <c r="Q167" s="974"/>
      <c r="R167" s="974"/>
      <c r="S167" s="1047"/>
      <c r="T167" s="974"/>
      <c r="U167" s="975"/>
      <c r="V167" s="35"/>
      <c r="W167" s="979"/>
      <c r="X167" s="979"/>
      <c r="Y167" s="979"/>
      <c r="Z167" s="979"/>
    </row>
    <row r="168" spans="1:26" ht="17.25" customHeight="1">
      <c r="A168" s="35"/>
      <c r="B168" s="968"/>
      <c r="C168" s="974"/>
      <c r="D168" s="1001" t="s">
        <v>1630</v>
      </c>
      <c r="E168" s="974"/>
      <c r="F168" s="1001"/>
      <c r="G168" s="1048" t="s">
        <v>187</v>
      </c>
      <c r="H168" s="974" t="s">
        <v>1014</v>
      </c>
      <c r="I168" s="974"/>
      <c r="J168" s="1048"/>
      <c r="K168" s="974" t="s">
        <v>1351</v>
      </c>
      <c r="L168" s="1047"/>
      <c r="M168" s="974"/>
      <c r="N168" s="1048" t="s">
        <v>187</v>
      </c>
      <c r="O168" s="1006" t="s">
        <v>1521</v>
      </c>
      <c r="P168" s="974"/>
      <c r="Q168" s="1049"/>
      <c r="R168" s="971" t="s">
        <v>1631</v>
      </c>
      <c r="S168" s="1047"/>
      <c r="T168" s="974"/>
      <c r="U168" s="975"/>
      <c r="V168" s="35"/>
      <c r="W168" s="400"/>
      <c r="X168" s="400"/>
      <c r="Y168" s="400"/>
      <c r="Z168" s="400"/>
    </row>
    <row r="169" spans="1:26" ht="5.25" customHeight="1">
      <c r="A169" s="35"/>
      <c r="B169" s="968"/>
      <c r="C169" s="974"/>
      <c r="D169" s="1008"/>
      <c r="E169" s="993"/>
      <c r="F169" s="1008"/>
      <c r="G169" s="993"/>
      <c r="H169" s="993"/>
      <c r="I169" s="993"/>
      <c r="J169" s="993"/>
      <c r="K169" s="993"/>
      <c r="L169" s="1060"/>
      <c r="M169" s="974"/>
      <c r="N169" s="974"/>
      <c r="O169" s="974"/>
      <c r="P169" s="974"/>
      <c r="Q169" s="974"/>
      <c r="R169" s="974"/>
      <c r="S169" s="1060"/>
      <c r="T169" s="974"/>
      <c r="U169" s="975"/>
      <c r="V169" s="35"/>
      <c r="W169" s="979"/>
      <c r="X169" s="979"/>
      <c r="Y169" s="979"/>
      <c r="Z169" s="979"/>
    </row>
    <row r="170" spans="1:26" ht="14.25" customHeight="1">
      <c r="A170" s="35"/>
      <c r="B170" s="1009" t="s">
        <v>1632</v>
      </c>
      <c r="C170" s="1044" t="s">
        <v>1633</v>
      </c>
      <c r="D170" s="1044"/>
      <c r="E170" s="1044"/>
      <c r="F170" s="999"/>
      <c r="G170" s="999"/>
      <c r="H170" s="999"/>
      <c r="I170" s="999"/>
      <c r="J170" s="999"/>
      <c r="K170" s="999"/>
      <c r="L170" s="999"/>
      <c r="M170" s="999"/>
      <c r="N170" s="999"/>
      <c r="O170" s="999"/>
      <c r="P170" s="999"/>
      <c r="Q170" s="999"/>
      <c r="R170" s="999"/>
      <c r="S170" s="999"/>
      <c r="T170" s="999"/>
      <c r="U170" s="1000"/>
      <c r="V170" s="35"/>
      <c r="W170" s="35"/>
      <c r="X170" s="35"/>
      <c r="Y170" s="35"/>
      <c r="Z170" s="35"/>
    </row>
    <row r="171" spans="1:26" ht="5.25" customHeight="1">
      <c r="A171" s="35"/>
      <c r="B171" s="944"/>
      <c r="C171" s="41"/>
      <c r="D171" s="1046"/>
      <c r="E171" s="41"/>
      <c r="F171" s="965"/>
      <c r="G171" s="1066"/>
      <c r="H171" s="35"/>
      <c r="I171" s="35"/>
      <c r="J171" s="1066"/>
      <c r="K171" s="35"/>
      <c r="L171" s="35"/>
      <c r="M171" s="965"/>
      <c r="N171" s="1066"/>
      <c r="O171" s="35"/>
      <c r="P171" s="35"/>
      <c r="Q171" s="1066"/>
      <c r="R171" s="35"/>
      <c r="S171" s="35"/>
      <c r="T171" s="965"/>
      <c r="U171" s="357"/>
      <c r="V171" s="35"/>
      <c r="W171" s="400"/>
      <c r="X171" s="400"/>
      <c r="Y171" s="400"/>
      <c r="Z171" s="400"/>
    </row>
    <row r="172" spans="1:26" ht="15.75" customHeight="1">
      <c r="A172" s="35"/>
      <c r="B172" s="968"/>
      <c r="C172" s="1067" t="s">
        <v>946</v>
      </c>
      <c r="D172" s="1001" t="s">
        <v>1634</v>
      </c>
      <c r="E172" s="974"/>
      <c r="F172" s="1001"/>
      <c r="G172" s="1048" t="s">
        <v>187</v>
      </c>
      <c r="H172" s="974" t="s">
        <v>1635</v>
      </c>
      <c r="I172" s="974"/>
      <c r="J172" s="1048"/>
      <c r="K172" s="974" t="s">
        <v>1636</v>
      </c>
      <c r="L172" s="974"/>
      <c r="M172" s="1001"/>
      <c r="N172" s="1048" t="s">
        <v>187</v>
      </c>
      <c r="O172" s="974" t="s">
        <v>1637</v>
      </c>
      <c r="P172" s="974"/>
      <c r="Q172" s="1048"/>
      <c r="R172" s="974" t="s">
        <v>1638</v>
      </c>
      <c r="S172" s="1047"/>
      <c r="T172" s="974"/>
      <c r="U172" s="975"/>
      <c r="V172" s="35"/>
      <c r="W172" s="1036">
        <v>1</v>
      </c>
      <c r="X172" s="1037" t="str">
        <f>+D172</f>
        <v>Pelaksanaan Morning Meeting</v>
      </c>
      <c r="Y172" s="1065" t="s">
        <v>1639</v>
      </c>
      <c r="Z172" s="1037"/>
    </row>
    <row r="173" spans="1:26" ht="4.5" customHeight="1">
      <c r="A173" s="35"/>
      <c r="B173" s="968"/>
      <c r="C173" s="1047"/>
      <c r="D173" s="1001"/>
      <c r="E173" s="974"/>
      <c r="F173" s="1001"/>
      <c r="G173" s="974"/>
      <c r="H173" s="974"/>
      <c r="I173" s="974"/>
      <c r="J173" s="974"/>
      <c r="K173" s="974"/>
      <c r="L173" s="974"/>
      <c r="M173" s="1001"/>
      <c r="N173" s="974"/>
      <c r="O173" s="974"/>
      <c r="P173" s="974"/>
      <c r="Q173" s="974"/>
      <c r="R173" s="974"/>
      <c r="S173" s="1047"/>
      <c r="T173" s="974"/>
      <c r="U173" s="975"/>
      <c r="V173" s="35"/>
      <c r="W173" s="387"/>
      <c r="X173" s="979"/>
      <c r="Y173" s="1013"/>
      <c r="Z173" s="979"/>
    </row>
    <row r="174" spans="1:26" ht="15.75" customHeight="1">
      <c r="A174" s="35"/>
      <c r="B174" s="968"/>
      <c r="C174" s="1067" t="s">
        <v>956</v>
      </c>
      <c r="D174" s="1001" t="s">
        <v>1640</v>
      </c>
      <c r="E174" s="974"/>
      <c r="F174" s="1001"/>
      <c r="G174" s="1048" t="s">
        <v>187</v>
      </c>
      <c r="H174" s="974" t="s">
        <v>1641</v>
      </c>
      <c r="I174" s="974"/>
      <c r="J174" s="1048" t="s">
        <v>187</v>
      </c>
      <c r="K174" s="974" t="s">
        <v>1642</v>
      </c>
      <c r="L174" s="974"/>
      <c r="M174" s="1001"/>
      <c r="N174" s="1048"/>
      <c r="O174" s="974" t="s">
        <v>1387</v>
      </c>
      <c r="P174" s="974"/>
      <c r="Q174" s="1049"/>
      <c r="R174" s="974" t="s">
        <v>1643</v>
      </c>
      <c r="S174" s="1047"/>
      <c r="T174" s="974"/>
      <c r="U174" s="975"/>
      <c r="V174" s="35"/>
      <c r="W174" s="1002">
        <v>2</v>
      </c>
      <c r="X174" s="400" t="str">
        <f>+D174</f>
        <v>Peserta Morning Meeting</v>
      </c>
      <c r="Y174" s="1065" t="s">
        <v>1639</v>
      </c>
      <c r="Z174" s="400"/>
    </row>
    <row r="175" spans="1:26" ht="4.5" customHeight="1">
      <c r="A175" s="35"/>
      <c r="B175" s="968"/>
      <c r="C175" s="1047"/>
      <c r="D175" s="1001"/>
      <c r="E175" s="974"/>
      <c r="F175" s="1001"/>
      <c r="G175" s="974"/>
      <c r="H175" s="974"/>
      <c r="I175" s="974"/>
      <c r="J175" s="974"/>
      <c r="K175" s="974"/>
      <c r="L175" s="974"/>
      <c r="M175" s="1001"/>
      <c r="N175" s="974"/>
      <c r="O175" s="974"/>
      <c r="P175" s="974"/>
      <c r="Q175" s="974"/>
      <c r="R175" s="974"/>
      <c r="S175" s="1047"/>
      <c r="T175" s="974"/>
      <c r="U175" s="975"/>
      <c r="V175" s="35"/>
      <c r="W175" s="387"/>
      <c r="X175" s="979"/>
      <c r="Y175" s="1013"/>
      <c r="Z175" s="979"/>
    </row>
    <row r="176" spans="1:26" ht="15.75" customHeight="1">
      <c r="A176" s="35"/>
      <c r="B176" s="968"/>
      <c r="C176" s="1067" t="s">
        <v>958</v>
      </c>
      <c r="D176" s="1001" t="s">
        <v>1644</v>
      </c>
      <c r="E176" s="974"/>
      <c r="F176" s="1001"/>
      <c r="G176" s="1048" t="s">
        <v>187</v>
      </c>
      <c r="H176" s="974" t="s">
        <v>1502</v>
      </c>
      <c r="I176" s="974"/>
      <c r="J176" s="1048"/>
      <c r="K176" s="974" t="s">
        <v>1580</v>
      </c>
      <c r="L176" s="974"/>
      <c r="M176" s="1001"/>
      <c r="N176" s="1048" t="s">
        <v>187</v>
      </c>
      <c r="O176" s="974" t="s">
        <v>1645</v>
      </c>
      <c r="P176" s="974"/>
      <c r="Q176" s="1048"/>
      <c r="R176" s="974" t="s">
        <v>1646</v>
      </c>
      <c r="S176" s="1047"/>
      <c r="T176" s="974"/>
      <c r="U176" s="975"/>
      <c r="V176" s="35"/>
      <c r="W176" s="1002">
        <v>3</v>
      </c>
      <c r="X176" s="400" t="str">
        <f>+D176</f>
        <v>Konfirmasi Hasil Bookingan Melalui Apk Diginet</v>
      </c>
      <c r="Y176" s="1065" t="s">
        <v>1639</v>
      </c>
      <c r="Z176" s="400"/>
    </row>
    <row r="177" spans="1:26" ht="4.5" customHeight="1">
      <c r="A177" s="35"/>
      <c r="B177" s="968"/>
      <c r="C177" s="1047"/>
      <c r="D177" s="1001"/>
      <c r="E177" s="974"/>
      <c r="F177" s="1001"/>
      <c r="G177" s="974"/>
      <c r="H177" s="974"/>
      <c r="I177" s="974"/>
      <c r="J177" s="974"/>
      <c r="K177" s="974"/>
      <c r="L177" s="974"/>
      <c r="M177" s="1001"/>
      <c r="N177" s="974"/>
      <c r="O177" s="974"/>
      <c r="P177" s="974"/>
      <c r="Q177" s="974"/>
      <c r="R177" s="974"/>
      <c r="S177" s="1047"/>
      <c r="T177" s="974"/>
      <c r="U177" s="975"/>
      <c r="V177" s="35"/>
      <c r="W177" s="387"/>
      <c r="X177" s="979"/>
      <c r="Y177" s="1013"/>
      <c r="Z177" s="979"/>
    </row>
    <row r="178" spans="1:26" ht="15.75" customHeight="1">
      <c r="A178" s="35"/>
      <c r="B178" s="968"/>
      <c r="C178" s="1067" t="s">
        <v>960</v>
      </c>
      <c r="D178" s="1001" t="s">
        <v>1647</v>
      </c>
      <c r="E178" s="974"/>
      <c r="F178" s="1001"/>
      <c r="G178" s="1048" t="s">
        <v>187</v>
      </c>
      <c r="H178" s="974" t="s">
        <v>1502</v>
      </c>
      <c r="I178" s="974"/>
      <c r="J178" s="1049"/>
      <c r="K178" s="974" t="s">
        <v>1580</v>
      </c>
      <c r="L178" s="974"/>
      <c r="M178" s="1001"/>
      <c r="N178" s="1048" t="s">
        <v>187</v>
      </c>
      <c r="O178" s="974" t="s">
        <v>1648</v>
      </c>
      <c r="P178" s="974"/>
      <c r="Q178" s="1049"/>
      <c r="R178" s="974" t="s">
        <v>1649</v>
      </c>
      <c r="S178" s="1047"/>
      <c r="T178" s="974"/>
      <c r="U178" s="975"/>
      <c r="V178" s="35"/>
      <c r="W178" s="1002">
        <v>4</v>
      </c>
      <c r="X178" s="400" t="str">
        <f>+D178</f>
        <v>Konfirmasi Hasil Demo Melalui Apk Diginet</v>
      </c>
      <c r="Y178" s="1065" t="s">
        <v>1639</v>
      </c>
      <c r="Z178" s="400"/>
    </row>
    <row r="179" spans="1:26" ht="4.5" customHeight="1">
      <c r="A179" s="35"/>
      <c r="B179" s="968"/>
      <c r="C179" s="1047"/>
      <c r="D179" s="1001"/>
      <c r="E179" s="974"/>
      <c r="F179" s="1001"/>
      <c r="G179" s="974"/>
      <c r="H179" s="974"/>
      <c r="I179" s="974"/>
      <c r="J179" s="974"/>
      <c r="K179" s="974"/>
      <c r="L179" s="974"/>
      <c r="M179" s="1001"/>
      <c r="N179" s="974"/>
      <c r="O179" s="974"/>
      <c r="P179" s="974"/>
      <c r="Q179" s="974"/>
      <c r="R179" s="974"/>
      <c r="S179" s="1047"/>
      <c r="T179" s="974"/>
      <c r="U179" s="975"/>
      <c r="V179" s="35"/>
      <c r="W179" s="387"/>
      <c r="X179" s="979"/>
      <c r="Y179" s="1013"/>
      <c r="Z179" s="979"/>
    </row>
    <row r="180" spans="1:26" ht="15.75" customHeight="1">
      <c r="A180" s="35"/>
      <c r="B180" s="968"/>
      <c r="C180" s="1067" t="s">
        <v>1361</v>
      </c>
      <c r="D180" s="1001" t="s">
        <v>1650</v>
      </c>
      <c r="E180" s="974"/>
      <c r="F180" s="1001"/>
      <c r="G180" s="1048" t="s">
        <v>187</v>
      </c>
      <c r="H180" s="974" t="s">
        <v>1502</v>
      </c>
      <c r="I180" s="974"/>
      <c r="J180" s="1049"/>
      <c r="K180" s="974" t="s">
        <v>1580</v>
      </c>
      <c r="L180" s="974"/>
      <c r="M180" s="1001"/>
      <c r="N180" s="1048" t="s">
        <v>187</v>
      </c>
      <c r="O180" s="974" t="s">
        <v>1651</v>
      </c>
      <c r="P180" s="974"/>
      <c r="Q180" s="1048"/>
      <c r="R180" s="974" t="s">
        <v>1636</v>
      </c>
      <c r="S180" s="1047"/>
      <c r="T180" s="974"/>
      <c r="U180" s="975"/>
      <c r="V180" s="35"/>
      <c r="W180" s="1002">
        <v>5</v>
      </c>
      <c r="X180" s="400" t="str">
        <f>+D180</f>
        <v>Konfirmasi Hasil survey Melalui Apk Diginet</v>
      </c>
      <c r="Y180" s="1065" t="s">
        <v>1639</v>
      </c>
      <c r="Z180" s="400"/>
    </row>
    <row r="181" spans="1:26" ht="4.5" customHeight="1">
      <c r="A181" s="35"/>
      <c r="B181" s="968"/>
      <c r="C181" s="1047"/>
      <c r="D181" s="1001"/>
      <c r="E181" s="974"/>
      <c r="F181" s="1001"/>
      <c r="G181" s="974"/>
      <c r="H181" s="974"/>
      <c r="I181" s="974"/>
      <c r="J181" s="974"/>
      <c r="K181" s="974"/>
      <c r="L181" s="974"/>
      <c r="M181" s="1001"/>
      <c r="N181" s="974"/>
      <c r="O181" s="974"/>
      <c r="P181" s="974"/>
      <c r="Q181" s="974"/>
      <c r="R181" s="974"/>
      <c r="S181" s="1047"/>
      <c r="T181" s="974"/>
      <c r="U181" s="975"/>
      <c r="V181" s="35"/>
      <c r="W181" s="387"/>
      <c r="X181" s="979"/>
      <c r="Y181" s="1013"/>
      <c r="Z181" s="979"/>
    </row>
    <row r="182" spans="1:26" ht="15.75" customHeight="1">
      <c r="A182" s="35"/>
      <c r="B182" s="968"/>
      <c r="C182" s="1067" t="s">
        <v>1363</v>
      </c>
      <c r="D182" s="1001" t="s">
        <v>1652</v>
      </c>
      <c r="E182" s="974"/>
      <c r="F182" s="1001"/>
      <c r="G182" s="1048" t="s">
        <v>187</v>
      </c>
      <c r="H182" s="974" t="s">
        <v>1502</v>
      </c>
      <c r="I182" s="974"/>
      <c r="J182" s="1048"/>
      <c r="K182" s="974" t="s">
        <v>1580</v>
      </c>
      <c r="L182" s="974"/>
      <c r="M182" s="1001"/>
      <c r="N182" s="1048" t="s">
        <v>187</v>
      </c>
      <c r="O182" s="974" t="s">
        <v>1651</v>
      </c>
      <c r="P182" s="974"/>
      <c r="Q182" s="1048"/>
      <c r="R182" s="974" t="s">
        <v>1636</v>
      </c>
      <c r="S182" s="1047"/>
      <c r="T182" s="974"/>
      <c r="U182" s="975"/>
      <c r="V182" s="35"/>
      <c r="W182" s="1002">
        <v>6</v>
      </c>
      <c r="X182" s="400" t="str">
        <f>+D182</f>
        <v>Konfirmasi Hasil Tagihan oleh Surveyor</v>
      </c>
      <c r="Y182" s="1065" t="s">
        <v>1639</v>
      </c>
      <c r="Z182" s="400"/>
    </row>
    <row r="183" spans="1:26" ht="4.5" customHeight="1">
      <c r="A183" s="35"/>
      <c r="B183" s="1072"/>
      <c r="C183" s="1073"/>
      <c r="D183" s="1074"/>
      <c r="E183" s="1075"/>
      <c r="F183" s="1074"/>
      <c r="G183" s="1075"/>
      <c r="H183" s="1075"/>
      <c r="I183" s="1075"/>
      <c r="J183" s="1075"/>
      <c r="K183" s="1075"/>
      <c r="L183" s="1075"/>
      <c r="M183" s="1074"/>
      <c r="N183" s="1075"/>
      <c r="O183" s="1075"/>
      <c r="P183" s="1075"/>
      <c r="Q183" s="1075"/>
      <c r="R183" s="1075"/>
      <c r="S183" s="1073"/>
      <c r="T183" s="1075"/>
      <c r="U183" s="1076"/>
      <c r="V183" s="35"/>
      <c r="W183" s="387"/>
      <c r="X183" s="979"/>
      <c r="Y183" s="979"/>
      <c r="Z183" s="979"/>
    </row>
    <row r="184" spans="1:26" ht="15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spans="1:26" ht="15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spans="1:26" ht="15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spans="1:26" ht="15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spans="1:26" ht="15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spans="1:26" ht="15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spans="1:26" ht="15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spans="1:26" ht="15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spans="1:26" ht="15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spans="1:26" ht="15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spans="1:26" ht="15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spans="1:26" ht="15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spans="1:26" ht="15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spans="1:26" ht="15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spans="1:26" ht="15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spans="1:26" ht="15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spans="1:26" ht="15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spans="1:26" ht="15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spans="1:26" ht="15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spans="1:26" ht="15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spans="1:26" ht="15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spans="1:26" ht="15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spans="1:26" ht="15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spans="1:26" ht="15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spans="1:26" ht="15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spans="1:26" ht="15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spans="1:26" ht="15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spans="1:26" ht="15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spans="1:26" ht="15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spans="1:26" ht="15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spans="1:26" ht="15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spans="1:26" ht="15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spans="1:26" ht="15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spans="1:26" ht="15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spans="1:26" ht="15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spans="1:26" ht="15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spans="1:26" ht="15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spans="1:26" ht="15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spans="1:26" ht="15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spans="1:26" ht="15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spans="1:26" ht="15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spans="1:26" ht="15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spans="1:26" ht="15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spans="1:26" ht="15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spans="1:26" ht="15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spans="1:26" ht="15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spans="1:26" ht="15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spans="1:26" ht="15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spans="1:26" ht="15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spans="1:26" ht="15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spans="1:26" ht="15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spans="1:26" ht="15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spans="1:26" ht="15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spans="1:26" ht="15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spans="1:26" ht="15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spans="1:26" ht="15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spans="1:26" ht="15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spans="1:26" ht="15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spans="1:26" ht="15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spans="1:26" ht="15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spans="1:26" ht="15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spans="1:26" ht="15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spans="1:26" ht="15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spans="1:26" ht="15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spans="1:26" ht="15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spans="1:26" ht="15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spans="1:26" ht="15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spans="1:26" ht="15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spans="1:26" ht="15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spans="1:26" ht="15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spans="1:26" ht="15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spans="1:26" ht="15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spans="1:26" ht="15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spans="1:26" ht="15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spans="1:26" ht="15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spans="1:26" ht="15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spans="1:26" ht="15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spans="1:26" ht="15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spans="1:26" ht="15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spans="1:26" ht="15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spans="1:26" ht="15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spans="1:26" ht="15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spans="1:26" ht="15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spans="1:26" ht="15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spans="1:26" ht="15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spans="1:26" ht="15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spans="1:26" ht="15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spans="1:26" ht="15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spans="1:26" ht="15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spans="1:26" ht="15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spans="1:26" ht="15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spans="1:26" ht="15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spans="1:26" ht="15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spans="1:26" ht="15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spans="1:26" ht="15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spans="1:26" ht="15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spans="1:26" ht="15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spans="1:26" ht="15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spans="1:26" ht="15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spans="1:26" ht="15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spans="1:26" ht="15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spans="1:26" ht="15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spans="1:26" ht="15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spans="1:26" ht="15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spans="1:26" ht="15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spans="1:26" ht="15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spans="1:26" ht="15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spans="1:26" ht="15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spans="1:26" ht="15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spans="1:26" ht="15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spans="1:26" ht="15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spans="1:26" ht="15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spans="1:26" ht="15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spans="1:26" ht="15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spans="1:26" ht="15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spans="1:26" ht="15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spans="1:26" ht="15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spans="1:26" ht="15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spans="1:26" ht="15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spans="1:26" ht="15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spans="1:26" ht="15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spans="1:26" ht="15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spans="1:26" ht="15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spans="1:26" ht="15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spans="1:26" ht="15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spans="1:26" ht="15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spans="1:26" ht="15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spans="1:26" ht="15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spans="1:26" ht="15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spans="1:26" ht="15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spans="1:26" ht="15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spans="1:26" ht="15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spans="1:26" ht="15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spans="1:26" ht="15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spans="1:26" ht="15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spans="1:26" ht="15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spans="1:26" ht="15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spans="1:26" ht="15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spans="1:26" ht="15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spans="1:26" ht="15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spans="1:26" ht="15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spans="1:26" ht="15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spans="1:26" ht="15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spans="1:26" ht="15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spans="1:26" ht="15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spans="1:26" ht="15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spans="1:26" ht="15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spans="1:26" ht="15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spans="1:26" ht="15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spans="1:26" ht="15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spans="1:26" ht="15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spans="1:26" ht="15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spans="1:26" ht="15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spans="1:26" ht="15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spans="1:26" ht="15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spans="1:26" ht="15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spans="1:26" ht="15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spans="1:26" ht="15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spans="1:26" ht="15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spans="1:26" ht="15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spans="1:26" ht="15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spans="1:26" ht="15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spans="1:26" ht="15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spans="1:26" ht="15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spans="1:26" ht="15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spans="1:26" ht="15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spans="1:26" ht="15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spans="1:26" ht="15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spans="1:26" ht="15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spans="1:26" ht="15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5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spans="1:26" ht="15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spans="1:26" ht="15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spans="1:26" ht="15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spans="1:26" ht="15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spans="1:26" ht="15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spans="1:26" ht="15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spans="1:26" ht="15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spans="1:26" ht="15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spans="1:26" ht="15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spans="1:26" ht="15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spans="1:26" ht="15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spans="1:26" ht="15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spans="1:26" ht="15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spans="1:26" ht="15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spans="1:26" ht="15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spans="1:26" ht="15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spans="1:26" ht="15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spans="1:26" ht="15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spans="1:26" ht="15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spans="1:26" ht="15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spans="1:26" ht="15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spans="1:26" ht="15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spans="1:26" ht="15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spans="1:26" ht="15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spans="1:26" ht="15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spans="1:26" ht="15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spans="1:26" ht="15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spans="1:26" ht="15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spans="1:26" ht="15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spans="1:26" ht="15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spans="1:26" ht="15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spans="1:26" ht="15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spans="1:26" ht="15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spans="1:26" ht="15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spans="1:26" ht="15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spans="1:26" ht="15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spans="1:26" ht="15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spans="1:26" ht="15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spans="1:26" ht="15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spans="1:26" ht="15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spans="1:26" ht="15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spans="1:26" ht="15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spans="1:26" ht="15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spans="1:26" ht="15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spans="1:26" ht="15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spans="1:26" ht="15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spans="1:26" ht="15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spans="1:26" ht="15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spans="1:26" ht="15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spans="1:26" ht="15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spans="1:26" ht="15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spans="1:26" ht="15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spans="1:26" ht="15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spans="1:26" ht="15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spans="1:26" ht="15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spans="1:26" ht="15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spans="1:26" ht="15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spans="1:26" ht="15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spans="1:26" ht="15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spans="1:26" ht="15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spans="1:26" ht="15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spans="1:26" ht="15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spans="1:26" ht="15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spans="1:26" ht="15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spans="1:26" ht="15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spans="1:26" ht="15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spans="1:26" ht="15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spans="1:26" ht="15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spans="1:26" ht="15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spans="1:26" ht="15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spans="1:26" ht="15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spans="1:26" ht="15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spans="1:26" ht="15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spans="1:26" ht="15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spans="1:26" ht="15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spans="1:26" ht="15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spans="1:26" ht="15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spans="1:26" ht="15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spans="1:26" ht="15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spans="1:26" ht="15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spans="1:26" ht="15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spans="1:26" ht="15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spans="1:26" ht="15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spans="1:26" ht="15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spans="1:26" ht="15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spans="1:26" ht="15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spans="1:26" ht="15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spans="1:26" ht="15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spans="1:26" ht="15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spans="1:26" ht="15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spans="1:26" ht="15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spans="1:26" ht="15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spans="1:26" ht="15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spans="1:26" ht="15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spans="1:26" ht="15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spans="1:26" ht="15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spans="1:26" ht="15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spans="1:26" ht="15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spans="1:26" ht="15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spans="1:26" ht="15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spans="1:26" ht="15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spans="1:26" ht="15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spans="1:26" ht="15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spans="1:26" ht="15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spans="1:26" ht="15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spans="1:26" ht="15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spans="1:26" ht="15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spans="1:26" ht="15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spans="1:26" ht="15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spans="1:26" ht="15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spans="1:26" ht="15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spans="1:26" ht="15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spans="1:26" ht="15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spans="1:26" ht="15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spans="1:26" ht="15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spans="1:26" ht="15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spans="1:26" ht="15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spans="1:26" ht="15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spans="1:26" ht="15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spans="1:26" ht="15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spans="1:26" ht="15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spans="1:26" ht="15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spans="1:26" ht="15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spans="1:26" ht="15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spans="1:26" ht="15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spans="1:26" ht="15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spans="1:26" ht="15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spans="1:26" ht="15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spans="1:26" ht="15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spans="1:26" ht="15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spans="1:26" ht="15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spans="1:26" ht="15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spans="1:26" ht="15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spans="1:26" ht="15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spans="1:26" ht="15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spans="1:26" ht="15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spans="1:26" ht="15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spans="1:26" ht="15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spans="1:26" ht="15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spans="1:26" ht="15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spans="1:26" ht="15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spans="1:26" ht="15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spans="1:26" ht="15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spans="1:26" ht="15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spans="1:26" ht="15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spans="1:26" ht="15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spans="1:26" ht="15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spans="1:26" ht="15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spans="1:26" ht="15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spans="1:26" ht="15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spans="1:26" ht="15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spans="1:26" ht="15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spans="1:26" ht="15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spans="1:26" ht="15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spans="1:26" ht="15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spans="1:26" ht="15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spans="1:26" ht="15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spans="1:26" ht="15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spans="1:26" ht="15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spans="1:26" ht="15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spans="1:26" ht="15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spans="1:26" ht="15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spans="1:26" ht="15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spans="1:26" ht="15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spans="1:26" ht="15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spans="1:26" ht="15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spans="1:26" ht="15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spans="1:26" ht="15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spans="1:26" ht="15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spans="1:26" ht="15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spans="1:26" ht="15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spans="1:26" ht="15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spans="1:26" ht="15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spans="1:26" ht="15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spans="1:26" ht="15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spans="1:26" ht="15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spans="1:26" ht="15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spans="1:26" ht="15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spans="1:26" ht="15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spans="1:26" ht="15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spans="1:26" ht="15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spans="1:26" ht="15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spans="1:26" ht="15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spans="1:26" ht="15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spans="1:26" ht="15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spans="1:26" ht="15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spans="1:26" ht="15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spans="1:26" ht="15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spans="1:26" ht="15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spans="1:26" ht="15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spans="1:26" ht="15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spans="1:26" ht="15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spans="1:26" ht="15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spans="1:26" ht="15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spans="1:26" ht="15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spans="1:26" ht="15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spans="1:26" ht="15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spans="1:26" ht="15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spans="1:26" ht="15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spans="1:26" ht="15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spans="1:26" ht="15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spans="1:26" ht="15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spans="1:26" ht="15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spans="1:26" ht="15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spans="1:26" ht="15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spans="1:26" ht="15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spans="1:26" ht="15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spans="1:26" ht="15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spans="1:26" ht="15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spans="1:26" ht="15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spans="1:26" ht="15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spans="1:26" ht="15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spans="1:26" ht="15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spans="1:26" ht="15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spans="1:26" ht="15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spans="1:26" ht="15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spans="1:26" ht="15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spans="1:26" ht="15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spans="1:26" ht="15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spans="1:26" ht="15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spans="1:26" ht="15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spans="1:26" ht="15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spans="1:26" ht="15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spans="1:26" ht="15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spans="1:26" ht="15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spans="1:26" ht="15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spans="1:26" ht="15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spans="1:26" ht="15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spans="1:26" ht="15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spans="1:26" ht="15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spans="1:26" ht="15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spans="1:26" ht="15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spans="1:26" ht="15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spans="1:26" ht="15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spans="1:26" ht="15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spans="1:26" ht="15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spans="1:26" ht="15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spans="1:26" ht="15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spans="1:26" ht="15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spans="1:26" ht="15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spans="1:26" ht="15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spans="1:26" ht="15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spans="1:26" ht="15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spans="1:26" ht="15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spans="1:26" ht="15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spans="1:26" ht="15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spans="1:26" ht="15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spans="1:26" ht="15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spans="1:26" ht="15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spans="1:26" ht="15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spans="1:26" ht="15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spans="1:26" ht="15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spans="1:26" ht="15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spans="1:26" ht="15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spans="1:26" ht="15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spans="1:26" ht="15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spans="1:26" ht="15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spans="1:26" ht="15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spans="1:26" ht="15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spans="1:26" ht="15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spans="1:26" ht="15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spans="1:26" ht="15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spans="1:26" ht="15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spans="1:26" ht="15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spans="1:26" ht="15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spans="1:26" ht="15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spans="1:26" ht="15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spans="1:26" ht="15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spans="1:26" ht="15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spans="1:26" ht="15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spans="1:26" ht="15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spans="1:26" ht="15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spans="1:26" ht="15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spans="1:26" ht="15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spans="1:26" ht="15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spans="1:26" ht="15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spans="1:26" ht="15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spans="1:26" ht="15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spans="1:26" ht="15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spans="1:26" ht="15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spans="1:26" ht="15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spans="1:26" ht="15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spans="1:26" ht="15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spans="1:26" ht="15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spans="1:26" ht="15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spans="1:26" ht="15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spans="1:26" ht="15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spans="1:26" ht="15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spans="1:26" ht="15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spans="1:26" ht="15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spans="1:26" ht="15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spans="1:26" ht="15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spans="1:26" ht="15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spans="1:26" ht="15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spans="1:26" ht="15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spans="1:26" ht="15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spans="1:26" ht="15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spans="1:26" ht="15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spans="1:26" ht="15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spans="1:26" ht="15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spans="1:26" ht="15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spans="1:26" ht="15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spans="1:26" ht="15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spans="1:26" ht="15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spans="1:26" ht="15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spans="1:26" ht="15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spans="1:26" ht="15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spans="1:26" ht="15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spans="1:26" ht="15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spans="1:26" ht="15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spans="1:26" ht="15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spans="1:26" ht="15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spans="1:26" ht="15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spans="1:26" ht="15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spans="1:26" ht="15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spans="1:26" ht="15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spans="1:26" ht="15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spans="1:26" ht="15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spans="1:26" ht="15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spans="1:26" ht="15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spans="1:26" ht="15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spans="1:26" ht="15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spans="1:26" ht="15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spans="1:26" ht="15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spans="1:26" ht="15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spans="1:26" ht="15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spans="1:26" ht="15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spans="1:26" ht="15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spans="1:26" ht="15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spans="1:26" ht="15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spans="1:26" ht="15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spans="1:26" ht="15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spans="1:26" ht="15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spans="1:26" ht="15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spans="1:26" ht="15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spans="1:26" ht="15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spans="1:26" ht="15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spans="1:26" ht="15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spans="1:26" ht="15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spans="1:26" ht="15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spans="1:26" ht="15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spans="1:26" ht="15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spans="1:26" ht="15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spans="1:26" ht="15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spans="1:26" ht="15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spans="1:26" ht="15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spans="1:26" ht="15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spans="1:26" ht="15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spans="1:26" ht="15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spans="1:26" ht="15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spans="1:26" ht="15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spans="1:26" ht="15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spans="1:26" ht="15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spans="1:26" ht="15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spans="1:26" ht="15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spans="1:26" ht="15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spans="1:26" ht="15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spans="1:26" ht="15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spans="1:26" ht="15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spans="1:26" ht="15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spans="1:26" ht="15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spans="1:26" ht="15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spans="1:26" ht="15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spans="1:26" ht="15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spans="1:26" ht="15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spans="1:26" ht="15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spans="1:26" ht="15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spans="1:26" ht="15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spans="1:26" ht="15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spans="1:26" ht="15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spans="1:26" ht="15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spans="1:26" ht="15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spans="1:26" ht="15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spans="1:26" ht="15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spans="1:26" ht="15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spans="1:26" ht="15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spans="1:26" ht="15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spans="1:26" ht="15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spans="1:26" ht="15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spans="1:26" ht="15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spans="1:26" ht="15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spans="1:26" ht="15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spans="1:26" ht="15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spans="1:26" ht="15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spans="1:26" ht="15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spans="1:26" ht="15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spans="1:26" ht="15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spans="1:26" ht="15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spans="1:26" ht="15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spans="1:26" ht="15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spans="1:26" ht="15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spans="1:26" ht="15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spans="1:26" ht="15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spans="1:26" ht="15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spans="1:26" ht="15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spans="1:26" ht="15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spans="1:26" ht="15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spans="1:26" ht="15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spans="1:26" ht="15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spans="1:26" ht="15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spans="1:26" ht="15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spans="1:26" ht="15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spans="1:26" ht="15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spans="1:26" ht="15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spans="1:26" ht="15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spans="1:26" ht="15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spans="1:26" ht="15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spans="1:26" ht="15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spans="1:26" ht="15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spans="1:26" ht="15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spans="1:26" ht="15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spans="1:26" ht="15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spans="1:26" ht="15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spans="1:26" ht="15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spans="1:26" ht="15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spans="1:26" ht="15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spans="1:26" ht="15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spans="1:26" ht="15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spans="1:26" ht="15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spans="1:26" ht="15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spans="1:26" ht="15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spans="1:26" ht="15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spans="1:26" ht="15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spans="1:26" ht="15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spans="1:26" ht="15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spans="1:26" ht="15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spans="1:26" ht="15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spans="1:26" ht="15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spans="1:26" ht="15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spans="1:26" ht="15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spans="1:26" ht="15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spans="1:26" ht="15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spans="1:26" ht="15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spans="1:26" ht="15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spans="1:26" ht="15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spans="1:26" ht="15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spans="1:26" ht="15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spans="1:26" ht="15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spans="1:26" ht="15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spans="1:26" ht="15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spans="1:26" ht="15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spans="1:26" ht="15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spans="1:26" ht="15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spans="1:26" ht="15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spans="1:26" ht="15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spans="1:26" ht="15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spans="1:26" ht="15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spans="1:26" ht="15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spans="1:26" ht="15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spans="1:26" ht="15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spans="1:26" ht="15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spans="1:26" ht="15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spans="1:26" ht="15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spans="1:26" ht="15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spans="1:26" ht="15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spans="1:26" ht="15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spans="1:26" ht="15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spans="1:26" ht="15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spans="1:26" ht="15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spans="1:26" ht="15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spans="1:26" ht="15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spans="1:26" ht="15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spans="1:26" ht="15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spans="1:26" ht="15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spans="1:26" ht="15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spans="1:26" ht="15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spans="1:26" ht="15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spans="1:26" ht="15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spans="1:26" ht="15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spans="1:26" ht="15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spans="1:26" ht="15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spans="1:26" ht="15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spans="1:26" ht="15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spans="1:26" ht="15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spans="1:26" ht="15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spans="1:26" ht="15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spans="1:26" ht="15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spans="1:26" ht="15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spans="1:26" ht="15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spans="1:26" ht="15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spans="1:26" ht="15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spans="1:26" ht="15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spans="1:26" ht="15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spans="1:26" ht="15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spans="1:26" ht="15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spans="1:26" ht="15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spans="1:26" ht="15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spans="1:26" ht="15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spans="1:26" ht="15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spans="1:26" ht="15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spans="1:26" ht="15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spans="1:26" ht="15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spans="1:26" ht="15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spans="1:26" ht="15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spans="1:26" ht="15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spans="1:26" ht="15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spans="1:26" ht="15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spans="1:26" ht="15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spans="1:26" ht="15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spans="1:26" ht="15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spans="1:26" ht="15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spans="1:26" ht="15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spans="1:26" ht="15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spans="1:26" ht="15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spans="1:26" ht="15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spans="1:26" ht="15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spans="1:26" ht="15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spans="1:26" ht="15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spans="1:26" ht="15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spans="1:26" ht="15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spans="1:26" ht="15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spans="1:26" ht="15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spans="1:26" ht="15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spans="1:26" ht="15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spans="1:26" ht="15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spans="1:26" ht="15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spans="1:26" ht="15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spans="1:26" ht="15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spans="1:26" ht="15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spans="1:26" ht="15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spans="1:26" ht="15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spans="1:26" ht="15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spans="1:26" ht="15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spans="1:26" ht="15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spans="1:26" ht="15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spans="1:26" ht="15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spans="1:26" ht="15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spans="1:26" ht="15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spans="1:26" ht="15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spans="1:26" ht="15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spans="1:26" ht="15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spans="1:26" ht="15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spans="1:26" ht="15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spans="1:26" ht="15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spans="1:26" ht="15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spans="1:26" ht="15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spans="1:26" ht="15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spans="1:26" ht="15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spans="1:26" ht="15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spans="1:26" ht="15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spans="1:26" ht="15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spans="1:26" ht="15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spans="1:26" ht="15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spans="1:26" ht="15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spans="1:26" ht="15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spans="1:26" ht="15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spans="1:26" ht="15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spans="1:26" ht="15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spans="1:26" ht="15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spans="1:26" ht="15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spans="1:26" ht="15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spans="1:26" ht="15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spans="1:26" ht="15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spans="1:26" ht="15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spans="1:26" ht="15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spans="1:26" ht="15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spans="1:26" ht="15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spans="1:26" ht="15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spans="1:26" ht="15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spans="1:26" ht="15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spans="1:26" ht="15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spans="1:26" ht="15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spans="1:26" ht="15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spans="1:26" ht="15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spans="1:26" ht="15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spans="1:26" ht="15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spans="1:26" ht="15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spans="1:26" ht="15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spans="1:26" ht="15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spans="1:26" ht="15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spans="1:26" ht="15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spans="1:26" ht="15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spans="1:26" ht="15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spans="1:26" ht="15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spans="1:26" ht="15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spans="1:26" ht="15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spans="1:26" ht="15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spans="1:26" ht="15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spans="1:26" ht="15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spans="1:26" ht="15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spans="1:26" ht="15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spans="1:26" ht="15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spans="1:26" ht="15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spans="1:26" ht="15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spans="1:26" ht="15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spans="1:26" ht="15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spans="1:26" ht="15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spans="1:26" ht="15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spans="1:26" ht="15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spans="1:26" ht="15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spans="1:26" ht="15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spans="1:26" ht="15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spans="1:26" ht="15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spans="1:26" ht="15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spans="1:26" ht="15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spans="1:26" ht="15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spans="1:26" ht="15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spans="1:26" ht="15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spans="1:26" ht="15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spans="1:26" ht="15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spans="1:26" ht="15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spans="1:26" ht="15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spans="1:26" ht="15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spans="1:26" ht="15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spans="1:26" ht="15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spans="1:26" ht="15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spans="1:26" ht="15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spans="1:26" ht="15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spans="1:26" ht="15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spans="1:26" ht="15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spans="1:26" ht="15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spans="1:26" ht="15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spans="1:26" ht="15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spans="1:26" ht="15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spans="1:26" ht="15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spans="1:26" ht="15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spans="1:26" ht="15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spans="1:26" ht="15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spans="1:26" ht="15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spans="1:26" ht="15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spans="1:26" ht="15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spans="1:26" ht="15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spans="1:26" ht="15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spans="1:26" ht="15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spans="1:26" ht="15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spans="1:26" ht="15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spans="1:26" ht="15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spans="1:26" ht="15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spans="1:26" ht="15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spans="1:26" ht="15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spans="1:26" ht="15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spans="1:26" ht="15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spans="1:26" ht="15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spans="1:26" ht="15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spans="1:26" ht="15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spans="1:26" ht="15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spans="1:26" ht="15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spans="1:26" ht="15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spans="1:26" ht="15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spans="1:26" ht="15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spans="1:26" ht="15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spans="1:26" ht="15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spans="1:26" ht="15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spans="1:26" ht="15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spans="1:26" ht="15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spans="1:26" ht="15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mergeCells count="95">
    <mergeCell ref="D117:E117"/>
    <mergeCell ref="D121:E121"/>
    <mergeCell ref="D151:E151"/>
    <mergeCell ref="D50:E50"/>
    <mergeCell ref="D52:E52"/>
    <mergeCell ref="D54:E54"/>
    <mergeCell ref="D56:E56"/>
    <mergeCell ref="D60:E60"/>
    <mergeCell ref="D67:E67"/>
    <mergeCell ref="D69:E69"/>
    <mergeCell ref="D71:E71"/>
    <mergeCell ref="D73:E73"/>
    <mergeCell ref="D77:E77"/>
    <mergeCell ref="D91:E91"/>
    <mergeCell ref="D105:E105"/>
    <mergeCell ref="D42:E42"/>
    <mergeCell ref="D46:E46"/>
    <mergeCell ref="D48:E48"/>
    <mergeCell ref="Y58:Y62"/>
    <mergeCell ref="Y63:Y65"/>
    <mergeCell ref="W25:W26"/>
    <mergeCell ref="Y25:Y26"/>
    <mergeCell ref="Z25:Z26"/>
    <mergeCell ref="W27:W28"/>
    <mergeCell ref="Y27:Y28"/>
    <mergeCell ref="Z27:Z28"/>
    <mergeCell ref="D20:E20"/>
    <mergeCell ref="D23:E24"/>
    <mergeCell ref="X23:X24"/>
    <mergeCell ref="Y23:Y24"/>
    <mergeCell ref="Z23:Z24"/>
    <mergeCell ref="W23:W24"/>
    <mergeCell ref="X10:X12"/>
    <mergeCell ref="D12:E12"/>
    <mergeCell ref="D14:E14"/>
    <mergeCell ref="D16:E16"/>
    <mergeCell ref="D18:E18"/>
    <mergeCell ref="W4:Z4"/>
    <mergeCell ref="W5:Z5"/>
    <mergeCell ref="E6:H6"/>
    <mergeCell ref="B8:E8"/>
    <mergeCell ref="F8:L8"/>
    <mergeCell ref="M8:S8"/>
    <mergeCell ref="T8:U8"/>
    <mergeCell ref="W8:W9"/>
    <mergeCell ref="X8:X9"/>
    <mergeCell ref="Y8:Y9"/>
    <mergeCell ref="Z8:Z9"/>
    <mergeCell ref="W86:W89"/>
    <mergeCell ref="W116:W118"/>
    <mergeCell ref="W140:W142"/>
    <mergeCell ref="W63:W65"/>
    <mergeCell ref="W66:W67"/>
    <mergeCell ref="W68:W69"/>
    <mergeCell ref="W70:W71"/>
    <mergeCell ref="W72:W73"/>
    <mergeCell ref="W75:W81"/>
    <mergeCell ref="W82:W85"/>
    <mergeCell ref="X140:X142"/>
    <mergeCell ref="Z90:Z92"/>
    <mergeCell ref="Z107:Z109"/>
    <mergeCell ref="Z112:Z113"/>
    <mergeCell ref="Y116:Y118"/>
    <mergeCell ref="Z116:Z118"/>
    <mergeCell ref="Y140:Y142"/>
    <mergeCell ref="Z140:Z142"/>
    <mergeCell ref="Y90:Y92"/>
    <mergeCell ref="Z63:Z65"/>
    <mergeCell ref="X75:X81"/>
    <mergeCell ref="X82:X84"/>
    <mergeCell ref="X86:X89"/>
    <mergeCell ref="X116:X118"/>
    <mergeCell ref="Y75:Y81"/>
    <mergeCell ref="Z76:Z80"/>
    <mergeCell ref="Y82:Y84"/>
    <mergeCell ref="Z82:Z84"/>
    <mergeCell ref="Y86:Y88"/>
    <mergeCell ref="Z86:Z89"/>
    <mergeCell ref="Y37:Y38"/>
    <mergeCell ref="Z37:Z38"/>
    <mergeCell ref="X58:X62"/>
    <mergeCell ref="Z58:Z62"/>
    <mergeCell ref="W59:W62"/>
    <mergeCell ref="W39:W41"/>
    <mergeCell ref="X39:X41"/>
    <mergeCell ref="Y39:Y41"/>
    <mergeCell ref="Z39:Z41"/>
    <mergeCell ref="W29:W32"/>
    <mergeCell ref="X29:X32"/>
    <mergeCell ref="Y29:Y32"/>
    <mergeCell ref="Z29:Z32"/>
    <mergeCell ref="W33:W36"/>
    <mergeCell ref="X33:X36"/>
    <mergeCell ref="Z33:Z36"/>
    <mergeCell ref="Y33:Y36"/>
  </mergeCells>
  <printOptions horizontalCentered="1"/>
  <pageMargins left="0.25" right="0.25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00"/>
    <pageSetUpPr fitToPage="1"/>
  </sheetPr>
  <dimension ref="A1:Z1000"/>
  <sheetViews>
    <sheetView showGridLines="0" workbookViewId="0">
      <selection activeCell="S22" sqref="S22"/>
    </sheetView>
  </sheetViews>
  <sheetFormatPr defaultColWidth="14.42578125" defaultRowHeight="15" customHeight="1"/>
  <cols>
    <col min="1" max="1" width="3" customWidth="1"/>
    <col min="2" max="2" width="26.85546875" customWidth="1"/>
    <col min="3" max="3" width="1.140625" customWidth="1"/>
    <col min="4" max="4" width="4.140625" customWidth="1"/>
    <col min="5" max="5" width="23.140625" customWidth="1"/>
    <col min="6" max="6" width="4.140625" customWidth="1"/>
    <col min="7" max="7" width="26.42578125" customWidth="1"/>
    <col min="8" max="8" width="4.28515625" customWidth="1"/>
    <col min="9" max="9" width="22.7109375" customWidth="1"/>
    <col min="10" max="10" width="4.42578125" customWidth="1"/>
    <col min="11" max="11" width="15" customWidth="1"/>
    <col min="12" max="12" width="4.28515625" customWidth="1"/>
    <col min="13" max="13" width="10.28515625" customWidth="1"/>
    <col min="14" max="14" width="4.7109375" customWidth="1"/>
    <col min="15" max="15" width="8.28515625" customWidth="1"/>
    <col min="16" max="16" width="12" customWidth="1"/>
    <col min="17" max="17" width="32.7109375" customWidth="1"/>
    <col min="18" max="18" width="33.5703125" customWidth="1"/>
    <col min="19" max="26" width="8.85546875" customWidth="1"/>
  </cols>
  <sheetData>
    <row r="1" spans="1:26">
      <c r="A1" s="297"/>
      <c r="B1" s="297"/>
      <c r="C1" s="297"/>
      <c r="D1" s="579"/>
      <c r="E1" s="297"/>
      <c r="F1" s="297"/>
      <c r="G1" s="297"/>
      <c r="H1" s="297"/>
      <c r="I1" s="297"/>
      <c r="J1" s="297"/>
      <c r="K1" s="297"/>
      <c r="L1" s="297"/>
      <c r="M1" s="297"/>
      <c r="N1" s="297"/>
      <c r="O1" s="297"/>
      <c r="P1" s="297"/>
      <c r="Q1" s="297"/>
      <c r="R1" s="297"/>
      <c r="S1" s="297"/>
      <c r="T1" s="297"/>
      <c r="U1" s="297"/>
      <c r="V1" s="297"/>
      <c r="W1" s="297"/>
      <c r="X1" s="297"/>
      <c r="Y1" s="297"/>
      <c r="Z1" s="297"/>
    </row>
    <row r="2" spans="1:26" ht="23.25">
      <c r="A2" s="297"/>
      <c r="B2" s="1077" t="s">
        <v>1653</v>
      </c>
      <c r="C2" s="1078"/>
      <c r="D2" s="1079"/>
      <c r="E2" s="1080"/>
      <c r="F2" s="1080"/>
      <c r="G2" s="1080"/>
      <c r="H2" s="1080"/>
      <c r="I2" s="1080"/>
      <c r="J2" s="1080"/>
      <c r="K2" s="1080"/>
      <c r="L2" s="1080"/>
      <c r="M2" s="1080"/>
      <c r="N2" s="1080"/>
      <c r="O2" s="1081"/>
      <c r="P2" s="297"/>
      <c r="Q2" s="1407" t="s">
        <v>1654</v>
      </c>
      <c r="R2" s="1154"/>
      <c r="S2" s="297"/>
      <c r="T2" s="297"/>
      <c r="U2" s="297"/>
      <c r="V2" s="297"/>
      <c r="W2" s="297"/>
      <c r="X2" s="297"/>
      <c r="Y2" s="297"/>
      <c r="Z2" s="297"/>
    </row>
    <row r="3" spans="1:26">
      <c r="A3" s="297"/>
      <c r="B3" s="1082" t="s">
        <v>1655</v>
      </c>
      <c r="C3" s="1083"/>
      <c r="D3" s="1084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6"/>
      <c r="P3" s="297"/>
      <c r="Q3" s="297"/>
      <c r="R3" s="297"/>
      <c r="S3" s="297"/>
      <c r="T3" s="297"/>
      <c r="U3" s="297"/>
      <c r="V3" s="297"/>
      <c r="W3" s="297"/>
      <c r="X3" s="297"/>
      <c r="Y3" s="297"/>
      <c r="Z3" s="297"/>
    </row>
    <row r="4" spans="1:26" ht="21" customHeight="1">
      <c r="A4" s="297"/>
      <c r="B4" s="1087" t="s">
        <v>1656</v>
      </c>
      <c r="C4" s="1088"/>
      <c r="D4" s="1089"/>
      <c r="E4" s="1025"/>
      <c r="F4" s="1025"/>
      <c r="G4" s="1025"/>
      <c r="H4" s="1025"/>
      <c r="I4" s="1025"/>
      <c r="J4" s="1025"/>
      <c r="K4" s="1025"/>
      <c r="L4" s="1025"/>
      <c r="M4" s="1025"/>
      <c r="N4" s="1025"/>
      <c r="O4" s="1090"/>
      <c r="P4" s="297"/>
      <c r="Q4" s="232" t="s">
        <v>1346</v>
      </c>
      <c r="R4" s="232" t="s">
        <v>1347</v>
      </c>
      <c r="S4" s="297"/>
      <c r="T4" s="297"/>
      <c r="U4" s="297"/>
      <c r="V4" s="297"/>
      <c r="W4" s="297"/>
      <c r="X4" s="297"/>
      <c r="Y4" s="297"/>
      <c r="Z4" s="297"/>
    </row>
    <row r="5" spans="1:26" ht="21" customHeight="1">
      <c r="A5" s="297"/>
      <c r="B5" s="1087" t="s">
        <v>1657</v>
      </c>
      <c r="C5" s="1088"/>
      <c r="D5" s="1089"/>
      <c r="E5" s="1025"/>
      <c r="F5" s="1025"/>
      <c r="G5" s="1025"/>
      <c r="H5" s="1025"/>
      <c r="I5" s="1025"/>
      <c r="J5" s="1025"/>
      <c r="K5" s="1025"/>
      <c r="L5" s="1025"/>
      <c r="M5" s="1025"/>
      <c r="N5" s="1025"/>
      <c r="O5" s="1090"/>
      <c r="P5" s="297"/>
      <c r="Q5" s="1091" t="s">
        <v>1658</v>
      </c>
      <c r="R5" s="1091" t="s">
        <v>1659</v>
      </c>
      <c r="S5" s="297"/>
      <c r="T5" s="297"/>
      <c r="U5" s="297"/>
      <c r="V5" s="297"/>
      <c r="W5" s="297"/>
      <c r="X5" s="297"/>
      <c r="Y5" s="297"/>
      <c r="Z5" s="297"/>
    </row>
    <row r="6" spans="1:26" ht="3" customHeight="1">
      <c r="A6" s="297"/>
      <c r="B6" s="1092"/>
      <c r="C6" s="1093"/>
      <c r="D6" s="1094"/>
      <c r="E6" s="1024"/>
      <c r="F6" s="1024"/>
      <c r="G6" s="1024"/>
      <c r="H6" s="1024"/>
      <c r="I6" s="1024"/>
      <c r="J6" s="1024"/>
      <c r="K6" s="1024"/>
      <c r="L6" s="1024"/>
      <c r="M6" s="1024"/>
      <c r="N6" s="1024"/>
      <c r="O6" s="1095"/>
      <c r="P6" s="297"/>
      <c r="Q6" s="297"/>
      <c r="R6" s="297"/>
      <c r="S6" s="297"/>
      <c r="T6" s="297"/>
      <c r="U6" s="297"/>
      <c r="V6" s="297"/>
      <c r="W6" s="297"/>
      <c r="X6" s="297"/>
      <c r="Y6" s="297"/>
      <c r="Z6" s="297"/>
    </row>
    <row r="7" spans="1:26" ht="18" customHeight="1">
      <c r="A7" s="297"/>
      <c r="B7" s="1096" t="s">
        <v>1660</v>
      </c>
      <c r="C7" s="1097"/>
      <c r="D7" s="216"/>
      <c r="E7" s="297" t="s">
        <v>1661</v>
      </c>
      <c r="F7" s="1091"/>
      <c r="G7" s="297" t="s">
        <v>1662</v>
      </c>
      <c r="H7" s="297"/>
      <c r="I7" s="297"/>
      <c r="J7" s="297"/>
      <c r="K7" s="297"/>
      <c r="L7" s="297"/>
      <c r="M7" s="297"/>
      <c r="N7" s="297"/>
      <c r="O7" s="1098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</row>
    <row r="8" spans="1:26" ht="3" customHeight="1">
      <c r="A8" s="297"/>
      <c r="B8" s="1099"/>
      <c r="C8" s="1100"/>
      <c r="D8" s="1101"/>
      <c r="E8" s="1102"/>
      <c r="F8" s="1102"/>
      <c r="G8" s="1102"/>
      <c r="H8" s="1102"/>
      <c r="I8" s="1102"/>
      <c r="J8" s="1102"/>
      <c r="K8" s="1102"/>
      <c r="L8" s="1102"/>
      <c r="M8" s="1102"/>
      <c r="N8" s="1102"/>
      <c r="O8" s="1103"/>
      <c r="P8" s="297"/>
      <c r="Q8" s="297"/>
      <c r="R8" s="297"/>
      <c r="S8" s="297"/>
      <c r="T8" s="297"/>
      <c r="U8" s="297"/>
      <c r="V8" s="297"/>
      <c r="W8" s="297"/>
      <c r="X8" s="297"/>
      <c r="Y8" s="297"/>
      <c r="Z8" s="297"/>
    </row>
    <row r="9" spans="1:26" ht="20.25" customHeight="1">
      <c r="A9" s="297"/>
      <c r="B9" s="1104" t="s">
        <v>1663</v>
      </c>
      <c r="C9" s="1088"/>
      <c r="D9" s="1089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90"/>
      <c r="P9" s="297"/>
      <c r="Q9" s="297"/>
      <c r="R9" s="297"/>
      <c r="S9" s="297"/>
      <c r="T9" s="297"/>
      <c r="U9" s="297"/>
      <c r="V9" s="297"/>
      <c r="W9" s="297"/>
      <c r="X9" s="297"/>
      <c r="Y9" s="297"/>
      <c r="Z9" s="297"/>
    </row>
    <row r="10" spans="1:26" ht="3.75" customHeight="1">
      <c r="A10" s="297"/>
      <c r="B10" s="1092"/>
      <c r="C10" s="1105"/>
      <c r="D10" s="1094"/>
      <c r="E10" s="1024"/>
      <c r="F10" s="1024"/>
      <c r="G10" s="1024"/>
      <c r="H10" s="1024"/>
      <c r="I10" s="1024"/>
      <c r="J10" s="1024"/>
      <c r="K10" s="1024"/>
      <c r="L10" s="1024"/>
      <c r="M10" s="1024"/>
      <c r="N10" s="1024"/>
      <c r="O10" s="1095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</row>
    <row r="11" spans="1:26">
      <c r="A11" s="297"/>
      <c r="B11" s="1096" t="s">
        <v>1664</v>
      </c>
      <c r="C11" s="1097"/>
      <c r="D11" s="216"/>
      <c r="E11" s="297" t="s">
        <v>1665</v>
      </c>
      <c r="F11" s="1091"/>
      <c r="G11" s="297" t="s">
        <v>1666</v>
      </c>
      <c r="H11" s="1091"/>
      <c r="I11" s="297" t="s">
        <v>1667</v>
      </c>
      <c r="J11" s="297"/>
      <c r="K11" s="297"/>
      <c r="L11" s="297"/>
      <c r="M11" s="297"/>
      <c r="N11" s="297"/>
      <c r="O11" s="1098"/>
      <c r="P11" s="297"/>
      <c r="Q11" s="297"/>
      <c r="R11" s="297"/>
      <c r="S11" s="297"/>
      <c r="T11" s="297"/>
      <c r="U11" s="297"/>
      <c r="V11" s="297"/>
      <c r="W11" s="297"/>
      <c r="X11" s="297"/>
      <c r="Y11" s="297"/>
      <c r="Z11" s="297"/>
    </row>
    <row r="12" spans="1:26" ht="4.5" customHeight="1">
      <c r="A12" s="297"/>
      <c r="B12" s="1099"/>
      <c r="C12" s="1100"/>
      <c r="D12" s="1101"/>
      <c r="E12" s="1102"/>
      <c r="F12" s="1102"/>
      <c r="G12" s="1102"/>
      <c r="H12" s="1102"/>
      <c r="I12" s="1102"/>
      <c r="J12" s="1102"/>
      <c r="K12" s="1102"/>
      <c r="L12" s="1102"/>
      <c r="M12" s="1102"/>
      <c r="N12" s="1102"/>
      <c r="O12" s="1103"/>
      <c r="P12" s="297"/>
      <c r="Q12" s="297"/>
      <c r="R12" s="297"/>
      <c r="S12" s="297"/>
      <c r="T12" s="297"/>
      <c r="U12" s="297"/>
      <c r="V12" s="297"/>
      <c r="W12" s="297"/>
      <c r="X12" s="297"/>
      <c r="Y12" s="297"/>
      <c r="Z12" s="297"/>
    </row>
    <row r="13" spans="1:26" ht="19.5" customHeight="1">
      <c r="A13" s="297"/>
      <c r="B13" s="1104" t="s">
        <v>1668</v>
      </c>
      <c r="C13" s="1106"/>
      <c r="D13" s="1089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90"/>
      <c r="P13" s="297"/>
      <c r="Q13" s="297"/>
      <c r="R13" s="297"/>
      <c r="S13" s="297"/>
      <c r="T13" s="297"/>
      <c r="U13" s="297"/>
      <c r="V13" s="297"/>
      <c r="W13" s="297"/>
      <c r="X13" s="297"/>
      <c r="Y13" s="297"/>
      <c r="Z13" s="297"/>
    </row>
    <row r="14" spans="1:26" ht="3" customHeight="1">
      <c r="A14" s="297"/>
      <c r="B14" s="1096"/>
      <c r="C14" s="1097"/>
      <c r="D14" s="1101"/>
      <c r="E14" s="297"/>
      <c r="F14" s="1102"/>
      <c r="G14" s="297"/>
      <c r="H14" s="1102"/>
      <c r="I14" s="297"/>
      <c r="J14" s="297"/>
      <c r="K14" s="297"/>
      <c r="L14" s="297"/>
      <c r="M14" s="297"/>
      <c r="N14" s="297"/>
      <c r="O14" s="1098"/>
      <c r="P14" s="297"/>
      <c r="Q14" s="297"/>
      <c r="R14" s="297"/>
      <c r="S14" s="297"/>
      <c r="T14" s="297"/>
      <c r="U14" s="297"/>
      <c r="V14" s="297"/>
      <c r="W14" s="297"/>
      <c r="X14" s="297"/>
      <c r="Y14" s="297"/>
      <c r="Z14" s="297"/>
    </row>
    <row r="15" spans="1:26" ht="18" customHeight="1">
      <c r="A15" s="297"/>
      <c r="B15" s="1096" t="s">
        <v>204</v>
      </c>
      <c r="C15" s="1097"/>
      <c r="D15" s="1050"/>
      <c r="E15" s="1107" t="s">
        <v>1661</v>
      </c>
      <c r="F15" s="1108"/>
      <c r="G15" s="1107" t="s">
        <v>1669</v>
      </c>
      <c r="H15" s="1108"/>
      <c r="I15" s="1097" t="s">
        <v>1670</v>
      </c>
      <c r="J15" s="297"/>
      <c r="K15" s="297"/>
      <c r="L15" s="297"/>
      <c r="M15" s="297"/>
      <c r="N15" s="297"/>
      <c r="O15" s="1098"/>
      <c r="P15" s="297"/>
      <c r="Q15" s="297"/>
      <c r="R15" s="297"/>
      <c r="S15" s="297"/>
      <c r="T15" s="297"/>
      <c r="U15" s="297"/>
      <c r="V15" s="297"/>
      <c r="W15" s="297"/>
      <c r="X15" s="297"/>
      <c r="Y15" s="297"/>
      <c r="Z15" s="297"/>
    </row>
    <row r="16" spans="1:26" ht="3" customHeight="1">
      <c r="A16" s="297"/>
      <c r="B16" s="1096"/>
      <c r="C16" s="297"/>
      <c r="D16" s="579"/>
      <c r="E16" s="297"/>
      <c r="F16" s="297"/>
      <c r="G16" s="297"/>
      <c r="H16" s="297"/>
      <c r="I16" s="297"/>
      <c r="J16" s="297"/>
      <c r="K16" s="297"/>
      <c r="L16" s="297"/>
      <c r="M16" s="297"/>
      <c r="N16" s="297"/>
      <c r="O16" s="1098"/>
      <c r="P16" s="297"/>
      <c r="Q16" s="297"/>
      <c r="R16" s="297"/>
      <c r="S16" s="297"/>
      <c r="T16" s="297"/>
      <c r="U16" s="297"/>
      <c r="V16" s="297"/>
      <c r="W16" s="297"/>
      <c r="X16" s="297"/>
      <c r="Y16" s="297"/>
      <c r="Z16" s="297"/>
    </row>
    <row r="17" spans="1:26">
      <c r="A17" s="297"/>
      <c r="B17" s="1082" t="s">
        <v>1671</v>
      </c>
      <c r="C17" s="1083"/>
      <c r="D17" s="1084"/>
      <c r="E17" s="1085"/>
      <c r="F17" s="1085"/>
      <c r="G17" s="1085"/>
      <c r="H17" s="1085"/>
      <c r="I17" s="1085"/>
      <c r="J17" s="1085"/>
      <c r="K17" s="1085"/>
      <c r="L17" s="1085"/>
      <c r="M17" s="1085"/>
      <c r="N17" s="1085"/>
      <c r="O17" s="1086"/>
      <c r="P17" s="297"/>
      <c r="Q17" s="297"/>
      <c r="R17" s="297"/>
      <c r="S17" s="297"/>
      <c r="T17" s="297"/>
      <c r="U17" s="297"/>
      <c r="V17" s="297"/>
      <c r="W17" s="297"/>
      <c r="X17" s="297"/>
      <c r="Y17" s="297"/>
      <c r="Z17" s="297"/>
    </row>
    <row r="18" spans="1:26" ht="18.75" customHeight="1">
      <c r="A18" s="297"/>
      <c r="B18" s="1104" t="s">
        <v>1672</v>
      </c>
      <c r="C18" s="1106"/>
      <c r="D18" s="1089"/>
      <c r="E18" s="1025"/>
      <c r="F18" s="1025"/>
      <c r="G18" s="1025"/>
      <c r="H18" s="1025"/>
      <c r="I18" s="1025"/>
      <c r="J18" s="1025"/>
      <c r="K18" s="1025"/>
      <c r="L18" s="1025"/>
      <c r="M18" s="1025"/>
      <c r="N18" s="1025"/>
      <c r="O18" s="1090"/>
      <c r="P18" s="297"/>
      <c r="Q18" s="297"/>
      <c r="R18" s="297"/>
      <c r="S18" s="297"/>
      <c r="T18" s="297"/>
      <c r="U18" s="297"/>
      <c r="V18" s="297"/>
      <c r="W18" s="297"/>
      <c r="X18" s="297"/>
      <c r="Y18" s="297"/>
      <c r="Z18" s="297"/>
    </row>
    <row r="19" spans="1:26" ht="19.5" customHeight="1">
      <c r="A19" s="297"/>
      <c r="B19" s="1104" t="s">
        <v>204</v>
      </c>
      <c r="C19" s="1106"/>
      <c r="D19" s="1089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90"/>
      <c r="P19" s="297"/>
      <c r="Q19" s="297"/>
      <c r="R19" s="297"/>
      <c r="S19" s="297"/>
      <c r="T19" s="297"/>
      <c r="U19" s="297"/>
      <c r="V19" s="297"/>
      <c r="W19" s="297"/>
      <c r="X19" s="297"/>
      <c r="Y19" s="297"/>
      <c r="Z19" s="297"/>
    </row>
    <row r="20" spans="1:26">
      <c r="A20" s="297"/>
      <c r="B20" s="1082" t="s">
        <v>1673</v>
      </c>
      <c r="C20" s="1083"/>
      <c r="D20" s="1084"/>
      <c r="E20" s="1085"/>
      <c r="F20" s="1085"/>
      <c r="G20" s="1085"/>
      <c r="H20" s="1085"/>
      <c r="I20" s="1085"/>
      <c r="J20" s="1085"/>
      <c r="K20" s="1085"/>
      <c r="L20" s="1085"/>
      <c r="M20" s="1085"/>
      <c r="N20" s="1085"/>
      <c r="O20" s="1086"/>
      <c r="P20" s="297"/>
      <c r="Q20" s="297"/>
      <c r="R20" s="297"/>
      <c r="S20" s="297"/>
      <c r="T20" s="297"/>
      <c r="U20" s="297"/>
      <c r="V20" s="297"/>
      <c r="W20" s="297"/>
      <c r="X20" s="297"/>
      <c r="Y20" s="297"/>
      <c r="Z20" s="297"/>
    </row>
    <row r="21" spans="1:26" ht="18.75" customHeight="1">
      <c r="A21" s="297"/>
      <c r="B21" s="1104" t="s">
        <v>1674</v>
      </c>
      <c r="C21" s="1106"/>
      <c r="D21" s="1089"/>
      <c r="E21" s="1109" t="s">
        <v>1675</v>
      </c>
      <c r="F21" s="1025"/>
      <c r="G21" s="1025"/>
      <c r="H21" s="1025"/>
      <c r="I21" s="1025"/>
      <c r="J21" s="1025"/>
      <c r="K21" s="1025"/>
      <c r="L21" s="1025"/>
      <c r="M21" s="1025"/>
      <c r="N21" s="1025"/>
      <c r="O21" s="1090"/>
      <c r="P21" s="297"/>
      <c r="Q21" s="297"/>
      <c r="R21" s="297"/>
      <c r="S21" s="297"/>
      <c r="T21" s="297"/>
      <c r="U21" s="297"/>
      <c r="V21" s="297"/>
      <c r="W21" s="297"/>
      <c r="X21" s="297"/>
      <c r="Y21" s="297"/>
      <c r="Z21" s="297"/>
    </row>
    <row r="22" spans="1:26" ht="6" customHeight="1">
      <c r="A22" s="297"/>
      <c r="B22" s="1092"/>
      <c r="C22" s="297"/>
      <c r="D22" s="579"/>
      <c r="E22" s="297"/>
      <c r="F22" s="297"/>
      <c r="G22" s="297"/>
      <c r="H22" s="297"/>
      <c r="I22" s="297"/>
      <c r="J22" s="297"/>
      <c r="K22" s="297"/>
      <c r="L22" s="297"/>
      <c r="M22" s="297"/>
      <c r="N22" s="297"/>
      <c r="O22" s="1095"/>
      <c r="P22" s="297"/>
      <c r="Q22" s="297"/>
      <c r="R22" s="297"/>
      <c r="S22" s="297"/>
      <c r="T22" s="297"/>
      <c r="U22" s="297"/>
      <c r="V22" s="297"/>
      <c r="W22" s="297"/>
      <c r="X22" s="297"/>
      <c r="Y22" s="297"/>
      <c r="Z22" s="297"/>
    </row>
    <row r="23" spans="1:26" ht="18" customHeight="1">
      <c r="A23" s="297"/>
      <c r="B23" s="1099" t="s">
        <v>1676</v>
      </c>
      <c r="C23" s="297"/>
      <c r="D23" s="216"/>
      <c r="E23" s="297" t="s">
        <v>1677</v>
      </c>
      <c r="F23" s="1091"/>
      <c r="G23" s="297" t="s">
        <v>1678</v>
      </c>
      <c r="H23" s="1091"/>
      <c r="I23" s="297" t="s">
        <v>1679</v>
      </c>
      <c r="J23" s="1091"/>
      <c r="K23" s="297" t="s">
        <v>1680</v>
      </c>
      <c r="L23" s="1091"/>
      <c r="M23" s="297" t="s">
        <v>1681</v>
      </c>
      <c r="N23" s="297"/>
      <c r="O23" s="1098"/>
      <c r="P23" s="297"/>
      <c r="Q23" s="297"/>
      <c r="R23" s="297"/>
      <c r="S23" s="297"/>
      <c r="T23" s="297"/>
      <c r="U23" s="297"/>
      <c r="V23" s="297"/>
      <c r="W23" s="297"/>
      <c r="X23" s="297"/>
      <c r="Y23" s="297"/>
      <c r="Z23" s="297"/>
    </row>
    <row r="24" spans="1:26" ht="6.75" customHeight="1">
      <c r="A24" s="297"/>
      <c r="B24" s="1092"/>
      <c r="C24" s="297"/>
      <c r="D24" s="579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1098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</row>
    <row r="25" spans="1:26" ht="21" customHeight="1">
      <c r="A25" s="297"/>
      <c r="B25" s="1099" t="s">
        <v>1682</v>
      </c>
      <c r="C25" s="297"/>
      <c r="D25" s="216"/>
      <c r="E25" s="297" t="s">
        <v>1683</v>
      </c>
      <c r="F25" s="1091"/>
      <c r="G25" s="297" t="s">
        <v>1684</v>
      </c>
      <c r="H25" s="297"/>
      <c r="I25" s="297"/>
      <c r="J25" s="297"/>
      <c r="K25" s="297"/>
      <c r="L25" s="297"/>
      <c r="M25" s="297"/>
      <c r="N25" s="297"/>
      <c r="O25" s="1098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</row>
    <row r="26" spans="1:26" ht="4.5" customHeight="1">
      <c r="A26" s="297"/>
      <c r="B26" s="1092"/>
      <c r="C26" s="297"/>
      <c r="D26" s="579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1098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</row>
    <row r="27" spans="1:26" ht="21" customHeight="1">
      <c r="A27" s="297"/>
      <c r="B27" s="1099" t="s">
        <v>1685</v>
      </c>
      <c r="C27" s="297"/>
      <c r="D27" s="216"/>
      <c r="E27" s="297" t="s">
        <v>1686</v>
      </c>
      <c r="F27" s="1091"/>
      <c r="G27" s="297" t="s">
        <v>1687</v>
      </c>
      <c r="H27" s="297"/>
      <c r="I27" s="297"/>
      <c r="J27" s="297"/>
      <c r="K27" s="297"/>
      <c r="L27" s="297"/>
      <c r="M27" s="297"/>
      <c r="N27" s="297"/>
      <c r="O27" s="1098"/>
      <c r="P27" s="297"/>
      <c r="Q27" s="297"/>
      <c r="R27" s="297"/>
      <c r="S27" s="297"/>
      <c r="T27" s="297"/>
      <c r="U27" s="297"/>
      <c r="V27" s="297"/>
      <c r="W27" s="297"/>
      <c r="X27" s="297"/>
      <c r="Y27" s="297"/>
      <c r="Z27" s="297"/>
    </row>
    <row r="28" spans="1:26" ht="3.75" customHeight="1">
      <c r="A28" s="297"/>
      <c r="B28" s="1092"/>
      <c r="C28" s="297"/>
      <c r="D28" s="579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1098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</row>
    <row r="29" spans="1:26" ht="18" customHeight="1">
      <c r="A29" s="297"/>
      <c r="B29" s="1099" t="s">
        <v>1688</v>
      </c>
      <c r="C29" s="297"/>
      <c r="D29" s="216"/>
      <c r="E29" s="297" t="s">
        <v>1689</v>
      </c>
      <c r="F29" s="1091"/>
      <c r="G29" s="297" t="s">
        <v>1015</v>
      </c>
      <c r="H29" s="297"/>
      <c r="I29" s="297"/>
      <c r="J29" s="297"/>
      <c r="K29" s="297"/>
      <c r="L29" s="297"/>
      <c r="M29" s="297"/>
      <c r="N29" s="297"/>
      <c r="O29" s="1098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</row>
    <row r="30" spans="1:26" ht="4.5" customHeight="1">
      <c r="A30" s="297"/>
      <c r="B30" s="1092"/>
      <c r="C30" s="297"/>
      <c r="D30" s="579"/>
      <c r="E30" s="297"/>
      <c r="F30" s="297"/>
      <c r="G30" s="297"/>
      <c r="H30" s="297"/>
      <c r="I30" s="297"/>
      <c r="J30" s="297"/>
      <c r="K30" s="297"/>
      <c r="L30" s="297"/>
      <c r="M30" s="297"/>
      <c r="N30" s="297"/>
      <c r="O30" s="1098"/>
      <c r="P30" s="297"/>
      <c r="Q30" s="297"/>
      <c r="R30" s="297"/>
      <c r="S30" s="297"/>
      <c r="T30" s="297"/>
      <c r="U30" s="297"/>
      <c r="V30" s="297"/>
      <c r="W30" s="297"/>
      <c r="X30" s="297"/>
      <c r="Y30" s="297"/>
      <c r="Z30" s="297"/>
    </row>
    <row r="31" spans="1:26" ht="21" customHeight="1">
      <c r="A31" s="297"/>
      <c r="B31" s="1099" t="s">
        <v>1690</v>
      </c>
      <c r="C31" s="297"/>
      <c r="D31" s="216"/>
      <c r="E31" s="297" t="s">
        <v>1686</v>
      </c>
      <c r="F31" s="1091"/>
      <c r="G31" s="297" t="s">
        <v>1691</v>
      </c>
      <c r="H31" s="297"/>
      <c r="I31" s="297"/>
      <c r="J31" s="297"/>
      <c r="K31" s="297"/>
      <c r="L31" s="297"/>
      <c r="M31" s="297"/>
      <c r="N31" s="297"/>
      <c r="O31" s="1098"/>
      <c r="P31" s="297"/>
      <c r="Q31" s="297"/>
      <c r="R31" s="297"/>
      <c r="S31" s="297"/>
      <c r="T31" s="297"/>
      <c r="U31" s="297"/>
      <c r="V31" s="297"/>
      <c r="W31" s="297"/>
      <c r="X31" s="297"/>
      <c r="Y31" s="297"/>
      <c r="Z31" s="297"/>
    </row>
    <row r="32" spans="1:26" ht="3.75" customHeight="1">
      <c r="A32" s="297"/>
      <c r="B32" s="1092"/>
      <c r="C32" s="297"/>
      <c r="D32" s="579"/>
      <c r="E32" s="297"/>
      <c r="F32" s="297"/>
      <c r="G32" s="297"/>
      <c r="H32" s="297"/>
      <c r="I32" s="297"/>
      <c r="J32" s="297"/>
      <c r="K32" s="297"/>
      <c r="L32" s="297"/>
      <c r="M32" s="297"/>
      <c r="N32" s="297"/>
      <c r="O32" s="1098"/>
      <c r="P32" s="297"/>
      <c r="Q32" s="297"/>
      <c r="R32" s="297"/>
      <c r="S32" s="297"/>
      <c r="T32" s="297"/>
      <c r="U32" s="297"/>
      <c r="V32" s="297"/>
      <c r="W32" s="297"/>
      <c r="X32" s="297"/>
      <c r="Y32" s="297"/>
      <c r="Z32" s="297"/>
    </row>
    <row r="33" spans="1:26" ht="22.5" customHeight="1">
      <c r="A33" s="297"/>
      <c r="B33" s="1099" t="s">
        <v>1692</v>
      </c>
      <c r="C33" s="297"/>
      <c r="D33" s="216"/>
      <c r="E33" s="297" t="s">
        <v>1693</v>
      </c>
      <c r="F33" s="1091"/>
      <c r="G33" s="297" t="s">
        <v>1694</v>
      </c>
      <c r="H33" s="1091"/>
      <c r="I33" s="297" t="s">
        <v>1695</v>
      </c>
      <c r="J33" s="297"/>
      <c r="K33" s="297"/>
      <c r="L33" s="297"/>
      <c r="M33" s="297"/>
      <c r="N33" s="297"/>
      <c r="O33" s="1098"/>
      <c r="P33" s="297"/>
      <c r="Q33" s="297"/>
      <c r="R33" s="297"/>
      <c r="S33" s="297"/>
      <c r="T33" s="297"/>
      <c r="U33" s="297"/>
      <c r="V33" s="297"/>
      <c r="W33" s="297"/>
      <c r="X33" s="297"/>
      <c r="Y33" s="297"/>
      <c r="Z33" s="297"/>
    </row>
    <row r="34" spans="1:26" ht="6.75" customHeight="1">
      <c r="A34" s="297"/>
      <c r="B34" s="1092"/>
      <c r="C34" s="297"/>
      <c r="D34" s="579"/>
      <c r="E34" s="297"/>
      <c r="F34" s="297"/>
      <c r="G34" s="297"/>
      <c r="H34" s="297"/>
      <c r="I34" s="297"/>
      <c r="J34" s="297"/>
      <c r="K34" s="297"/>
      <c r="L34" s="297"/>
      <c r="M34" s="297"/>
      <c r="N34" s="297"/>
      <c r="O34" s="1098"/>
      <c r="P34" s="297"/>
      <c r="Q34" s="297"/>
      <c r="R34" s="297"/>
      <c r="S34" s="297"/>
      <c r="T34" s="297"/>
      <c r="U34" s="297"/>
      <c r="V34" s="297"/>
      <c r="W34" s="297"/>
      <c r="X34" s="297"/>
      <c r="Y34" s="297"/>
      <c r="Z34" s="297"/>
    </row>
    <row r="35" spans="1:26" ht="20.25" customHeight="1">
      <c r="A35" s="297"/>
      <c r="B35" s="1099" t="s">
        <v>1696</v>
      </c>
      <c r="C35" s="297"/>
      <c r="D35" s="216"/>
      <c r="E35" s="297" t="s">
        <v>1697</v>
      </c>
      <c r="F35" s="1091"/>
      <c r="G35" s="297" t="s">
        <v>1698</v>
      </c>
      <c r="H35" s="1091"/>
      <c r="I35" s="297" t="s">
        <v>1699</v>
      </c>
      <c r="J35" s="297"/>
      <c r="K35" s="297"/>
      <c r="L35" s="297"/>
      <c r="M35" s="297"/>
      <c r="N35" s="297"/>
      <c r="O35" s="1098"/>
      <c r="P35" s="297"/>
      <c r="Q35" s="297"/>
      <c r="R35" s="297"/>
      <c r="S35" s="297"/>
      <c r="T35" s="297"/>
      <c r="U35" s="297"/>
      <c r="V35" s="297"/>
      <c r="W35" s="297"/>
      <c r="X35" s="297"/>
      <c r="Y35" s="297"/>
      <c r="Z35" s="297"/>
    </row>
    <row r="36" spans="1:26" ht="6.75" customHeight="1">
      <c r="A36" s="297"/>
      <c r="B36" s="1092"/>
      <c r="C36" s="297"/>
      <c r="D36" s="579"/>
      <c r="E36" s="297"/>
      <c r="F36" s="297"/>
      <c r="G36" s="297"/>
      <c r="H36" s="297"/>
      <c r="I36" s="297"/>
      <c r="J36" s="297"/>
      <c r="K36" s="297"/>
      <c r="L36" s="297"/>
      <c r="M36" s="297"/>
      <c r="N36" s="297"/>
      <c r="O36" s="1098"/>
      <c r="P36" s="297"/>
      <c r="Q36" s="297"/>
      <c r="R36" s="297"/>
      <c r="S36" s="297"/>
      <c r="T36" s="297"/>
      <c r="U36" s="297"/>
      <c r="V36" s="297"/>
      <c r="W36" s="297"/>
      <c r="X36" s="297"/>
      <c r="Y36" s="297"/>
      <c r="Z36" s="297"/>
    </row>
    <row r="37" spans="1:26" ht="17.25" customHeight="1">
      <c r="A37" s="297"/>
      <c r="B37" s="1096" t="s">
        <v>1700</v>
      </c>
      <c r="C37" s="297"/>
      <c r="D37" s="216"/>
      <c r="E37" s="297" t="s">
        <v>1701</v>
      </c>
      <c r="F37" s="1091"/>
      <c r="G37" s="297" t="s">
        <v>1702</v>
      </c>
      <c r="H37" s="1091"/>
      <c r="I37" s="297" t="s">
        <v>1703</v>
      </c>
      <c r="J37" s="1091"/>
      <c r="K37" s="297" t="s">
        <v>1704</v>
      </c>
      <c r="L37" s="1091"/>
      <c r="M37" s="297" t="s">
        <v>1705</v>
      </c>
      <c r="N37" s="297"/>
      <c r="O37" s="1098"/>
      <c r="P37" s="297"/>
      <c r="Q37" s="297"/>
      <c r="R37" s="297"/>
      <c r="S37" s="297"/>
      <c r="T37" s="297"/>
      <c r="U37" s="297"/>
      <c r="V37" s="297"/>
      <c r="W37" s="297"/>
      <c r="X37" s="297"/>
      <c r="Y37" s="297"/>
      <c r="Z37" s="297"/>
    </row>
    <row r="38" spans="1:26" ht="6.75" customHeight="1">
      <c r="A38" s="297"/>
      <c r="B38" s="1099"/>
      <c r="C38" s="297"/>
      <c r="D38" s="579"/>
      <c r="E38" s="297"/>
      <c r="F38" s="297"/>
      <c r="G38" s="297"/>
      <c r="H38" s="297"/>
      <c r="I38" s="297"/>
      <c r="J38" s="297"/>
      <c r="K38" s="297"/>
      <c r="L38" s="297"/>
      <c r="M38" s="297"/>
      <c r="N38" s="297"/>
      <c r="O38" s="1098"/>
      <c r="P38" s="297"/>
      <c r="Q38" s="297"/>
      <c r="R38" s="297"/>
      <c r="S38" s="297"/>
      <c r="T38" s="297"/>
      <c r="U38" s="297"/>
      <c r="V38" s="297"/>
      <c r="W38" s="297"/>
      <c r="X38" s="297"/>
      <c r="Y38" s="297"/>
      <c r="Z38" s="297"/>
    </row>
    <row r="39" spans="1:26" ht="22.5" customHeight="1">
      <c r="A39" s="297"/>
      <c r="B39" s="1104" t="s">
        <v>1706</v>
      </c>
      <c r="C39" s="297"/>
      <c r="D39" s="1110"/>
      <c r="E39" s="1111" t="s">
        <v>1675</v>
      </c>
      <c r="F39" s="1110"/>
      <c r="G39" s="297"/>
      <c r="H39" s="297"/>
      <c r="I39" s="297"/>
      <c r="J39" s="297"/>
      <c r="K39" s="297"/>
      <c r="L39" s="297"/>
      <c r="M39" s="297"/>
      <c r="N39" s="297"/>
      <c r="O39" s="1098"/>
      <c r="P39" s="297"/>
      <c r="Q39" s="297"/>
      <c r="R39" s="297"/>
      <c r="S39" s="297"/>
      <c r="T39" s="297"/>
      <c r="U39" s="297"/>
      <c r="V39" s="297"/>
      <c r="W39" s="297"/>
      <c r="X39" s="297"/>
      <c r="Y39" s="297"/>
      <c r="Z39" s="297"/>
    </row>
    <row r="40" spans="1:26" ht="3" customHeight="1">
      <c r="A40" s="297"/>
      <c r="B40" s="1092"/>
      <c r="C40" s="1097"/>
      <c r="D40" s="579"/>
      <c r="E40" s="1110"/>
      <c r="F40" s="1110"/>
      <c r="G40" s="297"/>
      <c r="H40" s="297"/>
      <c r="I40" s="297"/>
      <c r="J40" s="297"/>
      <c r="K40" s="297"/>
      <c r="L40" s="297"/>
      <c r="M40" s="297"/>
      <c r="N40" s="297"/>
      <c r="O40" s="1098"/>
      <c r="P40" s="297"/>
      <c r="Q40" s="297"/>
      <c r="R40" s="297"/>
      <c r="S40" s="297"/>
      <c r="T40" s="297"/>
      <c r="U40" s="297"/>
      <c r="V40" s="297"/>
      <c r="W40" s="297"/>
      <c r="X40" s="297"/>
      <c r="Y40" s="297"/>
      <c r="Z40" s="297"/>
    </row>
    <row r="41" spans="1:26" ht="17.25" customHeight="1">
      <c r="A41" s="297"/>
      <c r="B41" s="1099" t="s">
        <v>1707</v>
      </c>
      <c r="C41" s="297"/>
      <c r="D41" s="216"/>
      <c r="E41" s="297" t="s">
        <v>1708</v>
      </c>
      <c r="F41" s="1091"/>
      <c r="G41" s="297" t="s">
        <v>1709</v>
      </c>
      <c r="H41" s="1091"/>
      <c r="I41" s="297" t="s">
        <v>1710</v>
      </c>
      <c r="J41" s="297"/>
      <c r="K41" s="297"/>
      <c r="L41" s="297"/>
      <c r="M41" s="297"/>
      <c r="N41" s="297"/>
      <c r="O41" s="1098"/>
      <c r="P41" s="297"/>
      <c r="Q41" s="297"/>
      <c r="R41" s="297"/>
      <c r="S41" s="297"/>
      <c r="T41" s="297"/>
      <c r="U41" s="297"/>
      <c r="V41" s="297"/>
      <c r="W41" s="297"/>
      <c r="X41" s="297"/>
      <c r="Y41" s="297"/>
      <c r="Z41" s="297"/>
    </row>
    <row r="42" spans="1:26" ht="6" customHeight="1">
      <c r="A42" s="297"/>
      <c r="B42" s="1096"/>
      <c r="C42" s="297"/>
      <c r="D42" s="579"/>
      <c r="E42" s="297"/>
      <c r="F42" s="297"/>
      <c r="G42" s="297"/>
      <c r="H42" s="297"/>
      <c r="I42" s="297"/>
      <c r="J42" s="297"/>
      <c r="K42" s="297"/>
      <c r="L42" s="297"/>
      <c r="M42" s="297"/>
      <c r="N42" s="297"/>
      <c r="O42" s="1098"/>
      <c r="P42" s="297"/>
      <c r="Q42" s="297"/>
      <c r="R42" s="297"/>
      <c r="S42" s="297"/>
      <c r="T42" s="297"/>
      <c r="U42" s="297"/>
      <c r="V42" s="297"/>
      <c r="W42" s="297"/>
      <c r="X42" s="297"/>
      <c r="Y42" s="297"/>
      <c r="Z42" s="297"/>
    </row>
    <row r="43" spans="1:26" ht="18" customHeight="1">
      <c r="A43" s="297"/>
      <c r="B43" s="1096" t="s">
        <v>1711</v>
      </c>
      <c r="C43" s="297"/>
      <c r="D43" s="216"/>
      <c r="E43" s="297" t="s">
        <v>1712</v>
      </c>
      <c r="F43" s="1091"/>
      <c r="G43" s="297" t="s">
        <v>1713</v>
      </c>
      <c r="H43" s="1091"/>
      <c r="I43" s="297" t="s">
        <v>1714</v>
      </c>
      <c r="J43" s="297"/>
      <c r="K43" s="297"/>
      <c r="L43" s="297"/>
      <c r="M43" s="297"/>
      <c r="N43" s="297"/>
      <c r="O43" s="1098"/>
      <c r="P43" s="297"/>
      <c r="Q43" s="297"/>
      <c r="R43" s="297"/>
      <c r="S43" s="297"/>
      <c r="T43" s="297"/>
      <c r="U43" s="297"/>
      <c r="V43" s="297"/>
      <c r="W43" s="297"/>
      <c r="X43" s="297"/>
      <c r="Y43" s="297"/>
      <c r="Z43" s="297"/>
    </row>
    <row r="44" spans="1:26" ht="6.75" customHeight="1">
      <c r="A44" s="297"/>
      <c r="B44" s="1099"/>
      <c r="C44" s="297"/>
      <c r="D44" s="579"/>
      <c r="E44" s="297"/>
      <c r="F44" s="297"/>
      <c r="G44" s="297"/>
      <c r="H44" s="297"/>
      <c r="I44" s="297"/>
      <c r="J44" s="297"/>
      <c r="K44" s="297"/>
      <c r="L44" s="297"/>
      <c r="M44" s="297"/>
      <c r="N44" s="297"/>
      <c r="O44" s="1098"/>
      <c r="P44" s="297"/>
      <c r="Q44" s="297"/>
      <c r="R44" s="297"/>
      <c r="S44" s="297"/>
      <c r="T44" s="297"/>
      <c r="U44" s="297"/>
      <c r="V44" s="297"/>
      <c r="W44" s="297"/>
      <c r="X44" s="297"/>
      <c r="Y44" s="297"/>
      <c r="Z44" s="297"/>
    </row>
    <row r="45" spans="1:26" ht="20.25" customHeight="1">
      <c r="A45" s="297"/>
      <c r="B45" s="1104" t="s">
        <v>1715</v>
      </c>
      <c r="C45" s="297"/>
      <c r="D45" s="216"/>
      <c r="E45" s="297" t="s">
        <v>1716</v>
      </c>
      <c r="F45" s="1091"/>
      <c r="G45" s="297" t="s">
        <v>1717</v>
      </c>
      <c r="H45" s="1091"/>
      <c r="I45" s="297" t="s">
        <v>1718</v>
      </c>
      <c r="J45" s="1091"/>
      <c r="K45" s="297" t="s">
        <v>1719</v>
      </c>
      <c r="L45" s="1091"/>
      <c r="M45" s="297" t="s">
        <v>1720</v>
      </c>
      <c r="N45" s="297"/>
      <c r="O45" s="1098"/>
      <c r="P45" s="297"/>
      <c r="Q45" s="297"/>
      <c r="R45" s="297"/>
      <c r="S45" s="297"/>
      <c r="T45" s="297"/>
      <c r="U45" s="297"/>
      <c r="V45" s="297"/>
      <c r="W45" s="297"/>
      <c r="X45" s="297"/>
      <c r="Y45" s="297"/>
      <c r="Z45" s="297"/>
    </row>
    <row r="46" spans="1:26" ht="6" customHeight="1">
      <c r="A46" s="297"/>
      <c r="B46" s="1092"/>
      <c r="C46" s="297"/>
      <c r="D46" s="579"/>
      <c r="E46" s="297"/>
      <c r="F46" s="297"/>
      <c r="G46" s="297"/>
      <c r="H46" s="297"/>
      <c r="I46" s="297"/>
      <c r="J46" s="297"/>
      <c r="K46" s="297"/>
      <c r="L46" s="297"/>
      <c r="M46" s="297"/>
      <c r="N46" s="297"/>
      <c r="O46" s="1098"/>
      <c r="P46" s="297"/>
      <c r="Q46" s="297"/>
      <c r="R46" s="297"/>
      <c r="S46" s="297"/>
      <c r="T46" s="297"/>
      <c r="U46" s="297"/>
      <c r="V46" s="297"/>
      <c r="W46" s="297"/>
      <c r="X46" s="297"/>
      <c r="Y46" s="297"/>
      <c r="Z46" s="297"/>
    </row>
    <row r="47" spans="1:26" ht="20.25" customHeight="1">
      <c r="A47" s="297"/>
      <c r="B47" s="1096" t="s">
        <v>1721</v>
      </c>
      <c r="C47" s="297"/>
      <c r="D47" s="216"/>
      <c r="E47" s="297" t="s">
        <v>1722</v>
      </c>
      <c r="F47" s="1091"/>
      <c r="G47" s="297" t="s">
        <v>1723</v>
      </c>
      <c r="H47" s="1091"/>
      <c r="I47" s="297" t="s">
        <v>1724</v>
      </c>
      <c r="J47" s="1091"/>
      <c r="K47" s="297" t="s">
        <v>1725</v>
      </c>
      <c r="L47" s="297"/>
      <c r="M47" s="297"/>
      <c r="N47" s="297"/>
      <c r="O47" s="1098"/>
      <c r="P47" s="297"/>
      <c r="Q47" s="297"/>
      <c r="R47" s="297"/>
      <c r="S47" s="297"/>
      <c r="T47" s="297"/>
      <c r="U47" s="297"/>
      <c r="V47" s="297"/>
      <c r="W47" s="297"/>
      <c r="X47" s="297"/>
      <c r="Y47" s="297"/>
      <c r="Z47" s="297"/>
    </row>
    <row r="48" spans="1:26" ht="9" customHeight="1">
      <c r="A48" s="297"/>
      <c r="B48" s="1099"/>
      <c r="C48" s="297"/>
      <c r="D48" s="579"/>
      <c r="E48" s="297"/>
      <c r="F48" s="297"/>
      <c r="G48" s="297"/>
      <c r="H48" s="297"/>
      <c r="I48" s="297"/>
      <c r="J48" s="297"/>
      <c r="K48" s="297"/>
      <c r="L48" s="297"/>
      <c r="M48" s="297"/>
      <c r="N48" s="297"/>
      <c r="O48" s="1098"/>
      <c r="P48" s="297"/>
      <c r="Q48" s="297"/>
      <c r="R48" s="297"/>
      <c r="S48" s="297"/>
      <c r="T48" s="297"/>
      <c r="U48" s="297"/>
      <c r="V48" s="297"/>
      <c r="W48" s="297"/>
      <c r="X48" s="297"/>
      <c r="Y48" s="297"/>
      <c r="Z48" s="297"/>
    </row>
    <row r="49" spans="1:26" ht="19.5" customHeight="1">
      <c r="A49" s="297"/>
      <c r="B49" s="1104" t="s">
        <v>1726</v>
      </c>
      <c r="C49" s="297"/>
      <c r="D49" s="216"/>
      <c r="E49" s="297" t="s">
        <v>1727</v>
      </c>
      <c r="F49" s="1091"/>
      <c r="G49" s="297" t="s">
        <v>1728</v>
      </c>
      <c r="H49" s="1091"/>
      <c r="I49" s="297" t="s">
        <v>1729</v>
      </c>
      <c r="J49" s="297"/>
      <c r="K49" s="297"/>
      <c r="L49" s="297"/>
      <c r="M49" s="297"/>
      <c r="N49" s="297"/>
      <c r="O49" s="1098"/>
      <c r="P49" s="297"/>
      <c r="Q49" s="297"/>
      <c r="R49" s="297"/>
      <c r="S49" s="297"/>
      <c r="T49" s="297"/>
      <c r="U49" s="297"/>
      <c r="V49" s="297"/>
      <c r="W49" s="297"/>
      <c r="X49" s="297"/>
      <c r="Y49" s="297"/>
      <c r="Z49" s="297"/>
    </row>
    <row r="50" spans="1:26" ht="4.5" customHeight="1">
      <c r="A50" s="297"/>
      <c r="B50" s="1092"/>
      <c r="C50" s="297"/>
      <c r="D50" s="579"/>
      <c r="E50" s="297"/>
      <c r="F50" s="297"/>
      <c r="G50" s="297"/>
      <c r="H50" s="297"/>
      <c r="I50" s="297"/>
      <c r="J50" s="297"/>
      <c r="K50" s="297"/>
      <c r="L50" s="297"/>
      <c r="M50" s="297"/>
      <c r="N50" s="297"/>
      <c r="O50" s="1098"/>
      <c r="P50" s="297"/>
      <c r="Q50" s="297"/>
      <c r="R50" s="297"/>
      <c r="S50" s="297"/>
      <c r="T50" s="297"/>
      <c r="U50" s="297"/>
      <c r="V50" s="297"/>
      <c r="W50" s="297"/>
      <c r="X50" s="297"/>
      <c r="Y50" s="297"/>
      <c r="Z50" s="297"/>
    </row>
    <row r="51" spans="1:26" ht="15.75" customHeight="1">
      <c r="A51" s="297"/>
      <c r="B51" s="1099" t="s">
        <v>1730</v>
      </c>
      <c r="C51" s="297"/>
      <c r="D51" s="216"/>
      <c r="E51" s="297" t="s">
        <v>1731</v>
      </c>
      <c r="F51" s="1091"/>
      <c r="G51" s="297" t="s">
        <v>1732</v>
      </c>
      <c r="H51" s="1091"/>
      <c r="I51" s="297" t="s">
        <v>1733</v>
      </c>
      <c r="J51" s="297"/>
      <c r="K51" s="297"/>
      <c r="L51" s="297"/>
      <c r="M51" s="297"/>
      <c r="N51" s="297"/>
      <c r="O51" s="1098"/>
      <c r="P51" s="297"/>
      <c r="Q51" s="297"/>
      <c r="R51" s="297"/>
      <c r="S51" s="297"/>
      <c r="T51" s="297"/>
      <c r="U51" s="297"/>
      <c r="V51" s="297"/>
      <c r="W51" s="297"/>
      <c r="X51" s="297"/>
      <c r="Y51" s="297"/>
      <c r="Z51" s="297"/>
    </row>
    <row r="52" spans="1:26" ht="6" customHeight="1">
      <c r="A52" s="297"/>
      <c r="B52" s="1092"/>
      <c r="C52" s="297"/>
      <c r="D52" s="579"/>
      <c r="E52" s="297"/>
      <c r="F52" s="297"/>
      <c r="G52" s="297"/>
      <c r="H52" s="297"/>
      <c r="I52" s="297"/>
      <c r="J52" s="297"/>
      <c r="K52" s="297"/>
      <c r="L52" s="297"/>
      <c r="M52" s="297"/>
      <c r="N52" s="297"/>
      <c r="O52" s="1098"/>
      <c r="P52" s="297"/>
      <c r="Q52" s="297"/>
      <c r="R52" s="297"/>
      <c r="S52" s="297"/>
      <c r="T52" s="297"/>
      <c r="U52" s="297"/>
      <c r="V52" s="297"/>
      <c r="W52" s="297"/>
      <c r="X52" s="297"/>
      <c r="Y52" s="297"/>
      <c r="Z52" s="297"/>
    </row>
    <row r="53" spans="1:26" ht="16.5" customHeight="1">
      <c r="A53" s="297"/>
      <c r="B53" s="1096" t="s">
        <v>1734</v>
      </c>
      <c r="C53" s="297"/>
      <c r="D53" s="216"/>
      <c r="E53" s="1110" t="s">
        <v>1735</v>
      </c>
      <c r="F53" s="1112"/>
      <c r="G53" s="297" t="s">
        <v>1736</v>
      </c>
      <c r="H53" s="1091"/>
      <c r="I53" s="297" t="s">
        <v>1737</v>
      </c>
      <c r="J53" s="297"/>
      <c r="K53" s="297"/>
      <c r="L53" s="297"/>
      <c r="M53" s="297"/>
      <c r="N53" s="297"/>
      <c r="O53" s="1098"/>
      <c r="P53" s="297"/>
      <c r="Q53" s="297"/>
      <c r="R53" s="297"/>
      <c r="S53" s="297"/>
      <c r="T53" s="297"/>
      <c r="U53" s="297"/>
      <c r="V53" s="297"/>
      <c r="W53" s="297"/>
      <c r="X53" s="297"/>
      <c r="Y53" s="297"/>
      <c r="Z53" s="297"/>
    </row>
    <row r="54" spans="1:26" ht="6" customHeight="1">
      <c r="A54" s="297"/>
      <c r="B54" s="1099"/>
      <c r="C54" s="297"/>
      <c r="D54" s="579"/>
      <c r="E54" s="1110"/>
      <c r="F54" s="1110"/>
      <c r="G54" s="297"/>
      <c r="H54" s="297"/>
      <c r="I54" s="297"/>
      <c r="J54" s="297"/>
      <c r="K54" s="297"/>
      <c r="L54" s="297"/>
      <c r="M54" s="297"/>
      <c r="N54" s="297"/>
      <c r="O54" s="1098"/>
      <c r="P54" s="297"/>
      <c r="Q54" s="297"/>
      <c r="R54" s="297"/>
      <c r="S54" s="297"/>
      <c r="T54" s="297"/>
      <c r="U54" s="297"/>
      <c r="V54" s="297"/>
      <c r="W54" s="297"/>
      <c r="X54" s="297"/>
      <c r="Y54" s="297"/>
      <c r="Z54" s="297"/>
    </row>
    <row r="55" spans="1:26" ht="18" customHeight="1">
      <c r="A55" s="297"/>
      <c r="B55" s="1104" t="s">
        <v>1738</v>
      </c>
      <c r="C55" s="297"/>
      <c r="D55" s="216"/>
      <c r="E55" s="297" t="s">
        <v>1739</v>
      </c>
      <c r="F55" s="1091"/>
      <c r="G55" s="297" t="s">
        <v>1740</v>
      </c>
      <c r="H55" s="297"/>
      <c r="I55" s="297"/>
      <c r="J55" s="297"/>
      <c r="K55" s="297"/>
      <c r="L55" s="297"/>
      <c r="M55" s="297"/>
      <c r="N55" s="297"/>
      <c r="O55" s="1098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</row>
    <row r="56" spans="1:26" ht="6" customHeight="1">
      <c r="A56" s="297"/>
      <c r="B56" s="1092"/>
      <c r="C56" s="297"/>
      <c r="D56" s="579"/>
      <c r="E56" s="297"/>
      <c r="F56" s="297"/>
      <c r="G56" s="297"/>
      <c r="H56" s="297"/>
      <c r="I56" s="297"/>
      <c r="J56" s="297"/>
      <c r="K56" s="297"/>
      <c r="L56" s="297"/>
      <c r="M56" s="297"/>
      <c r="N56" s="297"/>
      <c r="O56" s="1098"/>
      <c r="P56" s="297"/>
      <c r="Q56" s="297"/>
      <c r="R56" s="297"/>
      <c r="S56" s="297"/>
      <c r="T56" s="297"/>
      <c r="U56" s="297"/>
      <c r="V56" s="297"/>
      <c r="W56" s="297"/>
      <c r="X56" s="297"/>
      <c r="Y56" s="297"/>
      <c r="Z56" s="297"/>
    </row>
    <row r="57" spans="1:26" ht="17.25" customHeight="1">
      <c r="A57" s="297"/>
      <c r="B57" s="1099" t="s">
        <v>1741</v>
      </c>
      <c r="C57" s="297"/>
      <c r="D57" s="216"/>
      <c r="E57" s="297" t="s">
        <v>1742</v>
      </c>
      <c r="F57" s="1091"/>
      <c r="G57" s="297" t="s">
        <v>1743</v>
      </c>
      <c r="H57" s="297"/>
      <c r="I57" s="297"/>
      <c r="J57" s="297"/>
      <c r="K57" s="297"/>
      <c r="L57" s="297"/>
      <c r="M57" s="297"/>
      <c r="N57" s="297"/>
      <c r="O57" s="1098"/>
      <c r="P57" s="297"/>
      <c r="Q57" s="297"/>
      <c r="R57" s="297"/>
      <c r="S57" s="297"/>
      <c r="T57" s="297"/>
      <c r="U57" s="297"/>
      <c r="V57" s="297"/>
      <c r="W57" s="297"/>
      <c r="X57" s="297"/>
      <c r="Y57" s="297"/>
      <c r="Z57" s="297"/>
    </row>
    <row r="58" spans="1:26" ht="3.75" customHeight="1">
      <c r="A58" s="297"/>
      <c r="B58" s="1092"/>
      <c r="C58" s="297"/>
      <c r="D58" s="579"/>
      <c r="E58" s="297"/>
      <c r="F58" s="297"/>
      <c r="G58" s="297"/>
      <c r="H58" s="297"/>
      <c r="I58" s="297"/>
      <c r="J58" s="297"/>
      <c r="K58" s="297"/>
      <c r="L58" s="297"/>
      <c r="M58" s="297"/>
      <c r="N58" s="297"/>
      <c r="O58" s="1098"/>
      <c r="P58" s="297"/>
      <c r="Q58" s="297"/>
      <c r="R58" s="297"/>
      <c r="S58" s="297"/>
      <c r="T58" s="297"/>
      <c r="U58" s="297"/>
      <c r="V58" s="297"/>
      <c r="W58" s="297"/>
      <c r="X58" s="297"/>
      <c r="Y58" s="297"/>
      <c r="Z58" s="297"/>
    </row>
    <row r="59" spans="1:26" ht="18" customHeight="1">
      <c r="A59" s="297"/>
      <c r="B59" s="1096" t="s">
        <v>1744</v>
      </c>
      <c r="C59" s="297"/>
      <c r="D59" s="216"/>
      <c r="E59" s="297" t="s">
        <v>1745</v>
      </c>
      <c r="F59" s="1091"/>
      <c r="G59" s="297" t="s">
        <v>1746</v>
      </c>
      <c r="H59" s="1091"/>
      <c r="I59" s="297" t="s">
        <v>1747</v>
      </c>
      <c r="J59" s="1091"/>
      <c r="K59" s="297" t="s">
        <v>1748</v>
      </c>
      <c r="L59" s="1091"/>
      <c r="M59" s="297" t="s">
        <v>1749</v>
      </c>
      <c r="N59" s="297"/>
      <c r="O59" s="1098"/>
      <c r="P59" s="297"/>
      <c r="Q59" s="297"/>
      <c r="R59" s="297"/>
      <c r="S59" s="297"/>
      <c r="T59" s="297"/>
      <c r="U59" s="297"/>
      <c r="V59" s="297"/>
      <c r="W59" s="297"/>
      <c r="X59" s="297"/>
      <c r="Y59" s="297"/>
      <c r="Z59" s="297"/>
    </row>
    <row r="60" spans="1:26" ht="9" customHeight="1">
      <c r="A60" s="297"/>
      <c r="B60" s="1099"/>
      <c r="C60" s="297"/>
      <c r="D60" s="579"/>
      <c r="E60" s="297"/>
      <c r="F60" s="297"/>
      <c r="G60" s="297"/>
      <c r="H60" s="297"/>
      <c r="I60" s="297"/>
      <c r="J60" s="297"/>
      <c r="K60" s="297"/>
      <c r="L60" s="297"/>
      <c r="M60" s="297"/>
      <c r="N60" s="297"/>
      <c r="O60" s="1098"/>
      <c r="P60" s="297"/>
      <c r="Q60" s="297"/>
      <c r="R60" s="297"/>
      <c r="S60" s="297"/>
      <c r="T60" s="297"/>
      <c r="U60" s="297"/>
      <c r="V60" s="297"/>
      <c r="W60" s="297"/>
      <c r="X60" s="297"/>
      <c r="Y60" s="297"/>
      <c r="Z60" s="297"/>
    </row>
    <row r="61" spans="1:26" ht="19.5" customHeight="1">
      <c r="A61" s="297"/>
      <c r="B61" s="1092" t="s">
        <v>1750</v>
      </c>
      <c r="C61" s="297"/>
      <c r="D61" s="216"/>
      <c r="E61" s="297" t="s">
        <v>1751</v>
      </c>
      <c r="F61" s="216"/>
      <c r="G61" s="297" t="s">
        <v>1752</v>
      </c>
      <c r="H61" s="216"/>
      <c r="I61" s="297" t="s">
        <v>1753</v>
      </c>
      <c r="J61" s="1091"/>
      <c r="K61" s="297" t="s">
        <v>1754</v>
      </c>
      <c r="L61" s="297"/>
      <c r="M61" s="297"/>
      <c r="N61" s="297"/>
      <c r="O61" s="1098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</row>
    <row r="62" spans="1:26" ht="8.25" customHeight="1">
      <c r="A62" s="297"/>
      <c r="B62" s="1096"/>
      <c r="C62" s="297"/>
      <c r="D62" s="579"/>
      <c r="E62" s="297"/>
      <c r="F62" s="297"/>
      <c r="G62" s="297"/>
      <c r="H62" s="297"/>
      <c r="I62" s="297"/>
      <c r="J62" s="297"/>
      <c r="K62" s="297"/>
      <c r="L62" s="297"/>
      <c r="M62" s="297"/>
      <c r="N62" s="297"/>
      <c r="O62" s="1098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</row>
    <row r="63" spans="1:26" ht="21" customHeight="1">
      <c r="A63" s="297"/>
      <c r="B63" s="1092" t="s">
        <v>1755</v>
      </c>
      <c r="C63" s="297"/>
      <c r="D63" s="216"/>
      <c r="E63" s="297" t="s">
        <v>1756</v>
      </c>
      <c r="F63" s="1091"/>
      <c r="G63" s="297" t="s">
        <v>1757</v>
      </c>
      <c r="H63" s="1091"/>
      <c r="I63" s="297" t="s">
        <v>1758</v>
      </c>
      <c r="J63" s="1091"/>
      <c r="K63" s="297" t="s">
        <v>1759</v>
      </c>
      <c r="L63" s="297"/>
      <c r="M63" s="297"/>
      <c r="N63" s="297"/>
      <c r="O63" s="1098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</row>
    <row r="64" spans="1:26" ht="3.75" customHeight="1">
      <c r="A64" s="297"/>
      <c r="B64" s="1099"/>
      <c r="C64" s="297"/>
      <c r="D64" s="579"/>
      <c r="E64" s="297"/>
      <c r="F64" s="297"/>
      <c r="G64" s="297"/>
      <c r="H64" s="297"/>
      <c r="I64" s="297"/>
      <c r="J64" s="297"/>
      <c r="K64" s="297"/>
      <c r="L64" s="297"/>
      <c r="M64" s="297"/>
      <c r="N64" s="297"/>
      <c r="O64" s="1098"/>
      <c r="P64" s="297"/>
      <c r="Q64" s="297"/>
      <c r="R64" s="297"/>
      <c r="S64" s="297"/>
      <c r="T64" s="297"/>
      <c r="U64" s="297"/>
      <c r="V64" s="297"/>
      <c r="W64" s="297"/>
      <c r="X64" s="297"/>
      <c r="Y64" s="297"/>
      <c r="Z64" s="297"/>
    </row>
    <row r="65" spans="1:26" ht="18" customHeight="1">
      <c r="A65" s="297"/>
      <c r="B65" s="1092" t="s">
        <v>1760</v>
      </c>
      <c r="C65" s="297"/>
      <c r="D65" s="216"/>
      <c r="E65" s="297" t="s">
        <v>1761</v>
      </c>
      <c r="F65" s="1091"/>
      <c r="G65" s="297" t="s">
        <v>1762</v>
      </c>
      <c r="H65" s="1091"/>
      <c r="I65" s="297" t="s">
        <v>1763</v>
      </c>
      <c r="J65" s="297"/>
      <c r="K65" s="297"/>
      <c r="L65" s="297"/>
      <c r="M65" s="297"/>
      <c r="N65" s="297"/>
      <c r="O65" s="1098"/>
      <c r="P65" s="297"/>
      <c r="Q65" s="297"/>
      <c r="R65" s="297"/>
      <c r="S65" s="297"/>
      <c r="T65" s="297"/>
      <c r="U65" s="297"/>
      <c r="V65" s="297"/>
      <c r="W65" s="297"/>
      <c r="X65" s="297"/>
      <c r="Y65" s="297"/>
      <c r="Z65" s="297"/>
    </row>
    <row r="66" spans="1:26" ht="3" customHeight="1">
      <c r="A66" s="297"/>
      <c r="B66" s="1099"/>
      <c r="C66" s="297"/>
      <c r="D66" s="579"/>
      <c r="E66" s="297"/>
      <c r="F66" s="297"/>
      <c r="G66" s="297"/>
      <c r="H66" s="297"/>
      <c r="I66" s="297"/>
      <c r="J66" s="297"/>
      <c r="K66" s="297"/>
      <c r="L66" s="297"/>
      <c r="M66" s="297"/>
      <c r="N66" s="297"/>
      <c r="O66" s="1098"/>
      <c r="P66" s="297"/>
      <c r="Q66" s="297"/>
      <c r="R66" s="297"/>
      <c r="S66" s="297"/>
      <c r="T66" s="297"/>
      <c r="U66" s="297"/>
      <c r="V66" s="297"/>
      <c r="W66" s="297"/>
      <c r="X66" s="297"/>
      <c r="Y66" s="297"/>
      <c r="Z66" s="297"/>
    </row>
    <row r="67" spans="1:26" ht="18" customHeight="1">
      <c r="A67" s="297"/>
      <c r="B67" s="1104" t="s">
        <v>1764</v>
      </c>
      <c r="C67" s="297"/>
      <c r="D67" s="216"/>
      <c r="E67" s="297" t="s">
        <v>1765</v>
      </c>
      <c r="F67" s="1091"/>
      <c r="G67" s="297" t="s">
        <v>1766</v>
      </c>
      <c r="H67" s="1091"/>
      <c r="I67" s="297" t="s">
        <v>1767</v>
      </c>
      <c r="J67" s="297"/>
      <c r="K67" s="297"/>
      <c r="L67" s="297"/>
      <c r="M67" s="297"/>
      <c r="N67" s="297"/>
      <c r="O67" s="1098"/>
      <c r="P67" s="297"/>
      <c r="Q67" s="297"/>
      <c r="R67" s="297"/>
      <c r="S67" s="297"/>
      <c r="T67" s="297"/>
      <c r="U67" s="297"/>
      <c r="V67" s="297"/>
      <c r="W67" s="297"/>
      <c r="X67" s="297"/>
      <c r="Y67" s="297"/>
      <c r="Z67" s="297"/>
    </row>
    <row r="68" spans="1:26" ht="6" customHeight="1">
      <c r="A68" s="297"/>
      <c r="B68" s="1092"/>
      <c r="C68" s="297"/>
      <c r="D68" s="579"/>
      <c r="E68" s="297"/>
      <c r="F68" s="297"/>
      <c r="G68" s="297"/>
      <c r="H68" s="297"/>
      <c r="I68" s="297"/>
      <c r="J68" s="297"/>
      <c r="K68" s="297"/>
      <c r="L68" s="297"/>
      <c r="M68" s="297"/>
      <c r="N68" s="297"/>
      <c r="O68" s="1098"/>
      <c r="P68" s="297"/>
      <c r="Q68" s="297"/>
      <c r="R68" s="297"/>
      <c r="S68" s="297"/>
      <c r="T68" s="297"/>
      <c r="U68" s="297"/>
      <c r="V68" s="297"/>
      <c r="W68" s="297"/>
      <c r="X68" s="297"/>
      <c r="Y68" s="297"/>
      <c r="Z68" s="297"/>
    </row>
    <row r="69" spans="1:26" ht="17.25" customHeight="1">
      <c r="A69" s="297"/>
      <c r="B69" s="1096" t="s">
        <v>1768</v>
      </c>
      <c r="C69" s="297"/>
      <c r="D69" s="216"/>
      <c r="E69" s="297" t="s">
        <v>1769</v>
      </c>
      <c r="F69" s="1091"/>
      <c r="G69" s="297" t="s">
        <v>1770</v>
      </c>
      <c r="H69" s="1091"/>
      <c r="I69" s="297" t="s">
        <v>1771</v>
      </c>
      <c r="J69" s="297"/>
      <c r="K69" s="297"/>
      <c r="L69" s="297"/>
      <c r="M69" s="297"/>
      <c r="N69" s="297"/>
      <c r="O69" s="1098"/>
      <c r="P69" s="297"/>
      <c r="Q69" s="297"/>
      <c r="R69" s="297"/>
      <c r="S69" s="297"/>
      <c r="T69" s="297"/>
      <c r="U69" s="297"/>
      <c r="V69" s="297"/>
      <c r="W69" s="297"/>
      <c r="X69" s="297"/>
      <c r="Y69" s="297"/>
      <c r="Z69" s="297"/>
    </row>
    <row r="70" spans="1:26" ht="7.5" customHeight="1">
      <c r="A70" s="297"/>
      <c r="B70" s="1099"/>
      <c r="C70" s="297"/>
      <c r="D70" s="579"/>
      <c r="E70" s="297"/>
      <c r="F70" s="297"/>
      <c r="G70" s="297"/>
      <c r="H70" s="297"/>
      <c r="I70" s="297"/>
      <c r="J70" s="297"/>
      <c r="K70" s="297"/>
      <c r="L70" s="297"/>
      <c r="M70" s="297"/>
      <c r="N70" s="297"/>
      <c r="O70" s="1098"/>
      <c r="P70" s="297"/>
      <c r="Q70" s="297"/>
      <c r="R70" s="297"/>
      <c r="S70" s="297"/>
      <c r="T70" s="297"/>
      <c r="U70" s="297"/>
      <c r="V70" s="297"/>
      <c r="W70" s="297"/>
      <c r="X70" s="297"/>
      <c r="Y70" s="297"/>
      <c r="Z70" s="297"/>
    </row>
    <row r="71" spans="1:26" ht="18" customHeight="1">
      <c r="A71" s="297"/>
      <c r="B71" s="1092" t="s">
        <v>1772</v>
      </c>
      <c r="C71" s="297"/>
      <c r="D71" s="216"/>
      <c r="E71" s="297" t="s">
        <v>1773</v>
      </c>
      <c r="F71" s="1091"/>
      <c r="G71" s="297" t="s">
        <v>1774</v>
      </c>
      <c r="H71" s="1091"/>
      <c r="I71" s="297" t="s">
        <v>1775</v>
      </c>
      <c r="J71" s="297"/>
      <c r="K71" s="297"/>
      <c r="L71" s="297"/>
      <c r="M71" s="297"/>
      <c r="N71" s="297"/>
      <c r="O71" s="1098"/>
      <c r="P71" s="297"/>
      <c r="Q71" s="297"/>
      <c r="R71" s="297"/>
      <c r="S71" s="297"/>
      <c r="T71" s="297"/>
      <c r="U71" s="297"/>
      <c r="V71" s="297"/>
      <c r="W71" s="297"/>
      <c r="X71" s="297"/>
      <c r="Y71" s="297"/>
      <c r="Z71" s="297"/>
    </row>
    <row r="72" spans="1:26" ht="3" customHeight="1">
      <c r="A72" s="297"/>
      <c r="B72" s="1099"/>
      <c r="C72" s="297"/>
      <c r="D72" s="579"/>
      <c r="E72" s="297"/>
      <c r="F72" s="297"/>
      <c r="G72" s="297"/>
      <c r="H72" s="297"/>
      <c r="I72" s="297"/>
      <c r="J72" s="297"/>
      <c r="K72" s="297"/>
      <c r="L72" s="297"/>
      <c r="M72" s="297"/>
      <c r="N72" s="297"/>
      <c r="O72" s="1098"/>
      <c r="P72" s="297"/>
      <c r="Q72" s="297"/>
      <c r="R72" s="297"/>
      <c r="S72" s="297"/>
      <c r="T72" s="297"/>
      <c r="U72" s="297"/>
      <c r="V72" s="297"/>
      <c r="W72" s="297"/>
      <c r="X72" s="297"/>
      <c r="Y72" s="297"/>
      <c r="Z72" s="297"/>
    </row>
    <row r="73" spans="1:26" ht="18" customHeight="1">
      <c r="A73" s="297"/>
      <c r="B73" s="1092" t="s">
        <v>1776</v>
      </c>
      <c r="C73" s="297"/>
      <c r="D73" s="216"/>
      <c r="E73" s="297" t="s">
        <v>1777</v>
      </c>
      <c r="F73" s="1091"/>
      <c r="G73" s="297" t="s">
        <v>1778</v>
      </c>
      <c r="H73" s="1091"/>
      <c r="I73" s="297" t="s">
        <v>1779</v>
      </c>
      <c r="J73" s="1091"/>
      <c r="K73" s="297" t="s">
        <v>1780</v>
      </c>
      <c r="L73" s="297"/>
      <c r="M73" s="297"/>
      <c r="N73" s="297"/>
      <c r="O73" s="1098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</row>
    <row r="74" spans="1:26" ht="6" customHeight="1">
      <c r="A74" s="297"/>
      <c r="B74" s="1096"/>
      <c r="C74" s="297"/>
      <c r="D74" s="579"/>
      <c r="E74" s="297"/>
      <c r="F74" s="297"/>
      <c r="G74" s="297"/>
      <c r="H74" s="1025"/>
      <c r="I74" s="297"/>
      <c r="J74" s="297"/>
      <c r="K74" s="297"/>
      <c r="L74" s="297"/>
      <c r="M74" s="297"/>
      <c r="N74" s="297"/>
      <c r="O74" s="1098"/>
      <c r="P74" s="297"/>
      <c r="Q74" s="297"/>
      <c r="R74" s="297"/>
      <c r="S74" s="297"/>
      <c r="T74" s="297"/>
      <c r="U74" s="297"/>
      <c r="V74" s="297"/>
      <c r="W74" s="297"/>
      <c r="X74" s="297"/>
      <c r="Y74" s="297"/>
      <c r="Z74" s="297"/>
    </row>
    <row r="75" spans="1:26" ht="18" customHeight="1">
      <c r="A75" s="297"/>
      <c r="B75" s="1096"/>
      <c r="C75" s="297"/>
      <c r="D75" s="579"/>
      <c r="E75" s="297"/>
      <c r="F75" s="297"/>
      <c r="G75" s="297" t="s">
        <v>1781</v>
      </c>
      <c r="H75" s="1091"/>
      <c r="I75" s="297" t="s">
        <v>1782</v>
      </c>
      <c r="J75" s="1091"/>
      <c r="K75" s="297" t="s">
        <v>1783</v>
      </c>
      <c r="L75" s="297"/>
      <c r="M75" s="297"/>
      <c r="N75" s="297"/>
      <c r="O75" s="1098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</row>
    <row r="76" spans="1:26" ht="6.75" customHeight="1">
      <c r="A76" s="297"/>
      <c r="B76" s="1096"/>
      <c r="C76" s="297"/>
      <c r="D76" s="579"/>
      <c r="E76" s="297"/>
      <c r="F76" s="297"/>
      <c r="G76" s="297"/>
      <c r="H76" s="297"/>
      <c r="I76" s="297"/>
      <c r="J76" s="297"/>
      <c r="K76" s="297"/>
      <c r="L76" s="297"/>
      <c r="M76" s="297"/>
      <c r="N76" s="297"/>
      <c r="O76" s="1098"/>
      <c r="P76" s="297"/>
      <c r="Q76" s="297"/>
      <c r="R76" s="297"/>
      <c r="S76" s="297"/>
      <c r="T76" s="297"/>
      <c r="U76" s="297"/>
      <c r="V76" s="297"/>
      <c r="W76" s="297"/>
      <c r="X76" s="297"/>
      <c r="Y76" s="297"/>
      <c r="Z76" s="297"/>
    </row>
    <row r="77" spans="1:26" ht="18" customHeight="1">
      <c r="A77" s="297"/>
      <c r="B77" s="1092" t="s">
        <v>1784</v>
      </c>
      <c r="C77" s="297"/>
      <c r="D77" s="216"/>
      <c r="E77" s="297" t="s">
        <v>1785</v>
      </c>
      <c r="F77" s="216"/>
      <c r="G77" s="297" t="s">
        <v>1786</v>
      </c>
      <c r="H77" s="216"/>
      <c r="I77" s="297" t="s">
        <v>1787</v>
      </c>
      <c r="J77" s="297"/>
      <c r="K77" s="297"/>
      <c r="L77" s="297"/>
      <c r="M77" s="297"/>
      <c r="N77" s="297"/>
      <c r="O77" s="1098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</row>
    <row r="78" spans="1:26" ht="9" customHeight="1">
      <c r="A78" s="297"/>
      <c r="B78" s="1096"/>
      <c r="C78" s="297"/>
      <c r="D78" s="579"/>
      <c r="E78" s="297"/>
      <c r="F78" s="297"/>
      <c r="G78" s="297"/>
      <c r="H78" s="297"/>
      <c r="I78" s="297"/>
      <c r="J78" s="297"/>
      <c r="K78" s="297"/>
      <c r="L78" s="297"/>
      <c r="M78" s="297"/>
      <c r="N78" s="297"/>
      <c r="O78" s="1098"/>
      <c r="P78" s="297"/>
      <c r="Q78" s="297"/>
      <c r="R78" s="297"/>
      <c r="S78" s="297"/>
      <c r="T78" s="297"/>
      <c r="U78" s="297"/>
      <c r="V78" s="297"/>
      <c r="W78" s="297"/>
      <c r="X78" s="297"/>
      <c r="Y78" s="297"/>
      <c r="Z78" s="297"/>
    </row>
    <row r="79" spans="1:26" ht="18" customHeight="1">
      <c r="A79" s="297"/>
      <c r="B79" s="1104" t="s">
        <v>1788</v>
      </c>
      <c r="C79" s="297"/>
      <c r="D79" s="216"/>
      <c r="E79" s="297" t="s">
        <v>1789</v>
      </c>
      <c r="F79" s="216"/>
      <c r="G79" s="297" t="s">
        <v>1786</v>
      </c>
      <c r="H79" s="216"/>
      <c r="I79" s="297" t="s">
        <v>1790</v>
      </c>
      <c r="J79" s="297"/>
      <c r="K79" s="297"/>
      <c r="L79" s="297"/>
      <c r="M79" s="297"/>
      <c r="N79" s="297"/>
      <c r="O79" s="1098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</row>
    <row r="80" spans="1:26" ht="6" customHeight="1">
      <c r="A80" s="297"/>
      <c r="B80" s="1092"/>
      <c r="C80" s="297"/>
      <c r="D80" s="579"/>
      <c r="E80" s="297"/>
      <c r="F80" s="297"/>
      <c r="G80" s="297"/>
      <c r="H80" s="297"/>
      <c r="I80" s="297"/>
      <c r="J80" s="297"/>
      <c r="K80" s="297"/>
      <c r="L80" s="297"/>
      <c r="M80" s="297"/>
      <c r="N80" s="297"/>
      <c r="O80" s="1098"/>
      <c r="P80" s="297"/>
      <c r="Q80" s="297"/>
      <c r="R80" s="297"/>
      <c r="S80" s="297"/>
      <c r="T80" s="297"/>
      <c r="U80" s="297"/>
      <c r="V80" s="297"/>
      <c r="W80" s="297"/>
      <c r="X80" s="297"/>
      <c r="Y80" s="297"/>
      <c r="Z80" s="297"/>
    </row>
    <row r="81" spans="1:26" ht="21" customHeight="1">
      <c r="A81" s="297"/>
      <c r="B81" s="1099" t="s">
        <v>1791</v>
      </c>
      <c r="C81" s="297"/>
      <c r="D81" s="216"/>
      <c r="E81" s="297" t="s">
        <v>1792</v>
      </c>
      <c r="F81" s="216"/>
      <c r="G81" s="297" t="s">
        <v>1793</v>
      </c>
      <c r="H81" s="216"/>
      <c r="I81" s="297" t="s">
        <v>1787</v>
      </c>
      <c r="J81" s="297"/>
      <c r="K81" s="297"/>
      <c r="L81" s="297"/>
      <c r="M81" s="297"/>
      <c r="N81" s="297"/>
      <c r="O81" s="1098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</row>
    <row r="82" spans="1:26" ht="4.5" customHeight="1">
      <c r="A82" s="297"/>
      <c r="B82" s="1092"/>
      <c r="C82" s="297"/>
      <c r="D82" s="579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1098"/>
      <c r="P82" s="297"/>
      <c r="Q82" s="297"/>
      <c r="R82" s="297"/>
      <c r="S82" s="297"/>
      <c r="T82" s="297"/>
      <c r="U82" s="297"/>
      <c r="V82" s="297"/>
      <c r="W82" s="297"/>
      <c r="X82" s="297"/>
      <c r="Y82" s="297"/>
      <c r="Z82" s="297"/>
    </row>
    <row r="83" spans="1:26" ht="18" customHeight="1">
      <c r="A83" s="297"/>
      <c r="B83" s="1096" t="s">
        <v>1794</v>
      </c>
      <c r="C83" s="297"/>
      <c r="D83" s="216"/>
      <c r="E83" s="297" t="s">
        <v>1795</v>
      </c>
      <c r="F83" s="216"/>
      <c r="G83" s="297" t="s">
        <v>1796</v>
      </c>
      <c r="H83" s="297"/>
      <c r="I83" s="297"/>
      <c r="J83" s="297"/>
      <c r="K83" s="297"/>
      <c r="L83" s="297"/>
      <c r="M83" s="297"/>
      <c r="N83" s="297"/>
      <c r="O83" s="1098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</row>
    <row r="84" spans="1:26" ht="3.75" customHeight="1">
      <c r="A84" s="297"/>
      <c r="B84" s="1099"/>
      <c r="C84" s="297"/>
      <c r="D84" s="579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1098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</row>
    <row r="85" spans="1:26" ht="19.5" customHeight="1">
      <c r="A85" s="297"/>
      <c r="B85" s="1099" t="s">
        <v>1797</v>
      </c>
      <c r="C85" s="297"/>
      <c r="D85" s="216"/>
      <c r="E85" s="297" t="s">
        <v>1785</v>
      </c>
      <c r="F85" s="216"/>
      <c r="G85" s="297" t="s">
        <v>1798</v>
      </c>
      <c r="H85" s="216"/>
      <c r="I85" s="297" t="s">
        <v>1787</v>
      </c>
      <c r="J85" s="297"/>
      <c r="K85" s="297"/>
      <c r="L85" s="297"/>
      <c r="M85" s="297"/>
      <c r="N85" s="297"/>
      <c r="O85" s="1098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</row>
    <row r="86" spans="1:26" ht="6.75" customHeight="1">
      <c r="A86" s="297"/>
      <c r="B86" s="1092"/>
      <c r="C86" s="297"/>
      <c r="D86" s="579"/>
      <c r="E86" s="297"/>
      <c r="F86" s="297"/>
      <c r="G86" s="297"/>
      <c r="H86" s="297"/>
      <c r="I86" s="297"/>
      <c r="J86" s="297"/>
      <c r="K86" s="297"/>
      <c r="L86" s="297"/>
      <c r="M86" s="297"/>
      <c r="N86" s="297"/>
      <c r="O86" s="1098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</row>
    <row r="87" spans="1:26" ht="20.25" customHeight="1">
      <c r="A87" s="297"/>
      <c r="B87" s="1099" t="s">
        <v>1799</v>
      </c>
      <c r="C87" s="297"/>
      <c r="D87" s="216"/>
      <c r="E87" s="297" t="s">
        <v>1785</v>
      </c>
      <c r="F87" s="216"/>
      <c r="G87" s="297" t="s">
        <v>1798</v>
      </c>
      <c r="H87" s="216"/>
      <c r="I87" s="297" t="s">
        <v>1787</v>
      </c>
      <c r="J87" s="297"/>
      <c r="K87" s="297"/>
      <c r="L87" s="297"/>
      <c r="M87" s="297"/>
      <c r="N87" s="297"/>
      <c r="O87" s="1098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</row>
    <row r="88" spans="1:26" ht="3" customHeight="1">
      <c r="A88" s="297"/>
      <c r="B88" s="1113"/>
      <c r="C88" s="1102"/>
      <c r="D88" s="1101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3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</row>
    <row r="89" spans="1:26" ht="21.75" customHeight="1">
      <c r="A89" s="297"/>
      <c r="B89" s="1114" t="s">
        <v>1800</v>
      </c>
      <c r="C89" s="1115"/>
      <c r="D89" s="1116"/>
      <c r="E89" s="1115"/>
      <c r="F89" s="1115"/>
      <c r="G89" s="1115"/>
      <c r="H89" s="1115"/>
      <c r="I89" s="1115"/>
      <c r="J89" s="1115"/>
      <c r="K89" s="1117" t="s">
        <v>1801</v>
      </c>
      <c r="L89" s="1115"/>
      <c r="M89" s="1115"/>
      <c r="N89" s="1115"/>
      <c r="O89" s="1118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</row>
    <row r="90" spans="1:26" ht="21" customHeight="1">
      <c r="A90" s="297"/>
      <c r="B90" s="1119" t="s">
        <v>1802</v>
      </c>
      <c r="C90" s="1120"/>
      <c r="D90" s="1109"/>
      <c r="E90" s="1120"/>
      <c r="F90" s="1120"/>
      <c r="G90" s="1120"/>
      <c r="H90" s="1120"/>
      <c r="I90" s="1120"/>
      <c r="J90" s="1120"/>
      <c r="K90" s="1121" t="s">
        <v>1803</v>
      </c>
      <c r="L90" s="1120"/>
      <c r="M90" s="1120"/>
      <c r="N90" s="1120"/>
      <c r="O90" s="1122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</row>
    <row r="91" spans="1:26" ht="24" customHeight="1">
      <c r="A91" s="297"/>
      <c r="B91" s="1408" t="s">
        <v>1804</v>
      </c>
      <c r="C91" s="1153"/>
      <c r="D91" s="1154"/>
      <c r="E91" s="1409" t="s">
        <v>224</v>
      </c>
      <c r="F91" s="1153"/>
      <c r="G91" s="1154"/>
      <c r="H91" s="1409" t="s">
        <v>1805</v>
      </c>
      <c r="I91" s="1153"/>
      <c r="J91" s="1154"/>
      <c r="K91" s="1409" t="s">
        <v>48</v>
      </c>
      <c r="L91" s="1153"/>
      <c r="M91" s="1153"/>
      <c r="N91" s="1153"/>
      <c r="O91" s="1410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</row>
    <row r="92" spans="1:26" ht="15.75" customHeight="1">
      <c r="A92" s="297"/>
      <c r="B92" s="1123"/>
      <c r="C92" s="297"/>
      <c r="D92" s="1124"/>
      <c r="E92" s="1097"/>
      <c r="F92" s="297"/>
      <c r="G92" s="1125"/>
      <c r="H92" s="1097"/>
      <c r="I92" s="297"/>
      <c r="J92" s="1125"/>
      <c r="K92" s="297"/>
      <c r="L92" s="297"/>
      <c r="M92" s="297"/>
      <c r="N92" s="297"/>
      <c r="O92" s="1098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</row>
    <row r="93" spans="1:26" ht="15.75" customHeight="1">
      <c r="A93" s="297"/>
      <c r="B93" s="1123"/>
      <c r="C93" s="297"/>
      <c r="D93" s="1124"/>
      <c r="E93" s="1097"/>
      <c r="F93" s="297"/>
      <c r="G93" s="1125"/>
      <c r="H93" s="1097"/>
      <c r="I93" s="297"/>
      <c r="J93" s="1125"/>
      <c r="K93" s="297"/>
      <c r="L93" s="297"/>
      <c r="M93" s="297"/>
      <c r="N93" s="297"/>
      <c r="O93" s="1098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</row>
    <row r="94" spans="1:26" ht="15.75" customHeight="1">
      <c r="A94" s="297"/>
      <c r="B94" s="1123"/>
      <c r="C94" s="297"/>
      <c r="D94" s="1124"/>
      <c r="E94" s="1097"/>
      <c r="F94" s="297"/>
      <c r="G94" s="1125"/>
      <c r="H94" s="1097"/>
      <c r="I94" s="297"/>
      <c r="J94" s="1125"/>
      <c r="K94" s="297"/>
      <c r="L94" s="297"/>
      <c r="M94" s="297"/>
      <c r="N94" s="297"/>
      <c r="O94" s="1098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</row>
    <row r="95" spans="1:26" ht="15.75" customHeight="1">
      <c r="A95" s="297"/>
      <c r="B95" s="1123"/>
      <c r="C95" s="297"/>
      <c r="D95" s="1124"/>
      <c r="E95" s="1097"/>
      <c r="F95" s="297"/>
      <c r="G95" s="1125"/>
      <c r="H95" s="1097"/>
      <c r="I95" s="297"/>
      <c r="J95" s="1125"/>
      <c r="K95" s="297"/>
      <c r="L95" s="297"/>
      <c r="M95" s="297"/>
      <c r="N95" s="297"/>
      <c r="O95" s="1098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</row>
    <row r="96" spans="1:26" ht="15.75" customHeight="1">
      <c r="A96" s="297"/>
      <c r="B96" s="1123"/>
      <c r="C96" s="297"/>
      <c r="D96" s="1124"/>
      <c r="E96" s="1097"/>
      <c r="F96" s="297"/>
      <c r="G96" s="1125"/>
      <c r="H96" s="1097"/>
      <c r="I96" s="297"/>
      <c r="J96" s="1125"/>
      <c r="K96" s="297"/>
      <c r="L96" s="297"/>
      <c r="M96" s="297"/>
      <c r="N96" s="297"/>
      <c r="O96" s="1098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</row>
    <row r="97" spans="1:26" ht="15.75" customHeight="1">
      <c r="A97" s="297"/>
      <c r="B97" s="1126"/>
      <c r="C97" s="790"/>
      <c r="D97" s="1127"/>
      <c r="E97" s="1128"/>
      <c r="F97" s="790"/>
      <c r="G97" s="1129"/>
      <c r="H97" s="1128"/>
      <c r="I97" s="790"/>
      <c r="J97" s="1129"/>
      <c r="K97" s="790"/>
      <c r="L97" s="790"/>
      <c r="M97" s="790"/>
      <c r="N97" s="790"/>
      <c r="O97" s="1130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</row>
    <row r="98" spans="1:26" ht="15.75" customHeight="1">
      <c r="A98" s="297"/>
      <c r="B98" s="1131"/>
      <c r="C98" s="1131"/>
      <c r="D98" s="1132"/>
      <c r="E98" s="1131"/>
      <c r="F98" s="1131"/>
      <c r="G98" s="1131"/>
      <c r="H98" s="1131"/>
      <c r="I98" s="1131"/>
      <c r="J98" s="1131"/>
      <c r="K98" s="1131"/>
      <c r="L98" s="1131"/>
      <c r="M98" s="1131"/>
      <c r="N98" s="1131"/>
      <c r="O98" s="1131"/>
      <c r="P98" s="297"/>
      <c r="Q98" s="297"/>
      <c r="R98" s="297"/>
      <c r="S98" s="297"/>
      <c r="T98" s="297"/>
      <c r="U98" s="297"/>
      <c r="V98" s="297"/>
      <c r="W98" s="297"/>
      <c r="X98" s="297"/>
      <c r="Y98" s="297"/>
      <c r="Z98" s="297"/>
    </row>
    <row r="99" spans="1:26" ht="15.75" customHeight="1">
      <c r="A99" s="297"/>
      <c r="B99" s="297"/>
      <c r="C99" s="297"/>
      <c r="D99" s="579"/>
      <c r="E99" s="297"/>
      <c r="F99" s="297"/>
      <c r="G99" s="297"/>
      <c r="H99" s="297"/>
      <c r="I99" s="297"/>
      <c r="J99" s="297"/>
      <c r="K99" s="297"/>
      <c r="L99" s="297"/>
      <c r="M99" s="297"/>
      <c r="N99" s="297"/>
      <c r="O99" s="297"/>
      <c r="P99" s="297"/>
      <c r="Q99" s="297"/>
      <c r="R99" s="297"/>
      <c r="S99" s="297"/>
      <c r="T99" s="297"/>
      <c r="U99" s="297"/>
      <c r="V99" s="297"/>
      <c r="W99" s="297"/>
      <c r="X99" s="297"/>
      <c r="Y99" s="297"/>
      <c r="Z99" s="297"/>
    </row>
    <row r="100" spans="1:26" ht="15.75" customHeight="1">
      <c r="A100" s="297"/>
      <c r="B100" s="297"/>
      <c r="C100" s="297"/>
      <c r="D100" s="579"/>
      <c r="E100" s="297"/>
      <c r="F100" s="297"/>
      <c r="G100" s="297"/>
      <c r="H100" s="297"/>
      <c r="I100" s="297"/>
      <c r="J100" s="297"/>
      <c r="K100" s="297"/>
      <c r="L100" s="297"/>
      <c r="M100" s="297"/>
      <c r="N100" s="297"/>
      <c r="O100" s="297"/>
      <c r="P100" s="297"/>
      <c r="Q100" s="297"/>
      <c r="R100" s="297"/>
      <c r="S100" s="297"/>
      <c r="T100" s="297"/>
      <c r="U100" s="297"/>
      <c r="V100" s="297"/>
      <c r="W100" s="297"/>
      <c r="X100" s="297"/>
      <c r="Y100" s="297"/>
      <c r="Z100" s="297"/>
    </row>
    <row r="101" spans="1:26" ht="15.75" customHeight="1">
      <c r="A101" s="297"/>
      <c r="B101" s="297"/>
      <c r="C101" s="297"/>
      <c r="D101" s="579"/>
      <c r="E101" s="297"/>
      <c r="F101" s="297"/>
      <c r="G101" s="297"/>
      <c r="H101" s="297"/>
      <c r="I101" s="297"/>
      <c r="J101" s="297"/>
      <c r="K101" s="297"/>
      <c r="L101" s="297"/>
      <c r="M101" s="297"/>
      <c r="N101" s="297"/>
      <c r="O101" s="297"/>
      <c r="P101" s="297"/>
      <c r="Q101" s="297"/>
      <c r="R101" s="297"/>
      <c r="S101" s="297"/>
      <c r="T101" s="297"/>
      <c r="U101" s="297"/>
      <c r="V101" s="297"/>
      <c r="W101" s="297"/>
      <c r="X101" s="297"/>
      <c r="Y101" s="297"/>
      <c r="Z101" s="297"/>
    </row>
    <row r="102" spans="1:26" ht="15.75" customHeight="1">
      <c r="A102" s="297"/>
      <c r="B102" s="297"/>
      <c r="C102" s="297"/>
      <c r="D102" s="579"/>
      <c r="E102" s="297"/>
      <c r="F102" s="297"/>
      <c r="G102" s="297"/>
      <c r="H102" s="297"/>
      <c r="I102" s="297"/>
      <c r="J102" s="297"/>
      <c r="K102" s="297"/>
      <c r="L102" s="297"/>
      <c r="M102" s="297"/>
      <c r="N102" s="297"/>
      <c r="O102" s="297"/>
      <c r="P102" s="297"/>
      <c r="Q102" s="297"/>
      <c r="R102" s="297"/>
      <c r="S102" s="297"/>
      <c r="T102" s="297"/>
      <c r="U102" s="297"/>
      <c r="V102" s="297"/>
      <c r="W102" s="297"/>
      <c r="X102" s="297"/>
      <c r="Y102" s="297"/>
      <c r="Z102" s="297"/>
    </row>
    <row r="103" spans="1:26" ht="15.75" customHeight="1">
      <c r="A103" s="297"/>
      <c r="B103" s="297"/>
      <c r="C103" s="297"/>
      <c r="D103" s="579"/>
      <c r="E103" s="297"/>
      <c r="F103" s="297"/>
      <c r="G103" s="297"/>
      <c r="H103" s="297"/>
      <c r="I103" s="297"/>
      <c r="J103" s="297"/>
      <c r="K103" s="297"/>
      <c r="L103" s="297"/>
      <c r="M103" s="297"/>
      <c r="N103" s="297"/>
      <c r="O103" s="297"/>
      <c r="P103" s="297"/>
      <c r="Q103" s="297"/>
      <c r="R103" s="297"/>
      <c r="S103" s="297"/>
      <c r="T103" s="297"/>
      <c r="U103" s="297"/>
      <c r="V103" s="297"/>
      <c r="W103" s="297"/>
      <c r="X103" s="297"/>
      <c r="Y103" s="297"/>
      <c r="Z103" s="297"/>
    </row>
    <row r="104" spans="1:26" ht="15.75" customHeight="1">
      <c r="A104" s="297"/>
      <c r="B104" s="297"/>
      <c r="C104" s="297"/>
      <c r="D104" s="579"/>
      <c r="E104" s="297"/>
      <c r="F104" s="297"/>
      <c r="G104" s="297"/>
      <c r="H104" s="297"/>
      <c r="I104" s="297"/>
      <c r="J104" s="297"/>
      <c r="K104" s="297"/>
      <c r="L104" s="297"/>
      <c r="M104" s="297"/>
      <c r="N104" s="297"/>
      <c r="O104" s="297"/>
      <c r="P104" s="297"/>
      <c r="Q104" s="297"/>
      <c r="R104" s="297"/>
      <c r="S104" s="297"/>
      <c r="T104" s="297"/>
      <c r="U104" s="297"/>
      <c r="V104" s="297"/>
      <c r="W104" s="297"/>
      <c r="X104" s="297"/>
      <c r="Y104" s="297"/>
      <c r="Z104" s="297"/>
    </row>
    <row r="105" spans="1:26" ht="15.75" customHeight="1">
      <c r="A105" s="297"/>
      <c r="B105" s="297"/>
      <c r="C105" s="297"/>
      <c r="D105" s="579"/>
      <c r="E105" s="297"/>
      <c r="F105" s="297"/>
      <c r="G105" s="297"/>
      <c r="H105" s="297"/>
      <c r="I105" s="297"/>
      <c r="J105" s="297"/>
      <c r="K105" s="297"/>
      <c r="L105" s="297"/>
      <c r="M105" s="297"/>
      <c r="N105" s="297"/>
      <c r="O105" s="297"/>
      <c r="P105" s="297"/>
      <c r="Q105" s="297"/>
      <c r="R105" s="297"/>
      <c r="S105" s="297"/>
      <c r="T105" s="297"/>
      <c r="U105" s="297"/>
      <c r="V105" s="297"/>
      <c r="W105" s="297"/>
      <c r="X105" s="297"/>
      <c r="Y105" s="297"/>
      <c r="Z105" s="297"/>
    </row>
    <row r="106" spans="1:26" ht="15.75" customHeight="1">
      <c r="A106" s="297"/>
      <c r="B106" s="297"/>
      <c r="C106" s="297"/>
      <c r="D106" s="579"/>
      <c r="E106" s="297"/>
      <c r="F106" s="297"/>
      <c r="G106" s="297"/>
      <c r="H106" s="297"/>
      <c r="I106" s="297"/>
      <c r="J106" s="297"/>
      <c r="K106" s="297"/>
      <c r="L106" s="297"/>
      <c r="M106" s="297"/>
      <c r="N106" s="297"/>
      <c r="O106" s="297"/>
      <c r="P106" s="297"/>
      <c r="Q106" s="297"/>
      <c r="R106" s="297"/>
      <c r="S106" s="297"/>
      <c r="T106" s="297"/>
      <c r="U106" s="297"/>
      <c r="V106" s="297"/>
      <c r="W106" s="297"/>
      <c r="X106" s="297"/>
      <c r="Y106" s="297"/>
      <c r="Z106" s="297"/>
    </row>
    <row r="107" spans="1:26" ht="15.75" customHeight="1">
      <c r="A107" s="297"/>
      <c r="B107" s="297"/>
      <c r="C107" s="297"/>
      <c r="D107" s="579"/>
      <c r="E107" s="297"/>
      <c r="F107" s="297"/>
      <c r="G107" s="297"/>
      <c r="H107" s="297"/>
      <c r="I107" s="297"/>
      <c r="J107" s="297"/>
      <c r="K107" s="297"/>
      <c r="L107" s="297"/>
      <c r="M107" s="297"/>
      <c r="N107" s="297"/>
      <c r="O107" s="297"/>
      <c r="P107" s="297"/>
      <c r="Q107" s="297"/>
      <c r="R107" s="297"/>
      <c r="S107" s="297"/>
      <c r="T107" s="297"/>
      <c r="U107" s="297"/>
      <c r="V107" s="297"/>
      <c r="W107" s="297"/>
      <c r="X107" s="297"/>
      <c r="Y107" s="297"/>
      <c r="Z107" s="297"/>
    </row>
    <row r="108" spans="1:26" ht="15.75" customHeight="1">
      <c r="A108" s="297"/>
      <c r="B108" s="297"/>
      <c r="C108" s="297"/>
      <c r="D108" s="579"/>
      <c r="E108" s="297"/>
      <c r="F108" s="297"/>
      <c r="G108" s="297"/>
      <c r="H108" s="297"/>
      <c r="I108" s="297"/>
      <c r="J108" s="297"/>
      <c r="K108" s="297"/>
      <c r="L108" s="297"/>
      <c r="M108" s="297"/>
      <c r="N108" s="297"/>
      <c r="O108" s="297"/>
      <c r="P108" s="297"/>
      <c r="Q108" s="297"/>
      <c r="R108" s="297"/>
      <c r="S108" s="297"/>
      <c r="T108" s="297"/>
      <c r="U108" s="297"/>
      <c r="V108" s="297"/>
      <c r="W108" s="297"/>
      <c r="X108" s="297"/>
      <c r="Y108" s="297"/>
      <c r="Z108" s="297"/>
    </row>
    <row r="109" spans="1:26" ht="15.75" customHeight="1">
      <c r="A109" s="297"/>
      <c r="B109" s="297"/>
      <c r="C109" s="297"/>
      <c r="D109" s="579"/>
      <c r="E109" s="297"/>
      <c r="F109" s="297"/>
      <c r="G109" s="297"/>
      <c r="H109" s="297"/>
      <c r="I109" s="297"/>
      <c r="J109" s="297"/>
      <c r="K109" s="297"/>
      <c r="L109" s="297"/>
      <c r="M109" s="297"/>
      <c r="N109" s="297"/>
      <c r="O109" s="297"/>
      <c r="P109" s="297"/>
      <c r="Q109" s="297"/>
      <c r="R109" s="297"/>
      <c r="S109" s="297"/>
      <c r="T109" s="297"/>
      <c r="U109" s="297"/>
      <c r="V109" s="297"/>
      <c r="W109" s="297"/>
      <c r="X109" s="297"/>
      <c r="Y109" s="297"/>
      <c r="Z109" s="297"/>
    </row>
    <row r="110" spans="1:26" ht="15.75" customHeight="1">
      <c r="A110" s="297"/>
      <c r="B110" s="297"/>
      <c r="C110" s="297"/>
      <c r="D110" s="579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  <c r="R110" s="297"/>
      <c r="S110" s="297"/>
      <c r="T110" s="297"/>
      <c r="U110" s="297"/>
      <c r="V110" s="297"/>
      <c r="W110" s="297"/>
      <c r="X110" s="297"/>
      <c r="Y110" s="297"/>
      <c r="Z110" s="297"/>
    </row>
    <row r="111" spans="1:26" ht="15.75" customHeight="1">
      <c r="A111" s="297"/>
      <c r="B111" s="297"/>
      <c r="C111" s="297"/>
      <c r="D111" s="579"/>
      <c r="E111" s="297"/>
      <c r="F111" s="297"/>
      <c r="G111" s="297"/>
      <c r="H111" s="297"/>
      <c r="I111" s="297"/>
      <c r="J111" s="297"/>
      <c r="K111" s="297"/>
      <c r="L111" s="297"/>
      <c r="M111" s="297"/>
      <c r="N111" s="297"/>
      <c r="O111" s="297"/>
      <c r="P111" s="297"/>
      <c r="Q111" s="297"/>
      <c r="R111" s="297"/>
      <c r="S111" s="297"/>
      <c r="T111" s="297"/>
      <c r="U111" s="297"/>
      <c r="V111" s="297"/>
      <c r="W111" s="297"/>
      <c r="X111" s="297"/>
      <c r="Y111" s="297"/>
      <c r="Z111" s="297"/>
    </row>
    <row r="112" spans="1:26" ht="15.75" customHeight="1">
      <c r="A112" s="297"/>
      <c r="B112" s="297"/>
      <c r="C112" s="297"/>
      <c r="D112" s="579"/>
      <c r="E112" s="297"/>
      <c r="F112" s="297"/>
      <c r="G112" s="297"/>
      <c r="H112" s="297"/>
      <c r="I112" s="297"/>
      <c r="J112" s="297"/>
      <c r="K112" s="297"/>
      <c r="L112" s="297"/>
      <c r="M112" s="297"/>
      <c r="N112" s="297"/>
      <c r="O112" s="297"/>
      <c r="P112" s="297"/>
      <c r="Q112" s="297"/>
      <c r="R112" s="297"/>
      <c r="S112" s="297"/>
      <c r="T112" s="297"/>
      <c r="U112" s="297"/>
      <c r="V112" s="297"/>
      <c r="W112" s="297"/>
      <c r="X112" s="297"/>
      <c r="Y112" s="297"/>
      <c r="Z112" s="297"/>
    </row>
    <row r="113" spans="1:26" ht="15.75" customHeight="1">
      <c r="A113" s="297"/>
      <c r="B113" s="297"/>
      <c r="C113" s="297"/>
      <c r="D113" s="579"/>
      <c r="E113" s="297"/>
      <c r="F113" s="297"/>
      <c r="G113" s="297"/>
      <c r="H113" s="297"/>
      <c r="I113" s="297"/>
      <c r="J113" s="297"/>
      <c r="K113" s="297"/>
      <c r="L113" s="297"/>
      <c r="M113" s="297"/>
      <c r="N113" s="297"/>
      <c r="O113" s="297"/>
      <c r="P113" s="297"/>
      <c r="Q113" s="297"/>
      <c r="R113" s="297"/>
      <c r="S113" s="297"/>
      <c r="T113" s="297"/>
      <c r="U113" s="297"/>
      <c r="V113" s="297"/>
      <c r="W113" s="297"/>
      <c r="X113" s="297"/>
      <c r="Y113" s="297"/>
      <c r="Z113" s="297"/>
    </row>
    <row r="114" spans="1:26" ht="15.75" customHeight="1">
      <c r="A114" s="297"/>
      <c r="B114" s="297"/>
      <c r="C114" s="297"/>
      <c r="D114" s="579"/>
      <c r="E114" s="297"/>
      <c r="F114" s="297"/>
      <c r="G114" s="297"/>
      <c r="H114" s="297"/>
      <c r="I114" s="297"/>
      <c r="J114" s="297"/>
      <c r="K114" s="297"/>
      <c r="L114" s="297"/>
      <c r="M114" s="297"/>
      <c r="N114" s="297"/>
      <c r="O114" s="297"/>
      <c r="P114" s="297"/>
      <c r="Q114" s="297"/>
      <c r="R114" s="297"/>
      <c r="S114" s="297"/>
      <c r="T114" s="297"/>
      <c r="U114" s="297"/>
      <c r="V114" s="297"/>
      <c r="W114" s="297"/>
      <c r="X114" s="297"/>
      <c r="Y114" s="297"/>
      <c r="Z114" s="297"/>
    </row>
    <row r="115" spans="1:26" ht="15.75" customHeight="1">
      <c r="A115" s="297"/>
      <c r="B115" s="297"/>
      <c r="C115" s="297"/>
      <c r="D115" s="579"/>
      <c r="E115" s="297"/>
      <c r="F115" s="297"/>
      <c r="G115" s="297"/>
      <c r="H115" s="297"/>
      <c r="I115" s="297"/>
      <c r="J115" s="297"/>
      <c r="K115" s="297"/>
      <c r="L115" s="297"/>
      <c r="M115" s="297"/>
      <c r="N115" s="297"/>
      <c r="O115" s="297"/>
      <c r="P115" s="297"/>
      <c r="Q115" s="297"/>
      <c r="R115" s="297"/>
      <c r="S115" s="297"/>
      <c r="T115" s="297"/>
      <c r="U115" s="297"/>
      <c r="V115" s="297"/>
      <c r="W115" s="297"/>
      <c r="X115" s="297"/>
      <c r="Y115" s="297"/>
      <c r="Z115" s="297"/>
    </row>
    <row r="116" spans="1:26" ht="15.75" customHeight="1">
      <c r="A116" s="297"/>
      <c r="B116" s="297"/>
      <c r="C116" s="297"/>
      <c r="D116" s="579"/>
      <c r="E116" s="297"/>
      <c r="F116" s="297"/>
      <c r="G116" s="297"/>
      <c r="H116" s="297"/>
      <c r="I116" s="297"/>
      <c r="J116" s="297"/>
      <c r="K116" s="297"/>
      <c r="L116" s="297"/>
      <c r="M116" s="297"/>
      <c r="N116" s="297"/>
      <c r="O116" s="297"/>
      <c r="P116" s="297"/>
      <c r="Q116" s="297"/>
      <c r="R116" s="297"/>
      <c r="S116" s="297"/>
      <c r="T116" s="297"/>
      <c r="U116" s="297"/>
      <c r="V116" s="297"/>
      <c r="W116" s="297"/>
      <c r="X116" s="297"/>
      <c r="Y116" s="297"/>
      <c r="Z116" s="297"/>
    </row>
    <row r="117" spans="1:26" ht="15.75" customHeight="1">
      <c r="A117" s="297"/>
      <c r="B117" s="297"/>
      <c r="C117" s="297"/>
      <c r="D117" s="579"/>
      <c r="E117" s="297"/>
      <c r="F117" s="297"/>
      <c r="G117" s="297"/>
      <c r="H117" s="297"/>
      <c r="I117" s="297"/>
      <c r="J117" s="297"/>
      <c r="K117" s="297"/>
      <c r="L117" s="297"/>
      <c r="M117" s="297"/>
      <c r="N117" s="297"/>
      <c r="O117" s="297"/>
      <c r="P117" s="297"/>
      <c r="Q117" s="297"/>
      <c r="R117" s="297"/>
      <c r="S117" s="297"/>
      <c r="T117" s="297"/>
      <c r="U117" s="297"/>
      <c r="V117" s="297"/>
      <c r="W117" s="297"/>
      <c r="X117" s="297"/>
      <c r="Y117" s="297"/>
      <c r="Z117" s="297"/>
    </row>
    <row r="118" spans="1:26" ht="15.75" customHeight="1">
      <c r="A118" s="297"/>
      <c r="B118" s="297"/>
      <c r="C118" s="297"/>
      <c r="D118" s="579"/>
      <c r="E118" s="297"/>
      <c r="F118" s="297"/>
      <c r="G118" s="297"/>
      <c r="H118" s="297"/>
      <c r="I118" s="297"/>
      <c r="J118" s="297"/>
      <c r="K118" s="297"/>
      <c r="L118" s="297"/>
      <c r="M118" s="297"/>
      <c r="N118" s="297"/>
      <c r="O118" s="297"/>
      <c r="P118" s="297"/>
      <c r="Q118" s="297"/>
      <c r="R118" s="297"/>
      <c r="S118" s="297"/>
      <c r="T118" s="297"/>
      <c r="U118" s="297"/>
      <c r="V118" s="297"/>
      <c r="W118" s="297"/>
      <c r="X118" s="297"/>
      <c r="Y118" s="297"/>
      <c r="Z118" s="297"/>
    </row>
    <row r="119" spans="1:26" ht="15.75" customHeight="1">
      <c r="A119" s="297"/>
      <c r="B119" s="297"/>
      <c r="C119" s="297"/>
      <c r="D119" s="579"/>
      <c r="E119" s="297"/>
      <c r="F119" s="297"/>
      <c r="G119" s="297"/>
      <c r="H119" s="297"/>
      <c r="I119" s="297"/>
      <c r="J119" s="297"/>
      <c r="K119" s="297"/>
      <c r="L119" s="297"/>
      <c r="M119" s="297"/>
      <c r="N119" s="297"/>
      <c r="O119" s="297"/>
      <c r="P119" s="297"/>
      <c r="Q119" s="297"/>
      <c r="R119" s="297"/>
      <c r="S119" s="297"/>
      <c r="T119" s="297"/>
      <c r="U119" s="297"/>
      <c r="V119" s="297"/>
      <c r="W119" s="297"/>
      <c r="X119" s="297"/>
      <c r="Y119" s="297"/>
      <c r="Z119" s="297"/>
    </row>
    <row r="120" spans="1:26" ht="15.75" customHeight="1">
      <c r="A120" s="297"/>
      <c r="B120" s="297"/>
      <c r="C120" s="297"/>
      <c r="D120" s="579"/>
      <c r="E120" s="297"/>
      <c r="F120" s="297"/>
      <c r="G120" s="297"/>
      <c r="H120" s="297"/>
      <c r="I120" s="297"/>
      <c r="J120" s="297"/>
      <c r="K120" s="297"/>
      <c r="L120" s="297"/>
      <c r="M120" s="297"/>
      <c r="N120" s="297"/>
      <c r="O120" s="297"/>
      <c r="P120" s="297"/>
      <c r="Q120" s="297"/>
      <c r="R120" s="297"/>
      <c r="S120" s="297"/>
      <c r="T120" s="297"/>
      <c r="U120" s="297"/>
      <c r="V120" s="297"/>
      <c r="W120" s="297"/>
      <c r="X120" s="297"/>
      <c r="Y120" s="297"/>
      <c r="Z120" s="297"/>
    </row>
    <row r="121" spans="1:26" ht="15.75" customHeight="1">
      <c r="A121" s="297"/>
      <c r="B121" s="297"/>
      <c r="C121" s="297"/>
      <c r="D121" s="579"/>
      <c r="E121" s="297"/>
      <c r="F121" s="297"/>
      <c r="G121" s="297"/>
      <c r="H121" s="297"/>
      <c r="I121" s="297"/>
      <c r="J121" s="297"/>
      <c r="K121" s="297"/>
      <c r="L121" s="297"/>
      <c r="M121" s="297"/>
      <c r="N121" s="297"/>
      <c r="O121" s="297"/>
      <c r="P121" s="297"/>
      <c r="Q121" s="297"/>
      <c r="R121" s="297"/>
      <c r="S121" s="297"/>
      <c r="T121" s="297"/>
      <c r="U121" s="297"/>
      <c r="V121" s="297"/>
      <c r="W121" s="297"/>
      <c r="X121" s="297"/>
      <c r="Y121" s="297"/>
      <c r="Z121" s="297"/>
    </row>
    <row r="122" spans="1:26" ht="15.75" customHeight="1">
      <c r="A122" s="297"/>
      <c r="B122" s="297"/>
      <c r="C122" s="297"/>
      <c r="D122" s="579"/>
      <c r="E122" s="297"/>
      <c r="F122" s="297"/>
      <c r="G122" s="297"/>
      <c r="H122" s="297"/>
      <c r="I122" s="297"/>
      <c r="J122" s="297"/>
      <c r="K122" s="297"/>
      <c r="L122" s="297"/>
      <c r="M122" s="297"/>
      <c r="N122" s="297"/>
      <c r="O122" s="297"/>
      <c r="P122" s="297"/>
      <c r="Q122" s="297"/>
      <c r="R122" s="297"/>
      <c r="S122" s="297"/>
      <c r="T122" s="297"/>
      <c r="U122" s="297"/>
      <c r="V122" s="297"/>
      <c r="W122" s="297"/>
      <c r="X122" s="297"/>
      <c r="Y122" s="297"/>
      <c r="Z122" s="297"/>
    </row>
    <row r="123" spans="1:26" ht="15.75" customHeight="1">
      <c r="A123" s="297"/>
      <c r="B123" s="297"/>
      <c r="C123" s="297"/>
      <c r="D123" s="579"/>
      <c r="E123" s="297"/>
      <c r="F123" s="297"/>
      <c r="G123" s="297"/>
      <c r="H123" s="297"/>
      <c r="I123" s="297"/>
      <c r="J123" s="297"/>
      <c r="K123" s="297"/>
      <c r="L123" s="297"/>
      <c r="M123" s="297"/>
      <c r="N123" s="297"/>
      <c r="O123" s="297"/>
      <c r="P123" s="297"/>
      <c r="Q123" s="297"/>
      <c r="R123" s="297"/>
      <c r="S123" s="297"/>
      <c r="T123" s="297"/>
      <c r="U123" s="297"/>
      <c r="V123" s="297"/>
      <c r="W123" s="297"/>
      <c r="X123" s="297"/>
      <c r="Y123" s="297"/>
      <c r="Z123" s="297"/>
    </row>
    <row r="124" spans="1:26" ht="15.75" customHeight="1">
      <c r="A124" s="297"/>
      <c r="B124" s="297"/>
      <c r="C124" s="297"/>
      <c r="D124" s="579"/>
      <c r="E124" s="297"/>
      <c r="F124" s="297"/>
      <c r="G124" s="297"/>
      <c r="H124" s="297"/>
      <c r="I124" s="297"/>
      <c r="J124" s="297"/>
      <c r="K124" s="297"/>
      <c r="L124" s="297"/>
      <c r="M124" s="297"/>
      <c r="N124" s="297"/>
      <c r="O124" s="297"/>
      <c r="P124" s="297"/>
      <c r="Q124" s="297"/>
      <c r="R124" s="297"/>
      <c r="S124" s="297"/>
      <c r="T124" s="297"/>
      <c r="U124" s="297"/>
      <c r="V124" s="297"/>
      <c r="W124" s="297"/>
      <c r="X124" s="297"/>
      <c r="Y124" s="297"/>
      <c r="Z124" s="297"/>
    </row>
    <row r="125" spans="1:26" ht="15.75" customHeight="1">
      <c r="A125" s="297"/>
      <c r="B125" s="297"/>
      <c r="C125" s="297"/>
      <c r="D125" s="579"/>
      <c r="E125" s="297"/>
      <c r="F125" s="297"/>
      <c r="G125" s="297"/>
      <c r="H125" s="297"/>
      <c r="I125" s="297"/>
      <c r="J125" s="297"/>
      <c r="K125" s="297"/>
      <c r="L125" s="297"/>
      <c r="M125" s="297"/>
      <c r="N125" s="297"/>
      <c r="O125" s="297"/>
      <c r="P125" s="297"/>
      <c r="Q125" s="297"/>
      <c r="R125" s="297"/>
      <c r="S125" s="297"/>
      <c r="T125" s="297"/>
      <c r="U125" s="297"/>
      <c r="V125" s="297"/>
      <c r="W125" s="297"/>
      <c r="X125" s="297"/>
      <c r="Y125" s="297"/>
      <c r="Z125" s="297"/>
    </row>
    <row r="126" spans="1:26" ht="15.75" customHeight="1">
      <c r="A126" s="297"/>
      <c r="B126" s="297"/>
      <c r="C126" s="297"/>
      <c r="D126" s="579"/>
      <c r="E126" s="297"/>
      <c r="F126" s="297"/>
      <c r="G126" s="297"/>
      <c r="H126" s="297"/>
      <c r="I126" s="297"/>
      <c r="J126" s="297"/>
      <c r="K126" s="297"/>
      <c r="L126" s="297"/>
      <c r="M126" s="297"/>
      <c r="N126" s="297"/>
      <c r="O126" s="297"/>
      <c r="P126" s="297"/>
      <c r="Q126" s="297"/>
      <c r="R126" s="297"/>
      <c r="S126" s="297"/>
      <c r="T126" s="297"/>
      <c r="U126" s="297"/>
      <c r="V126" s="297"/>
      <c r="W126" s="297"/>
      <c r="X126" s="297"/>
      <c r="Y126" s="297"/>
      <c r="Z126" s="297"/>
    </row>
    <row r="127" spans="1:26" ht="15.75" customHeight="1">
      <c r="A127" s="297"/>
      <c r="B127" s="297"/>
      <c r="C127" s="297"/>
      <c r="D127" s="579"/>
      <c r="E127" s="297"/>
      <c r="F127" s="297"/>
      <c r="G127" s="297"/>
      <c r="H127" s="297"/>
      <c r="I127" s="297"/>
      <c r="J127" s="297"/>
      <c r="K127" s="297"/>
      <c r="L127" s="297"/>
      <c r="M127" s="297"/>
      <c r="N127" s="297"/>
      <c r="O127" s="297"/>
      <c r="P127" s="297"/>
      <c r="Q127" s="297"/>
      <c r="R127" s="297"/>
      <c r="S127" s="297"/>
      <c r="T127" s="297"/>
      <c r="U127" s="297"/>
      <c r="V127" s="297"/>
      <c r="W127" s="297"/>
      <c r="X127" s="297"/>
      <c r="Y127" s="297"/>
      <c r="Z127" s="297"/>
    </row>
    <row r="128" spans="1:26" ht="15.75" customHeight="1">
      <c r="A128" s="297"/>
      <c r="B128" s="297"/>
      <c r="C128" s="297"/>
      <c r="D128" s="579"/>
      <c r="E128" s="297"/>
      <c r="F128" s="297"/>
      <c r="G128" s="297"/>
      <c r="H128" s="297"/>
      <c r="I128" s="297"/>
      <c r="J128" s="297"/>
      <c r="K128" s="297"/>
      <c r="L128" s="297"/>
      <c r="M128" s="297"/>
      <c r="N128" s="297"/>
      <c r="O128" s="297"/>
      <c r="P128" s="297"/>
      <c r="Q128" s="297"/>
      <c r="R128" s="297"/>
      <c r="S128" s="297"/>
      <c r="T128" s="297"/>
      <c r="U128" s="297"/>
      <c r="V128" s="297"/>
      <c r="W128" s="297"/>
      <c r="X128" s="297"/>
      <c r="Y128" s="297"/>
      <c r="Z128" s="297"/>
    </row>
    <row r="129" spans="1:26" ht="15.75" customHeight="1">
      <c r="A129" s="297"/>
      <c r="B129" s="297"/>
      <c r="C129" s="297"/>
      <c r="D129" s="579"/>
      <c r="E129" s="297"/>
      <c r="F129" s="297"/>
      <c r="G129" s="297"/>
      <c r="H129" s="297"/>
      <c r="I129" s="297"/>
      <c r="J129" s="297"/>
      <c r="K129" s="297"/>
      <c r="L129" s="297"/>
      <c r="M129" s="297"/>
      <c r="N129" s="297"/>
      <c r="O129" s="297"/>
      <c r="P129" s="297"/>
      <c r="Q129" s="297"/>
      <c r="R129" s="297"/>
      <c r="S129" s="297"/>
      <c r="T129" s="297"/>
      <c r="U129" s="297"/>
      <c r="V129" s="297"/>
      <c r="W129" s="297"/>
      <c r="X129" s="297"/>
      <c r="Y129" s="297"/>
      <c r="Z129" s="297"/>
    </row>
    <row r="130" spans="1:26" ht="15.75" customHeight="1">
      <c r="A130" s="297"/>
      <c r="B130" s="297"/>
      <c r="C130" s="297"/>
      <c r="D130" s="579"/>
      <c r="E130" s="297"/>
      <c r="F130" s="297"/>
      <c r="G130" s="297"/>
      <c r="H130" s="297"/>
      <c r="I130" s="297"/>
      <c r="J130" s="297"/>
      <c r="K130" s="297"/>
      <c r="L130" s="297"/>
      <c r="M130" s="297"/>
      <c r="N130" s="297"/>
      <c r="O130" s="297"/>
      <c r="P130" s="297"/>
      <c r="Q130" s="297"/>
      <c r="R130" s="297"/>
      <c r="S130" s="297"/>
      <c r="T130" s="297"/>
      <c r="U130" s="297"/>
      <c r="V130" s="297"/>
      <c r="W130" s="297"/>
      <c r="X130" s="297"/>
      <c r="Y130" s="297"/>
      <c r="Z130" s="297"/>
    </row>
    <row r="131" spans="1:26" ht="15.75" customHeight="1">
      <c r="A131" s="297"/>
      <c r="B131" s="297"/>
      <c r="C131" s="297"/>
      <c r="D131" s="579"/>
      <c r="E131" s="297"/>
      <c r="F131" s="297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297"/>
      <c r="T131" s="297"/>
      <c r="U131" s="297"/>
      <c r="V131" s="297"/>
      <c r="W131" s="297"/>
      <c r="X131" s="297"/>
      <c r="Y131" s="297"/>
      <c r="Z131" s="297"/>
    </row>
    <row r="132" spans="1:26" ht="15.75" customHeight="1">
      <c r="A132" s="297"/>
      <c r="B132" s="297"/>
      <c r="C132" s="297"/>
      <c r="D132" s="579"/>
      <c r="E132" s="297"/>
      <c r="F132" s="297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297"/>
      <c r="T132" s="297"/>
      <c r="U132" s="297"/>
      <c r="V132" s="297"/>
      <c r="W132" s="297"/>
      <c r="X132" s="297"/>
      <c r="Y132" s="297"/>
      <c r="Z132" s="297"/>
    </row>
    <row r="133" spans="1:26" ht="15.75" customHeight="1">
      <c r="A133" s="297"/>
      <c r="B133" s="297"/>
      <c r="C133" s="297"/>
      <c r="D133" s="579"/>
      <c r="E133" s="297"/>
      <c r="F133" s="297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297"/>
      <c r="T133" s="297"/>
      <c r="U133" s="297"/>
      <c r="V133" s="297"/>
      <c r="W133" s="297"/>
      <c r="X133" s="297"/>
      <c r="Y133" s="297"/>
      <c r="Z133" s="297"/>
    </row>
    <row r="134" spans="1:26" ht="15.75" customHeight="1">
      <c r="A134" s="297"/>
      <c r="B134" s="297"/>
      <c r="C134" s="297"/>
      <c r="D134" s="579"/>
      <c r="E134" s="297"/>
      <c r="F134" s="297"/>
      <c r="G134" s="297"/>
      <c r="H134" s="297"/>
      <c r="I134" s="297"/>
      <c r="J134" s="297"/>
      <c r="K134" s="297"/>
      <c r="L134" s="297"/>
      <c r="M134" s="297"/>
      <c r="N134" s="297"/>
      <c r="O134" s="297"/>
      <c r="P134" s="297"/>
      <c r="Q134" s="297"/>
      <c r="R134" s="297"/>
      <c r="S134" s="297"/>
      <c r="T134" s="297"/>
      <c r="U134" s="297"/>
      <c r="V134" s="297"/>
      <c r="W134" s="297"/>
      <c r="X134" s="297"/>
      <c r="Y134" s="297"/>
      <c r="Z134" s="297"/>
    </row>
    <row r="135" spans="1:26" ht="15.75" customHeight="1">
      <c r="A135" s="297"/>
      <c r="B135" s="297"/>
      <c r="C135" s="297"/>
      <c r="D135" s="579"/>
      <c r="E135" s="297"/>
      <c r="F135" s="297"/>
      <c r="G135" s="297"/>
      <c r="H135" s="297"/>
      <c r="I135" s="297"/>
      <c r="J135" s="297"/>
      <c r="K135" s="297"/>
      <c r="L135" s="297"/>
      <c r="M135" s="297"/>
      <c r="N135" s="297"/>
      <c r="O135" s="297"/>
      <c r="P135" s="297"/>
      <c r="Q135" s="297"/>
      <c r="R135" s="297"/>
      <c r="S135" s="297"/>
      <c r="T135" s="297"/>
      <c r="U135" s="297"/>
      <c r="V135" s="297"/>
      <c r="W135" s="297"/>
      <c r="X135" s="297"/>
      <c r="Y135" s="297"/>
      <c r="Z135" s="297"/>
    </row>
    <row r="136" spans="1:26" ht="15.75" customHeight="1">
      <c r="A136" s="297"/>
      <c r="B136" s="297"/>
      <c r="C136" s="297"/>
      <c r="D136" s="579"/>
      <c r="E136" s="297"/>
      <c r="F136" s="297"/>
      <c r="G136" s="297"/>
      <c r="H136" s="297"/>
      <c r="I136" s="297"/>
      <c r="J136" s="297"/>
      <c r="K136" s="297"/>
      <c r="L136" s="297"/>
      <c r="M136" s="297"/>
      <c r="N136" s="297"/>
      <c r="O136" s="297"/>
      <c r="P136" s="297"/>
      <c r="Q136" s="297"/>
      <c r="R136" s="297"/>
      <c r="S136" s="297"/>
      <c r="T136" s="297"/>
      <c r="U136" s="297"/>
      <c r="V136" s="297"/>
      <c r="W136" s="297"/>
      <c r="X136" s="297"/>
      <c r="Y136" s="297"/>
      <c r="Z136" s="297"/>
    </row>
    <row r="137" spans="1:26" ht="15.75" customHeight="1">
      <c r="A137" s="297"/>
      <c r="B137" s="297"/>
      <c r="C137" s="297"/>
      <c r="D137" s="579"/>
      <c r="E137" s="297"/>
      <c r="F137" s="297"/>
      <c r="G137" s="297"/>
      <c r="H137" s="297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297"/>
      <c r="T137" s="297"/>
      <c r="U137" s="297"/>
      <c r="V137" s="297"/>
      <c r="W137" s="297"/>
      <c r="X137" s="297"/>
      <c r="Y137" s="297"/>
      <c r="Z137" s="297"/>
    </row>
    <row r="138" spans="1:26" ht="15.75" customHeight="1">
      <c r="A138" s="297"/>
      <c r="B138" s="297"/>
      <c r="C138" s="297"/>
      <c r="D138" s="579"/>
      <c r="E138" s="297"/>
      <c r="F138" s="297"/>
      <c r="G138" s="297"/>
      <c r="H138" s="297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297"/>
      <c r="T138" s="297"/>
      <c r="U138" s="297"/>
      <c r="V138" s="297"/>
      <c r="W138" s="297"/>
      <c r="X138" s="297"/>
      <c r="Y138" s="297"/>
      <c r="Z138" s="297"/>
    </row>
    <row r="139" spans="1:26" ht="15.75" customHeight="1">
      <c r="A139" s="297"/>
      <c r="B139" s="297"/>
      <c r="C139" s="297"/>
      <c r="D139" s="579"/>
      <c r="E139" s="297"/>
      <c r="F139" s="297"/>
      <c r="G139" s="297"/>
      <c r="H139" s="297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297"/>
      <c r="T139" s="297"/>
      <c r="U139" s="297"/>
      <c r="V139" s="297"/>
      <c r="W139" s="297"/>
      <c r="X139" s="297"/>
      <c r="Y139" s="297"/>
      <c r="Z139" s="297"/>
    </row>
    <row r="140" spans="1:26" ht="15.75" customHeight="1">
      <c r="A140" s="297"/>
      <c r="B140" s="297"/>
      <c r="C140" s="297"/>
      <c r="D140" s="579"/>
      <c r="E140" s="297"/>
      <c r="F140" s="297"/>
      <c r="G140" s="297"/>
      <c r="H140" s="297"/>
      <c r="I140" s="297"/>
      <c r="J140" s="297"/>
      <c r="K140" s="297"/>
      <c r="L140" s="297"/>
      <c r="M140" s="297"/>
      <c r="N140" s="297"/>
      <c r="O140" s="297"/>
      <c r="P140" s="297"/>
      <c r="Q140" s="297"/>
      <c r="R140" s="297"/>
      <c r="S140" s="297"/>
      <c r="T140" s="297"/>
      <c r="U140" s="297"/>
      <c r="V140" s="297"/>
      <c r="W140" s="297"/>
      <c r="X140" s="297"/>
      <c r="Y140" s="297"/>
      <c r="Z140" s="297"/>
    </row>
    <row r="141" spans="1:26" ht="15.75" customHeight="1">
      <c r="A141" s="297"/>
      <c r="B141" s="297"/>
      <c r="C141" s="297"/>
      <c r="D141" s="579"/>
      <c r="E141" s="297"/>
      <c r="F141" s="297"/>
      <c r="G141" s="297"/>
      <c r="H141" s="297"/>
      <c r="I141" s="297"/>
      <c r="J141" s="297"/>
      <c r="K141" s="297"/>
      <c r="L141" s="297"/>
      <c r="M141" s="297"/>
      <c r="N141" s="297"/>
      <c r="O141" s="297"/>
      <c r="P141" s="297"/>
      <c r="Q141" s="297"/>
      <c r="R141" s="297"/>
      <c r="S141" s="297"/>
      <c r="T141" s="297"/>
      <c r="U141" s="297"/>
      <c r="V141" s="297"/>
      <c r="W141" s="297"/>
      <c r="X141" s="297"/>
      <c r="Y141" s="297"/>
      <c r="Z141" s="297"/>
    </row>
    <row r="142" spans="1:26" ht="15.75" customHeight="1">
      <c r="A142" s="297"/>
      <c r="B142" s="297"/>
      <c r="C142" s="297"/>
      <c r="D142" s="579"/>
      <c r="E142" s="297"/>
      <c r="F142" s="297"/>
      <c r="G142" s="297"/>
      <c r="H142" s="297"/>
      <c r="I142" s="297"/>
      <c r="J142" s="297"/>
      <c r="K142" s="297"/>
      <c r="L142" s="297"/>
      <c r="M142" s="297"/>
      <c r="N142" s="297"/>
      <c r="O142" s="297"/>
      <c r="P142" s="297"/>
      <c r="Q142" s="297"/>
      <c r="R142" s="297"/>
      <c r="S142" s="297"/>
      <c r="T142" s="297"/>
      <c r="U142" s="297"/>
      <c r="V142" s="297"/>
      <c r="W142" s="297"/>
      <c r="X142" s="297"/>
      <c r="Y142" s="297"/>
      <c r="Z142" s="297"/>
    </row>
    <row r="143" spans="1:26" ht="15.75" customHeight="1">
      <c r="A143" s="297"/>
      <c r="B143" s="297"/>
      <c r="C143" s="297"/>
      <c r="D143" s="579"/>
      <c r="E143" s="297"/>
      <c r="F143" s="297"/>
      <c r="G143" s="297"/>
      <c r="H143" s="297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297"/>
      <c r="T143" s="297"/>
      <c r="U143" s="297"/>
      <c r="V143" s="297"/>
      <c r="W143" s="297"/>
      <c r="X143" s="297"/>
      <c r="Y143" s="297"/>
      <c r="Z143" s="297"/>
    </row>
    <row r="144" spans="1:26" ht="15.75" customHeight="1">
      <c r="A144" s="297"/>
      <c r="B144" s="297"/>
      <c r="C144" s="297"/>
      <c r="D144" s="579"/>
      <c r="E144" s="297"/>
      <c r="F144" s="297"/>
      <c r="G144" s="297"/>
      <c r="H144" s="297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297"/>
      <c r="T144" s="297"/>
      <c r="U144" s="297"/>
      <c r="V144" s="297"/>
      <c r="W144" s="297"/>
      <c r="X144" s="297"/>
      <c r="Y144" s="297"/>
      <c r="Z144" s="297"/>
    </row>
    <row r="145" spans="1:26" ht="15.75" customHeight="1">
      <c r="A145" s="297"/>
      <c r="B145" s="297"/>
      <c r="C145" s="297"/>
      <c r="D145" s="579"/>
      <c r="E145" s="297"/>
      <c r="F145" s="297"/>
      <c r="G145" s="297"/>
      <c r="H145" s="297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297"/>
      <c r="T145" s="297"/>
      <c r="U145" s="297"/>
      <c r="V145" s="297"/>
      <c r="W145" s="297"/>
      <c r="X145" s="297"/>
      <c r="Y145" s="297"/>
      <c r="Z145" s="297"/>
    </row>
    <row r="146" spans="1:26" ht="15.75" customHeight="1">
      <c r="A146" s="297"/>
      <c r="B146" s="297"/>
      <c r="C146" s="297"/>
      <c r="D146" s="579"/>
      <c r="E146" s="297"/>
      <c r="F146" s="297"/>
      <c r="G146" s="297"/>
      <c r="H146" s="297"/>
      <c r="I146" s="297"/>
      <c r="J146" s="297"/>
      <c r="K146" s="297"/>
      <c r="L146" s="297"/>
      <c r="M146" s="297"/>
      <c r="N146" s="297"/>
      <c r="O146" s="297"/>
      <c r="P146" s="297"/>
      <c r="Q146" s="297"/>
      <c r="R146" s="297"/>
      <c r="S146" s="297"/>
      <c r="T146" s="297"/>
      <c r="U146" s="297"/>
      <c r="V146" s="297"/>
      <c r="W146" s="297"/>
      <c r="X146" s="297"/>
      <c r="Y146" s="297"/>
      <c r="Z146" s="297"/>
    </row>
    <row r="147" spans="1:26" ht="15.75" customHeight="1">
      <c r="A147" s="297"/>
      <c r="B147" s="297"/>
      <c r="C147" s="297"/>
      <c r="D147" s="579"/>
      <c r="E147" s="297"/>
      <c r="F147" s="297"/>
      <c r="G147" s="297"/>
      <c r="H147" s="297"/>
      <c r="I147" s="297"/>
      <c r="J147" s="297"/>
      <c r="K147" s="297"/>
      <c r="L147" s="297"/>
      <c r="M147" s="297"/>
      <c r="N147" s="297"/>
      <c r="O147" s="297"/>
      <c r="P147" s="297"/>
      <c r="Q147" s="297"/>
      <c r="R147" s="297"/>
      <c r="S147" s="297"/>
      <c r="T147" s="297"/>
      <c r="U147" s="297"/>
      <c r="V147" s="297"/>
      <c r="W147" s="297"/>
      <c r="X147" s="297"/>
      <c r="Y147" s="297"/>
      <c r="Z147" s="297"/>
    </row>
    <row r="148" spans="1:26" ht="15.75" customHeight="1">
      <c r="A148" s="297"/>
      <c r="B148" s="297"/>
      <c r="C148" s="297"/>
      <c r="D148" s="579"/>
      <c r="E148" s="297"/>
      <c r="F148" s="297"/>
      <c r="G148" s="297"/>
      <c r="H148" s="297"/>
      <c r="I148" s="297"/>
      <c r="J148" s="297"/>
      <c r="K148" s="297"/>
      <c r="L148" s="297"/>
      <c r="M148" s="297"/>
      <c r="N148" s="297"/>
      <c r="O148" s="297"/>
      <c r="P148" s="297"/>
      <c r="Q148" s="297"/>
      <c r="R148" s="297"/>
      <c r="S148" s="297"/>
      <c r="T148" s="297"/>
      <c r="U148" s="297"/>
      <c r="V148" s="297"/>
      <c r="W148" s="297"/>
      <c r="X148" s="297"/>
      <c r="Y148" s="297"/>
      <c r="Z148" s="297"/>
    </row>
    <row r="149" spans="1:26" ht="15.75" customHeight="1">
      <c r="A149" s="297"/>
      <c r="B149" s="297"/>
      <c r="C149" s="297"/>
      <c r="D149" s="579"/>
      <c r="E149" s="297"/>
      <c r="F149" s="297"/>
      <c r="G149" s="297"/>
      <c r="H149" s="297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297"/>
      <c r="T149" s="297"/>
      <c r="U149" s="297"/>
      <c r="V149" s="297"/>
      <c r="W149" s="297"/>
      <c r="X149" s="297"/>
      <c r="Y149" s="297"/>
      <c r="Z149" s="297"/>
    </row>
    <row r="150" spans="1:26" ht="15.75" customHeight="1">
      <c r="A150" s="297"/>
      <c r="B150" s="297"/>
      <c r="C150" s="297"/>
      <c r="D150" s="579"/>
      <c r="E150" s="297"/>
      <c r="F150" s="297"/>
      <c r="G150" s="297"/>
      <c r="H150" s="297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297"/>
      <c r="T150" s="297"/>
      <c r="U150" s="297"/>
      <c r="V150" s="297"/>
      <c r="W150" s="297"/>
      <c r="X150" s="297"/>
      <c r="Y150" s="297"/>
      <c r="Z150" s="297"/>
    </row>
    <row r="151" spans="1:26" ht="15.75" customHeight="1">
      <c r="A151" s="297"/>
      <c r="B151" s="297"/>
      <c r="C151" s="297"/>
      <c r="D151" s="579"/>
      <c r="E151" s="297"/>
      <c r="F151" s="297"/>
      <c r="G151" s="297"/>
      <c r="H151" s="297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297"/>
      <c r="T151" s="297"/>
      <c r="U151" s="297"/>
      <c r="V151" s="297"/>
      <c r="W151" s="297"/>
      <c r="X151" s="297"/>
      <c r="Y151" s="297"/>
      <c r="Z151" s="297"/>
    </row>
    <row r="152" spans="1:26" ht="15.75" customHeight="1">
      <c r="A152" s="297"/>
      <c r="B152" s="297"/>
      <c r="C152" s="297"/>
      <c r="D152" s="579"/>
      <c r="E152" s="297"/>
      <c r="F152" s="297"/>
      <c r="G152" s="297"/>
      <c r="H152" s="297"/>
      <c r="I152" s="297"/>
      <c r="J152" s="297"/>
      <c r="K152" s="297"/>
      <c r="L152" s="297"/>
      <c r="M152" s="297"/>
      <c r="N152" s="297"/>
      <c r="O152" s="297"/>
      <c r="P152" s="297"/>
      <c r="Q152" s="297"/>
      <c r="R152" s="297"/>
      <c r="S152" s="297"/>
      <c r="T152" s="297"/>
      <c r="U152" s="297"/>
      <c r="V152" s="297"/>
      <c r="W152" s="297"/>
      <c r="X152" s="297"/>
      <c r="Y152" s="297"/>
      <c r="Z152" s="297"/>
    </row>
    <row r="153" spans="1:26" ht="15.75" customHeight="1">
      <c r="A153" s="297"/>
      <c r="B153" s="297"/>
      <c r="C153" s="297"/>
      <c r="D153" s="579"/>
      <c r="E153" s="297"/>
      <c r="F153" s="297"/>
      <c r="G153" s="297"/>
      <c r="H153" s="297"/>
      <c r="I153" s="297"/>
      <c r="J153" s="297"/>
      <c r="K153" s="297"/>
      <c r="L153" s="297"/>
      <c r="M153" s="297"/>
      <c r="N153" s="297"/>
      <c r="O153" s="297"/>
      <c r="P153" s="297"/>
      <c r="Q153" s="297"/>
      <c r="R153" s="297"/>
      <c r="S153" s="297"/>
      <c r="T153" s="297"/>
      <c r="U153" s="297"/>
      <c r="V153" s="297"/>
      <c r="W153" s="297"/>
      <c r="X153" s="297"/>
      <c r="Y153" s="297"/>
      <c r="Z153" s="297"/>
    </row>
    <row r="154" spans="1:26" ht="15.75" customHeight="1">
      <c r="A154" s="297"/>
      <c r="B154" s="297"/>
      <c r="C154" s="297"/>
      <c r="D154" s="579"/>
      <c r="E154" s="297"/>
      <c r="F154" s="297"/>
      <c r="G154" s="297"/>
      <c r="H154" s="297"/>
      <c r="I154" s="297"/>
      <c r="J154" s="297"/>
      <c r="K154" s="297"/>
      <c r="L154" s="297"/>
      <c r="M154" s="297"/>
      <c r="N154" s="297"/>
      <c r="O154" s="297"/>
      <c r="P154" s="297"/>
      <c r="Q154" s="297"/>
      <c r="R154" s="297"/>
      <c r="S154" s="297"/>
      <c r="T154" s="297"/>
      <c r="U154" s="297"/>
      <c r="V154" s="297"/>
      <c r="W154" s="297"/>
      <c r="X154" s="297"/>
      <c r="Y154" s="297"/>
      <c r="Z154" s="297"/>
    </row>
    <row r="155" spans="1:26" ht="15.75" customHeight="1">
      <c r="A155" s="297"/>
      <c r="B155" s="297"/>
      <c r="C155" s="297"/>
      <c r="D155" s="579"/>
      <c r="E155" s="297"/>
      <c r="F155" s="297"/>
      <c r="G155" s="297"/>
      <c r="H155" s="297"/>
      <c r="I155" s="297"/>
      <c r="J155" s="297"/>
      <c r="K155" s="297"/>
      <c r="L155" s="297"/>
      <c r="M155" s="297"/>
      <c r="N155" s="297"/>
      <c r="O155" s="297"/>
      <c r="P155" s="297"/>
      <c r="Q155" s="297"/>
      <c r="R155" s="297"/>
      <c r="S155" s="297"/>
      <c r="T155" s="297"/>
      <c r="U155" s="297"/>
      <c r="V155" s="297"/>
      <c r="W155" s="297"/>
      <c r="X155" s="297"/>
      <c r="Y155" s="297"/>
      <c r="Z155" s="297"/>
    </row>
    <row r="156" spans="1:26" ht="15.75" customHeight="1">
      <c r="A156" s="297"/>
      <c r="B156" s="297"/>
      <c r="C156" s="297"/>
      <c r="D156" s="579"/>
      <c r="E156" s="297"/>
      <c r="F156" s="297"/>
      <c r="G156" s="297"/>
      <c r="H156" s="297"/>
      <c r="I156" s="297"/>
      <c r="J156" s="297"/>
      <c r="K156" s="297"/>
      <c r="L156" s="297"/>
      <c r="M156" s="297"/>
      <c r="N156" s="297"/>
      <c r="O156" s="297"/>
      <c r="P156" s="297"/>
      <c r="Q156" s="297"/>
      <c r="R156" s="297"/>
      <c r="S156" s="297"/>
      <c r="T156" s="297"/>
      <c r="U156" s="297"/>
      <c r="V156" s="297"/>
      <c r="W156" s="297"/>
      <c r="X156" s="297"/>
      <c r="Y156" s="297"/>
      <c r="Z156" s="297"/>
    </row>
    <row r="157" spans="1:26" ht="15.75" customHeight="1">
      <c r="A157" s="297"/>
      <c r="B157" s="297"/>
      <c r="C157" s="297"/>
      <c r="D157" s="579"/>
      <c r="E157" s="297"/>
      <c r="F157" s="297"/>
      <c r="G157" s="297"/>
      <c r="H157" s="297"/>
      <c r="I157" s="297"/>
      <c r="J157" s="297"/>
      <c r="K157" s="297"/>
      <c r="L157" s="297"/>
      <c r="M157" s="297"/>
      <c r="N157" s="297"/>
      <c r="O157" s="297"/>
      <c r="P157" s="297"/>
      <c r="Q157" s="297"/>
      <c r="R157" s="297"/>
      <c r="S157" s="297"/>
      <c r="T157" s="297"/>
      <c r="U157" s="297"/>
      <c r="V157" s="297"/>
      <c r="W157" s="297"/>
      <c r="X157" s="297"/>
      <c r="Y157" s="297"/>
      <c r="Z157" s="297"/>
    </row>
    <row r="158" spans="1:26" ht="15.75" customHeight="1">
      <c r="A158" s="297"/>
      <c r="B158" s="297"/>
      <c r="C158" s="297"/>
      <c r="D158" s="579"/>
      <c r="E158" s="297"/>
      <c r="F158" s="297"/>
      <c r="G158" s="297"/>
      <c r="H158" s="297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297"/>
      <c r="T158" s="297"/>
      <c r="U158" s="297"/>
      <c r="V158" s="297"/>
      <c r="W158" s="297"/>
      <c r="X158" s="297"/>
      <c r="Y158" s="297"/>
      <c r="Z158" s="297"/>
    </row>
    <row r="159" spans="1:26" ht="15.75" customHeight="1">
      <c r="A159" s="297"/>
      <c r="B159" s="297"/>
      <c r="C159" s="297"/>
      <c r="D159" s="579"/>
      <c r="E159" s="297"/>
      <c r="F159" s="297"/>
      <c r="G159" s="297"/>
      <c r="H159" s="297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297"/>
      <c r="T159" s="297"/>
      <c r="U159" s="297"/>
      <c r="V159" s="297"/>
      <c r="W159" s="297"/>
      <c r="X159" s="297"/>
      <c r="Y159" s="297"/>
      <c r="Z159" s="297"/>
    </row>
    <row r="160" spans="1:26" ht="15.75" customHeight="1">
      <c r="A160" s="297"/>
      <c r="B160" s="297"/>
      <c r="C160" s="297"/>
      <c r="D160" s="579"/>
      <c r="E160" s="297"/>
      <c r="F160" s="297"/>
      <c r="G160" s="297"/>
      <c r="H160" s="297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297"/>
      <c r="T160" s="297"/>
      <c r="U160" s="297"/>
      <c r="V160" s="297"/>
      <c r="W160" s="297"/>
      <c r="X160" s="297"/>
      <c r="Y160" s="297"/>
      <c r="Z160" s="297"/>
    </row>
    <row r="161" spans="1:26" ht="15.75" customHeight="1">
      <c r="A161" s="297"/>
      <c r="B161" s="297"/>
      <c r="C161" s="297"/>
      <c r="D161" s="579"/>
      <c r="E161" s="297"/>
      <c r="F161" s="297"/>
      <c r="G161" s="297"/>
      <c r="H161" s="297"/>
      <c r="I161" s="297"/>
      <c r="J161" s="297"/>
      <c r="K161" s="297"/>
      <c r="L161" s="297"/>
      <c r="M161" s="297"/>
      <c r="N161" s="297"/>
      <c r="O161" s="297"/>
      <c r="P161" s="297"/>
      <c r="Q161" s="297"/>
      <c r="R161" s="297"/>
      <c r="S161" s="297"/>
      <c r="T161" s="297"/>
      <c r="U161" s="297"/>
      <c r="V161" s="297"/>
      <c r="W161" s="297"/>
      <c r="X161" s="297"/>
      <c r="Y161" s="297"/>
      <c r="Z161" s="297"/>
    </row>
    <row r="162" spans="1:26" ht="15.75" customHeight="1">
      <c r="A162" s="297"/>
      <c r="B162" s="297"/>
      <c r="C162" s="297"/>
      <c r="D162" s="579"/>
      <c r="E162" s="297"/>
      <c r="F162" s="297"/>
      <c r="G162" s="297"/>
      <c r="H162" s="297"/>
      <c r="I162" s="297"/>
      <c r="J162" s="297"/>
      <c r="K162" s="297"/>
      <c r="L162" s="297"/>
      <c r="M162" s="297"/>
      <c r="N162" s="297"/>
      <c r="O162" s="297"/>
      <c r="P162" s="297"/>
      <c r="Q162" s="297"/>
      <c r="R162" s="297"/>
      <c r="S162" s="297"/>
      <c r="T162" s="297"/>
      <c r="U162" s="297"/>
      <c r="V162" s="297"/>
      <c r="W162" s="297"/>
      <c r="X162" s="297"/>
      <c r="Y162" s="297"/>
      <c r="Z162" s="297"/>
    </row>
    <row r="163" spans="1:26" ht="15.75" customHeight="1">
      <c r="A163" s="297"/>
      <c r="B163" s="297"/>
      <c r="C163" s="297"/>
      <c r="D163" s="579"/>
      <c r="E163" s="297"/>
      <c r="F163" s="297"/>
      <c r="G163" s="297"/>
      <c r="H163" s="297"/>
      <c r="I163" s="297"/>
      <c r="J163" s="297"/>
      <c r="K163" s="297"/>
      <c r="L163" s="297"/>
      <c r="M163" s="297"/>
      <c r="N163" s="297"/>
      <c r="O163" s="297"/>
      <c r="P163" s="297"/>
      <c r="Q163" s="297"/>
      <c r="R163" s="297"/>
      <c r="S163" s="297"/>
      <c r="T163" s="297"/>
      <c r="U163" s="297"/>
      <c r="V163" s="297"/>
      <c r="W163" s="297"/>
      <c r="X163" s="297"/>
      <c r="Y163" s="297"/>
      <c r="Z163" s="297"/>
    </row>
    <row r="164" spans="1:26" ht="15.75" customHeight="1">
      <c r="A164" s="297"/>
      <c r="B164" s="297"/>
      <c r="C164" s="297"/>
      <c r="D164" s="579"/>
      <c r="E164" s="297"/>
      <c r="F164" s="297"/>
      <c r="G164" s="297"/>
      <c r="H164" s="297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297"/>
      <c r="T164" s="297"/>
      <c r="U164" s="297"/>
      <c r="V164" s="297"/>
      <c r="W164" s="297"/>
      <c r="X164" s="297"/>
      <c r="Y164" s="297"/>
      <c r="Z164" s="297"/>
    </row>
    <row r="165" spans="1:26" ht="15.75" customHeight="1">
      <c r="A165" s="297"/>
      <c r="B165" s="297"/>
      <c r="C165" s="297"/>
      <c r="D165" s="579"/>
      <c r="E165" s="297"/>
      <c r="F165" s="297"/>
      <c r="G165" s="297"/>
      <c r="H165" s="297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297"/>
      <c r="T165" s="297"/>
      <c r="U165" s="297"/>
      <c r="V165" s="297"/>
      <c r="W165" s="297"/>
      <c r="X165" s="297"/>
      <c r="Y165" s="297"/>
      <c r="Z165" s="297"/>
    </row>
    <row r="166" spans="1:26" ht="15.75" customHeight="1">
      <c r="A166" s="297"/>
      <c r="B166" s="297"/>
      <c r="C166" s="297"/>
      <c r="D166" s="579"/>
      <c r="E166" s="297"/>
      <c r="F166" s="297"/>
      <c r="G166" s="297"/>
      <c r="H166" s="297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297"/>
      <c r="T166" s="297"/>
      <c r="U166" s="297"/>
      <c r="V166" s="297"/>
      <c r="W166" s="297"/>
      <c r="X166" s="297"/>
      <c r="Y166" s="297"/>
      <c r="Z166" s="297"/>
    </row>
    <row r="167" spans="1:26" ht="15.75" customHeight="1">
      <c r="A167" s="297"/>
      <c r="B167" s="297"/>
      <c r="C167" s="297"/>
      <c r="D167" s="579"/>
      <c r="E167" s="297"/>
      <c r="F167" s="297"/>
      <c r="G167" s="297"/>
      <c r="H167" s="297"/>
      <c r="I167" s="297"/>
      <c r="J167" s="297"/>
      <c r="K167" s="297"/>
      <c r="L167" s="297"/>
      <c r="M167" s="297"/>
      <c r="N167" s="297"/>
      <c r="O167" s="297"/>
      <c r="P167" s="297"/>
      <c r="Q167" s="297"/>
      <c r="R167" s="297"/>
      <c r="S167" s="297"/>
      <c r="T167" s="297"/>
      <c r="U167" s="297"/>
      <c r="V167" s="297"/>
      <c r="W167" s="297"/>
      <c r="X167" s="297"/>
      <c r="Y167" s="297"/>
      <c r="Z167" s="297"/>
    </row>
    <row r="168" spans="1:26" ht="15.75" customHeight="1">
      <c r="A168" s="297"/>
      <c r="B168" s="297"/>
      <c r="C168" s="297"/>
      <c r="D168" s="579"/>
      <c r="E168" s="297"/>
      <c r="F168" s="297"/>
      <c r="G168" s="297"/>
      <c r="H168" s="297"/>
      <c r="I168" s="297"/>
      <c r="J168" s="297"/>
      <c r="K168" s="297"/>
      <c r="L168" s="297"/>
      <c r="M168" s="297"/>
      <c r="N168" s="297"/>
      <c r="O168" s="297"/>
      <c r="P168" s="297"/>
      <c r="Q168" s="297"/>
      <c r="R168" s="297"/>
      <c r="S168" s="297"/>
      <c r="T168" s="297"/>
      <c r="U168" s="297"/>
      <c r="V168" s="297"/>
      <c r="W168" s="297"/>
      <c r="X168" s="297"/>
      <c r="Y168" s="297"/>
      <c r="Z168" s="297"/>
    </row>
    <row r="169" spans="1:26" ht="15.75" customHeight="1">
      <c r="A169" s="297"/>
      <c r="B169" s="297"/>
      <c r="C169" s="297"/>
      <c r="D169" s="579"/>
      <c r="E169" s="297"/>
      <c r="F169" s="297"/>
      <c r="G169" s="297"/>
      <c r="H169" s="297"/>
      <c r="I169" s="297"/>
      <c r="J169" s="297"/>
      <c r="K169" s="297"/>
      <c r="L169" s="297"/>
      <c r="M169" s="297"/>
      <c r="N169" s="297"/>
      <c r="O169" s="297"/>
      <c r="P169" s="297"/>
      <c r="Q169" s="297"/>
      <c r="R169" s="297"/>
      <c r="S169" s="297"/>
      <c r="T169" s="297"/>
      <c r="U169" s="297"/>
      <c r="V169" s="297"/>
      <c r="W169" s="297"/>
      <c r="X169" s="297"/>
      <c r="Y169" s="297"/>
      <c r="Z169" s="297"/>
    </row>
    <row r="170" spans="1:26" ht="15.75" customHeight="1">
      <c r="A170" s="297"/>
      <c r="B170" s="297"/>
      <c r="C170" s="297"/>
      <c r="D170" s="579"/>
      <c r="E170" s="297"/>
      <c r="F170" s="297"/>
      <c r="G170" s="297"/>
      <c r="H170" s="297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297"/>
      <c r="T170" s="297"/>
      <c r="U170" s="297"/>
      <c r="V170" s="297"/>
      <c r="W170" s="297"/>
      <c r="X170" s="297"/>
      <c r="Y170" s="297"/>
      <c r="Z170" s="297"/>
    </row>
    <row r="171" spans="1:26" ht="15.75" customHeight="1">
      <c r="A171" s="297"/>
      <c r="B171" s="297"/>
      <c r="C171" s="297"/>
      <c r="D171" s="579"/>
      <c r="E171" s="297"/>
      <c r="F171" s="297"/>
      <c r="G171" s="297"/>
      <c r="H171" s="297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297"/>
      <c r="T171" s="297"/>
      <c r="U171" s="297"/>
      <c r="V171" s="297"/>
      <c r="W171" s="297"/>
      <c r="X171" s="297"/>
      <c r="Y171" s="297"/>
      <c r="Z171" s="297"/>
    </row>
    <row r="172" spans="1:26" ht="15.75" customHeight="1">
      <c r="A172" s="297"/>
      <c r="B172" s="297"/>
      <c r="C172" s="297"/>
      <c r="D172" s="579"/>
      <c r="E172" s="297"/>
      <c r="F172" s="297"/>
      <c r="G172" s="297"/>
      <c r="H172" s="297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297"/>
      <c r="T172" s="297"/>
      <c r="U172" s="297"/>
      <c r="V172" s="297"/>
      <c r="W172" s="297"/>
      <c r="X172" s="297"/>
      <c r="Y172" s="297"/>
      <c r="Z172" s="297"/>
    </row>
    <row r="173" spans="1:26" ht="15.75" customHeight="1">
      <c r="A173" s="297"/>
      <c r="B173" s="297"/>
      <c r="C173" s="297"/>
      <c r="D173" s="579"/>
      <c r="E173" s="297"/>
      <c r="F173" s="297"/>
      <c r="G173" s="297"/>
      <c r="H173" s="297"/>
      <c r="I173" s="297"/>
      <c r="J173" s="297"/>
      <c r="K173" s="297"/>
      <c r="L173" s="297"/>
      <c r="M173" s="297"/>
      <c r="N173" s="297"/>
      <c r="O173" s="297"/>
      <c r="P173" s="297"/>
      <c r="Q173" s="297"/>
      <c r="R173" s="297"/>
      <c r="S173" s="297"/>
      <c r="T173" s="297"/>
      <c r="U173" s="297"/>
      <c r="V173" s="297"/>
      <c r="W173" s="297"/>
      <c r="X173" s="297"/>
      <c r="Y173" s="297"/>
      <c r="Z173" s="297"/>
    </row>
    <row r="174" spans="1:26" ht="15.75" customHeight="1">
      <c r="A174" s="297"/>
      <c r="B174" s="297"/>
      <c r="C174" s="297"/>
      <c r="D174" s="579"/>
      <c r="E174" s="297"/>
      <c r="F174" s="297"/>
      <c r="G174" s="297"/>
      <c r="H174" s="297"/>
      <c r="I174" s="297"/>
      <c r="J174" s="297"/>
      <c r="K174" s="297"/>
      <c r="L174" s="297"/>
      <c r="M174" s="297"/>
      <c r="N174" s="297"/>
      <c r="O174" s="297"/>
      <c r="P174" s="297"/>
      <c r="Q174" s="297"/>
      <c r="R174" s="297"/>
      <c r="S174" s="297"/>
      <c r="T174" s="297"/>
      <c r="U174" s="297"/>
      <c r="V174" s="297"/>
      <c r="W174" s="297"/>
      <c r="X174" s="297"/>
      <c r="Y174" s="297"/>
      <c r="Z174" s="297"/>
    </row>
    <row r="175" spans="1:26" ht="15.75" customHeight="1">
      <c r="A175" s="297"/>
      <c r="B175" s="297"/>
      <c r="C175" s="297"/>
      <c r="D175" s="579"/>
      <c r="E175" s="297"/>
      <c r="F175" s="297"/>
      <c r="G175" s="297"/>
      <c r="H175" s="297"/>
      <c r="I175" s="297"/>
      <c r="J175" s="297"/>
      <c r="K175" s="297"/>
      <c r="L175" s="297"/>
      <c r="M175" s="297"/>
      <c r="N175" s="297"/>
      <c r="O175" s="297"/>
      <c r="P175" s="297"/>
      <c r="Q175" s="297"/>
      <c r="R175" s="297"/>
      <c r="S175" s="297"/>
      <c r="T175" s="297"/>
      <c r="U175" s="297"/>
      <c r="V175" s="297"/>
      <c r="W175" s="297"/>
      <c r="X175" s="297"/>
      <c r="Y175" s="297"/>
      <c r="Z175" s="297"/>
    </row>
    <row r="176" spans="1:26" ht="15.75" customHeight="1">
      <c r="A176" s="297"/>
      <c r="B176" s="297"/>
      <c r="C176" s="297"/>
      <c r="D176" s="579"/>
      <c r="E176" s="297"/>
      <c r="F176" s="297"/>
      <c r="G176" s="297"/>
      <c r="H176" s="297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297"/>
      <c r="T176" s="297"/>
      <c r="U176" s="297"/>
      <c r="V176" s="297"/>
      <c r="W176" s="297"/>
      <c r="X176" s="297"/>
      <c r="Y176" s="297"/>
      <c r="Z176" s="297"/>
    </row>
    <row r="177" spans="1:26" ht="15.75" customHeight="1">
      <c r="A177" s="297"/>
      <c r="B177" s="297"/>
      <c r="C177" s="297"/>
      <c r="D177" s="579"/>
      <c r="E177" s="297"/>
      <c r="F177" s="297"/>
      <c r="G177" s="297"/>
      <c r="H177" s="297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297"/>
      <c r="T177" s="297"/>
      <c r="U177" s="297"/>
      <c r="V177" s="297"/>
      <c r="W177" s="297"/>
      <c r="X177" s="297"/>
      <c r="Y177" s="297"/>
      <c r="Z177" s="297"/>
    </row>
    <row r="178" spans="1:26" ht="15.75" customHeight="1">
      <c r="A178" s="297"/>
      <c r="B178" s="297"/>
      <c r="C178" s="297"/>
      <c r="D178" s="579"/>
      <c r="E178" s="297"/>
      <c r="F178" s="297"/>
      <c r="G178" s="297"/>
      <c r="H178" s="297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297"/>
      <c r="T178" s="297"/>
      <c r="U178" s="297"/>
      <c r="V178" s="297"/>
      <c r="W178" s="297"/>
      <c r="X178" s="297"/>
      <c r="Y178" s="297"/>
      <c r="Z178" s="297"/>
    </row>
    <row r="179" spans="1:26" ht="15.75" customHeight="1">
      <c r="A179" s="297"/>
      <c r="B179" s="297"/>
      <c r="C179" s="297"/>
      <c r="D179" s="579"/>
      <c r="E179" s="297"/>
      <c r="F179" s="297"/>
      <c r="G179" s="297"/>
      <c r="H179" s="297"/>
      <c r="I179" s="297"/>
      <c r="J179" s="297"/>
      <c r="K179" s="297"/>
      <c r="L179" s="297"/>
      <c r="M179" s="297"/>
      <c r="N179" s="297"/>
      <c r="O179" s="297"/>
      <c r="P179" s="297"/>
      <c r="Q179" s="297"/>
      <c r="R179" s="297"/>
      <c r="S179" s="297"/>
      <c r="T179" s="297"/>
      <c r="U179" s="297"/>
      <c r="V179" s="297"/>
      <c r="W179" s="297"/>
      <c r="X179" s="297"/>
      <c r="Y179" s="297"/>
      <c r="Z179" s="297"/>
    </row>
    <row r="180" spans="1:26" ht="15.75" customHeight="1">
      <c r="A180" s="297"/>
      <c r="B180" s="297"/>
      <c r="C180" s="297"/>
      <c r="D180" s="579"/>
      <c r="E180" s="297"/>
      <c r="F180" s="297"/>
      <c r="G180" s="297"/>
      <c r="H180" s="297"/>
      <c r="I180" s="297"/>
      <c r="J180" s="297"/>
      <c r="K180" s="297"/>
      <c r="L180" s="297"/>
      <c r="M180" s="297"/>
      <c r="N180" s="297"/>
      <c r="O180" s="297"/>
      <c r="P180" s="297"/>
      <c r="Q180" s="297"/>
      <c r="R180" s="297"/>
      <c r="S180" s="297"/>
      <c r="T180" s="297"/>
      <c r="U180" s="297"/>
      <c r="V180" s="297"/>
      <c r="W180" s="297"/>
      <c r="X180" s="297"/>
      <c r="Y180" s="297"/>
      <c r="Z180" s="297"/>
    </row>
    <row r="181" spans="1:26" ht="15.75" customHeight="1">
      <c r="A181" s="297"/>
      <c r="B181" s="297"/>
      <c r="C181" s="297"/>
      <c r="D181" s="579"/>
      <c r="E181" s="297"/>
      <c r="F181" s="297"/>
      <c r="G181" s="297"/>
      <c r="H181" s="297"/>
      <c r="I181" s="297"/>
      <c r="J181" s="297"/>
      <c r="K181" s="297"/>
      <c r="L181" s="297"/>
      <c r="M181" s="297"/>
      <c r="N181" s="297"/>
      <c r="O181" s="297"/>
      <c r="P181" s="297"/>
      <c r="Q181" s="297"/>
      <c r="R181" s="297"/>
      <c r="S181" s="297"/>
      <c r="T181" s="297"/>
      <c r="U181" s="297"/>
      <c r="V181" s="297"/>
      <c r="W181" s="297"/>
      <c r="X181" s="297"/>
      <c r="Y181" s="297"/>
      <c r="Z181" s="297"/>
    </row>
    <row r="182" spans="1:26" ht="15.75" customHeight="1">
      <c r="A182" s="297"/>
      <c r="B182" s="297"/>
      <c r="C182" s="297"/>
      <c r="D182" s="579"/>
      <c r="E182" s="297"/>
      <c r="F182" s="297"/>
      <c r="G182" s="297"/>
      <c r="H182" s="297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297"/>
      <c r="T182" s="297"/>
      <c r="U182" s="297"/>
      <c r="V182" s="297"/>
      <c r="W182" s="297"/>
      <c r="X182" s="297"/>
      <c r="Y182" s="297"/>
      <c r="Z182" s="297"/>
    </row>
    <row r="183" spans="1:26" ht="15.75" customHeight="1">
      <c r="A183" s="297"/>
      <c r="B183" s="297"/>
      <c r="C183" s="297"/>
      <c r="D183" s="579"/>
      <c r="E183" s="297"/>
      <c r="F183" s="297"/>
      <c r="G183" s="297"/>
      <c r="H183" s="297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297"/>
      <c r="T183" s="297"/>
      <c r="U183" s="297"/>
      <c r="V183" s="297"/>
      <c r="W183" s="297"/>
      <c r="X183" s="297"/>
      <c r="Y183" s="297"/>
      <c r="Z183" s="297"/>
    </row>
    <row r="184" spans="1:26" ht="15.75" customHeight="1">
      <c r="A184" s="297"/>
      <c r="B184" s="297"/>
      <c r="C184" s="297"/>
      <c r="D184" s="579"/>
      <c r="E184" s="297"/>
      <c r="F184" s="297"/>
      <c r="G184" s="297"/>
      <c r="H184" s="297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297"/>
      <c r="T184" s="297"/>
      <c r="U184" s="297"/>
      <c r="V184" s="297"/>
      <c r="W184" s="297"/>
      <c r="X184" s="297"/>
      <c r="Y184" s="297"/>
      <c r="Z184" s="297"/>
    </row>
    <row r="185" spans="1:26" ht="15.75" customHeight="1">
      <c r="A185" s="297"/>
      <c r="B185" s="297"/>
      <c r="C185" s="297"/>
      <c r="D185" s="579"/>
      <c r="E185" s="297"/>
      <c r="F185" s="297"/>
      <c r="G185" s="297"/>
      <c r="H185" s="297"/>
      <c r="I185" s="297"/>
      <c r="J185" s="297"/>
      <c r="K185" s="297"/>
      <c r="L185" s="297"/>
      <c r="M185" s="297"/>
      <c r="N185" s="297"/>
      <c r="O185" s="297"/>
      <c r="P185" s="297"/>
      <c r="Q185" s="297"/>
      <c r="R185" s="297"/>
      <c r="S185" s="297"/>
      <c r="T185" s="297"/>
      <c r="U185" s="297"/>
      <c r="V185" s="297"/>
      <c r="W185" s="297"/>
      <c r="X185" s="297"/>
      <c r="Y185" s="297"/>
      <c r="Z185" s="297"/>
    </row>
    <row r="186" spans="1:26" ht="15.75" customHeight="1">
      <c r="A186" s="297"/>
      <c r="B186" s="297"/>
      <c r="C186" s="297"/>
      <c r="D186" s="579"/>
      <c r="E186" s="297"/>
      <c r="F186" s="297"/>
      <c r="G186" s="297"/>
      <c r="H186" s="297"/>
      <c r="I186" s="297"/>
      <c r="J186" s="297"/>
      <c r="K186" s="297"/>
      <c r="L186" s="297"/>
      <c r="M186" s="297"/>
      <c r="N186" s="297"/>
      <c r="O186" s="297"/>
      <c r="P186" s="297"/>
      <c r="Q186" s="297"/>
      <c r="R186" s="297"/>
      <c r="S186" s="297"/>
      <c r="T186" s="297"/>
      <c r="U186" s="297"/>
      <c r="V186" s="297"/>
      <c r="W186" s="297"/>
      <c r="X186" s="297"/>
      <c r="Y186" s="297"/>
      <c r="Z186" s="297"/>
    </row>
    <row r="187" spans="1:26" ht="15.75" customHeight="1">
      <c r="A187" s="297"/>
      <c r="B187" s="297"/>
      <c r="C187" s="297"/>
      <c r="D187" s="579"/>
      <c r="E187" s="297"/>
      <c r="F187" s="297"/>
      <c r="G187" s="297"/>
      <c r="H187" s="297"/>
      <c r="I187" s="297"/>
      <c r="J187" s="297"/>
      <c r="K187" s="297"/>
      <c r="L187" s="297"/>
      <c r="M187" s="297"/>
      <c r="N187" s="297"/>
      <c r="O187" s="297"/>
      <c r="P187" s="297"/>
      <c r="Q187" s="297"/>
      <c r="R187" s="297"/>
      <c r="S187" s="297"/>
      <c r="T187" s="297"/>
      <c r="U187" s="297"/>
      <c r="V187" s="297"/>
      <c r="W187" s="297"/>
      <c r="X187" s="297"/>
      <c r="Y187" s="297"/>
      <c r="Z187" s="297"/>
    </row>
    <row r="188" spans="1:26" ht="15.75" customHeight="1">
      <c r="A188" s="297"/>
      <c r="B188" s="297"/>
      <c r="C188" s="297"/>
      <c r="D188" s="579"/>
      <c r="E188" s="297"/>
      <c r="F188" s="297"/>
      <c r="G188" s="297"/>
      <c r="H188" s="297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297"/>
      <c r="T188" s="297"/>
      <c r="U188" s="297"/>
      <c r="V188" s="297"/>
      <c r="W188" s="297"/>
      <c r="X188" s="297"/>
      <c r="Y188" s="297"/>
      <c r="Z188" s="297"/>
    </row>
    <row r="189" spans="1:26" ht="15.75" customHeight="1">
      <c r="A189" s="297"/>
      <c r="B189" s="297"/>
      <c r="C189" s="297"/>
      <c r="D189" s="579"/>
      <c r="E189" s="297"/>
      <c r="F189" s="297"/>
      <c r="G189" s="297"/>
      <c r="H189" s="297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297"/>
      <c r="T189" s="297"/>
      <c r="U189" s="297"/>
      <c r="V189" s="297"/>
      <c r="W189" s="297"/>
      <c r="X189" s="297"/>
      <c r="Y189" s="297"/>
      <c r="Z189" s="297"/>
    </row>
    <row r="190" spans="1:26" ht="15.75" customHeight="1">
      <c r="A190" s="297"/>
      <c r="B190" s="297"/>
      <c r="C190" s="297"/>
      <c r="D190" s="579"/>
      <c r="E190" s="297"/>
      <c r="F190" s="297"/>
      <c r="G190" s="297"/>
      <c r="H190" s="297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297"/>
      <c r="T190" s="297"/>
      <c r="U190" s="297"/>
      <c r="V190" s="297"/>
      <c r="W190" s="297"/>
      <c r="X190" s="297"/>
      <c r="Y190" s="297"/>
      <c r="Z190" s="297"/>
    </row>
    <row r="191" spans="1:26" ht="15.75" customHeight="1">
      <c r="A191" s="297"/>
      <c r="B191" s="297"/>
      <c r="C191" s="297"/>
      <c r="D191" s="579"/>
      <c r="E191" s="297"/>
      <c r="F191" s="297"/>
      <c r="G191" s="297"/>
      <c r="H191" s="297"/>
      <c r="I191" s="297"/>
      <c r="J191" s="297"/>
      <c r="K191" s="297"/>
      <c r="L191" s="297"/>
      <c r="M191" s="297"/>
      <c r="N191" s="297"/>
      <c r="O191" s="297"/>
      <c r="P191" s="297"/>
      <c r="Q191" s="297"/>
      <c r="R191" s="297"/>
      <c r="S191" s="297"/>
      <c r="T191" s="297"/>
      <c r="U191" s="297"/>
      <c r="V191" s="297"/>
      <c r="W191" s="297"/>
      <c r="X191" s="297"/>
      <c r="Y191" s="297"/>
      <c r="Z191" s="297"/>
    </row>
    <row r="192" spans="1:26" ht="15.75" customHeight="1">
      <c r="A192" s="297"/>
      <c r="B192" s="297"/>
      <c r="C192" s="297"/>
      <c r="D192" s="579"/>
      <c r="E192" s="297"/>
      <c r="F192" s="297"/>
      <c r="G192" s="297"/>
      <c r="H192" s="297"/>
      <c r="I192" s="297"/>
      <c r="J192" s="297"/>
      <c r="K192" s="297"/>
      <c r="L192" s="297"/>
      <c r="M192" s="297"/>
      <c r="N192" s="297"/>
      <c r="O192" s="297"/>
      <c r="P192" s="297"/>
      <c r="Q192" s="297"/>
      <c r="R192" s="297"/>
      <c r="S192" s="297"/>
      <c r="T192" s="297"/>
      <c r="U192" s="297"/>
      <c r="V192" s="297"/>
      <c r="W192" s="297"/>
      <c r="X192" s="297"/>
      <c r="Y192" s="297"/>
      <c r="Z192" s="297"/>
    </row>
    <row r="193" spans="1:26" ht="15.75" customHeight="1">
      <c r="A193" s="297"/>
      <c r="B193" s="297"/>
      <c r="C193" s="297"/>
      <c r="D193" s="579"/>
      <c r="E193" s="297"/>
      <c r="F193" s="297"/>
      <c r="G193" s="297"/>
      <c r="H193" s="297"/>
      <c r="I193" s="297"/>
      <c r="J193" s="297"/>
      <c r="K193" s="297"/>
      <c r="L193" s="297"/>
      <c r="M193" s="297"/>
      <c r="N193" s="297"/>
      <c r="O193" s="297"/>
      <c r="P193" s="297"/>
      <c r="Q193" s="297"/>
      <c r="R193" s="297"/>
      <c r="S193" s="297"/>
      <c r="T193" s="297"/>
      <c r="U193" s="297"/>
      <c r="V193" s="297"/>
      <c r="W193" s="297"/>
      <c r="X193" s="297"/>
      <c r="Y193" s="297"/>
      <c r="Z193" s="297"/>
    </row>
    <row r="194" spans="1:26" ht="15.75" customHeight="1">
      <c r="A194" s="297"/>
      <c r="B194" s="297"/>
      <c r="C194" s="297"/>
      <c r="D194" s="579"/>
      <c r="E194" s="297"/>
      <c r="F194" s="297"/>
      <c r="G194" s="297"/>
      <c r="H194" s="297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297"/>
      <c r="T194" s="297"/>
      <c r="U194" s="297"/>
      <c r="V194" s="297"/>
      <c r="W194" s="297"/>
      <c r="X194" s="297"/>
      <c r="Y194" s="297"/>
      <c r="Z194" s="297"/>
    </row>
    <row r="195" spans="1:26" ht="15.75" customHeight="1">
      <c r="A195" s="297"/>
      <c r="B195" s="297"/>
      <c r="C195" s="297"/>
      <c r="D195" s="579"/>
      <c r="E195" s="297"/>
      <c r="F195" s="297"/>
      <c r="G195" s="297"/>
      <c r="H195" s="297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297"/>
      <c r="T195" s="297"/>
      <c r="U195" s="297"/>
      <c r="V195" s="297"/>
      <c r="W195" s="297"/>
      <c r="X195" s="297"/>
      <c r="Y195" s="297"/>
      <c r="Z195" s="297"/>
    </row>
    <row r="196" spans="1:26" ht="15.75" customHeight="1">
      <c r="A196" s="297"/>
      <c r="B196" s="297"/>
      <c r="C196" s="297"/>
      <c r="D196" s="579"/>
      <c r="E196" s="297"/>
      <c r="F196" s="297"/>
      <c r="G196" s="297"/>
      <c r="H196" s="297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297"/>
      <c r="T196" s="297"/>
      <c r="U196" s="297"/>
      <c r="V196" s="297"/>
      <c r="W196" s="297"/>
      <c r="X196" s="297"/>
      <c r="Y196" s="297"/>
      <c r="Z196" s="297"/>
    </row>
    <row r="197" spans="1:26" ht="15.75" customHeight="1">
      <c r="A197" s="297"/>
      <c r="B197" s="297"/>
      <c r="C197" s="297"/>
      <c r="D197" s="579"/>
      <c r="E197" s="297"/>
      <c r="F197" s="297"/>
      <c r="G197" s="297"/>
      <c r="H197" s="297"/>
      <c r="I197" s="297"/>
      <c r="J197" s="297"/>
      <c r="K197" s="297"/>
      <c r="L197" s="297"/>
      <c r="M197" s="297"/>
      <c r="N197" s="297"/>
      <c r="O197" s="297"/>
      <c r="P197" s="297"/>
      <c r="Q197" s="297"/>
      <c r="R197" s="297"/>
      <c r="S197" s="297"/>
      <c r="T197" s="297"/>
      <c r="U197" s="297"/>
      <c r="V197" s="297"/>
      <c r="W197" s="297"/>
      <c r="X197" s="297"/>
      <c r="Y197" s="297"/>
      <c r="Z197" s="297"/>
    </row>
    <row r="198" spans="1:26" ht="15.75" customHeight="1">
      <c r="A198" s="297"/>
      <c r="B198" s="297"/>
      <c r="C198" s="297"/>
      <c r="D198" s="579"/>
      <c r="E198" s="297"/>
      <c r="F198" s="297"/>
      <c r="G198" s="297"/>
      <c r="H198" s="297"/>
      <c r="I198" s="297"/>
      <c r="J198" s="297"/>
      <c r="K198" s="297"/>
      <c r="L198" s="297"/>
      <c r="M198" s="297"/>
      <c r="N198" s="297"/>
      <c r="O198" s="297"/>
      <c r="P198" s="297"/>
      <c r="Q198" s="297"/>
      <c r="R198" s="297"/>
      <c r="S198" s="297"/>
      <c r="T198" s="297"/>
      <c r="U198" s="297"/>
      <c r="V198" s="297"/>
      <c r="W198" s="297"/>
      <c r="X198" s="297"/>
      <c r="Y198" s="297"/>
      <c r="Z198" s="297"/>
    </row>
    <row r="199" spans="1:26" ht="15.75" customHeight="1">
      <c r="A199" s="297"/>
      <c r="B199" s="297"/>
      <c r="C199" s="297"/>
      <c r="D199" s="579"/>
      <c r="E199" s="297"/>
      <c r="F199" s="297"/>
      <c r="G199" s="297"/>
      <c r="H199" s="297"/>
      <c r="I199" s="297"/>
      <c r="J199" s="297"/>
      <c r="K199" s="297"/>
      <c r="L199" s="297"/>
      <c r="M199" s="297"/>
      <c r="N199" s="297"/>
      <c r="O199" s="297"/>
      <c r="P199" s="297"/>
      <c r="Q199" s="297"/>
      <c r="R199" s="297"/>
      <c r="S199" s="297"/>
      <c r="T199" s="297"/>
      <c r="U199" s="297"/>
      <c r="V199" s="297"/>
      <c r="W199" s="297"/>
      <c r="X199" s="297"/>
      <c r="Y199" s="297"/>
      <c r="Z199" s="297"/>
    </row>
    <row r="200" spans="1:26" ht="15.75" customHeight="1">
      <c r="A200" s="297"/>
      <c r="B200" s="297"/>
      <c r="C200" s="297"/>
      <c r="D200" s="579"/>
      <c r="E200" s="297"/>
      <c r="F200" s="297"/>
      <c r="G200" s="297"/>
      <c r="H200" s="297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297"/>
      <c r="T200" s="297"/>
      <c r="U200" s="297"/>
      <c r="V200" s="297"/>
      <c r="W200" s="297"/>
      <c r="X200" s="297"/>
      <c r="Y200" s="297"/>
      <c r="Z200" s="297"/>
    </row>
    <row r="201" spans="1:26" ht="15.75" customHeight="1">
      <c r="A201" s="297"/>
      <c r="B201" s="297"/>
      <c r="C201" s="297"/>
      <c r="D201" s="579"/>
      <c r="E201" s="297"/>
      <c r="F201" s="297"/>
      <c r="G201" s="297"/>
      <c r="H201" s="297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297"/>
      <c r="T201" s="297"/>
      <c r="U201" s="297"/>
      <c r="V201" s="297"/>
      <c r="W201" s="297"/>
      <c r="X201" s="297"/>
      <c r="Y201" s="297"/>
      <c r="Z201" s="297"/>
    </row>
    <row r="202" spans="1:26" ht="15.75" customHeight="1">
      <c r="A202" s="297"/>
      <c r="B202" s="297"/>
      <c r="C202" s="297"/>
      <c r="D202" s="579"/>
      <c r="E202" s="297"/>
      <c r="F202" s="297"/>
      <c r="G202" s="297"/>
      <c r="H202" s="297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297"/>
      <c r="T202" s="297"/>
      <c r="U202" s="297"/>
      <c r="V202" s="297"/>
      <c r="W202" s="297"/>
      <c r="X202" s="297"/>
      <c r="Y202" s="297"/>
      <c r="Z202" s="297"/>
    </row>
    <row r="203" spans="1:26" ht="15.75" customHeight="1">
      <c r="A203" s="297"/>
      <c r="B203" s="297"/>
      <c r="C203" s="297"/>
      <c r="D203" s="579"/>
      <c r="E203" s="297"/>
      <c r="F203" s="297"/>
      <c r="G203" s="297"/>
      <c r="H203" s="297"/>
      <c r="I203" s="297"/>
      <c r="J203" s="297"/>
      <c r="K203" s="297"/>
      <c r="L203" s="297"/>
      <c r="M203" s="297"/>
      <c r="N203" s="297"/>
      <c r="O203" s="297"/>
      <c r="P203" s="297"/>
      <c r="Q203" s="297"/>
      <c r="R203" s="297"/>
      <c r="S203" s="297"/>
      <c r="T203" s="297"/>
      <c r="U203" s="297"/>
      <c r="V203" s="297"/>
      <c r="W203" s="297"/>
      <c r="X203" s="297"/>
      <c r="Y203" s="297"/>
      <c r="Z203" s="297"/>
    </row>
    <row r="204" spans="1:26" ht="15.75" customHeight="1">
      <c r="A204" s="297"/>
      <c r="B204" s="297"/>
      <c r="C204" s="297"/>
      <c r="D204" s="579"/>
      <c r="E204" s="297"/>
      <c r="F204" s="297"/>
      <c r="G204" s="297"/>
      <c r="H204" s="297"/>
      <c r="I204" s="297"/>
      <c r="J204" s="297"/>
      <c r="K204" s="297"/>
      <c r="L204" s="297"/>
      <c r="M204" s="297"/>
      <c r="N204" s="297"/>
      <c r="O204" s="297"/>
      <c r="P204" s="297"/>
      <c r="Q204" s="297"/>
      <c r="R204" s="297"/>
      <c r="S204" s="297"/>
      <c r="T204" s="297"/>
      <c r="U204" s="297"/>
      <c r="V204" s="297"/>
      <c r="W204" s="297"/>
      <c r="X204" s="297"/>
      <c r="Y204" s="297"/>
      <c r="Z204" s="297"/>
    </row>
    <row r="205" spans="1:26" ht="15.75" customHeight="1">
      <c r="A205" s="297"/>
      <c r="B205" s="297"/>
      <c r="C205" s="297"/>
      <c r="D205" s="579"/>
      <c r="E205" s="297"/>
      <c r="F205" s="297"/>
      <c r="G205" s="297"/>
      <c r="H205" s="297"/>
      <c r="I205" s="297"/>
      <c r="J205" s="297"/>
      <c r="K205" s="297"/>
      <c r="L205" s="297"/>
      <c r="M205" s="297"/>
      <c r="N205" s="297"/>
      <c r="O205" s="297"/>
      <c r="P205" s="297"/>
      <c r="Q205" s="297"/>
      <c r="R205" s="297"/>
      <c r="S205" s="297"/>
      <c r="T205" s="297"/>
      <c r="U205" s="297"/>
      <c r="V205" s="297"/>
      <c r="W205" s="297"/>
      <c r="X205" s="297"/>
      <c r="Y205" s="297"/>
      <c r="Z205" s="297"/>
    </row>
    <row r="206" spans="1:26" ht="15.75" customHeight="1">
      <c r="A206" s="297"/>
      <c r="B206" s="297"/>
      <c r="C206" s="297"/>
      <c r="D206" s="579"/>
      <c r="E206" s="297"/>
      <c r="F206" s="297"/>
      <c r="G206" s="297"/>
      <c r="H206" s="297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297"/>
      <c r="T206" s="297"/>
      <c r="U206" s="297"/>
      <c r="V206" s="297"/>
      <c r="W206" s="297"/>
      <c r="X206" s="297"/>
      <c r="Y206" s="297"/>
      <c r="Z206" s="297"/>
    </row>
    <row r="207" spans="1:26" ht="15.75" customHeight="1">
      <c r="A207" s="297"/>
      <c r="B207" s="297"/>
      <c r="C207" s="297"/>
      <c r="D207" s="579"/>
      <c r="E207" s="297"/>
      <c r="F207" s="297"/>
      <c r="G207" s="297"/>
      <c r="H207" s="297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297"/>
      <c r="T207" s="297"/>
      <c r="U207" s="297"/>
      <c r="V207" s="297"/>
      <c r="W207" s="297"/>
      <c r="X207" s="297"/>
      <c r="Y207" s="297"/>
      <c r="Z207" s="297"/>
    </row>
    <row r="208" spans="1:26" ht="15.75" customHeight="1">
      <c r="A208" s="297"/>
      <c r="B208" s="297"/>
      <c r="C208" s="297"/>
      <c r="D208" s="579"/>
      <c r="E208" s="297"/>
      <c r="F208" s="297"/>
      <c r="G208" s="297"/>
      <c r="H208" s="297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297"/>
      <c r="T208" s="297"/>
      <c r="U208" s="297"/>
      <c r="V208" s="297"/>
      <c r="W208" s="297"/>
      <c r="X208" s="297"/>
      <c r="Y208" s="297"/>
      <c r="Z208" s="297"/>
    </row>
    <row r="209" spans="1:26" ht="15.75" customHeight="1">
      <c r="A209" s="297"/>
      <c r="B209" s="297"/>
      <c r="C209" s="297"/>
      <c r="D209" s="579"/>
      <c r="E209" s="297"/>
      <c r="F209" s="297"/>
      <c r="G209" s="297"/>
      <c r="H209" s="297"/>
      <c r="I209" s="297"/>
      <c r="J209" s="297"/>
      <c r="K209" s="297"/>
      <c r="L209" s="297"/>
      <c r="M209" s="297"/>
      <c r="N209" s="297"/>
      <c r="O209" s="297"/>
      <c r="P209" s="297"/>
      <c r="Q209" s="297"/>
      <c r="R209" s="297"/>
      <c r="S209" s="297"/>
      <c r="T209" s="297"/>
      <c r="U209" s="297"/>
      <c r="V209" s="297"/>
      <c r="W209" s="297"/>
      <c r="X209" s="297"/>
      <c r="Y209" s="297"/>
      <c r="Z209" s="297"/>
    </row>
    <row r="210" spans="1:26" ht="15.75" customHeight="1">
      <c r="A210" s="297"/>
      <c r="B210" s="297"/>
      <c r="C210" s="297"/>
      <c r="D210" s="579"/>
      <c r="E210" s="297"/>
      <c r="F210" s="297"/>
      <c r="G210" s="297"/>
      <c r="H210" s="297"/>
      <c r="I210" s="297"/>
      <c r="J210" s="297"/>
      <c r="K210" s="297"/>
      <c r="L210" s="297"/>
      <c r="M210" s="297"/>
      <c r="N210" s="297"/>
      <c r="O210" s="297"/>
      <c r="P210" s="297"/>
      <c r="Q210" s="297"/>
      <c r="R210" s="297"/>
      <c r="S210" s="297"/>
      <c r="T210" s="297"/>
      <c r="U210" s="297"/>
      <c r="V210" s="297"/>
      <c r="W210" s="297"/>
      <c r="X210" s="297"/>
      <c r="Y210" s="297"/>
      <c r="Z210" s="297"/>
    </row>
    <row r="211" spans="1:26" ht="15.75" customHeight="1">
      <c r="A211" s="297"/>
      <c r="B211" s="297"/>
      <c r="C211" s="297"/>
      <c r="D211" s="579"/>
      <c r="E211" s="297"/>
      <c r="F211" s="297"/>
      <c r="G211" s="297"/>
      <c r="H211" s="297"/>
      <c r="I211" s="297"/>
      <c r="J211" s="297"/>
      <c r="K211" s="297"/>
      <c r="L211" s="297"/>
      <c r="M211" s="297"/>
      <c r="N211" s="297"/>
      <c r="O211" s="297"/>
      <c r="P211" s="297"/>
      <c r="Q211" s="297"/>
      <c r="R211" s="297"/>
      <c r="S211" s="297"/>
      <c r="T211" s="297"/>
      <c r="U211" s="297"/>
      <c r="V211" s="297"/>
      <c r="W211" s="297"/>
      <c r="X211" s="297"/>
      <c r="Y211" s="297"/>
      <c r="Z211" s="297"/>
    </row>
    <row r="212" spans="1:26" ht="15.75" customHeight="1">
      <c r="A212" s="297"/>
      <c r="B212" s="297"/>
      <c r="C212" s="297"/>
      <c r="D212" s="579"/>
      <c r="E212" s="297"/>
      <c r="F212" s="297"/>
      <c r="G212" s="297"/>
      <c r="H212" s="297"/>
      <c r="I212" s="297"/>
      <c r="J212" s="297"/>
      <c r="K212" s="297"/>
      <c r="L212" s="297"/>
      <c r="M212" s="297"/>
      <c r="N212" s="297"/>
      <c r="O212" s="297"/>
      <c r="P212" s="297"/>
      <c r="Q212" s="297"/>
      <c r="R212" s="297"/>
      <c r="S212" s="297"/>
      <c r="T212" s="297"/>
      <c r="U212" s="297"/>
      <c r="V212" s="297"/>
      <c r="W212" s="297"/>
      <c r="X212" s="297"/>
      <c r="Y212" s="297"/>
      <c r="Z212" s="297"/>
    </row>
    <row r="213" spans="1:26" ht="15.75" customHeight="1">
      <c r="A213" s="297"/>
      <c r="B213" s="297"/>
      <c r="C213" s="297"/>
      <c r="D213" s="579"/>
      <c r="E213" s="297"/>
      <c r="F213" s="297"/>
      <c r="G213" s="297"/>
      <c r="H213" s="297"/>
      <c r="I213" s="297"/>
      <c r="J213" s="297"/>
      <c r="K213" s="297"/>
      <c r="L213" s="297"/>
      <c r="M213" s="297"/>
      <c r="N213" s="297"/>
      <c r="O213" s="297"/>
      <c r="P213" s="297"/>
      <c r="Q213" s="297"/>
      <c r="R213" s="297"/>
      <c r="S213" s="297"/>
      <c r="T213" s="297"/>
      <c r="U213" s="297"/>
      <c r="V213" s="297"/>
      <c r="W213" s="297"/>
      <c r="X213" s="297"/>
      <c r="Y213" s="297"/>
      <c r="Z213" s="297"/>
    </row>
    <row r="214" spans="1:26" ht="15.75" customHeight="1">
      <c r="A214" s="297"/>
      <c r="B214" s="297"/>
      <c r="C214" s="297"/>
      <c r="D214" s="579"/>
      <c r="E214" s="297"/>
      <c r="F214" s="297"/>
      <c r="G214" s="297"/>
      <c r="H214" s="297"/>
      <c r="I214" s="297"/>
      <c r="J214" s="297"/>
      <c r="K214" s="297"/>
      <c r="L214" s="297"/>
      <c r="M214" s="297"/>
      <c r="N214" s="297"/>
      <c r="O214" s="297"/>
      <c r="P214" s="297"/>
      <c r="Q214" s="297"/>
      <c r="R214" s="297"/>
      <c r="S214" s="297"/>
      <c r="T214" s="297"/>
      <c r="U214" s="297"/>
      <c r="V214" s="297"/>
      <c r="W214" s="297"/>
      <c r="X214" s="297"/>
      <c r="Y214" s="297"/>
      <c r="Z214" s="297"/>
    </row>
    <row r="215" spans="1:26" ht="15.75" customHeight="1">
      <c r="A215" s="297"/>
      <c r="B215" s="297"/>
      <c r="C215" s="297"/>
      <c r="D215" s="579"/>
      <c r="E215" s="297"/>
      <c r="F215" s="297"/>
      <c r="G215" s="297"/>
      <c r="H215" s="297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297"/>
      <c r="T215" s="297"/>
      <c r="U215" s="297"/>
      <c r="V215" s="297"/>
      <c r="W215" s="297"/>
      <c r="X215" s="297"/>
      <c r="Y215" s="297"/>
      <c r="Z215" s="297"/>
    </row>
    <row r="216" spans="1:26" ht="15.75" customHeight="1">
      <c r="A216" s="297"/>
      <c r="B216" s="297"/>
      <c r="C216" s="297"/>
      <c r="D216" s="579"/>
      <c r="E216" s="297"/>
      <c r="F216" s="297"/>
      <c r="G216" s="297"/>
      <c r="H216" s="297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297"/>
      <c r="T216" s="297"/>
      <c r="U216" s="297"/>
      <c r="V216" s="297"/>
      <c r="W216" s="297"/>
      <c r="X216" s="297"/>
      <c r="Y216" s="297"/>
      <c r="Z216" s="297"/>
    </row>
    <row r="217" spans="1:26" ht="15.75" customHeight="1">
      <c r="A217" s="297"/>
      <c r="B217" s="297"/>
      <c r="C217" s="297"/>
      <c r="D217" s="579"/>
      <c r="E217" s="297"/>
      <c r="F217" s="297"/>
      <c r="G217" s="297"/>
      <c r="H217" s="297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297"/>
      <c r="T217" s="297"/>
      <c r="U217" s="297"/>
      <c r="V217" s="297"/>
      <c r="W217" s="297"/>
      <c r="X217" s="297"/>
      <c r="Y217" s="297"/>
      <c r="Z217" s="297"/>
    </row>
    <row r="218" spans="1:26" ht="15.75" customHeight="1">
      <c r="A218" s="297"/>
      <c r="B218" s="297"/>
      <c r="C218" s="297"/>
      <c r="D218" s="579"/>
      <c r="E218" s="297"/>
      <c r="F218" s="297"/>
      <c r="G218" s="297"/>
      <c r="H218" s="297"/>
      <c r="I218" s="297"/>
      <c r="J218" s="297"/>
      <c r="K218" s="297"/>
      <c r="L218" s="297"/>
      <c r="M218" s="297"/>
      <c r="N218" s="297"/>
      <c r="O218" s="297"/>
      <c r="P218" s="297"/>
      <c r="Q218" s="297"/>
      <c r="R218" s="297"/>
      <c r="S218" s="297"/>
      <c r="T218" s="297"/>
      <c r="U218" s="297"/>
      <c r="V218" s="297"/>
      <c r="W218" s="297"/>
      <c r="X218" s="297"/>
      <c r="Y218" s="297"/>
      <c r="Z218" s="297"/>
    </row>
    <row r="219" spans="1:26" ht="15.75" customHeight="1">
      <c r="A219" s="297"/>
      <c r="B219" s="297"/>
      <c r="C219" s="297"/>
      <c r="D219" s="579"/>
      <c r="E219" s="297"/>
      <c r="F219" s="297"/>
      <c r="G219" s="297"/>
      <c r="H219" s="297"/>
      <c r="I219" s="297"/>
      <c r="J219" s="297"/>
      <c r="K219" s="297"/>
      <c r="L219" s="297"/>
      <c r="M219" s="297"/>
      <c r="N219" s="297"/>
      <c r="O219" s="297"/>
      <c r="P219" s="297"/>
      <c r="Q219" s="297"/>
      <c r="R219" s="297"/>
      <c r="S219" s="297"/>
      <c r="T219" s="297"/>
      <c r="U219" s="297"/>
      <c r="V219" s="297"/>
      <c r="W219" s="297"/>
      <c r="X219" s="297"/>
      <c r="Y219" s="297"/>
      <c r="Z219" s="297"/>
    </row>
    <row r="220" spans="1:26" ht="15.75" customHeight="1">
      <c r="A220" s="297"/>
      <c r="B220" s="297"/>
      <c r="C220" s="297"/>
      <c r="D220" s="579"/>
      <c r="E220" s="297"/>
      <c r="F220" s="297"/>
      <c r="G220" s="297"/>
      <c r="H220" s="297"/>
      <c r="I220" s="297"/>
      <c r="J220" s="297"/>
      <c r="K220" s="297"/>
      <c r="L220" s="297"/>
      <c r="M220" s="297"/>
      <c r="N220" s="297"/>
      <c r="O220" s="297"/>
      <c r="P220" s="297"/>
      <c r="Q220" s="297"/>
      <c r="R220" s="297"/>
      <c r="S220" s="297"/>
      <c r="T220" s="297"/>
      <c r="U220" s="297"/>
      <c r="V220" s="297"/>
      <c r="W220" s="297"/>
      <c r="X220" s="297"/>
      <c r="Y220" s="297"/>
      <c r="Z220" s="297"/>
    </row>
    <row r="221" spans="1:26" ht="15.75" customHeight="1">
      <c r="A221" s="297"/>
      <c r="B221" s="297"/>
      <c r="C221" s="297"/>
      <c r="D221" s="579"/>
      <c r="E221" s="297"/>
      <c r="F221" s="297"/>
      <c r="G221" s="297"/>
      <c r="H221" s="297"/>
      <c r="I221" s="297"/>
      <c r="J221" s="297"/>
      <c r="K221" s="297"/>
      <c r="L221" s="297"/>
      <c r="M221" s="297"/>
      <c r="N221" s="297"/>
      <c r="O221" s="297"/>
      <c r="P221" s="297"/>
      <c r="Q221" s="297"/>
      <c r="R221" s="297"/>
      <c r="S221" s="297"/>
      <c r="T221" s="297"/>
      <c r="U221" s="297"/>
      <c r="V221" s="297"/>
      <c r="W221" s="297"/>
      <c r="X221" s="297"/>
      <c r="Y221" s="297"/>
      <c r="Z221" s="297"/>
    </row>
    <row r="222" spans="1:26" ht="15.75" customHeight="1">
      <c r="A222" s="297"/>
      <c r="B222" s="297"/>
      <c r="C222" s="297"/>
      <c r="D222" s="579"/>
      <c r="E222" s="297"/>
      <c r="F222" s="297"/>
      <c r="G222" s="297"/>
      <c r="H222" s="297"/>
      <c r="I222" s="297"/>
      <c r="J222" s="297"/>
      <c r="K222" s="297"/>
      <c r="L222" s="297"/>
      <c r="M222" s="297"/>
      <c r="N222" s="297"/>
      <c r="O222" s="297"/>
      <c r="P222" s="297"/>
      <c r="Q222" s="297"/>
      <c r="R222" s="297"/>
      <c r="S222" s="297"/>
      <c r="T222" s="297"/>
      <c r="U222" s="297"/>
      <c r="V222" s="297"/>
      <c r="W222" s="297"/>
      <c r="X222" s="297"/>
      <c r="Y222" s="297"/>
      <c r="Z222" s="297"/>
    </row>
    <row r="223" spans="1:26" ht="15.75" customHeight="1">
      <c r="A223" s="297"/>
      <c r="B223" s="297"/>
      <c r="C223" s="297"/>
      <c r="D223" s="579"/>
      <c r="E223" s="297"/>
      <c r="F223" s="297"/>
      <c r="G223" s="297"/>
      <c r="H223" s="297"/>
      <c r="I223" s="297"/>
      <c r="J223" s="297"/>
      <c r="K223" s="297"/>
      <c r="L223" s="297"/>
      <c r="M223" s="297"/>
      <c r="N223" s="297"/>
      <c r="O223" s="297"/>
      <c r="P223" s="297"/>
      <c r="Q223" s="297"/>
      <c r="R223" s="297"/>
      <c r="S223" s="297"/>
      <c r="T223" s="297"/>
      <c r="U223" s="297"/>
      <c r="V223" s="297"/>
      <c r="W223" s="297"/>
      <c r="X223" s="297"/>
      <c r="Y223" s="297"/>
      <c r="Z223" s="297"/>
    </row>
    <row r="224" spans="1:26" ht="15.75" customHeight="1">
      <c r="A224" s="297"/>
      <c r="B224" s="297"/>
      <c r="C224" s="297"/>
      <c r="D224" s="579"/>
      <c r="E224" s="297"/>
      <c r="F224" s="297"/>
      <c r="G224" s="297"/>
      <c r="H224" s="297"/>
      <c r="I224" s="297"/>
      <c r="J224" s="297"/>
      <c r="K224" s="297"/>
      <c r="L224" s="297"/>
      <c r="M224" s="297"/>
      <c r="N224" s="297"/>
      <c r="O224" s="297"/>
      <c r="P224" s="297"/>
      <c r="Q224" s="297"/>
      <c r="R224" s="297"/>
      <c r="S224" s="297"/>
      <c r="T224" s="297"/>
      <c r="U224" s="297"/>
      <c r="V224" s="297"/>
      <c r="W224" s="297"/>
      <c r="X224" s="297"/>
      <c r="Y224" s="297"/>
      <c r="Z224" s="297"/>
    </row>
    <row r="225" spans="1:26" ht="15.75" customHeight="1">
      <c r="A225" s="297"/>
      <c r="B225" s="297"/>
      <c r="C225" s="297"/>
      <c r="D225" s="579"/>
      <c r="E225" s="297"/>
      <c r="F225" s="297"/>
      <c r="G225" s="297"/>
      <c r="H225" s="297"/>
      <c r="I225" s="297"/>
      <c r="J225" s="297"/>
      <c r="K225" s="297"/>
      <c r="L225" s="297"/>
      <c r="M225" s="297"/>
      <c r="N225" s="297"/>
      <c r="O225" s="297"/>
      <c r="P225" s="297"/>
      <c r="Q225" s="297"/>
      <c r="R225" s="297"/>
      <c r="S225" s="297"/>
      <c r="T225" s="297"/>
      <c r="U225" s="297"/>
      <c r="V225" s="297"/>
      <c r="W225" s="297"/>
      <c r="X225" s="297"/>
      <c r="Y225" s="297"/>
      <c r="Z225" s="297"/>
    </row>
    <row r="226" spans="1:26" ht="15.75" customHeight="1">
      <c r="A226" s="297"/>
      <c r="B226" s="297"/>
      <c r="C226" s="297"/>
      <c r="D226" s="579"/>
      <c r="E226" s="297"/>
      <c r="F226" s="297"/>
      <c r="G226" s="297"/>
      <c r="H226" s="297"/>
      <c r="I226" s="297"/>
      <c r="J226" s="297"/>
      <c r="K226" s="297"/>
      <c r="L226" s="297"/>
      <c r="M226" s="297"/>
      <c r="N226" s="297"/>
      <c r="O226" s="297"/>
      <c r="P226" s="297"/>
      <c r="Q226" s="297"/>
      <c r="R226" s="297"/>
      <c r="S226" s="297"/>
      <c r="T226" s="297"/>
      <c r="U226" s="297"/>
      <c r="V226" s="297"/>
      <c r="W226" s="297"/>
      <c r="X226" s="297"/>
      <c r="Y226" s="297"/>
      <c r="Z226" s="297"/>
    </row>
    <row r="227" spans="1:26" ht="15.75" customHeight="1">
      <c r="A227" s="297"/>
      <c r="B227" s="297"/>
      <c r="C227" s="297"/>
      <c r="D227" s="579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297"/>
      <c r="T227" s="297"/>
      <c r="U227" s="297"/>
      <c r="V227" s="297"/>
      <c r="W227" s="297"/>
      <c r="X227" s="297"/>
      <c r="Y227" s="297"/>
      <c r="Z227" s="297"/>
    </row>
    <row r="228" spans="1:26" ht="15.75" customHeight="1">
      <c r="A228" s="297"/>
      <c r="B228" s="297"/>
      <c r="C228" s="297"/>
      <c r="D228" s="579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297"/>
      <c r="T228" s="297"/>
      <c r="U228" s="297"/>
      <c r="V228" s="297"/>
      <c r="W228" s="297"/>
      <c r="X228" s="297"/>
      <c r="Y228" s="297"/>
      <c r="Z228" s="297"/>
    </row>
    <row r="229" spans="1:26" ht="15.75" customHeight="1">
      <c r="A229" s="297"/>
      <c r="B229" s="297"/>
      <c r="C229" s="297"/>
      <c r="D229" s="579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297"/>
      <c r="T229" s="297"/>
      <c r="U229" s="297"/>
      <c r="V229" s="297"/>
      <c r="W229" s="297"/>
      <c r="X229" s="297"/>
      <c r="Y229" s="297"/>
      <c r="Z229" s="297"/>
    </row>
    <row r="230" spans="1:26" ht="15.75" customHeight="1">
      <c r="A230" s="297"/>
      <c r="B230" s="297"/>
      <c r="C230" s="297"/>
      <c r="D230" s="579"/>
      <c r="E230" s="297"/>
      <c r="F230" s="297"/>
      <c r="G230" s="297"/>
      <c r="H230" s="297"/>
      <c r="I230" s="297"/>
      <c r="J230" s="297"/>
      <c r="K230" s="297"/>
      <c r="L230" s="297"/>
      <c r="M230" s="297"/>
      <c r="N230" s="297"/>
      <c r="O230" s="297"/>
      <c r="P230" s="297"/>
      <c r="Q230" s="297"/>
      <c r="R230" s="297"/>
      <c r="S230" s="297"/>
      <c r="T230" s="297"/>
      <c r="U230" s="297"/>
      <c r="V230" s="297"/>
      <c r="W230" s="297"/>
      <c r="X230" s="297"/>
      <c r="Y230" s="297"/>
      <c r="Z230" s="297"/>
    </row>
    <row r="231" spans="1:26" ht="15.75" customHeight="1">
      <c r="A231" s="297"/>
      <c r="B231" s="297"/>
      <c r="C231" s="297"/>
      <c r="D231" s="579"/>
      <c r="E231" s="297"/>
      <c r="F231" s="297"/>
      <c r="G231" s="297"/>
      <c r="H231" s="297"/>
      <c r="I231" s="297"/>
      <c r="J231" s="297"/>
      <c r="K231" s="297"/>
      <c r="L231" s="297"/>
      <c r="M231" s="297"/>
      <c r="N231" s="297"/>
      <c r="O231" s="297"/>
      <c r="P231" s="297"/>
      <c r="Q231" s="297"/>
      <c r="R231" s="297"/>
      <c r="S231" s="297"/>
      <c r="T231" s="297"/>
      <c r="U231" s="297"/>
      <c r="V231" s="297"/>
      <c r="W231" s="297"/>
      <c r="X231" s="297"/>
      <c r="Y231" s="297"/>
      <c r="Z231" s="297"/>
    </row>
    <row r="232" spans="1:26" ht="15.75" customHeight="1">
      <c r="A232" s="297"/>
      <c r="B232" s="297"/>
      <c r="C232" s="297"/>
      <c r="D232" s="579"/>
      <c r="E232" s="297"/>
      <c r="F232" s="297"/>
      <c r="G232" s="297"/>
      <c r="H232" s="297"/>
      <c r="I232" s="297"/>
      <c r="J232" s="297"/>
      <c r="K232" s="297"/>
      <c r="L232" s="297"/>
      <c r="M232" s="297"/>
      <c r="N232" s="297"/>
      <c r="O232" s="297"/>
      <c r="P232" s="297"/>
      <c r="Q232" s="297"/>
      <c r="R232" s="297"/>
      <c r="S232" s="297"/>
      <c r="T232" s="297"/>
      <c r="U232" s="297"/>
      <c r="V232" s="297"/>
      <c r="W232" s="297"/>
      <c r="X232" s="297"/>
      <c r="Y232" s="297"/>
      <c r="Z232" s="297"/>
    </row>
    <row r="233" spans="1:26" ht="15.75" customHeight="1">
      <c r="A233" s="297"/>
      <c r="B233" s="297"/>
      <c r="C233" s="297"/>
      <c r="D233" s="579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297"/>
      <c r="T233" s="297"/>
      <c r="U233" s="297"/>
      <c r="V233" s="297"/>
      <c r="W233" s="297"/>
      <c r="X233" s="297"/>
      <c r="Y233" s="297"/>
      <c r="Z233" s="297"/>
    </row>
    <row r="234" spans="1:26" ht="15.75" customHeight="1">
      <c r="A234" s="297"/>
      <c r="B234" s="297"/>
      <c r="C234" s="297"/>
      <c r="D234" s="579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297"/>
      <c r="T234" s="297"/>
      <c r="U234" s="297"/>
      <c r="V234" s="297"/>
      <c r="W234" s="297"/>
      <c r="X234" s="297"/>
      <c r="Y234" s="297"/>
      <c r="Z234" s="297"/>
    </row>
    <row r="235" spans="1:26" ht="15.75" customHeight="1">
      <c r="A235" s="297"/>
      <c r="B235" s="297"/>
      <c r="C235" s="297"/>
      <c r="D235" s="579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297"/>
      <c r="T235" s="297"/>
      <c r="U235" s="297"/>
      <c r="V235" s="297"/>
      <c r="W235" s="297"/>
      <c r="X235" s="297"/>
      <c r="Y235" s="297"/>
      <c r="Z235" s="297"/>
    </row>
    <row r="236" spans="1:26" ht="15.75" customHeight="1">
      <c r="A236" s="297"/>
      <c r="B236" s="297"/>
      <c r="C236" s="297"/>
      <c r="D236" s="579"/>
      <c r="E236" s="297"/>
      <c r="F236" s="297"/>
      <c r="G236" s="297"/>
      <c r="H236" s="297"/>
      <c r="I236" s="297"/>
      <c r="J236" s="297"/>
      <c r="K236" s="297"/>
      <c r="L236" s="297"/>
      <c r="M236" s="297"/>
      <c r="N236" s="297"/>
      <c r="O236" s="297"/>
      <c r="P236" s="297"/>
      <c r="Q236" s="297"/>
      <c r="R236" s="297"/>
      <c r="S236" s="297"/>
      <c r="T236" s="297"/>
      <c r="U236" s="297"/>
      <c r="V236" s="297"/>
      <c r="W236" s="297"/>
      <c r="X236" s="297"/>
      <c r="Y236" s="297"/>
      <c r="Z236" s="297"/>
    </row>
    <row r="237" spans="1:26" ht="15.75" customHeight="1">
      <c r="A237" s="297"/>
      <c r="B237" s="297"/>
      <c r="C237" s="297"/>
      <c r="D237" s="579"/>
      <c r="E237" s="297"/>
      <c r="F237" s="297"/>
      <c r="G237" s="297"/>
      <c r="H237" s="297"/>
      <c r="I237" s="297"/>
      <c r="J237" s="297"/>
      <c r="K237" s="297"/>
      <c r="L237" s="297"/>
      <c r="M237" s="297"/>
      <c r="N237" s="297"/>
      <c r="O237" s="297"/>
      <c r="P237" s="297"/>
      <c r="Q237" s="297"/>
      <c r="R237" s="297"/>
      <c r="S237" s="297"/>
      <c r="T237" s="297"/>
      <c r="U237" s="297"/>
      <c r="V237" s="297"/>
      <c r="W237" s="297"/>
      <c r="X237" s="297"/>
      <c r="Y237" s="297"/>
      <c r="Z237" s="297"/>
    </row>
    <row r="238" spans="1:26" ht="15.75" customHeight="1">
      <c r="A238" s="297"/>
      <c r="B238" s="297"/>
      <c r="C238" s="297"/>
      <c r="D238" s="579"/>
      <c r="E238" s="297"/>
      <c r="F238" s="297"/>
      <c r="G238" s="297"/>
      <c r="H238" s="297"/>
      <c r="I238" s="297"/>
      <c r="J238" s="297"/>
      <c r="K238" s="297"/>
      <c r="L238" s="297"/>
      <c r="M238" s="297"/>
      <c r="N238" s="297"/>
      <c r="O238" s="297"/>
      <c r="P238" s="297"/>
      <c r="Q238" s="297"/>
      <c r="R238" s="297"/>
      <c r="S238" s="297"/>
      <c r="T238" s="297"/>
      <c r="U238" s="297"/>
      <c r="V238" s="297"/>
      <c r="W238" s="297"/>
      <c r="X238" s="297"/>
      <c r="Y238" s="297"/>
      <c r="Z238" s="297"/>
    </row>
    <row r="239" spans="1:26" ht="15.75" customHeight="1">
      <c r="A239" s="297"/>
      <c r="B239" s="297"/>
      <c r="C239" s="297"/>
      <c r="D239" s="579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297"/>
      <c r="T239" s="297"/>
      <c r="U239" s="297"/>
      <c r="V239" s="297"/>
      <c r="W239" s="297"/>
      <c r="X239" s="297"/>
      <c r="Y239" s="297"/>
      <c r="Z239" s="297"/>
    </row>
    <row r="240" spans="1:26" ht="15.75" customHeight="1">
      <c r="A240" s="297"/>
      <c r="B240" s="297"/>
      <c r="C240" s="297"/>
      <c r="D240" s="579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297"/>
      <c r="T240" s="297"/>
      <c r="U240" s="297"/>
      <c r="V240" s="297"/>
      <c r="W240" s="297"/>
      <c r="X240" s="297"/>
      <c r="Y240" s="297"/>
      <c r="Z240" s="297"/>
    </row>
    <row r="241" spans="1:26" ht="15.75" customHeight="1">
      <c r="A241" s="297"/>
      <c r="B241" s="297"/>
      <c r="C241" s="297"/>
      <c r="D241" s="579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297"/>
      <c r="T241" s="297"/>
      <c r="U241" s="297"/>
      <c r="V241" s="297"/>
      <c r="W241" s="297"/>
      <c r="X241" s="297"/>
      <c r="Y241" s="297"/>
      <c r="Z241" s="297"/>
    </row>
    <row r="242" spans="1:26" ht="15.75" customHeight="1">
      <c r="A242" s="297"/>
      <c r="B242" s="297"/>
      <c r="C242" s="297"/>
      <c r="D242" s="579"/>
      <c r="E242" s="297"/>
      <c r="F242" s="297"/>
      <c r="G242" s="297"/>
      <c r="H242" s="297"/>
      <c r="I242" s="297"/>
      <c r="J242" s="297"/>
      <c r="K242" s="297"/>
      <c r="L242" s="297"/>
      <c r="M242" s="297"/>
      <c r="N242" s="297"/>
      <c r="O242" s="297"/>
      <c r="P242" s="297"/>
      <c r="Q242" s="297"/>
      <c r="R242" s="297"/>
      <c r="S242" s="297"/>
      <c r="T242" s="297"/>
      <c r="U242" s="297"/>
      <c r="V242" s="297"/>
      <c r="W242" s="297"/>
      <c r="X242" s="297"/>
      <c r="Y242" s="297"/>
      <c r="Z242" s="297"/>
    </row>
    <row r="243" spans="1:26" ht="15.75" customHeight="1">
      <c r="A243" s="297"/>
      <c r="B243" s="297"/>
      <c r="C243" s="297"/>
      <c r="D243" s="579"/>
      <c r="E243" s="297"/>
      <c r="F243" s="297"/>
      <c r="G243" s="297"/>
      <c r="H243" s="297"/>
      <c r="I243" s="297"/>
      <c r="J243" s="297"/>
      <c r="K243" s="297"/>
      <c r="L243" s="297"/>
      <c r="M243" s="297"/>
      <c r="N243" s="297"/>
      <c r="O243" s="297"/>
      <c r="P243" s="297"/>
      <c r="Q243" s="297"/>
      <c r="R243" s="297"/>
      <c r="S243" s="297"/>
      <c r="T243" s="297"/>
      <c r="U243" s="297"/>
      <c r="V243" s="297"/>
      <c r="W243" s="297"/>
      <c r="X243" s="297"/>
      <c r="Y243" s="297"/>
      <c r="Z243" s="297"/>
    </row>
    <row r="244" spans="1:26" ht="15.75" customHeight="1">
      <c r="A244" s="297"/>
      <c r="B244" s="297"/>
      <c r="C244" s="297"/>
      <c r="D244" s="579"/>
      <c r="E244" s="297"/>
      <c r="F244" s="297"/>
      <c r="G244" s="297"/>
      <c r="H244" s="297"/>
      <c r="I244" s="297"/>
      <c r="J244" s="297"/>
      <c r="K244" s="297"/>
      <c r="L244" s="297"/>
      <c r="M244" s="297"/>
      <c r="N244" s="297"/>
      <c r="O244" s="297"/>
      <c r="P244" s="297"/>
      <c r="Q244" s="297"/>
      <c r="R244" s="297"/>
      <c r="S244" s="297"/>
      <c r="T244" s="297"/>
      <c r="U244" s="297"/>
      <c r="V244" s="297"/>
      <c r="W244" s="297"/>
      <c r="X244" s="297"/>
      <c r="Y244" s="297"/>
      <c r="Z244" s="297"/>
    </row>
    <row r="245" spans="1:26" ht="15.75" customHeight="1">
      <c r="A245" s="297"/>
      <c r="B245" s="297"/>
      <c r="C245" s="297"/>
      <c r="D245" s="579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297"/>
      <c r="T245" s="297"/>
      <c r="U245" s="297"/>
      <c r="V245" s="297"/>
      <c r="W245" s="297"/>
      <c r="X245" s="297"/>
      <c r="Y245" s="297"/>
      <c r="Z245" s="297"/>
    </row>
    <row r="246" spans="1:26" ht="15.75" customHeight="1">
      <c r="A246" s="297"/>
      <c r="B246" s="297"/>
      <c r="C246" s="297"/>
      <c r="D246" s="579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297"/>
      <c r="T246" s="297"/>
      <c r="U246" s="297"/>
      <c r="V246" s="297"/>
      <c r="W246" s="297"/>
      <c r="X246" s="297"/>
      <c r="Y246" s="297"/>
      <c r="Z246" s="297"/>
    </row>
    <row r="247" spans="1:26" ht="15.75" customHeight="1">
      <c r="A247" s="297"/>
      <c r="B247" s="297"/>
      <c r="C247" s="297"/>
      <c r="D247" s="579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297"/>
      <c r="T247" s="297"/>
      <c r="U247" s="297"/>
      <c r="V247" s="297"/>
      <c r="W247" s="297"/>
      <c r="X247" s="297"/>
      <c r="Y247" s="297"/>
      <c r="Z247" s="297"/>
    </row>
    <row r="248" spans="1:26" ht="15.75" customHeight="1">
      <c r="A248" s="297"/>
      <c r="B248" s="297"/>
      <c r="C248" s="297"/>
      <c r="D248" s="579"/>
      <c r="E248" s="297"/>
      <c r="F248" s="297"/>
      <c r="G248" s="297"/>
      <c r="H248" s="297"/>
      <c r="I248" s="297"/>
      <c r="J248" s="297"/>
      <c r="K248" s="297"/>
      <c r="L248" s="297"/>
      <c r="M248" s="297"/>
      <c r="N248" s="297"/>
      <c r="O248" s="297"/>
      <c r="P248" s="297"/>
      <c r="Q248" s="297"/>
      <c r="R248" s="297"/>
      <c r="S248" s="297"/>
      <c r="T248" s="297"/>
      <c r="U248" s="297"/>
      <c r="V248" s="297"/>
      <c r="W248" s="297"/>
      <c r="X248" s="297"/>
      <c r="Y248" s="297"/>
      <c r="Z248" s="297"/>
    </row>
    <row r="249" spans="1:26" ht="15.75" customHeight="1">
      <c r="A249" s="297"/>
      <c r="B249" s="297"/>
      <c r="C249" s="297"/>
      <c r="D249" s="579"/>
      <c r="E249" s="297"/>
      <c r="F249" s="297"/>
      <c r="G249" s="297"/>
      <c r="H249" s="297"/>
      <c r="I249" s="297"/>
      <c r="J249" s="297"/>
      <c r="K249" s="297"/>
      <c r="L249" s="297"/>
      <c r="M249" s="297"/>
      <c r="N249" s="297"/>
      <c r="O249" s="297"/>
      <c r="P249" s="297"/>
      <c r="Q249" s="297"/>
      <c r="R249" s="297"/>
      <c r="S249" s="297"/>
      <c r="T249" s="297"/>
      <c r="U249" s="297"/>
      <c r="V249" s="297"/>
      <c r="W249" s="297"/>
      <c r="X249" s="297"/>
      <c r="Y249" s="297"/>
      <c r="Z249" s="297"/>
    </row>
    <row r="250" spans="1:26" ht="15.75" customHeight="1">
      <c r="A250" s="297"/>
      <c r="B250" s="297"/>
      <c r="C250" s="297"/>
      <c r="D250" s="579"/>
      <c r="E250" s="297"/>
      <c r="F250" s="297"/>
      <c r="G250" s="297"/>
      <c r="H250" s="297"/>
      <c r="I250" s="297"/>
      <c r="J250" s="297"/>
      <c r="K250" s="297"/>
      <c r="L250" s="297"/>
      <c r="M250" s="297"/>
      <c r="N250" s="297"/>
      <c r="O250" s="297"/>
      <c r="P250" s="297"/>
      <c r="Q250" s="297"/>
      <c r="R250" s="297"/>
      <c r="S250" s="297"/>
      <c r="T250" s="297"/>
      <c r="U250" s="297"/>
      <c r="V250" s="297"/>
      <c r="W250" s="297"/>
      <c r="X250" s="297"/>
      <c r="Y250" s="297"/>
      <c r="Z250" s="297"/>
    </row>
    <row r="251" spans="1:26" ht="15.75" customHeight="1">
      <c r="A251" s="297"/>
      <c r="B251" s="297"/>
      <c r="C251" s="297"/>
      <c r="D251" s="579"/>
      <c r="E251" s="297"/>
      <c r="F251" s="297"/>
      <c r="G251" s="297"/>
      <c r="H251" s="297"/>
      <c r="I251" s="297"/>
      <c r="J251" s="297"/>
      <c r="K251" s="297"/>
      <c r="L251" s="297"/>
      <c r="M251" s="297"/>
      <c r="N251" s="297"/>
      <c r="O251" s="297"/>
      <c r="P251" s="297"/>
      <c r="Q251" s="297"/>
      <c r="R251" s="297"/>
      <c r="S251" s="297"/>
      <c r="T251" s="297"/>
      <c r="U251" s="297"/>
      <c r="V251" s="297"/>
      <c r="W251" s="297"/>
      <c r="X251" s="297"/>
      <c r="Y251" s="297"/>
      <c r="Z251" s="297"/>
    </row>
    <row r="252" spans="1:26" ht="15.75" customHeight="1">
      <c r="A252" s="297"/>
      <c r="B252" s="297"/>
      <c r="C252" s="297"/>
      <c r="D252" s="579"/>
      <c r="E252" s="297"/>
      <c r="F252" s="297"/>
      <c r="G252" s="297"/>
      <c r="H252" s="297"/>
      <c r="I252" s="297"/>
      <c r="J252" s="297"/>
      <c r="K252" s="297"/>
      <c r="L252" s="297"/>
      <c r="M252" s="297"/>
      <c r="N252" s="297"/>
      <c r="O252" s="297"/>
      <c r="P252" s="297"/>
      <c r="Q252" s="297"/>
      <c r="R252" s="297"/>
      <c r="S252" s="297"/>
      <c r="T252" s="297"/>
      <c r="U252" s="297"/>
      <c r="V252" s="297"/>
      <c r="W252" s="297"/>
      <c r="X252" s="297"/>
      <c r="Y252" s="297"/>
      <c r="Z252" s="297"/>
    </row>
    <row r="253" spans="1:26" ht="15.75" customHeight="1">
      <c r="A253" s="297"/>
      <c r="B253" s="297"/>
      <c r="C253" s="297"/>
      <c r="D253" s="579"/>
      <c r="E253" s="297"/>
      <c r="F253" s="297"/>
      <c r="G253" s="297"/>
      <c r="H253" s="297"/>
      <c r="I253" s="297"/>
      <c r="J253" s="297"/>
      <c r="K253" s="297"/>
      <c r="L253" s="297"/>
      <c r="M253" s="297"/>
      <c r="N253" s="297"/>
      <c r="O253" s="297"/>
      <c r="P253" s="297"/>
      <c r="Q253" s="297"/>
      <c r="R253" s="297"/>
      <c r="S253" s="297"/>
      <c r="T253" s="297"/>
      <c r="U253" s="297"/>
      <c r="V253" s="297"/>
      <c r="W253" s="297"/>
      <c r="X253" s="297"/>
      <c r="Y253" s="297"/>
      <c r="Z253" s="297"/>
    </row>
    <row r="254" spans="1:26" ht="15.75" customHeight="1">
      <c r="A254" s="297"/>
      <c r="B254" s="297"/>
      <c r="C254" s="297"/>
      <c r="D254" s="579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297"/>
      <c r="T254" s="297"/>
      <c r="U254" s="297"/>
      <c r="V254" s="297"/>
      <c r="W254" s="297"/>
      <c r="X254" s="297"/>
      <c r="Y254" s="297"/>
      <c r="Z254" s="297"/>
    </row>
    <row r="255" spans="1:26" ht="15.75" customHeight="1">
      <c r="A255" s="297"/>
      <c r="B255" s="297"/>
      <c r="C255" s="297"/>
      <c r="D255" s="579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297"/>
      <c r="T255" s="297"/>
      <c r="U255" s="297"/>
      <c r="V255" s="297"/>
      <c r="W255" s="297"/>
      <c r="X255" s="297"/>
      <c r="Y255" s="297"/>
      <c r="Z255" s="297"/>
    </row>
    <row r="256" spans="1:26" ht="15.75" customHeight="1">
      <c r="A256" s="297"/>
      <c r="B256" s="297"/>
      <c r="C256" s="297"/>
      <c r="D256" s="579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297"/>
      <c r="T256" s="297"/>
      <c r="U256" s="297"/>
      <c r="V256" s="297"/>
      <c r="W256" s="297"/>
      <c r="X256" s="297"/>
      <c r="Y256" s="297"/>
      <c r="Z256" s="297"/>
    </row>
    <row r="257" spans="1:26" ht="15.75" customHeight="1">
      <c r="A257" s="297"/>
      <c r="B257" s="297"/>
      <c r="C257" s="297"/>
      <c r="D257" s="579"/>
      <c r="E257" s="297"/>
      <c r="F257" s="297"/>
      <c r="G257" s="297"/>
      <c r="H257" s="297"/>
      <c r="I257" s="297"/>
      <c r="J257" s="297"/>
      <c r="K257" s="297"/>
      <c r="L257" s="297"/>
      <c r="M257" s="297"/>
      <c r="N257" s="297"/>
      <c r="O257" s="297"/>
      <c r="P257" s="297"/>
      <c r="Q257" s="297"/>
      <c r="R257" s="297"/>
      <c r="S257" s="297"/>
      <c r="T257" s="297"/>
      <c r="U257" s="297"/>
      <c r="V257" s="297"/>
      <c r="W257" s="297"/>
      <c r="X257" s="297"/>
      <c r="Y257" s="297"/>
      <c r="Z257" s="297"/>
    </row>
    <row r="258" spans="1:26" ht="15.75" customHeight="1">
      <c r="A258" s="297"/>
      <c r="B258" s="297"/>
      <c r="C258" s="297"/>
      <c r="D258" s="579"/>
      <c r="E258" s="297"/>
      <c r="F258" s="297"/>
      <c r="G258" s="297"/>
      <c r="H258" s="297"/>
      <c r="I258" s="297"/>
      <c r="J258" s="297"/>
      <c r="K258" s="297"/>
      <c r="L258" s="297"/>
      <c r="M258" s="297"/>
      <c r="N258" s="297"/>
      <c r="O258" s="297"/>
      <c r="P258" s="297"/>
      <c r="Q258" s="297"/>
      <c r="R258" s="297"/>
      <c r="S258" s="297"/>
      <c r="T258" s="297"/>
      <c r="U258" s="297"/>
      <c r="V258" s="297"/>
      <c r="W258" s="297"/>
      <c r="X258" s="297"/>
      <c r="Y258" s="297"/>
      <c r="Z258" s="297"/>
    </row>
    <row r="259" spans="1:26" ht="15.75" customHeight="1">
      <c r="A259" s="297"/>
      <c r="B259" s="297"/>
      <c r="C259" s="297"/>
      <c r="D259" s="579"/>
      <c r="E259" s="297"/>
      <c r="F259" s="297"/>
      <c r="G259" s="297"/>
      <c r="H259" s="297"/>
      <c r="I259" s="297"/>
      <c r="J259" s="297"/>
      <c r="K259" s="297"/>
      <c r="L259" s="297"/>
      <c r="M259" s="297"/>
      <c r="N259" s="297"/>
      <c r="O259" s="297"/>
      <c r="P259" s="297"/>
      <c r="Q259" s="297"/>
      <c r="R259" s="297"/>
      <c r="S259" s="297"/>
      <c r="T259" s="297"/>
      <c r="U259" s="297"/>
      <c r="V259" s="297"/>
      <c r="W259" s="297"/>
      <c r="X259" s="297"/>
      <c r="Y259" s="297"/>
      <c r="Z259" s="297"/>
    </row>
    <row r="260" spans="1:26" ht="15.75" customHeight="1">
      <c r="A260" s="297"/>
      <c r="B260" s="297"/>
      <c r="C260" s="297"/>
      <c r="D260" s="579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297"/>
      <c r="T260" s="297"/>
      <c r="U260" s="297"/>
      <c r="V260" s="297"/>
      <c r="W260" s="297"/>
      <c r="X260" s="297"/>
      <c r="Y260" s="297"/>
      <c r="Z260" s="297"/>
    </row>
    <row r="261" spans="1:26" ht="15.75" customHeight="1">
      <c r="A261" s="297"/>
      <c r="B261" s="297"/>
      <c r="C261" s="297"/>
      <c r="D261" s="579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297"/>
      <c r="T261" s="297"/>
      <c r="U261" s="297"/>
      <c r="V261" s="297"/>
      <c r="W261" s="297"/>
      <c r="X261" s="297"/>
      <c r="Y261" s="297"/>
      <c r="Z261" s="297"/>
    </row>
    <row r="262" spans="1:26" ht="15.75" customHeight="1">
      <c r="A262" s="297"/>
      <c r="B262" s="297"/>
      <c r="C262" s="297"/>
      <c r="D262" s="579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297"/>
      <c r="T262" s="297"/>
      <c r="U262" s="297"/>
      <c r="V262" s="297"/>
      <c r="W262" s="297"/>
      <c r="X262" s="297"/>
      <c r="Y262" s="297"/>
      <c r="Z262" s="297"/>
    </row>
    <row r="263" spans="1:26" ht="15.75" customHeight="1">
      <c r="A263" s="297"/>
      <c r="B263" s="297"/>
      <c r="C263" s="297"/>
      <c r="D263" s="579"/>
      <c r="E263" s="297"/>
      <c r="F263" s="297"/>
      <c r="G263" s="297"/>
      <c r="H263" s="297"/>
      <c r="I263" s="297"/>
      <c r="J263" s="297"/>
      <c r="K263" s="297"/>
      <c r="L263" s="297"/>
      <c r="M263" s="297"/>
      <c r="N263" s="297"/>
      <c r="O263" s="297"/>
      <c r="P263" s="297"/>
      <c r="Q263" s="297"/>
      <c r="R263" s="297"/>
      <c r="S263" s="297"/>
      <c r="T263" s="297"/>
      <c r="U263" s="297"/>
      <c r="V263" s="297"/>
      <c r="W263" s="297"/>
      <c r="X263" s="297"/>
      <c r="Y263" s="297"/>
      <c r="Z263" s="297"/>
    </row>
    <row r="264" spans="1:26" ht="15.75" customHeight="1">
      <c r="A264" s="297"/>
      <c r="B264" s="297"/>
      <c r="C264" s="297"/>
      <c r="D264" s="579"/>
      <c r="E264" s="297"/>
      <c r="F264" s="297"/>
      <c r="G264" s="297"/>
      <c r="H264" s="297"/>
      <c r="I264" s="297"/>
      <c r="J264" s="297"/>
      <c r="K264" s="297"/>
      <c r="L264" s="297"/>
      <c r="M264" s="297"/>
      <c r="N264" s="297"/>
      <c r="O264" s="297"/>
      <c r="P264" s="297"/>
      <c r="Q264" s="297"/>
      <c r="R264" s="297"/>
      <c r="S264" s="297"/>
      <c r="T264" s="297"/>
      <c r="U264" s="297"/>
      <c r="V264" s="297"/>
      <c r="W264" s="297"/>
      <c r="X264" s="297"/>
      <c r="Y264" s="297"/>
      <c r="Z264" s="297"/>
    </row>
    <row r="265" spans="1:26" ht="15.75" customHeight="1">
      <c r="A265" s="297"/>
      <c r="B265" s="297"/>
      <c r="C265" s="297"/>
      <c r="D265" s="579"/>
      <c r="E265" s="297"/>
      <c r="F265" s="297"/>
      <c r="G265" s="297"/>
      <c r="H265" s="297"/>
      <c r="I265" s="297"/>
      <c r="J265" s="297"/>
      <c r="K265" s="297"/>
      <c r="L265" s="297"/>
      <c r="M265" s="297"/>
      <c r="N265" s="297"/>
      <c r="O265" s="297"/>
      <c r="P265" s="297"/>
      <c r="Q265" s="297"/>
      <c r="R265" s="297"/>
      <c r="S265" s="297"/>
      <c r="T265" s="297"/>
      <c r="U265" s="297"/>
      <c r="V265" s="297"/>
      <c r="W265" s="297"/>
      <c r="X265" s="297"/>
      <c r="Y265" s="297"/>
      <c r="Z265" s="297"/>
    </row>
    <row r="266" spans="1:26" ht="15.75" customHeight="1">
      <c r="A266" s="297"/>
      <c r="B266" s="297"/>
      <c r="C266" s="297"/>
      <c r="D266" s="579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297"/>
      <c r="T266" s="297"/>
      <c r="U266" s="297"/>
      <c r="V266" s="297"/>
      <c r="W266" s="297"/>
      <c r="X266" s="297"/>
      <c r="Y266" s="297"/>
      <c r="Z266" s="297"/>
    </row>
    <row r="267" spans="1:26" ht="15.75" customHeight="1">
      <c r="A267" s="297"/>
      <c r="B267" s="297"/>
      <c r="C267" s="297"/>
      <c r="D267" s="579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297"/>
      <c r="T267" s="297"/>
      <c r="U267" s="297"/>
      <c r="V267" s="297"/>
      <c r="W267" s="297"/>
      <c r="X267" s="297"/>
      <c r="Y267" s="297"/>
      <c r="Z267" s="297"/>
    </row>
    <row r="268" spans="1:26" ht="15.75" customHeight="1">
      <c r="A268" s="297"/>
      <c r="B268" s="297"/>
      <c r="C268" s="297"/>
      <c r="D268" s="579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297"/>
      <c r="T268" s="297"/>
      <c r="U268" s="297"/>
      <c r="V268" s="297"/>
      <c r="W268" s="297"/>
      <c r="X268" s="297"/>
      <c r="Y268" s="297"/>
      <c r="Z268" s="297"/>
    </row>
    <row r="269" spans="1:26" ht="15.75" customHeight="1">
      <c r="A269" s="297"/>
      <c r="B269" s="297"/>
      <c r="C269" s="297"/>
      <c r="D269" s="579"/>
      <c r="E269" s="297"/>
      <c r="F269" s="297"/>
      <c r="G269" s="297"/>
      <c r="H269" s="297"/>
      <c r="I269" s="297"/>
      <c r="J269" s="297"/>
      <c r="K269" s="297"/>
      <c r="L269" s="297"/>
      <c r="M269" s="297"/>
      <c r="N269" s="297"/>
      <c r="O269" s="297"/>
      <c r="P269" s="297"/>
      <c r="Q269" s="297"/>
      <c r="R269" s="297"/>
      <c r="S269" s="297"/>
      <c r="T269" s="297"/>
      <c r="U269" s="297"/>
      <c r="V269" s="297"/>
      <c r="W269" s="297"/>
      <c r="X269" s="297"/>
      <c r="Y269" s="297"/>
      <c r="Z269" s="297"/>
    </row>
    <row r="270" spans="1:26" ht="15.75" customHeight="1">
      <c r="A270" s="297"/>
      <c r="B270" s="297"/>
      <c r="C270" s="297"/>
      <c r="D270" s="579"/>
      <c r="E270" s="297"/>
      <c r="F270" s="297"/>
      <c r="G270" s="297"/>
      <c r="H270" s="297"/>
      <c r="I270" s="297"/>
      <c r="J270" s="297"/>
      <c r="K270" s="297"/>
      <c r="L270" s="297"/>
      <c r="M270" s="297"/>
      <c r="N270" s="297"/>
      <c r="O270" s="297"/>
      <c r="P270" s="297"/>
      <c r="Q270" s="297"/>
      <c r="R270" s="297"/>
      <c r="S270" s="297"/>
      <c r="T270" s="297"/>
      <c r="U270" s="297"/>
      <c r="V270" s="297"/>
      <c r="W270" s="297"/>
      <c r="X270" s="297"/>
      <c r="Y270" s="297"/>
      <c r="Z270" s="297"/>
    </row>
    <row r="271" spans="1:26" ht="15.75" customHeight="1">
      <c r="A271" s="297"/>
      <c r="B271" s="297"/>
      <c r="C271" s="297"/>
      <c r="D271" s="579"/>
      <c r="E271" s="297"/>
      <c r="F271" s="297"/>
      <c r="G271" s="297"/>
      <c r="H271" s="297"/>
      <c r="I271" s="297"/>
      <c r="J271" s="297"/>
      <c r="K271" s="297"/>
      <c r="L271" s="297"/>
      <c r="M271" s="297"/>
      <c r="N271" s="297"/>
      <c r="O271" s="297"/>
      <c r="P271" s="297"/>
      <c r="Q271" s="297"/>
      <c r="R271" s="297"/>
      <c r="S271" s="297"/>
      <c r="T271" s="297"/>
      <c r="U271" s="297"/>
      <c r="V271" s="297"/>
      <c r="W271" s="297"/>
      <c r="X271" s="297"/>
      <c r="Y271" s="297"/>
      <c r="Z271" s="297"/>
    </row>
    <row r="272" spans="1:26" ht="15.75" customHeight="1">
      <c r="A272" s="297"/>
      <c r="B272" s="297"/>
      <c r="C272" s="297"/>
      <c r="D272" s="579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297"/>
      <c r="T272" s="297"/>
      <c r="U272" s="297"/>
      <c r="V272" s="297"/>
      <c r="W272" s="297"/>
      <c r="X272" s="297"/>
      <c r="Y272" s="297"/>
      <c r="Z272" s="297"/>
    </row>
    <row r="273" spans="1:26" ht="15.75" customHeight="1">
      <c r="A273" s="297"/>
      <c r="B273" s="297"/>
      <c r="C273" s="297"/>
      <c r="D273" s="579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297"/>
      <c r="T273" s="297"/>
      <c r="U273" s="297"/>
      <c r="V273" s="297"/>
      <c r="W273" s="297"/>
      <c r="X273" s="297"/>
      <c r="Y273" s="297"/>
      <c r="Z273" s="297"/>
    </row>
    <row r="274" spans="1:26" ht="15.75" customHeight="1">
      <c r="A274" s="297"/>
      <c r="B274" s="297"/>
      <c r="C274" s="297"/>
      <c r="D274" s="579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297"/>
      <c r="T274" s="297"/>
      <c r="U274" s="297"/>
      <c r="V274" s="297"/>
      <c r="W274" s="297"/>
      <c r="X274" s="297"/>
      <c r="Y274" s="297"/>
      <c r="Z274" s="297"/>
    </row>
    <row r="275" spans="1:26" ht="15.75" customHeight="1">
      <c r="A275" s="297"/>
      <c r="B275" s="297"/>
      <c r="C275" s="297"/>
      <c r="D275" s="579"/>
      <c r="E275" s="297"/>
      <c r="F275" s="297"/>
      <c r="G275" s="297"/>
      <c r="H275" s="297"/>
      <c r="I275" s="297"/>
      <c r="J275" s="297"/>
      <c r="K275" s="297"/>
      <c r="L275" s="297"/>
      <c r="M275" s="297"/>
      <c r="N275" s="297"/>
      <c r="O275" s="297"/>
      <c r="P275" s="297"/>
      <c r="Q275" s="297"/>
      <c r="R275" s="297"/>
      <c r="S275" s="297"/>
      <c r="T275" s="297"/>
      <c r="U275" s="297"/>
      <c r="V275" s="297"/>
      <c r="W275" s="297"/>
      <c r="X275" s="297"/>
      <c r="Y275" s="297"/>
      <c r="Z275" s="297"/>
    </row>
    <row r="276" spans="1:26" ht="15.75" customHeight="1">
      <c r="A276" s="297"/>
      <c r="B276" s="297"/>
      <c r="C276" s="297"/>
      <c r="D276" s="579"/>
      <c r="E276" s="297"/>
      <c r="F276" s="297"/>
      <c r="G276" s="297"/>
      <c r="H276" s="297"/>
      <c r="I276" s="297"/>
      <c r="J276" s="297"/>
      <c r="K276" s="297"/>
      <c r="L276" s="297"/>
      <c r="M276" s="297"/>
      <c r="N276" s="297"/>
      <c r="O276" s="297"/>
      <c r="P276" s="297"/>
      <c r="Q276" s="297"/>
      <c r="R276" s="297"/>
      <c r="S276" s="297"/>
      <c r="T276" s="297"/>
      <c r="U276" s="297"/>
      <c r="V276" s="297"/>
      <c r="W276" s="297"/>
      <c r="X276" s="297"/>
      <c r="Y276" s="297"/>
      <c r="Z276" s="297"/>
    </row>
    <row r="277" spans="1:26" ht="15.75" customHeight="1">
      <c r="A277" s="297"/>
      <c r="B277" s="297"/>
      <c r="C277" s="297"/>
      <c r="D277" s="579"/>
      <c r="E277" s="297"/>
      <c r="F277" s="297"/>
      <c r="G277" s="297"/>
      <c r="H277" s="297"/>
      <c r="I277" s="297"/>
      <c r="J277" s="297"/>
      <c r="K277" s="297"/>
      <c r="L277" s="297"/>
      <c r="M277" s="297"/>
      <c r="N277" s="297"/>
      <c r="O277" s="297"/>
      <c r="P277" s="297"/>
      <c r="Q277" s="297"/>
      <c r="R277" s="297"/>
      <c r="S277" s="297"/>
      <c r="T277" s="297"/>
      <c r="U277" s="297"/>
      <c r="V277" s="297"/>
      <c r="W277" s="297"/>
      <c r="X277" s="297"/>
      <c r="Y277" s="297"/>
      <c r="Z277" s="297"/>
    </row>
    <row r="278" spans="1:26" ht="15.75" customHeight="1">
      <c r="A278" s="297"/>
      <c r="B278" s="297"/>
      <c r="C278" s="297"/>
      <c r="D278" s="579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297"/>
      <c r="T278" s="297"/>
      <c r="U278" s="297"/>
      <c r="V278" s="297"/>
      <c r="W278" s="297"/>
      <c r="X278" s="297"/>
      <c r="Y278" s="297"/>
      <c r="Z278" s="297"/>
    </row>
    <row r="279" spans="1:26" ht="15.75" customHeight="1">
      <c r="A279" s="297"/>
      <c r="B279" s="297"/>
      <c r="C279" s="297"/>
      <c r="D279" s="579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297"/>
      <c r="T279" s="297"/>
      <c r="U279" s="297"/>
      <c r="V279" s="297"/>
      <c r="W279" s="297"/>
      <c r="X279" s="297"/>
      <c r="Y279" s="297"/>
      <c r="Z279" s="297"/>
    </row>
    <row r="280" spans="1:26" ht="15.75" customHeight="1">
      <c r="A280" s="297"/>
      <c r="B280" s="297"/>
      <c r="C280" s="297"/>
      <c r="D280" s="579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297"/>
      <c r="T280" s="297"/>
      <c r="U280" s="297"/>
      <c r="V280" s="297"/>
      <c r="W280" s="297"/>
      <c r="X280" s="297"/>
      <c r="Y280" s="297"/>
      <c r="Z280" s="297"/>
    </row>
    <row r="281" spans="1:26" ht="15.75" customHeight="1">
      <c r="A281" s="297"/>
      <c r="B281" s="297"/>
      <c r="C281" s="297"/>
      <c r="D281" s="579"/>
      <c r="E281" s="297"/>
      <c r="F281" s="297"/>
      <c r="G281" s="297"/>
      <c r="H281" s="297"/>
      <c r="I281" s="297"/>
      <c r="J281" s="297"/>
      <c r="K281" s="297"/>
      <c r="L281" s="297"/>
      <c r="M281" s="297"/>
      <c r="N281" s="297"/>
      <c r="O281" s="297"/>
      <c r="P281" s="297"/>
      <c r="Q281" s="297"/>
      <c r="R281" s="297"/>
      <c r="S281" s="297"/>
      <c r="T281" s="297"/>
      <c r="U281" s="297"/>
      <c r="V281" s="297"/>
      <c r="W281" s="297"/>
      <c r="X281" s="297"/>
      <c r="Y281" s="297"/>
      <c r="Z281" s="297"/>
    </row>
    <row r="282" spans="1:26" ht="15.75" customHeight="1">
      <c r="A282" s="297"/>
      <c r="B282" s="297"/>
      <c r="C282" s="297"/>
      <c r="D282" s="579"/>
      <c r="E282" s="297"/>
      <c r="F282" s="297"/>
      <c r="G282" s="297"/>
      <c r="H282" s="297"/>
      <c r="I282" s="297"/>
      <c r="J282" s="297"/>
      <c r="K282" s="297"/>
      <c r="L282" s="297"/>
      <c r="M282" s="297"/>
      <c r="N282" s="297"/>
      <c r="O282" s="297"/>
      <c r="P282" s="297"/>
      <c r="Q282" s="297"/>
      <c r="R282" s="297"/>
      <c r="S282" s="297"/>
      <c r="T282" s="297"/>
      <c r="U282" s="297"/>
      <c r="V282" s="297"/>
      <c r="W282" s="297"/>
      <c r="X282" s="297"/>
      <c r="Y282" s="297"/>
      <c r="Z282" s="297"/>
    </row>
    <row r="283" spans="1:26" ht="15.75" customHeight="1">
      <c r="A283" s="297"/>
      <c r="B283" s="297"/>
      <c r="C283" s="297"/>
      <c r="D283" s="579"/>
      <c r="E283" s="297"/>
      <c r="F283" s="297"/>
      <c r="G283" s="297"/>
      <c r="H283" s="297"/>
      <c r="I283" s="297"/>
      <c r="J283" s="297"/>
      <c r="K283" s="297"/>
      <c r="L283" s="297"/>
      <c r="M283" s="297"/>
      <c r="N283" s="297"/>
      <c r="O283" s="297"/>
      <c r="P283" s="297"/>
      <c r="Q283" s="297"/>
      <c r="R283" s="297"/>
      <c r="S283" s="297"/>
      <c r="T283" s="297"/>
      <c r="U283" s="297"/>
      <c r="V283" s="297"/>
      <c r="W283" s="297"/>
      <c r="X283" s="297"/>
      <c r="Y283" s="297"/>
      <c r="Z283" s="297"/>
    </row>
    <row r="284" spans="1:26" ht="15.75" customHeight="1">
      <c r="A284" s="297"/>
      <c r="B284" s="297"/>
      <c r="C284" s="297"/>
      <c r="D284" s="579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297"/>
      <c r="T284" s="297"/>
      <c r="U284" s="297"/>
      <c r="V284" s="297"/>
      <c r="W284" s="297"/>
      <c r="X284" s="297"/>
      <c r="Y284" s="297"/>
      <c r="Z284" s="297"/>
    </row>
    <row r="285" spans="1:26" ht="15.75" customHeight="1">
      <c r="A285" s="297"/>
      <c r="B285" s="297"/>
      <c r="C285" s="297"/>
      <c r="D285" s="579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297"/>
      <c r="T285" s="297"/>
      <c r="U285" s="297"/>
      <c r="V285" s="297"/>
      <c r="W285" s="297"/>
      <c r="X285" s="297"/>
      <c r="Y285" s="297"/>
      <c r="Z285" s="297"/>
    </row>
    <row r="286" spans="1:26" ht="15.75" customHeight="1">
      <c r="A286" s="297"/>
      <c r="B286" s="297"/>
      <c r="C286" s="297"/>
      <c r="D286" s="579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297"/>
      <c r="T286" s="297"/>
      <c r="U286" s="297"/>
      <c r="V286" s="297"/>
      <c r="W286" s="297"/>
      <c r="X286" s="297"/>
      <c r="Y286" s="297"/>
      <c r="Z286" s="297"/>
    </row>
    <row r="287" spans="1:26" ht="15.75" customHeight="1">
      <c r="A287" s="297"/>
      <c r="B287" s="297"/>
      <c r="C287" s="297"/>
      <c r="D287" s="579"/>
      <c r="E287" s="297"/>
      <c r="F287" s="297"/>
      <c r="G287" s="297"/>
      <c r="H287" s="297"/>
      <c r="I287" s="297"/>
      <c r="J287" s="297"/>
      <c r="K287" s="297"/>
      <c r="L287" s="297"/>
      <c r="M287" s="297"/>
      <c r="N287" s="297"/>
      <c r="O287" s="297"/>
      <c r="P287" s="297"/>
      <c r="Q287" s="297"/>
      <c r="R287" s="297"/>
      <c r="S287" s="297"/>
      <c r="T287" s="297"/>
      <c r="U287" s="297"/>
      <c r="V287" s="297"/>
      <c r="W287" s="297"/>
      <c r="X287" s="297"/>
      <c r="Y287" s="297"/>
      <c r="Z287" s="297"/>
    </row>
    <row r="288" spans="1:26" ht="15.75" customHeight="1">
      <c r="A288" s="297"/>
      <c r="B288" s="297"/>
      <c r="C288" s="297"/>
      <c r="D288" s="579"/>
      <c r="E288" s="297"/>
      <c r="F288" s="297"/>
      <c r="G288" s="297"/>
      <c r="H288" s="297"/>
      <c r="I288" s="297"/>
      <c r="J288" s="297"/>
      <c r="K288" s="297"/>
      <c r="L288" s="297"/>
      <c r="M288" s="297"/>
      <c r="N288" s="297"/>
      <c r="O288" s="297"/>
      <c r="P288" s="297"/>
      <c r="Q288" s="297"/>
      <c r="R288" s="297"/>
      <c r="S288" s="297"/>
      <c r="T288" s="297"/>
      <c r="U288" s="297"/>
      <c r="V288" s="297"/>
      <c r="W288" s="297"/>
      <c r="X288" s="297"/>
      <c r="Y288" s="297"/>
      <c r="Z288" s="297"/>
    </row>
    <row r="289" spans="1:26" ht="15.75" customHeight="1">
      <c r="A289" s="297"/>
      <c r="B289" s="297"/>
      <c r="C289" s="297"/>
      <c r="D289" s="579"/>
      <c r="E289" s="297"/>
      <c r="F289" s="297"/>
      <c r="G289" s="297"/>
      <c r="H289" s="297"/>
      <c r="I289" s="297"/>
      <c r="J289" s="297"/>
      <c r="K289" s="297"/>
      <c r="L289" s="297"/>
      <c r="M289" s="297"/>
      <c r="N289" s="297"/>
      <c r="O289" s="297"/>
      <c r="P289" s="297"/>
      <c r="Q289" s="297"/>
      <c r="R289" s="297"/>
      <c r="S289" s="297"/>
      <c r="T289" s="297"/>
      <c r="U289" s="297"/>
      <c r="V289" s="297"/>
      <c r="W289" s="297"/>
      <c r="X289" s="297"/>
      <c r="Y289" s="297"/>
      <c r="Z289" s="297"/>
    </row>
    <row r="290" spans="1:26" ht="15.75" customHeight="1">
      <c r="A290" s="297"/>
      <c r="B290" s="297"/>
      <c r="C290" s="297"/>
      <c r="D290" s="579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297"/>
      <c r="T290" s="297"/>
      <c r="U290" s="297"/>
      <c r="V290" s="297"/>
      <c r="W290" s="297"/>
      <c r="X290" s="297"/>
      <c r="Y290" s="297"/>
      <c r="Z290" s="297"/>
    </row>
    <row r="291" spans="1:26" ht="15.75" customHeight="1">
      <c r="A291" s="297"/>
      <c r="B291" s="297"/>
      <c r="C291" s="297"/>
      <c r="D291" s="579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297"/>
      <c r="T291" s="297"/>
      <c r="U291" s="297"/>
      <c r="V291" s="297"/>
      <c r="W291" s="297"/>
      <c r="X291" s="297"/>
      <c r="Y291" s="297"/>
      <c r="Z291" s="297"/>
    </row>
    <row r="292" spans="1:26" ht="15.75" customHeight="1">
      <c r="A292" s="297"/>
      <c r="B292" s="297"/>
      <c r="C292" s="297"/>
      <c r="D292" s="579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297"/>
      <c r="T292" s="297"/>
      <c r="U292" s="297"/>
      <c r="V292" s="297"/>
      <c r="W292" s="297"/>
      <c r="X292" s="297"/>
      <c r="Y292" s="297"/>
      <c r="Z292" s="297"/>
    </row>
    <row r="293" spans="1:26" ht="15.75" customHeight="1">
      <c r="A293" s="297"/>
      <c r="B293" s="297"/>
      <c r="C293" s="297"/>
      <c r="D293" s="579"/>
      <c r="E293" s="297"/>
      <c r="F293" s="297"/>
      <c r="G293" s="297"/>
      <c r="H293" s="297"/>
      <c r="I293" s="297"/>
      <c r="J293" s="297"/>
      <c r="K293" s="297"/>
      <c r="L293" s="297"/>
      <c r="M293" s="297"/>
      <c r="N293" s="297"/>
      <c r="O293" s="297"/>
      <c r="P293" s="297"/>
      <c r="Q293" s="297"/>
      <c r="R293" s="297"/>
      <c r="S293" s="297"/>
      <c r="T293" s="297"/>
      <c r="U293" s="297"/>
      <c r="V293" s="297"/>
      <c r="W293" s="297"/>
      <c r="X293" s="297"/>
      <c r="Y293" s="297"/>
      <c r="Z293" s="297"/>
    </row>
    <row r="294" spans="1:26" ht="15.75" customHeight="1">
      <c r="A294" s="297"/>
      <c r="B294" s="297"/>
      <c r="C294" s="297"/>
      <c r="D294" s="579"/>
      <c r="E294" s="297"/>
      <c r="F294" s="297"/>
      <c r="G294" s="297"/>
      <c r="H294" s="297"/>
      <c r="I294" s="297"/>
      <c r="J294" s="297"/>
      <c r="K294" s="297"/>
      <c r="L294" s="297"/>
      <c r="M294" s="297"/>
      <c r="N294" s="297"/>
      <c r="O294" s="297"/>
      <c r="P294" s="297"/>
      <c r="Q294" s="297"/>
      <c r="R294" s="297"/>
      <c r="S294" s="297"/>
      <c r="T294" s="297"/>
      <c r="U294" s="297"/>
      <c r="V294" s="297"/>
      <c r="W294" s="297"/>
      <c r="X294" s="297"/>
      <c r="Y294" s="297"/>
      <c r="Z294" s="297"/>
    </row>
    <row r="295" spans="1:26" ht="15.75" customHeight="1">
      <c r="A295" s="297"/>
      <c r="B295" s="297"/>
      <c r="C295" s="297"/>
      <c r="D295" s="579"/>
      <c r="E295" s="297"/>
      <c r="F295" s="297"/>
      <c r="G295" s="297"/>
      <c r="H295" s="297"/>
      <c r="I295" s="297"/>
      <c r="J295" s="297"/>
      <c r="K295" s="297"/>
      <c r="L295" s="297"/>
      <c r="M295" s="297"/>
      <c r="N295" s="297"/>
      <c r="O295" s="297"/>
      <c r="P295" s="297"/>
      <c r="Q295" s="297"/>
      <c r="R295" s="297"/>
      <c r="S295" s="297"/>
      <c r="T295" s="297"/>
      <c r="U295" s="297"/>
      <c r="V295" s="297"/>
      <c r="W295" s="297"/>
      <c r="X295" s="297"/>
      <c r="Y295" s="297"/>
      <c r="Z295" s="297"/>
    </row>
    <row r="296" spans="1:26" ht="15.75" customHeight="1">
      <c r="A296" s="297"/>
      <c r="B296" s="297"/>
      <c r="C296" s="297"/>
      <c r="D296" s="579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297"/>
      <c r="T296" s="297"/>
      <c r="U296" s="297"/>
      <c r="V296" s="297"/>
      <c r="W296" s="297"/>
      <c r="X296" s="297"/>
      <c r="Y296" s="297"/>
      <c r="Z296" s="297"/>
    </row>
    <row r="297" spans="1:26" ht="15.75" customHeight="1">
      <c r="A297" s="297"/>
      <c r="B297" s="297"/>
      <c r="C297" s="297"/>
      <c r="D297" s="579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297"/>
      <c r="T297" s="297"/>
      <c r="U297" s="297"/>
      <c r="V297" s="297"/>
      <c r="W297" s="297"/>
      <c r="X297" s="297"/>
      <c r="Y297" s="297"/>
      <c r="Z297" s="297"/>
    </row>
    <row r="298" spans="1:26" ht="15.75" customHeight="1">
      <c r="A298" s="297"/>
      <c r="B298" s="297"/>
      <c r="C298" s="297"/>
      <c r="D298" s="579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297"/>
      <c r="T298" s="297"/>
      <c r="U298" s="297"/>
      <c r="V298" s="297"/>
      <c r="W298" s="297"/>
      <c r="X298" s="297"/>
      <c r="Y298" s="297"/>
      <c r="Z298" s="297"/>
    </row>
    <row r="299" spans="1:26" ht="15.75" customHeight="1">
      <c r="A299" s="297"/>
      <c r="B299" s="297"/>
      <c r="C299" s="297"/>
      <c r="D299" s="579"/>
      <c r="E299" s="297"/>
      <c r="F299" s="297"/>
      <c r="G299" s="297"/>
      <c r="H299" s="297"/>
      <c r="I299" s="297"/>
      <c r="J299" s="297"/>
      <c r="K299" s="297"/>
      <c r="L299" s="297"/>
      <c r="M299" s="297"/>
      <c r="N299" s="297"/>
      <c r="O299" s="297"/>
      <c r="P299" s="297"/>
      <c r="Q299" s="297"/>
      <c r="R299" s="297"/>
      <c r="S299" s="297"/>
      <c r="T299" s="297"/>
      <c r="U299" s="297"/>
      <c r="V299" s="297"/>
      <c r="W299" s="297"/>
      <c r="X299" s="297"/>
      <c r="Y299" s="297"/>
      <c r="Z299" s="297"/>
    </row>
    <row r="300" spans="1:26" ht="15.75" customHeight="1">
      <c r="A300" s="297"/>
      <c r="B300" s="297"/>
      <c r="C300" s="297"/>
      <c r="D300" s="579"/>
      <c r="E300" s="297"/>
      <c r="F300" s="297"/>
      <c r="G300" s="297"/>
      <c r="H300" s="297"/>
      <c r="I300" s="297"/>
      <c r="J300" s="297"/>
      <c r="K300" s="297"/>
      <c r="L300" s="297"/>
      <c r="M300" s="297"/>
      <c r="N300" s="297"/>
      <c r="O300" s="297"/>
      <c r="P300" s="297"/>
      <c r="Q300" s="297"/>
      <c r="R300" s="297"/>
      <c r="S300" s="297"/>
      <c r="T300" s="297"/>
      <c r="U300" s="297"/>
      <c r="V300" s="297"/>
      <c r="W300" s="297"/>
      <c r="X300" s="297"/>
      <c r="Y300" s="297"/>
      <c r="Z300" s="297"/>
    </row>
    <row r="301" spans="1:26" ht="15.75" customHeight="1">
      <c r="A301" s="297"/>
      <c r="B301" s="297"/>
      <c r="C301" s="297"/>
      <c r="D301" s="579"/>
      <c r="E301" s="297"/>
      <c r="F301" s="297"/>
      <c r="G301" s="297"/>
      <c r="H301" s="297"/>
      <c r="I301" s="297"/>
      <c r="J301" s="297"/>
      <c r="K301" s="297"/>
      <c r="L301" s="297"/>
      <c r="M301" s="297"/>
      <c r="N301" s="297"/>
      <c r="O301" s="297"/>
      <c r="P301" s="297"/>
      <c r="Q301" s="297"/>
      <c r="R301" s="297"/>
      <c r="S301" s="297"/>
      <c r="T301" s="297"/>
      <c r="U301" s="297"/>
      <c r="V301" s="297"/>
      <c r="W301" s="297"/>
      <c r="X301" s="297"/>
      <c r="Y301" s="297"/>
      <c r="Z301" s="297"/>
    </row>
    <row r="302" spans="1:26" ht="15.75" customHeight="1">
      <c r="A302" s="297"/>
      <c r="B302" s="297"/>
      <c r="C302" s="297"/>
      <c r="D302" s="579"/>
      <c r="E302" s="297"/>
      <c r="F302" s="297"/>
      <c r="G302" s="297"/>
      <c r="H302" s="297"/>
      <c r="I302" s="297"/>
      <c r="J302" s="297"/>
      <c r="K302" s="297"/>
      <c r="L302" s="297"/>
      <c r="M302" s="297"/>
      <c r="N302" s="297"/>
      <c r="O302" s="297"/>
      <c r="P302" s="297"/>
      <c r="Q302" s="297"/>
      <c r="R302" s="297"/>
      <c r="S302" s="297"/>
      <c r="T302" s="297"/>
      <c r="U302" s="297"/>
      <c r="V302" s="297"/>
      <c r="W302" s="297"/>
      <c r="X302" s="297"/>
      <c r="Y302" s="297"/>
      <c r="Z302" s="297"/>
    </row>
    <row r="303" spans="1:26" ht="15.75" customHeight="1">
      <c r="A303" s="297"/>
      <c r="B303" s="297"/>
      <c r="C303" s="297"/>
      <c r="D303" s="579"/>
      <c r="E303" s="297"/>
      <c r="F303" s="297"/>
      <c r="G303" s="297"/>
      <c r="H303" s="297"/>
      <c r="I303" s="297"/>
      <c r="J303" s="297"/>
      <c r="K303" s="297"/>
      <c r="L303" s="297"/>
      <c r="M303" s="297"/>
      <c r="N303" s="297"/>
      <c r="O303" s="297"/>
      <c r="P303" s="297"/>
      <c r="Q303" s="297"/>
      <c r="R303" s="297"/>
      <c r="S303" s="297"/>
      <c r="T303" s="297"/>
      <c r="U303" s="297"/>
      <c r="V303" s="297"/>
      <c r="W303" s="297"/>
      <c r="X303" s="297"/>
      <c r="Y303" s="297"/>
      <c r="Z303" s="297"/>
    </row>
    <row r="304" spans="1:26" ht="15.75" customHeight="1">
      <c r="A304" s="297"/>
      <c r="B304" s="297"/>
      <c r="C304" s="297"/>
      <c r="D304" s="579"/>
      <c r="E304" s="297"/>
      <c r="F304" s="297"/>
      <c r="G304" s="297"/>
      <c r="H304" s="297"/>
      <c r="I304" s="297"/>
      <c r="J304" s="297"/>
      <c r="K304" s="297"/>
      <c r="L304" s="297"/>
      <c r="M304" s="297"/>
      <c r="N304" s="297"/>
      <c r="O304" s="297"/>
      <c r="P304" s="297"/>
      <c r="Q304" s="297"/>
      <c r="R304" s="297"/>
      <c r="S304" s="297"/>
      <c r="T304" s="297"/>
      <c r="U304" s="297"/>
      <c r="V304" s="297"/>
      <c r="W304" s="297"/>
      <c r="X304" s="297"/>
      <c r="Y304" s="297"/>
      <c r="Z304" s="297"/>
    </row>
    <row r="305" spans="1:26" ht="15.75" customHeight="1">
      <c r="A305" s="297"/>
      <c r="B305" s="297"/>
      <c r="C305" s="297"/>
      <c r="D305" s="579"/>
      <c r="E305" s="297"/>
      <c r="F305" s="297"/>
      <c r="G305" s="297"/>
      <c r="H305" s="297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297"/>
      <c r="T305" s="297"/>
      <c r="U305" s="297"/>
      <c r="V305" s="297"/>
      <c r="W305" s="297"/>
      <c r="X305" s="297"/>
      <c r="Y305" s="297"/>
      <c r="Z305" s="297"/>
    </row>
    <row r="306" spans="1:26" ht="15.75" customHeight="1">
      <c r="A306" s="297"/>
      <c r="B306" s="297"/>
      <c r="C306" s="297"/>
      <c r="D306" s="579"/>
      <c r="E306" s="297"/>
      <c r="F306" s="297"/>
      <c r="G306" s="297"/>
      <c r="H306" s="297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297"/>
      <c r="T306" s="297"/>
      <c r="U306" s="297"/>
      <c r="V306" s="297"/>
      <c r="W306" s="297"/>
      <c r="X306" s="297"/>
      <c r="Y306" s="297"/>
      <c r="Z306" s="297"/>
    </row>
    <row r="307" spans="1:26" ht="15.75" customHeight="1">
      <c r="A307" s="297"/>
      <c r="B307" s="297"/>
      <c r="C307" s="297"/>
      <c r="D307" s="579"/>
      <c r="E307" s="297"/>
      <c r="F307" s="297"/>
      <c r="G307" s="297"/>
      <c r="H307" s="297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297"/>
      <c r="T307" s="297"/>
      <c r="U307" s="297"/>
      <c r="V307" s="297"/>
      <c r="W307" s="297"/>
      <c r="X307" s="297"/>
      <c r="Y307" s="297"/>
      <c r="Z307" s="297"/>
    </row>
    <row r="308" spans="1:26" ht="15.75" customHeight="1">
      <c r="A308" s="297"/>
      <c r="B308" s="297"/>
      <c r="C308" s="297"/>
      <c r="D308" s="579"/>
      <c r="E308" s="297"/>
      <c r="F308" s="297"/>
      <c r="G308" s="297"/>
      <c r="H308" s="297"/>
      <c r="I308" s="297"/>
      <c r="J308" s="297"/>
      <c r="K308" s="297"/>
      <c r="L308" s="297"/>
      <c r="M308" s="297"/>
      <c r="N308" s="297"/>
      <c r="O308" s="297"/>
      <c r="P308" s="297"/>
      <c r="Q308" s="297"/>
      <c r="R308" s="297"/>
      <c r="S308" s="297"/>
      <c r="T308" s="297"/>
      <c r="U308" s="297"/>
      <c r="V308" s="297"/>
      <c r="W308" s="297"/>
      <c r="X308" s="297"/>
      <c r="Y308" s="297"/>
      <c r="Z308" s="297"/>
    </row>
    <row r="309" spans="1:26" ht="15.75" customHeight="1">
      <c r="A309" s="297"/>
      <c r="B309" s="297"/>
      <c r="C309" s="297"/>
      <c r="D309" s="579"/>
      <c r="E309" s="297"/>
      <c r="F309" s="297"/>
      <c r="G309" s="297"/>
      <c r="H309" s="297"/>
      <c r="I309" s="297"/>
      <c r="J309" s="297"/>
      <c r="K309" s="297"/>
      <c r="L309" s="297"/>
      <c r="M309" s="297"/>
      <c r="N309" s="297"/>
      <c r="O309" s="297"/>
      <c r="P309" s="297"/>
      <c r="Q309" s="297"/>
      <c r="R309" s="297"/>
      <c r="S309" s="297"/>
      <c r="T309" s="297"/>
      <c r="U309" s="297"/>
      <c r="V309" s="297"/>
      <c r="W309" s="297"/>
      <c r="X309" s="297"/>
      <c r="Y309" s="297"/>
      <c r="Z309" s="297"/>
    </row>
    <row r="310" spans="1:26" ht="15.75" customHeight="1">
      <c r="A310" s="297"/>
      <c r="B310" s="297"/>
      <c r="C310" s="297"/>
      <c r="D310" s="579"/>
      <c r="E310" s="297"/>
      <c r="F310" s="297"/>
      <c r="G310" s="297"/>
      <c r="H310" s="297"/>
      <c r="I310" s="297"/>
      <c r="J310" s="297"/>
      <c r="K310" s="297"/>
      <c r="L310" s="297"/>
      <c r="M310" s="297"/>
      <c r="N310" s="297"/>
      <c r="O310" s="297"/>
      <c r="P310" s="297"/>
      <c r="Q310" s="297"/>
      <c r="R310" s="297"/>
      <c r="S310" s="297"/>
      <c r="T310" s="297"/>
      <c r="U310" s="297"/>
      <c r="V310" s="297"/>
      <c r="W310" s="297"/>
      <c r="X310" s="297"/>
      <c r="Y310" s="297"/>
      <c r="Z310" s="297"/>
    </row>
    <row r="311" spans="1:26" ht="15.75" customHeight="1">
      <c r="A311" s="297"/>
      <c r="B311" s="297"/>
      <c r="C311" s="297"/>
      <c r="D311" s="579"/>
      <c r="E311" s="297"/>
      <c r="F311" s="297"/>
      <c r="G311" s="297"/>
      <c r="H311" s="297"/>
      <c r="I311" s="297"/>
      <c r="J311" s="297"/>
      <c r="K311" s="297"/>
      <c r="L311" s="297"/>
      <c r="M311" s="297"/>
      <c r="N311" s="297"/>
      <c r="O311" s="297"/>
      <c r="P311" s="297"/>
      <c r="Q311" s="297"/>
      <c r="R311" s="297"/>
      <c r="S311" s="297"/>
      <c r="T311" s="297"/>
      <c r="U311" s="297"/>
      <c r="V311" s="297"/>
      <c r="W311" s="297"/>
      <c r="X311" s="297"/>
      <c r="Y311" s="297"/>
      <c r="Z311" s="297"/>
    </row>
    <row r="312" spans="1:26" ht="15.75" customHeight="1">
      <c r="A312" s="297"/>
      <c r="B312" s="297"/>
      <c r="C312" s="297"/>
      <c r="D312" s="579"/>
      <c r="E312" s="297"/>
      <c r="F312" s="297"/>
      <c r="G312" s="297"/>
      <c r="H312" s="297"/>
      <c r="I312" s="297"/>
      <c r="J312" s="297"/>
      <c r="K312" s="297"/>
      <c r="L312" s="297"/>
      <c r="M312" s="297"/>
      <c r="N312" s="297"/>
      <c r="O312" s="297"/>
      <c r="P312" s="297"/>
      <c r="Q312" s="297"/>
      <c r="R312" s="297"/>
      <c r="S312" s="297"/>
      <c r="T312" s="297"/>
      <c r="U312" s="297"/>
      <c r="V312" s="297"/>
      <c r="W312" s="297"/>
      <c r="X312" s="297"/>
      <c r="Y312" s="297"/>
      <c r="Z312" s="297"/>
    </row>
    <row r="313" spans="1:26" ht="15.75" customHeight="1">
      <c r="A313" s="297"/>
      <c r="B313" s="297"/>
      <c r="C313" s="297"/>
      <c r="D313" s="579"/>
      <c r="E313" s="297"/>
      <c r="F313" s="297"/>
      <c r="G313" s="297"/>
      <c r="H313" s="297"/>
      <c r="I313" s="297"/>
      <c r="J313" s="297"/>
      <c r="K313" s="297"/>
      <c r="L313" s="297"/>
      <c r="M313" s="297"/>
      <c r="N313" s="297"/>
      <c r="O313" s="297"/>
      <c r="P313" s="297"/>
      <c r="Q313" s="297"/>
      <c r="R313" s="297"/>
      <c r="S313" s="297"/>
      <c r="T313" s="297"/>
      <c r="U313" s="297"/>
      <c r="V313" s="297"/>
      <c r="W313" s="297"/>
      <c r="X313" s="297"/>
      <c r="Y313" s="297"/>
      <c r="Z313" s="297"/>
    </row>
    <row r="314" spans="1:26" ht="15.75" customHeight="1">
      <c r="A314" s="297"/>
      <c r="B314" s="297"/>
      <c r="C314" s="297"/>
      <c r="D314" s="579"/>
      <c r="E314" s="297"/>
      <c r="F314" s="297"/>
      <c r="G314" s="297"/>
      <c r="H314" s="297"/>
      <c r="I314" s="297"/>
      <c r="J314" s="297"/>
      <c r="K314" s="297"/>
      <c r="L314" s="297"/>
      <c r="M314" s="297"/>
      <c r="N314" s="297"/>
      <c r="O314" s="297"/>
      <c r="P314" s="297"/>
      <c r="Q314" s="297"/>
      <c r="R314" s="297"/>
      <c r="S314" s="297"/>
      <c r="T314" s="297"/>
      <c r="U314" s="297"/>
      <c r="V314" s="297"/>
      <c r="W314" s="297"/>
      <c r="X314" s="297"/>
      <c r="Y314" s="297"/>
      <c r="Z314" s="297"/>
    </row>
    <row r="315" spans="1:26" ht="15.75" customHeight="1">
      <c r="A315" s="297"/>
      <c r="B315" s="297"/>
      <c r="C315" s="297"/>
      <c r="D315" s="579"/>
      <c r="E315" s="297"/>
      <c r="F315" s="297"/>
      <c r="G315" s="297"/>
      <c r="H315" s="297"/>
      <c r="I315" s="297"/>
      <c r="J315" s="297"/>
      <c r="K315" s="297"/>
      <c r="L315" s="297"/>
      <c r="M315" s="297"/>
      <c r="N315" s="297"/>
      <c r="O315" s="297"/>
      <c r="P315" s="297"/>
      <c r="Q315" s="297"/>
      <c r="R315" s="297"/>
      <c r="S315" s="297"/>
      <c r="T315" s="297"/>
      <c r="U315" s="297"/>
      <c r="V315" s="297"/>
      <c r="W315" s="297"/>
      <c r="X315" s="297"/>
      <c r="Y315" s="297"/>
      <c r="Z315" s="297"/>
    </row>
    <row r="316" spans="1:26" ht="15.75" customHeight="1">
      <c r="A316" s="297"/>
      <c r="B316" s="297"/>
      <c r="C316" s="297"/>
      <c r="D316" s="579"/>
      <c r="E316" s="297"/>
      <c r="F316" s="297"/>
      <c r="G316" s="297"/>
      <c r="H316" s="297"/>
      <c r="I316" s="297"/>
      <c r="J316" s="297"/>
      <c r="K316" s="297"/>
      <c r="L316" s="297"/>
      <c r="M316" s="297"/>
      <c r="N316" s="297"/>
      <c r="O316" s="297"/>
      <c r="P316" s="297"/>
      <c r="Q316" s="297"/>
      <c r="R316" s="297"/>
      <c r="S316" s="297"/>
      <c r="T316" s="297"/>
      <c r="U316" s="297"/>
      <c r="V316" s="297"/>
      <c r="W316" s="297"/>
      <c r="X316" s="297"/>
      <c r="Y316" s="297"/>
      <c r="Z316" s="297"/>
    </row>
    <row r="317" spans="1:26" ht="15.75" customHeight="1">
      <c r="A317" s="297"/>
      <c r="B317" s="297"/>
      <c r="C317" s="297"/>
      <c r="D317" s="579"/>
      <c r="E317" s="297"/>
      <c r="F317" s="297"/>
      <c r="G317" s="297"/>
      <c r="H317" s="297"/>
      <c r="I317" s="297"/>
      <c r="J317" s="297"/>
      <c r="K317" s="297"/>
      <c r="L317" s="297"/>
      <c r="M317" s="297"/>
      <c r="N317" s="297"/>
      <c r="O317" s="297"/>
      <c r="P317" s="297"/>
      <c r="Q317" s="297"/>
      <c r="R317" s="297"/>
      <c r="S317" s="297"/>
      <c r="T317" s="297"/>
      <c r="U317" s="297"/>
      <c r="V317" s="297"/>
      <c r="W317" s="297"/>
      <c r="X317" s="297"/>
      <c r="Y317" s="297"/>
      <c r="Z317" s="297"/>
    </row>
    <row r="318" spans="1:26" ht="15.75" customHeight="1">
      <c r="A318" s="297"/>
      <c r="B318" s="297"/>
      <c r="C318" s="297"/>
      <c r="D318" s="579"/>
      <c r="E318" s="297"/>
      <c r="F318" s="297"/>
      <c r="G318" s="297"/>
      <c r="H318" s="297"/>
      <c r="I318" s="297"/>
      <c r="J318" s="297"/>
      <c r="K318" s="297"/>
      <c r="L318" s="297"/>
      <c r="M318" s="297"/>
      <c r="N318" s="297"/>
      <c r="O318" s="297"/>
      <c r="P318" s="297"/>
      <c r="Q318" s="297"/>
      <c r="R318" s="297"/>
      <c r="S318" s="297"/>
      <c r="T318" s="297"/>
      <c r="U318" s="297"/>
      <c r="V318" s="297"/>
      <c r="W318" s="297"/>
      <c r="X318" s="297"/>
      <c r="Y318" s="297"/>
      <c r="Z318" s="297"/>
    </row>
    <row r="319" spans="1:26" ht="15.75" customHeight="1">
      <c r="A319" s="297"/>
      <c r="B319" s="297"/>
      <c r="C319" s="297"/>
      <c r="D319" s="579"/>
      <c r="E319" s="297"/>
      <c r="F319" s="297"/>
      <c r="G319" s="297"/>
      <c r="H319" s="297"/>
      <c r="I319" s="297"/>
      <c r="J319" s="297"/>
      <c r="K319" s="297"/>
      <c r="L319" s="297"/>
      <c r="M319" s="297"/>
      <c r="N319" s="297"/>
      <c r="O319" s="297"/>
      <c r="P319" s="297"/>
      <c r="Q319" s="297"/>
      <c r="R319" s="297"/>
      <c r="S319" s="297"/>
      <c r="T319" s="297"/>
      <c r="U319" s="297"/>
      <c r="V319" s="297"/>
      <c r="W319" s="297"/>
      <c r="X319" s="297"/>
      <c r="Y319" s="297"/>
      <c r="Z319" s="297"/>
    </row>
    <row r="320" spans="1:26" ht="15.75" customHeight="1">
      <c r="A320" s="297"/>
      <c r="B320" s="297"/>
      <c r="C320" s="297"/>
      <c r="D320" s="579"/>
      <c r="E320" s="297"/>
      <c r="F320" s="297"/>
      <c r="G320" s="297"/>
      <c r="H320" s="297"/>
      <c r="I320" s="297"/>
      <c r="J320" s="297"/>
      <c r="K320" s="297"/>
      <c r="L320" s="297"/>
      <c r="M320" s="297"/>
      <c r="N320" s="297"/>
      <c r="O320" s="297"/>
      <c r="P320" s="297"/>
      <c r="Q320" s="297"/>
      <c r="R320" s="297"/>
      <c r="S320" s="297"/>
      <c r="T320" s="297"/>
      <c r="U320" s="297"/>
      <c r="V320" s="297"/>
      <c r="W320" s="297"/>
      <c r="X320" s="297"/>
      <c r="Y320" s="297"/>
      <c r="Z320" s="297"/>
    </row>
    <row r="321" spans="1:26" ht="15.75" customHeight="1">
      <c r="A321" s="297"/>
      <c r="B321" s="297"/>
      <c r="C321" s="297"/>
      <c r="D321" s="579"/>
      <c r="E321" s="297"/>
      <c r="F321" s="297"/>
      <c r="G321" s="297"/>
      <c r="H321" s="297"/>
      <c r="I321" s="297"/>
      <c r="J321" s="297"/>
      <c r="K321" s="297"/>
      <c r="L321" s="297"/>
      <c r="M321" s="297"/>
      <c r="N321" s="297"/>
      <c r="O321" s="297"/>
      <c r="P321" s="297"/>
      <c r="Q321" s="297"/>
      <c r="R321" s="297"/>
      <c r="S321" s="297"/>
      <c r="T321" s="297"/>
      <c r="U321" s="297"/>
      <c r="V321" s="297"/>
      <c r="W321" s="297"/>
      <c r="X321" s="297"/>
      <c r="Y321" s="297"/>
      <c r="Z321" s="297"/>
    </row>
    <row r="322" spans="1:26" ht="15.75" customHeight="1">
      <c r="A322" s="297"/>
      <c r="B322" s="297"/>
      <c r="C322" s="297"/>
      <c r="D322" s="579"/>
      <c r="E322" s="297"/>
      <c r="F322" s="297"/>
      <c r="G322" s="297"/>
      <c r="H322" s="297"/>
      <c r="I322" s="297"/>
      <c r="J322" s="297"/>
      <c r="K322" s="297"/>
      <c r="L322" s="297"/>
      <c r="M322" s="297"/>
      <c r="N322" s="297"/>
      <c r="O322" s="297"/>
      <c r="P322" s="297"/>
      <c r="Q322" s="297"/>
      <c r="R322" s="297"/>
      <c r="S322" s="297"/>
      <c r="T322" s="297"/>
      <c r="U322" s="297"/>
      <c r="V322" s="297"/>
      <c r="W322" s="297"/>
      <c r="X322" s="297"/>
      <c r="Y322" s="297"/>
      <c r="Z322" s="297"/>
    </row>
    <row r="323" spans="1:26" ht="15.75" customHeight="1">
      <c r="A323" s="297"/>
      <c r="B323" s="297"/>
      <c r="C323" s="297"/>
      <c r="D323" s="579"/>
      <c r="E323" s="297"/>
      <c r="F323" s="297"/>
      <c r="G323" s="297"/>
      <c r="H323" s="297"/>
      <c r="I323" s="297"/>
      <c r="J323" s="297"/>
      <c r="K323" s="297"/>
      <c r="L323" s="297"/>
      <c r="M323" s="297"/>
      <c r="N323" s="297"/>
      <c r="O323" s="297"/>
      <c r="P323" s="297"/>
      <c r="Q323" s="297"/>
      <c r="R323" s="297"/>
      <c r="S323" s="297"/>
      <c r="T323" s="297"/>
      <c r="U323" s="297"/>
      <c r="V323" s="297"/>
      <c r="W323" s="297"/>
      <c r="X323" s="297"/>
      <c r="Y323" s="297"/>
      <c r="Z323" s="297"/>
    </row>
    <row r="324" spans="1:26" ht="15.75" customHeight="1">
      <c r="A324" s="297"/>
      <c r="B324" s="297"/>
      <c r="C324" s="297"/>
      <c r="D324" s="579"/>
      <c r="E324" s="297"/>
      <c r="F324" s="297"/>
      <c r="G324" s="297"/>
      <c r="H324" s="297"/>
      <c r="I324" s="297"/>
      <c r="J324" s="297"/>
      <c r="K324" s="297"/>
      <c r="L324" s="297"/>
      <c r="M324" s="297"/>
      <c r="N324" s="297"/>
      <c r="O324" s="297"/>
      <c r="P324" s="297"/>
      <c r="Q324" s="297"/>
      <c r="R324" s="297"/>
      <c r="S324" s="297"/>
      <c r="T324" s="297"/>
      <c r="U324" s="297"/>
      <c r="V324" s="297"/>
      <c r="W324" s="297"/>
      <c r="X324" s="297"/>
      <c r="Y324" s="297"/>
      <c r="Z324" s="297"/>
    </row>
    <row r="325" spans="1:26" ht="15.75" customHeight="1">
      <c r="A325" s="297"/>
      <c r="B325" s="297"/>
      <c r="C325" s="297"/>
      <c r="D325" s="579"/>
      <c r="E325" s="297"/>
      <c r="F325" s="297"/>
      <c r="G325" s="297"/>
      <c r="H325" s="297"/>
      <c r="I325" s="297"/>
      <c r="J325" s="297"/>
      <c r="K325" s="297"/>
      <c r="L325" s="297"/>
      <c r="M325" s="297"/>
      <c r="N325" s="297"/>
      <c r="O325" s="297"/>
      <c r="P325" s="297"/>
      <c r="Q325" s="297"/>
      <c r="R325" s="297"/>
      <c r="S325" s="297"/>
      <c r="T325" s="297"/>
      <c r="U325" s="297"/>
      <c r="V325" s="297"/>
      <c r="W325" s="297"/>
      <c r="X325" s="297"/>
      <c r="Y325" s="297"/>
      <c r="Z325" s="297"/>
    </row>
    <row r="326" spans="1:26" ht="15.75" customHeight="1">
      <c r="A326" s="297"/>
      <c r="B326" s="297"/>
      <c r="C326" s="297"/>
      <c r="D326" s="579"/>
      <c r="E326" s="297"/>
      <c r="F326" s="297"/>
      <c r="G326" s="297"/>
      <c r="H326" s="297"/>
      <c r="I326" s="297"/>
      <c r="J326" s="297"/>
      <c r="K326" s="297"/>
      <c r="L326" s="297"/>
      <c r="M326" s="297"/>
      <c r="N326" s="297"/>
      <c r="O326" s="297"/>
      <c r="P326" s="297"/>
      <c r="Q326" s="297"/>
      <c r="R326" s="297"/>
      <c r="S326" s="297"/>
      <c r="T326" s="297"/>
      <c r="U326" s="297"/>
      <c r="V326" s="297"/>
      <c r="W326" s="297"/>
      <c r="X326" s="297"/>
      <c r="Y326" s="297"/>
      <c r="Z326" s="297"/>
    </row>
    <row r="327" spans="1:26" ht="15.75" customHeight="1">
      <c r="A327" s="297"/>
      <c r="B327" s="297"/>
      <c r="C327" s="297"/>
      <c r="D327" s="579"/>
      <c r="E327" s="297"/>
      <c r="F327" s="297"/>
      <c r="G327" s="297"/>
      <c r="H327" s="297"/>
      <c r="I327" s="297"/>
      <c r="J327" s="297"/>
      <c r="K327" s="297"/>
      <c r="L327" s="297"/>
      <c r="M327" s="297"/>
      <c r="N327" s="297"/>
      <c r="O327" s="297"/>
      <c r="P327" s="297"/>
      <c r="Q327" s="297"/>
      <c r="R327" s="297"/>
      <c r="S327" s="297"/>
      <c r="T327" s="297"/>
      <c r="U327" s="297"/>
      <c r="V327" s="297"/>
      <c r="W327" s="297"/>
      <c r="X327" s="297"/>
      <c r="Y327" s="297"/>
      <c r="Z327" s="297"/>
    </row>
    <row r="328" spans="1:26" ht="15.75" customHeight="1">
      <c r="A328" s="297"/>
      <c r="B328" s="297"/>
      <c r="C328" s="297"/>
      <c r="D328" s="579"/>
      <c r="E328" s="297"/>
      <c r="F328" s="297"/>
      <c r="G328" s="297"/>
      <c r="H328" s="297"/>
      <c r="I328" s="297"/>
      <c r="J328" s="297"/>
      <c r="K328" s="297"/>
      <c r="L328" s="297"/>
      <c r="M328" s="297"/>
      <c r="N328" s="297"/>
      <c r="O328" s="297"/>
      <c r="P328" s="297"/>
      <c r="Q328" s="297"/>
      <c r="R328" s="297"/>
      <c r="S328" s="297"/>
      <c r="T328" s="297"/>
      <c r="U328" s="297"/>
      <c r="V328" s="297"/>
      <c r="W328" s="297"/>
      <c r="X328" s="297"/>
      <c r="Y328" s="297"/>
      <c r="Z328" s="297"/>
    </row>
    <row r="329" spans="1:26" ht="15.75" customHeight="1">
      <c r="A329" s="297"/>
      <c r="B329" s="297"/>
      <c r="C329" s="297"/>
      <c r="D329" s="579"/>
      <c r="E329" s="297"/>
      <c r="F329" s="297"/>
      <c r="G329" s="297"/>
      <c r="H329" s="297"/>
      <c r="I329" s="297"/>
      <c r="J329" s="297"/>
      <c r="K329" s="297"/>
      <c r="L329" s="297"/>
      <c r="M329" s="297"/>
      <c r="N329" s="297"/>
      <c r="O329" s="297"/>
      <c r="P329" s="297"/>
      <c r="Q329" s="297"/>
      <c r="R329" s="297"/>
      <c r="S329" s="297"/>
      <c r="T329" s="297"/>
      <c r="U329" s="297"/>
      <c r="V329" s="297"/>
      <c r="W329" s="297"/>
      <c r="X329" s="297"/>
      <c r="Y329" s="297"/>
      <c r="Z329" s="297"/>
    </row>
    <row r="330" spans="1:26" ht="15.75" customHeight="1">
      <c r="A330" s="297"/>
      <c r="B330" s="297"/>
      <c r="C330" s="297"/>
      <c r="D330" s="579"/>
      <c r="E330" s="297"/>
      <c r="F330" s="297"/>
      <c r="G330" s="297"/>
      <c r="H330" s="297"/>
      <c r="I330" s="297"/>
      <c r="J330" s="297"/>
      <c r="K330" s="297"/>
      <c r="L330" s="297"/>
      <c r="M330" s="297"/>
      <c r="N330" s="297"/>
      <c r="O330" s="297"/>
      <c r="P330" s="297"/>
      <c r="Q330" s="297"/>
      <c r="R330" s="297"/>
      <c r="S330" s="297"/>
      <c r="T330" s="297"/>
      <c r="U330" s="297"/>
      <c r="V330" s="297"/>
      <c r="W330" s="297"/>
      <c r="X330" s="297"/>
      <c r="Y330" s="297"/>
      <c r="Z330" s="297"/>
    </row>
    <row r="331" spans="1:26" ht="15.75" customHeight="1">
      <c r="A331" s="297"/>
      <c r="B331" s="297"/>
      <c r="C331" s="297"/>
      <c r="D331" s="579"/>
      <c r="E331" s="297"/>
      <c r="F331" s="297"/>
      <c r="G331" s="297"/>
      <c r="H331" s="297"/>
      <c r="I331" s="297"/>
      <c r="J331" s="297"/>
      <c r="K331" s="297"/>
      <c r="L331" s="297"/>
      <c r="M331" s="297"/>
      <c r="N331" s="297"/>
      <c r="O331" s="297"/>
      <c r="P331" s="297"/>
      <c r="Q331" s="297"/>
      <c r="R331" s="297"/>
      <c r="S331" s="297"/>
      <c r="T331" s="297"/>
      <c r="U331" s="297"/>
      <c r="V331" s="297"/>
      <c r="W331" s="297"/>
      <c r="X331" s="297"/>
      <c r="Y331" s="297"/>
      <c r="Z331" s="297"/>
    </row>
    <row r="332" spans="1:26" ht="15.75" customHeight="1">
      <c r="A332" s="297"/>
      <c r="B332" s="297"/>
      <c r="C332" s="297"/>
      <c r="D332" s="579"/>
      <c r="E332" s="297"/>
      <c r="F332" s="297"/>
      <c r="G332" s="297"/>
      <c r="H332" s="297"/>
      <c r="I332" s="297"/>
      <c r="J332" s="297"/>
      <c r="K332" s="297"/>
      <c r="L332" s="297"/>
      <c r="M332" s="297"/>
      <c r="N332" s="297"/>
      <c r="O332" s="297"/>
      <c r="P332" s="297"/>
      <c r="Q332" s="297"/>
      <c r="R332" s="297"/>
      <c r="S332" s="297"/>
      <c r="T332" s="297"/>
      <c r="U332" s="297"/>
      <c r="V332" s="297"/>
      <c r="W332" s="297"/>
      <c r="X332" s="297"/>
      <c r="Y332" s="297"/>
      <c r="Z332" s="297"/>
    </row>
    <row r="333" spans="1:26" ht="15.75" customHeight="1">
      <c r="A333" s="297"/>
      <c r="B333" s="297"/>
      <c r="C333" s="297"/>
      <c r="D333" s="579"/>
      <c r="E333" s="297"/>
      <c r="F333" s="297"/>
      <c r="G333" s="297"/>
      <c r="H333" s="297"/>
      <c r="I333" s="297"/>
      <c r="J333" s="297"/>
      <c r="K333" s="297"/>
      <c r="L333" s="297"/>
      <c r="M333" s="297"/>
      <c r="N333" s="297"/>
      <c r="O333" s="297"/>
      <c r="P333" s="297"/>
      <c r="Q333" s="297"/>
      <c r="R333" s="297"/>
      <c r="S333" s="297"/>
      <c r="T333" s="297"/>
      <c r="U333" s="297"/>
      <c r="V333" s="297"/>
      <c r="W333" s="297"/>
      <c r="X333" s="297"/>
      <c r="Y333" s="297"/>
      <c r="Z333" s="297"/>
    </row>
    <row r="334" spans="1:26" ht="15.75" customHeight="1">
      <c r="A334" s="297"/>
      <c r="B334" s="297"/>
      <c r="C334" s="297"/>
      <c r="D334" s="579"/>
      <c r="E334" s="297"/>
      <c r="F334" s="297"/>
      <c r="G334" s="297"/>
      <c r="H334" s="297"/>
      <c r="I334" s="297"/>
      <c r="J334" s="297"/>
      <c r="K334" s="297"/>
      <c r="L334" s="297"/>
      <c r="M334" s="297"/>
      <c r="N334" s="297"/>
      <c r="O334" s="297"/>
      <c r="P334" s="297"/>
      <c r="Q334" s="297"/>
      <c r="R334" s="297"/>
      <c r="S334" s="297"/>
      <c r="T334" s="297"/>
      <c r="U334" s="297"/>
      <c r="V334" s="297"/>
      <c r="W334" s="297"/>
      <c r="X334" s="297"/>
      <c r="Y334" s="297"/>
      <c r="Z334" s="297"/>
    </row>
    <row r="335" spans="1:26" ht="15.75" customHeight="1">
      <c r="A335" s="297"/>
      <c r="B335" s="297"/>
      <c r="C335" s="297"/>
      <c r="D335" s="579"/>
      <c r="E335" s="297"/>
      <c r="F335" s="297"/>
      <c r="G335" s="297"/>
      <c r="H335" s="297"/>
      <c r="I335" s="297"/>
      <c r="J335" s="297"/>
      <c r="K335" s="297"/>
      <c r="L335" s="297"/>
      <c r="M335" s="297"/>
      <c r="N335" s="297"/>
      <c r="O335" s="297"/>
      <c r="P335" s="297"/>
      <c r="Q335" s="297"/>
      <c r="R335" s="297"/>
      <c r="S335" s="297"/>
      <c r="T335" s="297"/>
      <c r="U335" s="297"/>
      <c r="V335" s="297"/>
      <c r="W335" s="297"/>
      <c r="X335" s="297"/>
      <c r="Y335" s="297"/>
      <c r="Z335" s="297"/>
    </row>
    <row r="336" spans="1:26" ht="15.75" customHeight="1">
      <c r="A336" s="297"/>
      <c r="B336" s="297"/>
      <c r="C336" s="297"/>
      <c r="D336" s="579"/>
      <c r="E336" s="297"/>
      <c r="F336" s="297"/>
      <c r="G336" s="297"/>
      <c r="H336" s="297"/>
      <c r="I336" s="297"/>
      <c r="J336" s="297"/>
      <c r="K336" s="297"/>
      <c r="L336" s="297"/>
      <c r="M336" s="297"/>
      <c r="N336" s="297"/>
      <c r="O336" s="297"/>
      <c r="P336" s="297"/>
      <c r="Q336" s="297"/>
      <c r="R336" s="297"/>
      <c r="S336" s="297"/>
      <c r="T336" s="297"/>
      <c r="U336" s="297"/>
      <c r="V336" s="297"/>
      <c r="W336" s="297"/>
      <c r="X336" s="297"/>
      <c r="Y336" s="297"/>
      <c r="Z336" s="297"/>
    </row>
    <row r="337" spans="1:26" ht="15.75" customHeight="1">
      <c r="A337" s="297"/>
      <c r="B337" s="297"/>
      <c r="C337" s="297"/>
      <c r="D337" s="579"/>
      <c r="E337" s="297"/>
      <c r="F337" s="297"/>
      <c r="G337" s="297"/>
      <c r="H337" s="297"/>
      <c r="I337" s="297"/>
      <c r="J337" s="297"/>
      <c r="K337" s="297"/>
      <c r="L337" s="297"/>
      <c r="M337" s="297"/>
      <c r="N337" s="297"/>
      <c r="O337" s="297"/>
      <c r="P337" s="297"/>
      <c r="Q337" s="297"/>
      <c r="R337" s="297"/>
      <c r="S337" s="297"/>
      <c r="T337" s="297"/>
      <c r="U337" s="297"/>
      <c r="V337" s="297"/>
      <c r="W337" s="297"/>
      <c r="X337" s="297"/>
      <c r="Y337" s="297"/>
      <c r="Z337" s="297"/>
    </row>
    <row r="338" spans="1:26" ht="15.75" customHeight="1">
      <c r="A338" s="297"/>
      <c r="B338" s="297"/>
      <c r="C338" s="297"/>
      <c r="D338" s="579"/>
      <c r="E338" s="297"/>
      <c r="F338" s="297"/>
      <c r="G338" s="297"/>
      <c r="H338" s="297"/>
      <c r="I338" s="297"/>
      <c r="J338" s="297"/>
      <c r="K338" s="297"/>
      <c r="L338" s="297"/>
      <c r="M338" s="297"/>
      <c r="N338" s="297"/>
      <c r="O338" s="297"/>
      <c r="P338" s="297"/>
      <c r="Q338" s="297"/>
      <c r="R338" s="297"/>
      <c r="S338" s="297"/>
      <c r="T338" s="297"/>
      <c r="U338" s="297"/>
      <c r="V338" s="297"/>
      <c r="W338" s="297"/>
      <c r="X338" s="297"/>
      <c r="Y338" s="297"/>
      <c r="Z338" s="297"/>
    </row>
    <row r="339" spans="1:26" ht="15.75" customHeight="1">
      <c r="A339" s="297"/>
      <c r="B339" s="297"/>
      <c r="C339" s="297"/>
      <c r="D339" s="579"/>
      <c r="E339" s="297"/>
      <c r="F339" s="297"/>
      <c r="G339" s="297"/>
      <c r="H339" s="297"/>
      <c r="I339" s="297"/>
      <c r="J339" s="297"/>
      <c r="K339" s="297"/>
      <c r="L339" s="297"/>
      <c r="M339" s="297"/>
      <c r="N339" s="297"/>
      <c r="O339" s="297"/>
      <c r="P339" s="297"/>
      <c r="Q339" s="297"/>
      <c r="R339" s="297"/>
      <c r="S339" s="297"/>
      <c r="T339" s="297"/>
      <c r="U339" s="297"/>
      <c r="V339" s="297"/>
      <c r="W339" s="297"/>
      <c r="X339" s="297"/>
      <c r="Y339" s="297"/>
      <c r="Z339" s="297"/>
    </row>
    <row r="340" spans="1:26" ht="15.75" customHeight="1">
      <c r="A340" s="297"/>
      <c r="B340" s="297"/>
      <c r="C340" s="297"/>
      <c r="D340" s="579"/>
      <c r="E340" s="297"/>
      <c r="F340" s="297"/>
      <c r="G340" s="297"/>
      <c r="H340" s="297"/>
      <c r="I340" s="297"/>
      <c r="J340" s="297"/>
      <c r="K340" s="297"/>
      <c r="L340" s="297"/>
      <c r="M340" s="297"/>
      <c r="N340" s="297"/>
      <c r="O340" s="297"/>
      <c r="P340" s="297"/>
      <c r="Q340" s="297"/>
      <c r="R340" s="297"/>
      <c r="S340" s="297"/>
      <c r="T340" s="297"/>
      <c r="U340" s="297"/>
      <c r="V340" s="297"/>
      <c r="W340" s="297"/>
      <c r="X340" s="297"/>
      <c r="Y340" s="297"/>
      <c r="Z340" s="297"/>
    </row>
    <row r="341" spans="1:26" ht="15.75" customHeight="1">
      <c r="A341" s="297"/>
      <c r="B341" s="297"/>
      <c r="C341" s="297"/>
      <c r="D341" s="579"/>
      <c r="E341" s="297"/>
      <c r="F341" s="297"/>
      <c r="G341" s="297"/>
      <c r="H341" s="297"/>
      <c r="I341" s="297"/>
      <c r="J341" s="297"/>
      <c r="K341" s="297"/>
      <c r="L341" s="297"/>
      <c r="M341" s="297"/>
      <c r="N341" s="297"/>
      <c r="O341" s="297"/>
      <c r="P341" s="297"/>
      <c r="Q341" s="297"/>
      <c r="R341" s="297"/>
      <c r="S341" s="297"/>
      <c r="T341" s="297"/>
      <c r="U341" s="297"/>
      <c r="V341" s="297"/>
      <c r="W341" s="297"/>
      <c r="X341" s="297"/>
      <c r="Y341" s="297"/>
      <c r="Z341" s="297"/>
    </row>
    <row r="342" spans="1:26" ht="15.75" customHeight="1">
      <c r="A342" s="297"/>
      <c r="B342" s="297"/>
      <c r="C342" s="297"/>
      <c r="D342" s="579"/>
      <c r="E342" s="297"/>
      <c r="F342" s="297"/>
      <c r="G342" s="297"/>
      <c r="H342" s="297"/>
      <c r="I342" s="297"/>
      <c r="J342" s="297"/>
      <c r="K342" s="297"/>
      <c r="L342" s="297"/>
      <c r="M342" s="297"/>
      <c r="N342" s="297"/>
      <c r="O342" s="297"/>
      <c r="P342" s="297"/>
      <c r="Q342" s="297"/>
      <c r="R342" s="297"/>
      <c r="S342" s="297"/>
      <c r="T342" s="297"/>
      <c r="U342" s="297"/>
      <c r="V342" s="297"/>
      <c r="W342" s="297"/>
      <c r="X342" s="297"/>
      <c r="Y342" s="297"/>
      <c r="Z342" s="297"/>
    </row>
    <row r="343" spans="1:26" ht="15.75" customHeight="1">
      <c r="A343" s="297"/>
      <c r="B343" s="297"/>
      <c r="C343" s="297"/>
      <c r="D343" s="579"/>
      <c r="E343" s="297"/>
      <c r="F343" s="297"/>
      <c r="G343" s="297"/>
      <c r="H343" s="297"/>
      <c r="I343" s="297"/>
      <c r="J343" s="297"/>
      <c r="K343" s="297"/>
      <c r="L343" s="297"/>
      <c r="M343" s="297"/>
      <c r="N343" s="297"/>
      <c r="O343" s="297"/>
      <c r="P343" s="297"/>
      <c r="Q343" s="297"/>
      <c r="R343" s="297"/>
      <c r="S343" s="297"/>
      <c r="T343" s="297"/>
      <c r="U343" s="297"/>
      <c r="V343" s="297"/>
      <c r="W343" s="297"/>
      <c r="X343" s="297"/>
      <c r="Y343" s="297"/>
      <c r="Z343" s="297"/>
    </row>
    <row r="344" spans="1:26" ht="15.75" customHeight="1">
      <c r="A344" s="297"/>
      <c r="B344" s="297"/>
      <c r="C344" s="297"/>
      <c r="D344" s="579"/>
      <c r="E344" s="297"/>
      <c r="F344" s="297"/>
      <c r="G344" s="297"/>
      <c r="H344" s="297"/>
      <c r="I344" s="297"/>
      <c r="J344" s="297"/>
      <c r="K344" s="297"/>
      <c r="L344" s="297"/>
      <c r="M344" s="297"/>
      <c r="N344" s="297"/>
      <c r="O344" s="297"/>
      <c r="P344" s="297"/>
      <c r="Q344" s="297"/>
      <c r="R344" s="297"/>
      <c r="S344" s="297"/>
      <c r="T344" s="297"/>
      <c r="U344" s="297"/>
      <c r="V344" s="297"/>
      <c r="W344" s="297"/>
      <c r="X344" s="297"/>
      <c r="Y344" s="297"/>
      <c r="Z344" s="297"/>
    </row>
    <row r="345" spans="1:26" ht="15.75" customHeight="1">
      <c r="A345" s="297"/>
      <c r="B345" s="297"/>
      <c r="C345" s="297"/>
      <c r="D345" s="579"/>
      <c r="E345" s="297"/>
      <c r="F345" s="297"/>
      <c r="G345" s="297"/>
      <c r="H345" s="297"/>
      <c r="I345" s="297"/>
      <c r="J345" s="297"/>
      <c r="K345" s="297"/>
      <c r="L345" s="297"/>
      <c r="M345" s="297"/>
      <c r="N345" s="297"/>
      <c r="O345" s="297"/>
      <c r="P345" s="297"/>
      <c r="Q345" s="297"/>
      <c r="R345" s="297"/>
      <c r="S345" s="297"/>
      <c r="T345" s="297"/>
      <c r="U345" s="297"/>
      <c r="V345" s="297"/>
      <c r="W345" s="297"/>
      <c r="X345" s="297"/>
      <c r="Y345" s="297"/>
      <c r="Z345" s="297"/>
    </row>
    <row r="346" spans="1:26" ht="15.75" customHeight="1">
      <c r="A346" s="297"/>
      <c r="B346" s="297"/>
      <c r="C346" s="297"/>
      <c r="D346" s="579"/>
      <c r="E346" s="297"/>
      <c r="F346" s="297"/>
      <c r="G346" s="297"/>
      <c r="H346" s="297"/>
      <c r="I346" s="297"/>
      <c r="J346" s="297"/>
      <c r="K346" s="297"/>
      <c r="L346" s="297"/>
      <c r="M346" s="297"/>
      <c r="N346" s="297"/>
      <c r="O346" s="297"/>
      <c r="P346" s="297"/>
      <c r="Q346" s="297"/>
      <c r="R346" s="297"/>
      <c r="S346" s="297"/>
      <c r="T346" s="297"/>
      <c r="U346" s="297"/>
      <c r="V346" s="297"/>
      <c r="W346" s="297"/>
      <c r="X346" s="297"/>
      <c r="Y346" s="297"/>
      <c r="Z346" s="297"/>
    </row>
    <row r="347" spans="1:26" ht="15.75" customHeight="1">
      <c r="A347" s="297"/>
      <c r="B347" s="297"/>
      <c r="C347" s="297"/>
      <c r="D347" s="579"/>
      <c r="E347" s="297"/>
      <c r="F347" s="297"/>
      <c r="G347" s="297"/>
      <c r="H347" s="297"/>
      <c r="I347" s="297"/>
      <c r="J347" s="297"/>
      <c r="K347" s="297"/>
      <c r="L347" s="297"/>
      <c r="M347" s="297"/>
      <c r="N347" s="297"/>
      <c r="O347" s="297"/>
      <c r="P347" s="297"/>
      <c r="Q347" s="297"/>
      <c r="R347" s="297"/>
      <c r="S347" s="297"/>
      <c r="T347" s="297"/>
      <c r="U347" s="297"/>
      <c r="V347" s="297"/>
      <c r="W347" s="297"/>
      <c r="X347" s="297"/>
      <c r="Y347" s="297"/>
      <c r="Z347" s="297"/>
    </row>
    <row r="348" spans="1:26" ht="15.75" customHeight="1">
      <c r="A348" s="297"/>
      <c r="B348" s="297"/>
      <c r="C348" s="297"/>
      <c r="D348" s="579"/>
      <c r="E348" s="297"/>
      <c r="F348" s="297"/>
      <c r="G348" s="297"/>
      <c r="H348" s="297"/>
      <c r="I348" s="297"/>
      <c r="J348" s="297"/>
      <c r="K348" s="297"/>
      <c r="L348" s="297"/>
      <c r="M348" s="297"/>
      <c r="N348" s="297"/>
      <c r="O348" s="297"/>
      <c r="P348" s="297"/>
      <c r="Q348" s="297"/>
      <c r="R348" s="297"/>
      <c r="S348" s="297"/>
      <c r="T348" s="297"/>
      <c r="U348" s="297"/>
      <c r="V348" s="297"/>
      <c r="W348" s="297"/>
      <c r="X348" s="297"/>
      <c r="Y348" s="297"/>
      <c r="Z348" s="297"/>
    </row>
    <row r="349" spans="1:26" ht="15.75" customHeight="1">
      <c r="A349" s="297"/>
      <c r="B349" s="297"/>
      <c r="C349" s="297"/>
      <c r="D349" s="579"/>
      <c r="E349" s="297"/>
      <c r="F349" s="297"/>
      <c r="G349" s="297"/>
      <c r="H349" s="297"/>
      <c r="I349" s="297"/>
      <c r="J349" s="297"/>
      <c r="K349" s="297"/>
      <c r="L349" s="297"/>
      <c r="M349" s="297"/>
      <c r="N349" s="297"/>
      <c r="O349" s="297"/>
      <c r="P349" s="297"/>
      <c r="Q349" s="297"/>
      <c r="R349" s="297"/>
      <c r="S349" s="297"/>
      <c r="T349" s="297"/>
      <c r="U349" s="297"/>
      <c r="V349" s="297"/>
      <c r="W349" s="297"/>
      <c r="X349" s="297"/>
      <c r="Y349" s="297"/>
      <c r="Z349" s="297"/>
    </row>
    <row r="350" spans="1:26" ht="15.75" customHeight="1">
      <c r="A350" s="297"/>
      <c r="B350" s="297"/>
      <c r="C350" s="297"/>
      <c r="D350" s="579"/>
      <c r="E350" s="297"/>
      <c r="F350" s="297"/>
      <c r="G350" s="297"/>
      <c r="H350" s="297"/>
      <c r="I350" s="297"/>
      <c r="J350" s="297"/>
      <c r="K350" s="297"/>
      <c r="L350" s="297"/>
      <c r="M350" s="297"/>
      <c r="N350" s="297"/>
      <c r="O350" s="297"/>
      <c r="P350" s="297"/>
      <c r="Q350" s="297"/>
      <c r="R350" s="297"/>
      <c r="S350" s="297"/>
      <c r="T350" s="297"/>
      <c r="U350" s="297"/>
      <c r="V350" s="297"/>
      <c r="W350" s="297"/>
      <c r="X350" s="297"/>
      <c r="Y350" s="297"/>
      <c r="Z350" s="297"/>
    </row>
    <row r="351" spans="1:26" ht="15.75" customHeight="1">
      <c r="A351" s="297"/>
      <c r="B351" s="297"/>
      <c r="C351" s="297"/>
      <c r="D351" s="579"/>
      <c r="E351" s="297"/>
      <c r="F351" s="297"/>
      <c r="G351" s="297"/>
      <c r="H351" s="297"/>
      <c r="I351" s="297"/>
      <c r="J351" s="297"/>
      <c r="K351" s="297"/>
      <c r="L351" s="297"/>
      <c r="M351" s="297"/>
      <c r="N351" s="297"/>
      <c r="O351" s="297"/>
      <c r="P351" s="297"/>
      <c r="Q351" s="297"/>
      <c r="R351" s="297"/>
      <c r="S351" s="297"/>
      <c r="T351" s="297"/>
      <c r="U351" s="297"/>
      <c r="V351" s="297"/>
      <c r="W351" s="297"/>
      <c r="X351" s="297"/>
      <c r="Y351" s="297"/>
      <c r="Z351" s="297"/>
    </row>
    <row r="352" spans="1:26" ht="15.75" customHeight="1">
      <c r="A352" s="297"/>
      <c r="B352" s="297"/>
      <c r="C352" s="297"/>
      <c r="D352" s="579"/>
      <c r="E352" s="297"/>
      <c r="F352" s="297"/>
      <c r="G352" s="297"/>
      <c r="H352" s="297"/>
      <c r="I352" s="297"/>
      <c r="J352" s="297"/>
      <c r="K352" s="297"/>
      <c r="L352" s="297"/>
      <c r="M352" s="297"/>
      <c r="N352" s="297"/>
      <c r="O352" s="297"/>
      <c r="P352" s="297"/>
      <c r="Q352" s="297"/>
      <c r="R352" s="297"/>
      <c r="S352" s="297"/>
      <c r="T352" s="297"/>
      <c r="U352" s="297"/>
      <c r="V352" s="297"/>
      <c r="W352" s="297"/>
      <c r="X352" s="297"/>
      <c r="Y352" s="297"/>
      <c r="Z352" s="297"/>
    </row>
    <row r="353" spans="1:26" ht="15.75" customHeight="1">
      <c r="A353" s="297"/>
      <c r="B353" s="297"/>
      <c r="C353" s="297"/>
      <c r="D353" s="579"/>
      <c r="E353" s="297"/>
      <c r="F353" s="297"/>
      <c r="G353" s="297"/>
      <c r="H353" s="297"/>
      <c r="I353" s="297"/>
      <c r="J353" s="297"/>
      <c r="K353" s="297"/>
      <c r="L353" s="297"/>
      <c r="M353" s="297"/>
      <c r="N353" s="297"/>
      <c r="O353" s="297"/>
      <c r="P353" s="297"/>
      <c r="Q353" s="297"/>
      <c r="R353" s="297"/>
      <c r="S353" s="297"/>
      <c r="T353" s="297"/>
      <c r="U353" s="297"/>
      <c r="V353" s="297"/>
      <c r="W353" s="297"/>
      <c r="X353" s="297"/>
      <c r="Y353" s="297"/>
      <c r="Z353" s="297"/>
    </row>
    <row r="354" spans="1:26" ht="15.75" customHeight="1">
      <c r="A354" s="297"/>
      <c r="B354" s="297"/>
      <c r="C354" s="297"/>
      <c r="D354" s="579"/>
      <c r="E354" s="297"/>
      <c r="F354" s="297"/>
      <c r="G354" s="297"/>
      <c r="H354" s="297"/>
      <c r="I354" s="297"/>
      <c r="J354" s="297"/>
      <c r="K354" s="297"/>
      <c r="L354" s="297"/>
      <c r="M354" s="297"/>
      <c r="N354" s="297"/>
      <c r="O354" s="297"/>
      <c r="P354" s="297"/>
      <c r="Q354" s="297"/>
      <c r="R354" s="297"/>
      <c r="S354" s="297"/>
      <c r="T354" s="297"/>
      <c r="U354" s="297"/>
      <c r="V354" s="297"/>
      <c r="W354" s="297"/>
      <c r="X354" s="297"/>
      <c r="Y354" s="297"/>
      <c r="Z354" s="297"/>
    </row>
    <row r="355" spans="1:26" ht="15.75" customHeight="1">
      <c r="A355" s="297"/>
      <c r="B355" s="297"/>
      <c r="C355" s="297"/>
      <c r="D355" s="579"/>
      <c r="E355" s="297"/>
      <c r="F355" s="297"/>
      <c r="G355" s="297"/>
      <c r="H355" s="297"/>
      <c r="I355" s="297"/>
      <c r="J355" s="297"/>
      <c r="K355" s="297"/>
      <c r="L355" s="297"/>
      <c r="M355" s="297"/>
      <c r="N355" s="297"/>
      <c r="O355" s="297"/>
      <c r="P355" s="297"/>
      <c r="Q355" s="297"/>
      <c r="R355" s="297"/>
      <c r="S355" s="297"/>
      <c r="T355" s="297"/>
      <c r="U355" s="297"/>
      <c r="V355" s="297"/>
      <c r="W355" s="297"/>
      <c r="X355" s="297"/>
      <c r="Y355" s="297"/>
      <c r="Z355" s="297"/>
    </row>
    <row r="356" spans="1:26" ht="15.75" customHeight="1">
      <c r="A356" s="297"/>
      <c r="B356" s="297"/>
      <c r="C356" s="297"/>
      <c r="D356" s="579"/>
      <c r="E356" s="297"/>
      <c r="F356" s="297"/>
      <c r="G356" s="297"/>
      <c r="H356" s="297"/>
      <c r="I356" s="297"/>
      <c r="J356" s="297"/>
      <c r="K356" s="297"/>
      <c r="L356" s="297"/>
      <c r="M356" s="297"/>
      <c r="N356" s="297"/>
      <c r="O356" s="297"/>
      <c r="P356" s="297"/>
      <c r="Q356" s="297"/>
      <c r="R356" s="297"/>
      <c r="S356" s="297"/>
      <c r="T356" s="297"/>
      <c r="U356" s="297"/>
      <c r="V356" s="297"/>
      <c r="W356" s="297"/>
      <c r="X356" s="297"/>
      <c r="Y356" s="297"/>
      <c r="Z356" s="297"/>
    </row>
    <row r="357" spans="1:26" ht="15.75" customHeight="1">
      <c r="A357" s="297"/>
      <c r="B357" s="297"/>
      <c r="C357" s="297"/>
      <c r="D357" s="579"/>
      <c r="E357" s="297"/>
      <c r="F357" s="297"/>
      <c r="G357" s="297"/>
      <c r="H357" s="297"/>
      <c r="I357" s="297"/>
      <c r="J357" s="297"/>
      <c r="K357" s="297"/>
      <c r="L357" s="297"/>
      <c r="M357" s="297"/>
      <c r="N357" s="297"/>
      <c r="O357" s="297"/>
      <c r="P357" s="297"/>
      <c r="Q357" s="297"/>
      <c r="R357" s="297"/>
      <c r="S357" s="297"/>
      <c r="T357" s="297"/>
      <c r="U357" s="297"/>
      <c r="V357" s="297"/>
      <c r="W357" s="297"/>
      <c r="X357" s="297"/>
      <c r="Y357" s="297"/>
      <c r="Z357" s="297"/>
    </row>
    <row r="358" spans="1:26" ht="15.75" customHeight="1">
      <c r="A358" s="297"/>
      <c r="B358" s="297"/>
      <c r="C358" s="297"/>
      <c r="D358" s="579"/>
      <c r="E358" s="297"/>
      <c r="F358" s="297"/>
      <c r="G358" s="297"/>
      <c r="H358" s="297"/>
      <c r="I358" s="297"/>
      <c r="J358" s="297"/>
      <c r="K358" s="297"/>
      <c r="L358" s="297"/>
      <c r="M358" s="297"/>
      <c r="N358" s="297"/>
      <c r="O358" s="297"/>
      <c r="P358" s="297"/>
      <c r="Q358" s="297"/>
      <c r="R358" s="297"/>
      <c r="S358" s="297"/>
      <c r="T358" s="297"/>
      <c r="U358" s="297"/>
      <c r="V358" s="297"/>
      <c r="W358" s="297"/>
      <c r="X358" s="297"/>
      <c r="Y358" s="297"/>
      <c r="Z358" s="297"/>
    </row>
    <row r="359" spans="1:26" ht="15.75" customHeight="1">
      <c r="A359" s="297"/>
      <c r="B359" s="297"/>
      <c r="C359" s="297"/>
      <c r="D359" s="579"/>
      <c r="E359" s="297"/>
      <c r="F359" s="297"/>
      <c r="G359" s="297"/>
      <c r="H359" s="297"/>
      <c r="I359" s="297"/>
      <c r="J359" s="297"/>
      <c r="K359" s="297"/>
      <c r="L359" s="297"/>
      <c r="M359" s="297"/>
      <c r="N359" s="297"/>
      <c r="O359" s="297"/>
      <c r="P359" s="297"/>
      <c r="Q359" s="297"/>
      <c r="R359" s="297"/>
      <c r="S359" s="297"/>
      <c r="T359" s="297"/>
      <c r="U359" s="297"/>
      <c r="V359" s="297"/>
      <c r="W359" s="297"/>
      <c r="X359" s="297"/>
      <c r="Y359" s="297"/>
      <c r="Z359" s="297"/>
    </row>
    <row r="360" spans="1:26" ht="15.75" customHeight="1">
      <c r="A360" s="297"/>
      <c r="B360" s="297"/>
      <c r="C360" s="297"/>
      <c r="D360" s="579"/>
      <c r="E360" s="297"/>
      <c r="F360" s="297"/>
      <c r="G360" s="297"/>
      <c r="H360" s="297"/>
      <c r="I360" s="297"/>
      <c r="J360" s="297"/>
      <c r="K360" s="297"/>
      <c r="L360" s="297"/>
      <c r="M360" s="297"/>
      <c r="N360" s="297"/>
      <c r="O360" s="297"/>
      <c r="P360" s="297"/>
      <c r="Q360" s="297"/>
      <c r="R360" s="297"/>
      <c r="S360" s="297"/>
      <c r="T360" s="297"/>
      <c r="U360" s="297"/>
      <c r="V360" s="297"/>
      <c r="W360" s="297"/>
      <c r="X360" s="297"/>
      <c r="Y360" s="297"/>
      <c r="Z360" s="297"/>
    </row>
    <row r="361" spans="1:26" ht="15.75" customHeight="1">
      <c r="A361" s="297"/>
      <c r="B361" s="297"/>
      <c r="C361" s="297"/>
      <c r="D361" s="579"/>
      <c r="E361" s="297"/>
      <c r="F361" s="297"/>
      <c r="G361" s="297"/>
      <c r="H361" s="297"/>
      <c r="I361" s="297"/>
      <c r="J361" s="297"/>
      <c r="K361" s="297"/>
      <c r="L361" s="297"/>
      <c r="M361" s="297"/>
      <c r="N361" s="297"/>
      <c r="O361" s="297"/>
      <c r="P361" s="297"/>
      <c r="Q361" s="297"/>
      <c r="R361" s="297"/>
      <c r="S361" s="297"/>
      <c r="T361" s="297"/>
      <c r="U361" s="297"/>
      <c r="V361" s="297"/>
      <c r="W361" s="297"/>
      <c r="X361" s="297"/>
      <c r="Y361" s="297"/>
      <c r="Z361" s="297"/>
    </row>
    <row r="362" spans="1:26" ht="15.75" customHeight="1">
      <c r="A362" s="297"/>
      <c r="B362" s="297"/>
      <c r="C362" s="297"/>
      <c r="D362" s="579"/>
      <c r="E362" s="297"/>
      <c r="F362" s="297"/>
      <c r="G362" s="297"/>
      <c r="H362" s="297"/>
      <c r="I362" s="297"/>
      <c r="J362" s="297"/>
      <c r="K362" s="297"/>
      <c r="L362" s="297"/>
      <c r="M362" s="297"/>
      <c r="N362" s="297"/>
      <c r="O362" s="297"/>
      <c r="P362" s="297"/>
      <c r="Q362" s="297"/>
      <c r="R362" s="297"/>
      <c r="S362" s="297"/>
      <c r="T362" s="297"/>
      <c r="U362" s="297"/>
      <c r="V362" s="297"/>
      <c r="W362" s="297"/>
      <c r="X362" s="297"/>
      <c r="Y362" s="297"/>
      <c r="Z362" s="297"/>
    </row>
    <row r="363" spans="1:26" ht="15.75" customHeight="1">
      <c r="A363" s="297"/>
      <c r="B363" s="297"/>
      <c r="C363" s="297"/>
      <c r="D363" s="579"/>
      <c r="E363" s="297"/>
      <c r="F363" s="297"/>
      <c r="G363" s="297"/>
      <c r="H363" s="297"/>
      <c r="I363" s="297"/>
      <c r="J363" s="297"/>
      <c r="K363" s="297"/>
      <c r="L363" s="297"/>
      <c r="M363" s="297"/>
      <c r="N363" s="297"/>
      <c r="O363" s="297"/>
      <c r="P363" s="297"/>
      <c r="Q363" s="297"/>
      <c r="R363" s="297"/>
      <c r="S363" s="297"/>
      <c r="T363" s="297"/>
      <c r="U363" s="297"/>
      <c r="V363" s="297"/>
      <c r="W363" s="297"/>
      <c r="X363" s="297"/>
      <c r="Y363" s="297"/>
      <c r="Z363" s="297"/>
    </row>
    <row r="364" spans="1:26" ht="15.75" customHeight="1">
      <c r="A364" s="297"/>
      <c r="B364" s="297"/>
      <c r="C364" s="297"/>
      <c r="D364" s="579"/>
      <c r="E364" s="297"/>
      <c r="F364" s="297"/>
      <c r="G364" s="297"/>
      <c r="H364" s="297"/>
      <c r="I364" s="297"/>
      <c r="J364" s="297"/>
      <c r="K364" s="297"/>
      <c r="L364" s="297"/>
      <c r="M364" s="297"/>
      <c r="N364" s="297"/>
      <c r="O364" s="297"/>
      <c r="P364" s="297"/>
      <c r="Q364" s="297"/>
      <c r="R364" s="297"/>
      <c r="S364" s="297"/>
      <c r="T364" s="297"/>
      <c r="U364" s="297"/>
      <c r="V364" s="297"/>
      <c r="W364" s="297"/>
      <c r="X364" s="297"/>
      <c r="Y364" s="297"/>
      <c r="Z364" s="297"/>
    </row>
    <row r="365" spans="1:26" ht="15.75" customHeight="1">
      <c r="A365" s="297"/>
      <c r="B365" s="297"/>
      <c r="C365" s="297"/>
      <c r="D365" s="579"/>
      <c r="E365" s="297"/>
      <c r="F365" s="297"/>
      <c r="G365" s="297"/>
      <c r="H365" s="297"/>
      <c r="I365" s="297"/>
      <c r="J365" s="297"/>
      <c r="K365" s="297"/>
      <c r="L365" s="297"/>
      <c r="M365" s="297"/>
      <c r="N365" s="297"/>
      <c r="O365" s="297"/>
      <c r="P365" s="297"/>
      <c r="Q365" s="297"/>
      <c r="R365" s="297"/>
      <c r="S365" s="297"/>
      <c r="T365" s="297"/>
      <c r="U365" s="297"/>
      <c r="V365" s="297"/>
      <c r="W365" s="297"/>
      <c r="X365" s="297"/>
      <c r="Y365" s="297"/>
      <c r="Z365" s="297"/>
    </row>
    <row r="366" spans="1:26" ht="15.75" customHeight="1">
      <c r="A366" s="297"/>
      <c r="B366" s="297"/>
      <c r="C366" s="297"/>
      <c r="D366" s="579"/>
      <c r="E366" s="297"/>
      <c r="F366" s="297"/>
      <c r="G366" s="297"/>
      <c r="H366" s="297"/>
      <c r="I366" s="297"/>
      <c r="J366" s="297"/>
      <c r="K366" s="297"/>
      <c r="L366" s="297"/>
      <c r="M366" s="297"/>
      <c r="N366" s="297"/>
      <c r="O366" s="297"/>
      <c r="P366" s="297"/>
      <c r="Q366" s="297"/>
      <c r="R366" s="297"/>
      <c r="S366" s="297"/>
      <c r="T366" s="297"/>
      <c r="U366" s="297"/>
      <c r="V366" s="297"/>
      <c r="W366" s="297"/>
      <c r="X366" s="297"/>
      <c r="Y366" s="297"/>
      <c r="Z366" s="297"/>
    </row>
    <row r="367" spans="1:26" ht="15.75" customHeight="1">
      <c r="A367" s="297"/>
      <c r="B367" s="297"/>
      <c r="C367" s="297"/>
      <c r="D367" s="579"/>
      <c r="E367" s="297"/>
      <c r="F367" s="297"/>
      <c r="G367" s="297"/>
      <c r="H367" s="297"/>
      <c r="I367" s="297"/>
      <c r="J367" s="297"/>
      <c r="K367" s="297"/>
      <c r="L367" s="297"/>
      <c r="M367" s="297"/>
      <c r="N367" s="297"/>
      <c r="O367" s="297"/>
      <c r="P367" s="297"/>
      <c r="Q367" s="297"/>
      <c r="R367" s="297"/>
      <c r="S367" s="297"/>
      <c r="T367" s="297"/>
      <c r="U367" s="297"/>
      <c r="V367" s="297"/>
      <c r="W367" s="297"/>
      <c r="X367" s="297"/>
      <c r="Y367" s="297"/>
      <c r="Z367" s="297"/>
    </row>
    <row r="368" spans="1:26" ht="15.75" customHeight="1">
      <c r="A368" s="297"/>
      <c r="B368" s="297"/>
      <c r="C368" s="297"/>
      <c r="D368" s="579"/>
      <c r="E368" s="297"/>
      <c r="F368" s="297"/>
      <c r="G368" s="297"/>
      <c r="H368" s="297"/>
      <c r="I368" s="297"/>
      <c r="J368" s="297"/>
      <c r="K368" s="297"/>
      <c r="L368" s="297"/>
      <c r="M368" s="297"/>
      <c r="N368" s="297"/>
      <c r="O368" s="297"/>
      <c r="P368" s="297"/>
      <c r="Q368" s="297"/>
      <c r="R368" s="297"/>
      <c r="S368" s="297"/>
      <c r="T368" s="297"/>
      <c r="U368" s="297"/>
      <c r="V368" s="297"/>
      <c r="W368" s="297"/>
      <c r="X368" s="297"/>
      <c r="Y368" s="297"/>
      <c r="Z368" s="297"/>
    </row>
    <row r="369" spans="1:26" ht="15.75" customHeight="1">
      <c r="A369" s="297"/>
      <c r="B369" s="297"/>
      <c r="C369" s="297"/>
      <c r="D369" s="579"/>
      <c r="E369" s="297"/>
      <c r="F369" s="297"/>
      <c r="G369" s="297"/>
      <c r="H369" s="297"/>
      <c r="I369" s="297"/>
      <c r="J369" s="297"/>
      <c r="K369" s="297"/>
      <c r="L369" s="297"/>
      <c r="M369" s="297"/>
      <c r="N369" s="297"/>
      <c r="O369" s="297"/>
      <c r="P369" s="297"/>
      <c r="Q369" s="297"/>
      <c r="R369" s="297"/>
      <c r="S369" s="297"/>
      <c r="T369" s="297"/>
      <c r="U369" s="297"/>
      <c r="V369" s="297"/>
      <c r="W369" s="297"/>
      <c r="X369" s="297"/>
      <c r="Y369" s="297"/>
      <c r="Z369" s="297"/>
    </row>
    <row r="370" spans="1:26" ht="15.75" customHeight="1">
      <c r="A370" s="297"/>
      <c r="B370" s="297"/>
      <c r="C370" s="297"/>
      <c r="D370" s="579"/>
      <c r="E370" s="297"/>
      <c r="F370" s="297"/>
      <c r="G370" s="297"/>
      <c r="H370" s="297"/>
      <c r="I370" s="297"/>
      <c r="J370" s="297"/>
      <c r="K370" s="297"/>
      <c r="L370" s="297"/>
      <c r="M370" s="297"/>
      <c r="N370" s="297"/>
      <c r="O370" s="297"/>
      <c r="P370" s="297"/>
      <c r="Q370" s="297"/>
      <c r="R370" s="297"/>
      <c r="S370" s="297"/>
      <c r="T370" s="297"/>
      <c r="U370" s="297"/>
      <c r="V370" s="297"/>
      <c r="W370" s="297"/>
      <c r="X370" s="297"/>
      <c r="Y370" s="297"/>
      <c r="Z370" s="297"/>
    </row>
    <row r="371" spans="1:26" ht="15.75" customHeight="1">
      <c r="A371" s="297"/>
      <c r="B371" s="297"/>
      <c r="C371" s="297"/>
      <c r="D371" s="579"/>
      <c r="E371" s="297"/>
      <c r="F371" s="297"/>
      <c r="G371" s="297"/>
      <c r="H371" s="297"/>
      <c r="I371" s="297"/>
      <c r="J371" s="297"/>
      <c r="K371" s="297"/>
      <c r="L371" s="297"/>
      <c r="M371" s="297"/>
      <c r="N371" s="297"/>
      <c r="O371" s="297"/>
      <c r="P371" s="297"/>
      <c r="Q371" s="297"/>
      <c r="R371" s="297"/>
      <c r="S371" s="297"/>
      <c r="T371" s="297"/>
      <c r="U371" s="297"/>
      <c r="V371" s="297"/>
      <c r="W371" s="297"/>
      <c r="X371" s="297"/>
      <c r="Y371" s="297"/>
      <c r="Z371" s="297"/>
    </row>
    <row r="372" spans="1:26" ht="15.75" customHeight="1">
      <c r="A372" s="297"/>
      <c r="B372" s="297"/>
      <c r="C372" s="297"/>
      <c r="D372" s="579"/>
      <c r="E372" s="297"/>
      <c r="F372" s="297"/>
      <c r="G372" s="297"/>
      <c r="H372" s="297"/>
      <c r="I372" s="297"/>
      <c r="J372" s="297"/>
      <c r="K372" s="297"/>
      <c r="L372" s="297"/>
      <c r="M372" s="297"/>
      <c r="N372" s="297"/>
      <c r="O372" s="297"/>
      <c r="P372" s="297"/>
      <c r="Q372" s="297"/>
      <c r="R372" s="297"/>
      <c r="S372" s="297"/>
      <c r="T372" s="297"/>
      <c r="U372" s="297"/>
      <c r="V372" s="297"/>
      <c r="W372" s="297"/>
      <c r="X372" s="297"/>
      <c r="Y372" s="297"/>
      <c r="Z372" s="297"/>
    </row>
    <row r="373" spans="1:26" ht="15.75" customHeight="1">
      <c r="A373" s="297"/>
      <c r="B373" s="297"/>
      <c r="C373" s="297"/>
      <c r="D373" s="579"/>
      <c r="E373" s="297"/>
      <c r="F373" s="297"/>
      <c r="G373" s="297"/>
      <c r="H373" s="297"/>
      <c r="I373" s="297"/>
      <c r="J373" s="297"/>
      <c r="K373" s="297"/>
      <c r="L373" s="297"/>
      <c r="M373" s="297"/>
      <c r="N373" s="297"/>
      <c r="O373" s="297"/>
      <c r="P373" s="297"/>
      <c r="Q373" s="297"/>
      <c r="R373" s="297"/>
      <c r="S373" s="297"/>
      <c r="T373" s="297"/>
      <c r="U373" s="297"/>
      <c r="V373" s="297"/>
      <c r="W373" s="297"/>
      <c r="X373" s="297"/>
      <c r="Y373" s="297"/>
      <c r="Z373" s="297"/>
    </row>
    <row r="374" spans="1:26" ht="15.75" customHeight="1">
      <c r="A374" s="297"/>
      <c r="B374" s="297"/>
      <c r="C374" s="297"/>
      <c r="D374" s="579"/>
      <c r="E374" s="297"/>
      <c r="F374" s="297"/>
      <c r="G374" s="297"/>
      <c r="H374" s="297"/>
      <c r="I374" s="297"/>
      <c r="J374" s="297"/>
      <c r="K374" s="297"/>
      <c r="L374" s="297"/>
      <c r="M374" s="297"/>
      <c r="N374" s="297"/>
      <c r="O374" s="297"/>
      <c r="P374" s="297"/>
      <c r="Q374" s="297"/>
      <c r="R374" s="297"/>
      <c r="S374" s="297"/>
      <c r="T374" s="297"/>
      <c r="U374" s="297"/>
      <c r="V374" s="297"/>
      <c r="W374" s="297"/>
      <c r="X374" s="297"/>
      <c r="Y374" s="297"/>
      <c r="Z374" s="297"/>
    </row>
    <row r="375" spans="1:26" ht="15.75" customHeight="1">
      <c r="A375" s="297"/>
      <c r="B375" s="297"/>
      <c r="C375" s="297"/>
      <c r="D375" s="579"/>
      <c r="E375" s="297"/>
      <c r="F375" s="297"/>
      <c r="G375" s="297"/>
      <c r="H375" s="297"/>
      <c r="I375" s="297"/>
      <c r="J375" s="297"/>
      <c r="K375" s="297"/>
      <c r="L375" s="297"/>
      <c r="M375" s="297"/>
      <c r="N375" s="297"/>
      <c r="O375" s="297"/>
      <c r="P375" s="297"/>
      <c r="Q375" s="297"/>
      <c r="R375" s="297"/>
      <c r="S375" s="297"/>
      <c r="T375" s="297"/>
      <c r="U375" s="297"/>
      <c r="V375" s="297"/>
      <c r="W375" s="297"/>
      <c r="X375" s="297"/>
      <c r="Y375" s="297"/>
      <c r="Z375" s="297"/>
    </row>
    <row r="376" spans="1:26" ht="15.75" customHeight="1">
      <c r="A376" s="297"/>
      <c r="B376" s="297"/>
      <c r="C376" s="297"/>
      <c r="D376" s="579"/>
      <c r="E376" s="297"/>
      <c r="F376" s="297"/>
      <c r="G376" s="297"/>
      <c r="H376" s="297"/>
      <c r="I376" s="297"/>
      <c r="J376" s="297"/>
      <c r="K376" s="297"/>
      <c r="L376" s="297"/>
      <c r="M376" s="297"/>
      <c r="N376" s="297"/>
      <c r="O376" s="297"/>
      <c r="P376" s="297"/>
      <c r="Q376" s="297"/>
      <c r="R376" s="297"/>
      <c r="S376" s="297"/>
      <c r="T376" s="297"/>
      <c r="U376" s="297"/>
      <c r="V376" s="297"/>
      <c r="W376" s="297"/>
      <c r="X376" s="297"/>
      <c r="Y376" s="297"/>
      <c r="Z376" s="297"/>
    </row>
    <row r="377" spans="1:26" ht="15.75" customHeight="1">
      <c r="A377" s="297"/>
      <c r="B377" s="297"/>
      <c r="C377" s="297"/>
      <c r="D377" s="579"/>
      <c r="E377" s="297"/>
      <c r="F377" s="297"/>
      <c r="G377" s="297"/>
      <c r="H377" s="297"/>
      <c r="I377" s="297"/>
      <c r="J377" s="297"/>
      <c r="K377" s="297"/>
      <c r="L377" s="297"/>
      <c r="M377" s="297"/>
      <c r="N377" s="297"/>
      <c r="O377" s="297"/>
      <c r="P377" s="297"/>
      <c r="Q377" s="297"/>
      <c r="R377" s="297"/>
      <c r="S377" s="297"/>
      <c r="T377" s="297"/>
      <c r="U377" s="297"/>
      <c r="V377" s="297"/>
      <c r="W377" s="297"/>
      <c r="X377" s="297"/>
      <c r="Y377" s="297"/>
      <c r="Z377" s="297"/>
    </row>
    <row r="378" spans="1:26" ht="15.75" customHeight="1">
      <c r="A378" s="297"/>
      <c r="B378" s="297"/>
      <c r="C378" s="297"/>
      <c r="D378" s="579"/>
      <c r="E378" s="297"/>
      <c r="F378" s="297"/>
      <c r="G378" s="297"/>
      <c r="H378" s="297"/>
      <c r="I378" s="297"/>
      <c r="J378" s="297"/>
      <c r="K378" s="297"/>
      <c r="L378" s="297"/>
      <c r="M378" s="297"/>
      <c r="N378" s="297"/>
      <c r="O378" s="297"/>
      <c r="P378" s="297"/>
      <c r="Q378" s="297"/>
      <c r="R378" s="297"/>
      <c r="S378" s="297"/>
      <c r="T378" s="297"/>
      <c r="U378" s="297"/>
      <c r="V378" s="297"/>
      <c r="W378" s="297"/>
      <c r="X378" s="297"/>
      <c r="Y378" s="297"/>
      <c r="Z378" s="297"/>
    </row>
    <row r="379" spans="1:26" ht="15.75" customHeight="1">
      <c r="A379" s="297"/>
      <c r="B379" s="297"/>
      <c r="C379" s="297"/>
      <c r="D379" s="579"/>
      <c r="E379" s="297"/>
      <c r="F379" s="297"/>
      <c r="G379" s="297"/>
      <c r="H379" s="297"/>
      <c r="I379" s="297"/>
      <c r="J379" s="297"/>
      <c r="K379" s="297"/>
      <c r="L379" s="297"/>
      <c r="M379" s="297"/>
      <c r="N379" s="297"/>
      <c r="O379" s="297"/>
      <c r="P379" s="297"/>
      <c r="Q379" s="297"/>
      <c r="R379" s="297"/>
      <c r="S379" s="297"/>
      <c r="T379" s="297"/>
      <c r="U379" s="297"/>
      <c r="V379" s="297"/>
      <c r="W379" s="297"/>
      <c r="X379" s="297"/>
      <c r="Y379" s="297"/>
      <c r="Z379" s="297"/>
    </row>
    <row r="380" spans="1:26" ht="15.75" customHeight="1">
      <c r="A380" s="297"/>
      <c r="B380" s="297"/>
      <c r="C380" s="297"/>
      <c r="D380" s="579"/>
      <c r="E380" s="297"/>
      <c r="F380" s="297"/>
      <c r="G380" s="297"/>
      <c r="H380" s="297"/>
      <c r="I380" s="297"/>
      <c r="J380" s="297"/>
      <c r="K380" s="297"/>
      <c r="L380" s="297"/>
      <c r="M380" s="297"/>
      <c r="N380" s="297"/>
      <c r="O380" s="297"/>
      <c r="P380" s="297"/>
      <c r="Q380" s="297"/>
      <c r="R380" s="297"/>
      <c r="S380" s="297"/>
      <c r="T380" s="297"/>
      <c r="U380" s="297"/>
      <c r="V380" s="297"/>
      <c r="W380" s="297"/>
      <c r="X380" s="297"/>
      <c r="Y380" s="297"/>
      <c r="Z380" s="297"/>
    </row>
    <row r="381" spans="1:26" ht="15.75" customHeight="1">
      <c r="A381" s="297"/>
      <c r="B381" s="297"/>
      <c r="C381" s="297"/>
      <c r="D381" s="579"/>
      <c r="E381" s="297"/>
      <c r="F381" s="297"/>
      <c r="G381" s="297"/>
      <c r="H381" s="297"/>
      <c r="I381" s="297"/>
      <c r="J381" s="297"/>
      <c r="K381" s="297"/>
      <c r="L381" s="297"/>
      <c r="M381" s="297"/>
      <c r="N381" s="297"/>
      <c r="O381" s="297"/>
      <c r="P381" s="297"/>
      <c r="Q381" s="297"/>
      <c r="R381" s="297"/>
      <c r="S381" s="297"/>
      <c r="T381" s="297"/>
      <c r="U381" s="297"/>
      <c r="V381" s="297"/>
      <c r="W381" s="297"/>
      <c r="X381" s="297"/>
      <c r="Y381" s="297"/>
      <c r="Z381" s="297"/>
    </row>
    <row r="382" spans="1:26" ht="15.75" customHeight="1">
      <c r="A382" s="297"/>
      <c r="B382" s="297"/>
      <c r="C382" s="297"/>
      <c r="D382" s="579"/>
      <c r="E382" s="297"/>
      <c r="F382" s="297"/>
      <c r="G382" s="297"/>
      <c r="H382" s="297"/>
      <c r="I382" s="297"/>
      <c r="J382" s="297"/>
      <c r="K382" s="297"/>
      <c r="L382" s="297"/>
      <c r="M382" s="297"/>
      <c r="N382" s="297"/>
      <c r="O382" s="297"/>
      <c r="P382" s="297"/>
      <c r="Q382" s="297"/>
      <c r="R382" s="297"/>
      <c r="S382" s="297"/>
      <c r="T382" s="297"/>
      <c r="U382" s="297"/>
      <c r="V382" s="297"/>
      <c r="W382" s="297"/>
      <c r="X382" s="297"/>
      <c r="Y382" s="297"/>
      <c r="Z382" s="297"/>
    </row>
    <row r="383" spans="1:26" ht="15.75" customHeight="1">
      <c r="A383" s="297"/>
      <c r="B383" s="297"/>
      <c r="C383" s="297"/>
      <c r="D383" s="579"/>
      <c r="E383" s="297"/>
      <c r="F383" s="297"/>
      <c r="G383" s="297"/>
      <c r="H383" s="297"/>
      <c r="I383" s="297"/>
      <c r="J383" s="297"/>
      <c r="K383" s="297"/>
      <c r="L383" s="297"/>
      <c r="M383" s="297"/>
      <c r="N383" s="297"/>
      <c r="O383" s="297"/>
      <c r="P383" s="297"/>
      <c r="Q383" s="297"/>
      <c r="R383" s="297"/>
      <c r="S383" s="297"/>
      <c r="T383" s="297"/>
      <c r="U383" s="297"/>
      <c r="V383" s="297"/>
      <c r="W383" s="297"/>
      <c r="X383" s="297"/>
      <c r="Y383" s="297"/>
      <c r="Z383" s="297"/>
    </row>
    <row r="384" spans="1:26" ht="15.75" customHeight="1">
      <c r="A384" s="297"/>
      <c r="B384" s="297"/>
      <c r="C384" s="297"/>
      <c r="D384" s="579"/>
      <c r="E384" s="297"/>
      <c r="F384" s="297"/>
      <c r="G384" s="297"/>
      <c r="H384" s="297"/>
      <c r="I384" s="297"/>
      <c r="J384" s="297"/>
      <c r="K384" s="297"/>
      <c r="L384" s="297"/>
      <c r="M384" s="297"/>
      <c r="N384" s="297"/>
      <c r="O384" s="297"/>
      <c r="P384" s="297"/>
      <c r="Q384" s="297"/>
      <c r="R384" s="297"/>
      <c r="S384" s="297"/>
      <c r="T384" s="297"/>
      <c r="U384" s="297"/>
      <c r="V384" s="297"/>
      <c r="W384" s="297"/>
      <c r="X384" s="297"/>
      <c r="Y384" s="297"/>
      <c r="Z384" s="297"/>
    </row>
    <row r="385" spans="1:26" ht="15.75" customHeight="1">
      <c r="A385" s="297"/>
      <c r="B385" s="297"/>
      <c r="C385" s="297"/>
      <c r="D385" s="579"/>
      <c r="E385" s="297"/>
      <c r="F385" s="297"/>
      <c r="G385" s="297"/>
      <c r="H385" s="297"/>
      <c r="I385" s="297"/>
      <c r="J385" s="297"/>
      <c r="K385" s="297"/>
      <c r="L385" s="297"/>
      <c r="M385" s="297"/>
      <c r="N385" s="297"/>
      <c r="O385" s="297"/>
      <c r="P385" s="297"/>
      <c r="Q385" s="297"/>
      <c r="R385" s="297"/>
      <c r="S385" s="297"/>
      <c r="T385" s="297"/>
      <c r="U385" s="297"/>
      <c r="V385" s="297"/>
      <c r="W385" s="297"/>
      <c r="X385" s="297"/>
      <c r="Y385" s="297"/>
      <c r="Z385" s="297"/>
    </row>
    <row r="386" spans="1:26" ht="15.75" customHeight="1">
      <c r="A386" s="297"/>
      <c r="B386" s="297"/>
      <c r="C386" s="297"/>
      <c r="D386" s="579"/>
      <c r="E386" s="297"/>
      <c r="F386" s="297"/>
      <c r="G386" s="297"/>
      <c r="H386" s="297"/>
      <c r="I386" s="297"/>
      <c r="J386" s="297"/>
      <c r="K386" s="297"/>
      <c r="L386" s="297"/>
      <c r="M386" s="297"/>
      <c r="N386" s="297"/>
      <c r="O386" s="297"/>
      <c r="P386" s="297"/>
      <c r="Q386" s="297"/>
      <c r="R386" s="297"/>
      <c r="S386" s="297"/>
      <c r="T386" s="297"/>
      <c r="U386" s="297"/>
      <c r="V386" s="297"/>
      <c r="W386" s="297"/>
      <c r="X386" s="297"/>
      <c r="Y386" s="297"/>
      <c r="Z386" s="297"/>
    </row>
    <row r="387" spans="1:26" ht="15.75" customHeight="1">
      <c r="A387" s="297"/>
      <c r="B387" s="297"/>
      <c r="C387" s="297"/>
      <c r="D387" s="579"/>
      <c r="E387" s="297"/>
      <c r="F387" s="297"/>
      <c r="G387" s="297"/>
      <c r="H387" s="297"/>
      <c r="I387" s="297"/>
      <c r="J387" s="297"/>
      <c r="K387" s="297"/>
      <c r="L387" s="297"/>
      <c r="M387" s="297"/>
      <c r="N387" s="297"/>
      <c r="O387" s="297"/>
      <c r="P387" s="297"/>
      <c r="Q387" s="297"/>
      <c r="R387" s="297"/>
      <c r="S387" s="297"/>
      <c r="T387" s="297"/>
      <c r="U387" s="297"/>
      <c r="V387" s="297"/>
      <c r="W387" s="297"/>
      <c r="X387" s="297"/>
      <c r="Y387" s="297"/>
      <c r="Z387" s="297"/>
    </row>
    <row r="388" spans="1:26" ht="15.75" customHeight="1">
      <c r="A388" s="297"/>
      <c r="B388" s="297"/>
      <c r="C388" s="297"/>
      <c r="D388" s="579"/>
      <c r="E388" s="297"/>
      <c r="F388" s="297"/>
      <c r="G388" s="297"/>
      <c r="H388" s="297"/>
      <c r="I388" s="297"/>
      <c r="J388" s="297"/>
      <c r="K388" s="297"/>
      <c r="L388" s="297"/>
      <c r="M388" s="297"/>
      <c r="N388" s="297"/>
      <c r="O388" s="297"/>
      <c r="P388" s="297"/>
      <c r="Q388" s="297"/>
      <c r="R388" s="297"/>
      <c r="S388" s="297"/>
      <c r="T388" s="297"/>
      <c r="U388" s="297"/>
      <c r="V388" s="297"/>
      <c r="W388" s="297"/>
      <c r="X388" s="297"/>
      <c r="Y388" s="297"/>
      <c r="Z388" s="297"/>
    </row>
    <row r="389" spans="1:26" ht="15.75" customHeight="1">
      <c r="A389" s="297"/>
      <c r="B389" s="297"/>
      <c r="C389" s="297"/>
      <c r="D389" s="579"/>
      <c r="E389" s="297"/>
      <c r="F389" s="297"/>
      <c r="G389" s="297"/>
      <c r="H389" s="297"/>
      <c r="I389" s="297"/>
      <c r="J389" s="297"/>
      <c r="K389" s="297"/>
      <c r="L389" s="297"/>
      <c r="M389" s="297"/>
      <c r="N389" s="297"/>
      <c r="O389" s="297"/>
      <c r="P389" s="297"/>
      <c r="Q389" s="297"/>
      <c r="R389" s="297"/>
      <c r="S389" s="297"/>
      <c r="T389" s="297"/>
      <c r="U389" s="297"/>
      <c r="V389" s="297"/>
      <c r="W389" s="297"/>
      <c r="X389" s="297"/>
      <c r="Y389" s="297"/>
      <c r="Z389" s="297"/>
    </row>
    <row r="390" spans="1:26" ht="15.75" customHeight="1">
      <c r="A390" s="297"/>
      <c r="B390" s="297"/>
      <c r="C390" s="297"/>
      <c r="D390" s="579"/>
      <c r="E390" s="297"/>
      <c r="F390" s="297"/>
      <c r="G390" s="297"/>
      <c r="H390" s="297"/>
      <c r="I390" s="297"/>
      <c r="J390" s="297"/>
      <c r="K390" s="297"/>
      <c r="L390" s="297"/>
      <c r="M390" s="297"/>
      <c r="N390" s="297"/>
      <c r="O390" s="297"/>
      <c r="P390" s="297"/>
      <c r="Q390" s="297"/>
      <c r="R390" s="297"/>
      <c r="S390" s="297"/>
      <c r="T390" s="297"/>
      <c r="U390" s="297"/>
      <c r="V390" s="297"/>
      <c r="W390" s="297"/>
      <c r="X390" s="297"/>
      <c r="Y390" s="297"/>
      <c r="Z390" s="297"/>
    </row>
    <row r="391" spans="1:26" ht="15.75" customHeight="1">
      <c r="A391" s="297"/>
      <c r="B391" s="297"/>
      <c r="C391" s="297"/>
      <c r="D391" s="579"/>
      <c r="E391" s="297"/>
      <c r="F391" s="297"/>
      <c r="G391" s="297"/>
      <c r="H391" s="297"/>
      <c r="I391" s="297"/>
      <c r="J391" s="297"/>
      <c r="K391" s="297"/>
      <c r="L391" s="297"/>
      <c r="M391" s="297"/>
      <c r="N391" s="297"/>
      <c r="O391" s="297"/>
      <c r="P391" s="297"/>
      <c r="Q391" s="297"/>
      <c r="R391" s="297"/>
      <c r="S391" s="297"/>
      <c r="T391" s="297"/>
      <c r="U391" s="297"/>
      <c r="V391" s="297"/>
      <c r="W391" s="297"/>
      <c r="X391" s="297"/>
      <c r="Y391" s="297"/>
      <c r="Z391" s="297"/>
    </row>
    <row r="392" spans="1:26" ht="15.75" customHeight="1">
      <c r="A392" s="297"/>
      <c r="B392" s="297"/>
      <c r="C392" s="297"/>
      <c r="D392" s="579"/>
      <c r="E392" s="297"/>
      <c r="F392" s="297"/>
      <c r="G392" s="297"/>
      <c r="H392" s="297"/>
      <c r="I392" s="297"/>
      <c r="J392" s="297"/>
      <c r="K392" s="297"/>
      <c r="L392" s="297"/>
      <c r="M392" s="297"/>
      <c r="N392" s="297"/>
      <c r="O392" s="297"/>
      <c r="P392" s="297"/>
      <c r="Q392" s="297"/>
      <c r="R392" s="297"/>
      <c r="S392" s="297"/>
      <c r="T392" s="297"/>
      <c r="U392" s="297"/>
      <c r="V392" s="297"/>
      <c r="W392" s="297"/>
      <c r="X392" s="297"/>
      <c r="Y392" s="297"/>
      <c r="Z392" s="297"/>
    </row>
    <row r="393" spans="1:26" ht="15.75" customHeight="1">
      <c r="A393" s="297"/>
      <c r="B393" s="297"/>
      <c r="C393" s="297"/>
      <c r="D393" s="579"/>
      <c r="E393" s="297"/>
      <c r="F393" s="297"/>
      <c r="G393" s="297"/>
      <c r="H393" s="297"/>
      <c r="I393" s="297"/>
      <c r="J393" s="297"/>
      <c r="K393" s="297"/>
      <c r="L393" s="297"/>
      <c r="M393" s="297"/>
      <c r="N393" s="297"/>
      <c r="O393" s="297"/>
      <c r="P393" s="297"/>
      <c r="Q393" s="297"/>
      <c r="R393" s="297"/>
      <c r="S393" s="297"/>
      <c r="T393" s="297"/>
      <c r="U393" s="297"/>
      <c r="V393" s="297"/>
      <c r="W393" s="297"/>
      <c r="X393" s="297"/>
      <c r="Y393" s="297"/>
      <c r="Z393" s="297"/>
    </row>
    <row r="394" spans="1:26" ht="15.75" customHeight="1">
      <c r="A394" s="297"/>
      <c r="B394" s="297"/>
      <c r="C394" s="297"/>
      <c r="D394" s="579"/>
      <c r="E394" s="297"/>
      <c r="F394" s="297"/>
      <c r="G394" s="297"/>
      <c r="H394" s="297"/>
      <c r="I394" s="297"/>
      <c r="J394" s="297"/>
      <c r="K394" s="297"/>
      <c r="L394" s="297"/>
      <c r="M394" s="297"/>
      <c r="N394" s="297"/>
      <c r="O394" s="297"/>
      <c r="P394" s="297"/>
      <c r="Q394" s="297"/>
      <c r="R394" s="297"/>
      <c r="S394" s="297"/>
      <c r="T394" s="297"/>
      <c r="U394" s="297"/>
      <c r="V394" s="297"/>
      <c r="W394" s="297"/>
      <c r="X394" s="297"/>
      <c r="Y394" s="297"/>
      <c r="Z394" s="297"/>
    </row>
    <row r="395" spans="1:26" ht="15.75" customHeight="1">
      <c r="A395" s="297"/>
      <c r="B395" s="297"/>
      <c r="C395" s="297"/>
      <c r="D395" s="579"/>
      <c r="E395" s="297"/>
      <c r="F395" s="297"/>
      <c r="G395" s="297"/>
      <c r="H395" s="297"/>
      <c r="I395" s="297"/>
      <c r="J395" s="297"/>
      <c r="K395" s="297"/>
      <c r="L395" s="297"/>
      <c r="M395" s="297"/>
      <c r="N395" s="297"/>
      <c r="O395" s="297"/>
      <c r="P395" s="297"/>
      <c r="Q395" s="297"/>
      <c r="R395" s="297"/>
      <c r="S395" s="297"/>
      <c r="T395" s="297"/>
      <c r="U395" s="297"/>
      <c r="V395" s="297"/>
      <c r="W395" s="297"/>
      <c r="X395" s="297"/>
      <c r="Y395" s="297"/>
      <c r="Z395" s="297"/>
    </row>
    <row r="396" spans="1:26" ht="15.75" customHeight="1">
      <c r="A396" s="297"/>
      <c r="B396" s="297"/>
      <c r="C396" s="297"/>
      <c r="D396" s="579"/>
      <c r="E396" s="297"/>
      <c r="F396" s="297"/>
      <c r="G396" s="297"/>
      <c r="H396" s="297"/>
      <c r="I396" s="297"/>
      <c r="J396" s="297"/>
      <c r="K396" s="297"/>
      <c r="L396" s="297"/>
      <c r="M396" s="297"/>
      <c r="N396" s="297"/>
      <c r="O396" s="297"/>
      <c r="P396" s="297"/>
      <c r="Q396" s="297"/>
      <c r="R396" s="297"/>
      <c r="S396" s="297"/>
      <c r="T396" s="297"/>
      <c r="U396" s="297"/>
      <c r="V396" s="297"/>
      <c r="W396" s="297"/>
      <c r="X396" s="297"/>
      <c r="Y396" s="297"/>
      <c r="Z396" s="297"/>
    </row>
    <row r="397" spans="1:26" ht="15.75" customHeight="1">
      <c r="A397" s="297"/>
      <c r="B397" s="297"/>
      <c r="C397" s="297"/>
      <c r="D397" s="579"/>
      <c r="E397" s="297"/>
      <c r="F397" s="297"/>
      <c r="G397" s="297"/>
      <c r="H397" s="297"/>
      <c r="I397" s="297"/>
      <c r="J397" s="297"/>
      <c r="K397" s="297"/>
      <c r="L397" s="297"/>
      <c r="M397" s="297"/>
      <c r="N397" s="297"/>
      <c r="O397" s="297"/>
      <c r="P397" s="297"/>
      <c r="Q397" s="297"/>
      <c r="R397" s="297"/>
      <c r="S397" s="297"/>
      <c r="T397" s="297"/>
      <c r="U397" s="297"/>
      <c r="V397" s="297"/>
      <c r="W397" s="297"/>
      <c r="X397" s="297"/>
      <c r="Y397" s="297"/>
      <c r="Z397" s="297"/>
    </row>
    <row r="398" spans="1:26" ht="15.75" customHeight="1">
      <c r="A398" s="297"/>
      <c r="B398" s="297"/>
      <c r="C398" s="297"/>
      <c r="D398" s="579"/>
      <c r="E398" s="297"/>
      <c r="F398" s="297"/>
      <c r="G398" s="297"/>
      <c r="H398" s="297"/>
      <c r="I398" s="297"/>
      <c r="J398" s="297"/>
      <c r="K398" s="297"/>
      <c r="L398" s="297"/>
      <c r="M398" s="297"/>
      <c r="N398" s="297"/>
      <c r="O398" s="297"/>
      <c r="P398" s="297"/>
      <c r="Q398" s="297"/>
      <c r="R398" s="297"/>
      <c r="S398" s="297"/>
      <c r="T398" s="297"/>
      <c r="U398" s="297"/>
      <c r="V398" s="297"/>
      <c r="W398" s="297"/>
      <c r="X398" s="297"/>
      <c r="Y398" s="297"/>
      <c r="Z398" s="297"/>
    </row>
    <row r="399" spans="1:26" ht="15.75" customHeight="1">
      <c r="A399" s="297"/>
      <c r="B399" s="297"/>
      <c r="C399" s="297"/>
      <c r="D399" s="579"/>
      <c r="E399" s="297"/>
      <c r="F399" s="297"/>
      <c r="G399" s="297"/>
      <c r="H399" s="297"/>
      <c r="I399" s="297"/>
      <c r="J399" s="297"/>
      <c r="K399" s="297"/>
      <c r="L399" s="297"/>
      <c r="M399" s="297"/>
      <c r="N399" s="297"/>
      <c r="O399" s="297"/>
      <c r="P399" s="297"/>
      <c r="Q399" s="297"/>
      <c r="R399" s="297"/>
      <c r="S399" s="297"/>
      <c r="T399" s="297"/>
      <c r="U399" s="297"/>
      <c r="V399" s="297"/>
      <c r="W399" s="297"/>
      <c r="X399" s="297"/>
      <c r="Y399" s="297"/>
      <c r="Z399" s="297"/>
    </row>
    <row r="400" spans="1:26" ht="15.75" customHeight="1">
      <c r="A400" s="297"/>
      <c r="B400" s="297"/>
      <c r="C400" s="297"/>
      <c r="D400" s="579"/>
      <c r="E400" s="297"/>
      <c r="F400" s="297"/>
      <c r="G400" s="297"/>
      <c r="H400" s="297"/>
      <c r="I400" s="297"/>
      <c r="J400" s="297"/>
      <c r="K400" s="297"/>
      <c r="L400" s="297"/>
      <c r="M400" s="297"/>
      <c r="N400" s="297"/>
      <c r="O400" s="297"/>
      <c r="P400" s="297"/>
      <c r="Q400" s="297"/>
      <c r="R400" s="297"/>
      <c r="S400" s="297"/>
      <c r="T400" s="297"/>
      <c r="U400" s="297"/>
      <c r="V400" s="297"/>
      <c r="W400" s="297"/>
      <c r="X400" s="297"/>
      <c r="Y400" s="297"/>
      <c r="Z400" s="297"/>
    </row>
    <row r="401" spans="1:26" ht="15.75" customHeight="1">
      <c r="A401" s="297"/>
      <c r="B401" s="297"/>
      <c r="C401" s="297"/>
      <c r="D401" s="579"/>
      <c r="E401" s="297"/>
      <c r="F401" s="297"/>
      <c r="G401" s="297"/>
      <c r="H401" s="297"/>
      <c r="I401" s="297"/>
      <c r="J401" s="297"/>
      <c r="K401" s="297"/>
      <c r="L401" s="297"/>
      <c r="M401" s="297"/>
      <c r="N401" s="297"/>
      <c r="O401" s="297"/>
      <c r="P401" s="297"/>
      <c r="Q401" s="297"/>
      <c r="R401" s="297"/>
      <c r="S401" s="297"/>
      <c r="T401" s="297"/>
      <c r="U401" s="297"/>
      <c r="V401" s="297"/>
      <c r="W401" s="297"/>
      <c r="X401" s="297"/>
      <c r="Y401" s="297"/>
      <c r="Z401" s="297"/>
    </row>
    <row r="402" spans="1:26" ht="15.75" customHeight="1">
      <c r="A402" s="297"/>
      <c r="B402" s="297"/>
      <c r="C402" s="297"/>
      <c r="D402" s="579"/>
      <c r="E402" s="297"/>
      <c r="F402" s="297"/>
      <c r="G402" s="297"/>
      <c r="H402" s="297"/>
      <c r="I402" s="297"/>
      <c r="J402" s="297"/>
      <c r="K402" s="297"/>
      <c r="L402" s="297"/>
      <c r="M402" s="297"/>
      <c r="N402" s="297"/>
      <c r="O402" s="297"/>
      <c r="P402" s="297"/>
      <c r="Q402" s="297"/>
      <c r="R402" s="297"/>
      <c r="S402" s="297"/>
      <c r="T402" s="297"/>
      <c r="U402" s="297"/>
      <c r="V402" s="297"/>
      <c r="W402" s="297"/>
      <c r="X402" s="297"/>
      <c r="Y402" s="297"/>
      <c r="Z402" s="297"/>
    </row>
    <row r="403" spans="1:26" ht="15.75" customHeight="1">
      <c r="A403" s="297"/>
      <c r="B403" s="297"/>
      <c r="C403" s="297"/>
      <c r="D403" s="579"/>
      <c r="E403" s="297"/>
      <c r="F403" s="297"/>
      <c r="G403" s="297"/>
      <c r="H403" s="297"/>
      <c r="I403" s="297"/>
      <c r="J403" s="297"/>
      <c r="K403" s="297"/>
      <c r="L403" s="297"/>
      <c r="M403" s="297"/>
      <c r="N403" s="297"/>
      <c r="O403" s="297"/>
      <c r="P403" s="297"/>
      <c r="Q403" s="297"/>
      <c r="R403" s="297"/>
      <c r="S403" s="297"/>
      <c r="T403" s="297"/>
      <c r="U403" s="297"/>
      <c r="V403" s="297"/>
      <c r="W403" s="297"/>
      <c r="X403" s="297"/>
      <c r="Y403" s="297"/>
      <c r="Z403" s="297"/>
    </row>
    <row r="404" spans="1:26" ht="15.75" customHeight="1">
      <c r="A404" s="297"/>
      <c r="B404" s="297"/>
      <c r="C404" s="297"/>
      <c r="D404" s="579"/>
      <c r="E404" s="297"/>
      <c r="F404" s="297"/>
      <c r="G404" s="297"/>
      <c r="H404" s="297"/>
      <c r="I404" s="297"/>
      <c r="J404" s="297"/>
      <c r="K404" s="297"/>
      <c r="L404" s="297"/>
      <c r="M404" s="297"/>
      <c r="N404" s="297"/>
      <c r="O404" s="297"/>
      <c r="P404" s="297"/>
      <c r="Q404" s="297"/>
      <c r="R404" s="297"/>
      <c r="S404" s="297"/>
      <c r="T404" s="297"/>
      <c r="U404" s="297"/>
      <c r="V404" s="297"/>
      <c r="W404" s="297"/>
      <c r="X404" s="297"/>
      <c r="Y404" s="297"/>
      <c r="Z404" s="297"/>
    </row>
    <row r="405" spans="1:26" ht="15.75" customHeight="1">
      <c r="A405" s="297"/>
      <c r="B405" s="297"/>
      <c r="C405" s="297"/>
      <c r="D405" s="579"/>
      <c r="E405" s="297"/>
      <c r="F405" s="297"/>
      <c r="G405" s="297"/>
      <c r="H405" s="297"/>
      <c r="I405" s="297"/>
      <c r="J405" s="297"/>
      <c r="K405" s="297"/>
      <c r="L405" s="297"/>
      <c r="M405" s="297"/>
      <c r="N405" s="297"/>
      <c r="O405" s="297"/>
      <c r="P405" s="297"/>
      <c r="Q405" s="297"/>
      <c r="R405" s="297"/>
      <c r="S405" s="297"/>
      <c r="T405" s="297"/>
      <c r="U405" s="297"/>
      <c r="V405" s="297"/>
      <c r="W405" s="297"/>
      <c r="X405" s="297"/>
      <c r="Y405" s="297"/>
      <c r="Z405" s="297"/>
    </row>
    <row r="406" spans="1:26" ht="15.75" customHeight="1">
      <c r="A406" s="297"/>
      <c r="B406" s="297"/>
      <c r="C406" s="297"/>
      <c r="D406" s="579"/>
      <c r="E406" s="297"/>
      <c r="F406" s="297"/>
      <c r="G406" s="297"/>
      <c r="H406" s="297"/>
      <c r="I406" s="297"/>
      <c r="J406" s="297"/>
      <c r="K406" s="297"/>
      <c r="L406" s="297"/>
      <c r="M406" s="297"/>
      <c r="N406" s="297"/>
      <c r="O406" s="297"/>
      <c r="P406" s="297"/>
      <c r="Q406" s="297"/>
      <c r="R406" s="297"/>
      <c r="S406" s="297"/>
      <c r="T406" s="297"/>
      <c r="U406" s="297"/>
      <c r="V406" s="297"/>
      <c r="W406" s="297"/>
      <c r="X406" s="297"/>
      <c r="Y406" s="297"/>
      <c r="Z406" s="297"/>
    </row>
    <row r="407" spans="1:26" ht="15.75" customHeight="1">
      <c r="A407" s="297"/>
      <c r="B407" s="297"/>
      <c r="C407" s="297"/>
      <c r="D407" s="579"/>
      <c r="E407" s="297"/>
      <c r="F407" s="297"/>
      <c r="G407" s="297"/>
      <c r="H407" s="297"/>
      <c r="I407" s="297"/>
      <c r="J407" s="297"/>
      <c r="K407" s="297"/>
      <c r="L407" s="297"/>
      <c r="M407" s="297"/>
      <c r="N407" s="297"/>
      <c r="O407" s="297"/>
      <c r="P407" s="297"/>
      <c r="Q407" s="297"/>
      <c r="R407" s="297"/>
      <c r="S407" s="297"/>
      <c r="T407" s="297"/>
      <c r="U407" s="297"/>
      <c r="V407" s="297"/>
      <c r="W407" s="297"/>
      <c r="X407" s="297"/>
      <c r="Y407" s="297"/>
      <c r="Z407" s="297"/>
    </row>
    <row r="408" spans="1:26" ht="15.75" customHeight="1">
      <c r="A408" s="297"/>
      <c r="B408" s="297"/>
      <c r="C408" s="297"/>
      <c r="D408" s="579"/>
      <c r="E408" s="297"/>
      <c r="F408" s="297"/>
      <c r="G408" s="297"/>
      <c r="H408" s="297"/>
      <c r="I408" s="297"/>
      <c r="J408" s="297"/>
      <c r="K408" s="297"/>
      <c r="L408" s="297"/>
      <c r="M408" s="297"/>
      <c r="N408" s="297"/>
      <c r="O408" s="297"/>
      <c r="P408" s="297"/>
      <c r="Q408" s="297"/>
      <c r="R408" s="297"/>
      <c r="S408" s="297"/>
      <c r="T408" s="297"/>
      <c r="U408" s="297"/>
      <c r="V408" s="297"/>
      <c r="W408" s="297"/>
      <c r="X408" s="297"/>
      <c r="Y408" s="297"/>
      <c r="Z408" s="297"/>
    </row>
    <row r="409" spans="1:26" ht="15.75" customHeight="1">
      <c r="A409" s="297"/>
      <c r="B409" s="297"/>
      <c r="C409" s="297"/>
      <c r="D409" s="579"/>
      <c r="E409" s="297"/>
      <c r="F409" s="297"/>
      <c r="G409" s="297"/>
      <c r="H409" s="297"/>
      <c r="I409" s="297"/>
      <c r="J409" s="297"/>
      <c r="K409" s="297"/>
      <c r="L409" s="297"/>
      <c r="M409" s="297"/>
      <c r="N409" s="297"/>
      <c r="O409" s="297"/>
      <c r="P409" s="297"/>
      <c r="Q409" s="297"/>
      <c r="R409" s="297"/>
      <c r="S409" s="297"/>
      <c r="T409" s="297"/>
      <c r="U409" s="297"/>
      <c r="V409" s="297"/>
      <c r="W409" s="297"/>
      <c r="X409" s="297"/>
      <c r="Y409" s="297"/>
      <c r="Z409" s="297"/>
    </row>
    <row r="410" spans="1:26" ht="15.75" customHeight="1">
      <c r="A410" s="297"/>
      <c r="B410" s="297"/>
      <c r="C410" s="297"/>
      <c r="D410" s="579"/>
      <c r="E410" s="297"/>
      <c r="F410" s="297"/>
      <c r="G410" s="297"/>
      <c r="H410" s="297"/>
      <c r="I410" s="297"/>
      <c r="J410" s="297"/>
      <c r="K410" s="297"/>
      <c r="L410" s="297"/>
      <c r="M410" s="297"/>
      <c r="N410" s="297"/>
      <c r="O410" s="297"/>
      <c r="P410" s="297"/>
      <c r="Q410" s="297"/>
      <c r="R410" s="297"/>
      <c r="S410" s="297"/>
      <c r="T410" s="297"/>
      <c r="U410" s="297"/>
      <c r="V410" s="297"/>
      <c r="W410" s="297"/>
      <c r="X410" s="297"/>
      <c r="Y410" s="297"/>
      <c r="Z410" s="297"/>
    </row>
    <row r="411" spans="1:26" ht="15.75" customHeight="1">
      <c r="A411" s="297"/>
      <c r="B411" s="297"/>
      <c r="C411" s="297"/>
      <c r="D411" s="579"/>
      <c r="E411" s="297"/>
      <c r="F411" s="297"/>
      <c r="G411" s="297"/>
      <c r="H411" s="297"/>
      <c r="I411" s="297"/>
      <c r="J411" s="297"/>
      <c r="K411" s="297"/>
      <c r="L411" s="297"/>
      <c r="M411" s="297"/>
      <c r="N411" s="297"/>
      <c r="O411" s="297"/>
      <c r="P411" s="297"/>
      <c r="Q411" s="297"/>
      <c r="R411" s="297"/>
      <c r="S411" s="297"/>
      <c r="T411" s="297"/>
      <c r="U411" s="297"/>
      <c r="V411" s="297"/>
      <c r="W411" s="297"/>
      <c r="X411" s="297"/>
      <c r="Y411" s="297"/>
      <c r="Z411" s="297"/>
    </row>
    <row r="412" spans="1:26" ht="15.75" customHeight="1">
      <c r="A412" s="297"/>
      <c r="B412" s="297"/>
      <c r="C412" s="297"/>
      <c r="D412" s="579"/>
      <c r="E412" s="297"/>
      <c r="F412" s="297"/>
      <c r="G412" s="297"/>
      <c r="H412" s="297"/>
      <c r="I412" s="297"/>
      <c r="J412" s="297"/>
      <c r="K412" s="297"/>
      <c r="L412" s="297"/>
      <c r="M412" s="297"/>
      <c r="N412" s="297"/>
      <c r="O412" s="297"/>
      <c r="P412" s="297"/>
      <c r="Q412" s="297"/>
      <c r="R412" s="297"/>
      <c r="S412" s="297"/>
      <c r="T412" s="297"/>
      <c r="U412" s="297"/>
      <c r="V412" s="297"/>
      <c r="W412" s="297"/>
      <c r="X412" s="297"/>
      <c r="Y412" s="297"/>
      <c r="Z412" s="297"/>
    </row>
    <row r="413" spans="1:26" ht="15.75" customHeight="1">
      <c r="A413" s="297"/>
      <c r="B413" s="297"/>
      <c r="C413" s="297"/>
      <c r="D413" s="579"/>
      <c r="E413" s="297"/>
      <c r="F413" s="297"/>
      <c r="G413" s="297"/>
      <c r="H413" s="297"/>
      <c r="I413" s="297"/>
      <c r="J413" s="297"/>
      <c r="K413" s="297"/>
      <c r="L413" s="297"/>
      <c r="M413" s="297"/>
      <c r="N413" s="297"/>
      <c r="O413" s="297"/>
      <c r="P413" s="297"/>
      <c r="Q413" s="297"/>
      <c r="R413" s="297"/>
      <c r="S413" s="297"/>
      <c r="T413" s="297"/>
      <c r="U413" s="297"/>
      <c r="V413" s="297"/>
      <c r="W413" s="297"/>
      <c r="X413" s="297"/>
      <c r="Y413" s="297"/>
      <c r="Z413" s="297"/>
    </row>
    <row r="414" spans="1:26" ht="15.75" customHeight="1">
      <c r="A414" s="297"/>
      <c r="B414" s="297"/>
      <c r="C414" s="297"/>
      <c r="D414" s="579"/>
      <c r="E414" s="297"/>
      <c r="F414" s="297"/>
      <c r="G414" s="297"/>
      <c r="H414" s="297"/>
      <c r="I414" s="297"/>
      <c r="J414" s="297"/>
      <c r="K414" s="297"/>
      <c r="L414" s="297"/>
      <c r="M414" s="297"/>
      <c r="N414" s="297"/>
      <c r="O414" s="297"/>
      <c r="P414" s="297"/>
      <c r="Q414" s="297"/>
      <c r="R414" s="297"/>
      <c r="S414" s="297"/>
      <c r="T414" s="297"/>
      <c r="U414" s="297"/>
      <c r="V414" s="297"/>
      <c r="W414" s="297"/>
      <c r="X414" s="297"/>
      <c r="Y414" s="297"/>
      <c r="Z414" s="297"/>
    </row>
    <row r="415" spans="1:26" ht="15.75" customHeight="1">
      <c r="A415" s="297"/>
      <c r="B415" s="297"/>
      <c r="C415" s="297"/>
      <c r="D415" s="579"/>
      <c r="E415" s="297"/>
      <c r="F415" s="297"/>
      <c r="G415" s="297"/>
      <c r="H415" s="297"/>
      <c r="I415" s="297"/>
      <c r="J415" s="297"/>
      <c r="K415" s="297"/>
      <c r="L415" s="297"/>
      <c r="M415" s="297"/>
      <c r="N415" s="297"/>
      <c r="O415" s="297"/>
      <c r="P415" s="297"/>
      <c r="Q415" s="297"/>
      <c r="R415" s="297"/>
      <c r="S415" s="297"/>
      <c r="T415" s="297"/>
      <c r="U415" s="297"/>
      <c r="V415" s="297"/>
      <c r="W415" s="297"/>
      <c r="X415" s="297"/>
      <c r="Y415" s="297"/>
      <c r="Z415" s="297"/>
    </row>
    <row r="416" spans="1:26" ht="15.75" customHeight="1">
      <c r="A416" s="297"/>
      <c r="B416" s="297"/>
      <c r="C416" s="297"/>
      <c r="D416" s="579"/>
      <c r="E416" s="297"/>
      <c r="F416" s="297"/>
      <c r="G416" s="297"/>
      <c r="H416" s="297"/>
      <c r="I416" s="297"/>
      <c r="J416" s="297"/>
      <c r="K416" s="297"/>
      <c r="L416" s="297"/>
      <c r="M416" s="297"/>
      <c r="N416" s="297"/>
      <c r="O416" s="297"/>
      <c r="P416" s="297"/>
      <c r="Q416" s="297"/>
      <c r="R416" s="297"/>
      <c r="S416" s="297"/>
      <c r="T416" s="297"/>
      <c r="U416" s="297"/>
      <c r="V416" s="297"/>
      <c r="W416" s="297"/>
      <c r="X416" s="297"/>
      <c r="Y416" s="297"/>
      <c r="Z416" s="297"/>
    </row>
    <row r="417" spans="1:26" ht="15.75" customHeight="1">
      <c r="A417" s="297"/>
      <c r="B417" s="297"/>
      <c r="C417" s="297"/>
      <c r="D417" s="579"/>
      <c r="E417" s="297"/>
      <c r="F417" s="297"/>
      <c r="G417" s="297"/>
      <c r="H417" s="297"/>
      <c r="I417" s="297"/>
      <c r="J417" s="297"/>
      <c r="K417" s="297"/>
      <c r="L417" s="297"/>
      <c r="M417" s="297"/>
      <c r="N417" s="297"/>
      <c r="O417" s="297"/>
      <c r="P417" s="297"/>
      <c r="Q417" s="297"/>
      <c r="R417" s="297"/>
      <c r="S417" s="297"/>
      <c r="T417" s="297"/>
      <c r="U417" s="297"/>
      <c r="V417" s="297"/>
      <c r="W417" s="297"/>
      <c r="X417" s="297"/>
      <c r="Y417" s="297"/>
      <c r="Z417" s="297"/>
    </row>
    <row r="418" spans="1:26" ht="15.75" customHeight="1">
      <c r="A418" s="297"/>
      <c r="B418" s="297"/>
      <c r="C418" s="297"/>
      <c r="D418" s="579"/>
      <c r="E418" s="297"/>
      <c r="F418" s="297"/>
      <c r="G418" s="297"/>
      <c r="H418" s="297"/>
      <c r="I418" s="297"/>
      <c r="J418" s="297"/>
      <c r="K418" s="297"/>
      <c r="L418" s="297"/>
      <c r="M418" s="297"/>
      <c r="N418" s="297"/>
      <c r="O418" s="297"/>
      <c r="P418" s="297"/>
      <c r="Q418" s="297"/>
      <c r="R418" s="297"/>
      <c r="S418" s="297"/>
      <c r="T418" s="297"/>
      <c r="U418" s="297"/>
      <c r="V418" s="297"/>
      <c r="W418" s="297"/>
      <c r="X418" s="297"/>
      <c r="Y418" s="297"/>
      <c r="Z418" s="297"/>
    </row>
    <row r="419" spans="1:26" ht="15.75" customHeight="1">
      <c r="A419" s="297"/>
      <c r="B419" s="297"/>
      <c r="C419" s="297"/>
      <c r="D419" s="579"/>
      <c r="E419" s="297"/>
      <c r="F419" s="297"/>
      <c r="G419" s="297"/>
      <c r="H419" s="297"/>
      <c r="I419" s="297"/>
      <c r="J419" s="297"/>
      <c r="K419" s="297"/>
      <c r="L419" s="297"/>
      <c r="M419" s="297"/>
      <c r="N419" s="297"/>
      <c r="O419" s="297"/>
      <c r="P419" s="297"/>
      <c r="Q419" s="297"/>
      <c r="R419" s="297"/>
      <c r="S419" s="297"/>
      <c r="T419" s="297"/>
      <c r="U419" s="297"/>
      <c r="V419" s="297"/>
      <c r="W419" s="297"/>
      <c r="X419" s="297"/>
      <c r="Y419" s="297"/>
      <c r="Z419" s="297"/>
    </row>
    <row r="420" spans="1:26" ht="15.75" customHeight="1">
      <c r="A420" s="297"/>
      <c r="B420" s="297"/>
      <c r="C420" s="297"/>
      <c r="D420" s="579"/>
      <c r="E420" s="297"/>
      <c r="F420" s="297"/>
      <c r="G420" s="297"/>
      <c r="H420" s="297"/>
      <c r="I420" s="297"/>
      <c r="J420" s="297"/>
      <c r="K420" s="297"/>
      <c r="L420" s="297"/>
      <c r="M420" s="297"/>
      <c r="N420" s="297"/>
      <c r="O420" s="297"/>
      <c r="P420" s="297"/>
      <c r="Q420" s="297"/>
      <c r="R420" s="297"/>
      <c r="S420" s="297"/>
      <c r="T420" s="297"/>
      <c r="U420" s="297"/>
      <c r="V420" s="297"/>
      <c r="W420" s="297"/>
      <c r="X420" s="297"/>
      <c r="Y420" s="297"/>
      <c r="Z420" s="297"/>
    </row>
    <row r="421" spans="1:26" ht="15.75" customHeight="1">
      <c r="A421" s="297"/>
      <c r="B421" s="297"/>
      <c r="C421" s="297"/>
      <c r="D421" s="579"/>
      <c r="E421" s="297"/>
      <c r="F421" s="297"/>
      <c r="G421" s="297"/>
      <c r="H421" s="297"/>
      <c r="I421" s="297"/>
      <c r="J421" s="297"/>
      <c r="K421" s="297"/>
      <c r="L421" s="297"/>
      <c r="M421" s="297"/>
      <c r="N421" s="297"/>
      <c r="O421" s="297"/>
      <c r="P421" s="297"/>
      <c r="Q421" s="297"/>
      <c r="R421" s="297"/>
      <c r="S421" s="297"/>
      <c r="T421" s="297"/>
      <c r="U421" s="297"/>
      <c r="V421" s="297"/>
      <c r="W421" s="297"/>
      <c r="X421" s="297"/>
      <c r="Y421" s="297"/>
      <c r="Z421" s="297"/>
    </row>
    <row r="422" spans="1:26" ht="15.75" customHeight="1">
      <c r="A422" s="297"/>
      <c r="B422" s="297"/>
      <c r="C422" s="297"/>
      <c r="D422" s="579"/>
      <c r="E422" s="297"/>
      <c r="F422" s="297"/>
      <c r="G422" s="297"/>
      <c r="H422" s="297"/>
      <c r="I422" s="297"/>
      <c r="J422" s="297"/>
      <c r="K422" s="297"/>
      <c r="L422" s="297"/>
      <c r="M422" s="297"/>
      <c r="N422" s="297"/>
      <c r="O422" s="297"/>
      <c r="P422" s="297"/>
      <c r="Q422" s="297"/>
      <c r="R422" s="297"/>
      <c r="S422" s="297"/>
      <c r="T422" s="297"/>
      <c r="U422" s="297"/>
      <c r="V422" s="297"/>
      <c r="W422" s="297"/>
      <c r="X422" s="297"/>
      <c r="Y422" s="297"/>
      <c r="Z422" s="297"/>
    </row>
    <row r="423" spans="1:26" ht="15.75" customHeight="1">
      <c r="A423" s="297"/>
      <c r="B423" s="297"/>
      <c r="C423" s="297"/>
      <c r="D423" s="579"/>
      <c r="E423" s="297"/>
      <c r="F423" s="297"/>
      <c r="G423" s="297"/>
      <c r="H423" s="297"/>
      <c r="I423" s="297"/>
      <c r="J423" s="297"/>
      <c r="K423" s="297"/>
      <c r="L423" s="297"/>
      <c r="M423" s="297"/>
      <c r="N423" s="297"/>
      <c r="O423" s="297"/>
      <c r="P423" s="297"/>
      <c r="Q423" s="297"/>
      <c r="R423" s="297"/>
      <c r="S423" s="297"/>
      <c r="T423" s="297"/>
      <c r="U423" s="297"/>
      <c r="V423" s="297"/>
      <c r="W423" s="297"/>
      <c r="X423" s="297"/>
      <c r="Y423" s="297"/>
      <c r="Z423" s="297"/>
    </row>
    <row r="424" spans="1:26" ht="15.75" customHeight="1">
      <c r="A424" s="297"/>
      <c r="B424" s="297"/>
      <c r="C424" s="297"/>
      <c r="D424" s="579"/>
      <c r="E424" s="297"/>
      <c r="F424" s="297"/>
      <c r="G424" s="297"/>
      <c r="H424" s="297"/>
      <c r="I424" s="297"/>
      <c r="J424" s="297"/>
      <c r="K424" s="297"/>
      <c r="L424" s="297"/>
      <c r="M424" s="297"/>
      <c r="N424" s="297"/>
      <c r="O424" s="297"/>
      <c r="P424" s="297"/>
      <c r="Q424" s="297"/>
      <c r="R424" s="297"/>
      <c r="S424" s="297"/>
      <c r="T424" s="297"/>
      <c r="U424" s="297"/>
      <c r="V424" s="297"/>
      <c r="W424" s="297"/>
      <c r="X424" s="297"/>
      <c r="Y424" s="297"/>
      <c r="Z424" s="297"/>
    </row>
    <row r="425" spans="1:26" ht="15.75" customHeight="1">
      <c r="A425" s="297"/>
      <c r="B425" s="297"/>
      <c r="C425" s="297"/>
      <c r="D425" s="579"/>
      <c r="E425" s="297"/>
      <c r="F425" s="297"/>
      <c r="G425" s="297"/>
      <c r="H425" s="297"/>
      <c r="I425" s="297"/>
      <c r="J425" s="297"/>
      <c r="K425" s="297"/>
      <c r="L425" s="297"/>
      <c r="M425" s="297"/>
      <c r="N425" s="297"/>
      <c r="O425" s="297"/>
      <c r="P425" s="297"/>
      <c r="Q425" s="297"/>
      <c r="R425" s="297"/>
      <c r="S425" s="297"/>
      <c r="T425" s="297"/>
      <c r="U425" s="297"/>
      <c r="V425" s="297"/>
      <c r="W425" s="297"/>
      <c r="X425" s="297"/>
      <c r="Y425" s="297"/>
      <c r="Z425" s="297"/>
    </row>
    <row r="426" spans="1:26" ht="15.75" customHeight="1">
      <c r="A426" s="297"/>
      <c r="B426" s="297"/>
      <c r="C426" s="297"/>
      <c r="D426" s="579"/>
      <c r="E426" s="297"/>
      <c r="F426" s="297"/>
      <c r="G426" s="297"/>
      <c r="H426" s="297"/>
      <c r="I426" s="297"/>
      <c r="J426" s="297"/>
      <c r="K426" s="297"/>
      <c r="L426" s="297"/>
      <c r="M426" s="297"/>
      <c r="N426" s="297"/>
      <c r="O426" s="297"/>
      <c r="P426" s="297"/>
      <c r="Q426" s="297"/>
      <c r="R426" s="297"/>
      <c r="S426" s="297"/>
      <c r="T426" s="297"/>
      <c r="U426" s="297"/>
      <c r="V426" s="297"/>
      <c r="W426" s="297"/>
      <c r="X426" s="297"/>
      <c r="Y426" s="297"/>
      <c r="Z426" s="297"/>
    </row>
    <row r="427" spans="1:26" ht="15.75" customHeight="1">
      <c r="A427" s="297"/>
      <c r="B427" s="297"/>
      <c r="C427" s="297"/>
      <c r="D427" s="579"/>
      <c r="E427" s="297"/>
      <c r="F427" s="297"/>
      <c r="G427" s="297"/>
      <c r="H427" s="297"/>
      <c r="I427" s="297"/>
      <c r="J427" s="297"/>
      <c r="K427" s="297"/>
      <c r="L427" s="297"/>
      <c r="M427" s="297"/>
      <c r="N427" s="297"/>
      <c r="O427" s="297"/>
      <c r="P427" s="297"/>
      <c r="Q427" s="297"/>
      <c r="R427" s="297"/>
      <c r="S427" s="297"/>
      <c r="T427" s="297"/>
      <c r="U427" s="297"/>
      <c r="V427" s="297"/>
      <c r="W427" s="297"/>
      <c r="X427" s="297"/>
      <c r="Y427" s="297"/>
      <c r="Z427" s="297"/>
    </row>
    <row r="428" spans="1:26" ht="15.75" customHeight="1">
      <c r="A428" s="297"/>
      <c r="B428" s="297"/>
      <c r="C428" s="297"/>
      <c r="D428" s="579"/>
      <c r="E428" s="297"/>
      <c r="F428" s="297"/>
      <c r="G428" s="297"/>
      <c r="H428" s="297"/>
      <c r="I428" s="297"/>
      <c r="J428" s="297"/>
      <c r="K428" s="297"/>
      <c r="L428" s="297"/>
      <c r="M428" s="297"/>
      <c r="N428" s="297"/>
      <c r="O428" s="297"/>
      <c r="P428" s="297"/>
      <c r="Q428" s="297"/>
      <c r="R428" s="297"/>
      <c r="S428" s="297"/>
      <c r="T428" s="297"/>
      <c r="U428" s="297"/>
      <c r="V428" s="297"/>
      <c r="W428" s="297"/>
      <c r="X428" s="297"/>
      <c r="Y428" s="297"/>
      <c r="Z428" s="297"/>
    </row>
    <row r="429" spans="1:26" ht="15.75" customHeight="1">
      <c r="A429" s="297"/>
      <c r="B429" s="297"/>
      <c r="C429" s="297"/>
      <c r="D429" s="579"/>
      <c r="E429" s="297"/>
      <c r="F429" s="297"/>
      <c r="G429" s="297"/>
      <c r="H429" s="297"/>
      <c r="I429" s="297"/>
      <c r="J429" s="297"/>
      <c r="K429" s="297"/>
      <c r="L429" s="297"/>
      <c r="M429" s="297"/>
      <c r="N429" s="297"/>
      <c r="O429" s="297"/>
      <c r="P429" s="297"/>
      <c r="Q429" s="297"/>
      <c r="R429" s="297"/>
      <c r="S429" s="297"/>
      <c r="T429" s="297"/>
      <c r="U429" s="297"/>
      <c r="V429" s="297"/>
      <c r="W429" s="297"/>
      <c r="X429" s="297"/>
      <c r="Y429" s="297"/>
      <c r="Z429" s="297"/>
    </row>
    <row r="430" spans="1:26" ht="15.75" customHeight="1">
      <c r="A430" s="297"/>
      <c r="B430" s="297"/>
      <c r="C430" s="297"/>
      <c r="D430" s="579"/>
      <c r="E430" s="297"/>
      <c r="F430" s="297"/>
      <c r="G430" s="297"/>
      <c r="H430" s="297"/>
      <c r="I430" s="297"/>
      <c r="J430" s="297"/>
      <c r="K430" s="297"/>
      <c r="L430" s="297"/>
      <c r="M430" s="297"/>
      <c r="N430" s="297"/>
      <c r="O430" s="297"/>
      <c r="P430" s="297"/>
      <c r="Q430" s="297"/>
      <c r="R430" s="297"/>
      <c r="S430" s="297"/>
      <c r="T430" s="297"/>
      <c r="U430" s="297"/>
      <c r="V430" s="297"/>
      <c r="W430" s="297"/>
      <c r="X430" s="297"/>
      <c r="Y430" s="297"/>
      <c r="Z430" s="297"/>
    </row>
    <row r="431" spans="1:26" ht="15.75" customHeight="1">
      <c r="A431" s="297"/>
      <c r="B431" s="297"/>
      <c r="C431" s="297"/>
      <c r="D431" s="579"/>
      <c r="E431" s="297"/>
      <c r="F431" s="297"/>
      <c r="G431" s="297"/>
      <c r="H431" s="297"/>
      <c r="I431" s="297"/>
      <c r="J431" s="297"/>
      <c r="K431" s="297"/>
      <c r="L431" s="297"/>
      <c r="M431" s="297"/>
      <c r="N431" s="297"/>
      <c r="O431" s="297"/>
      <c r="P431" s="297"/>
      <c r="Q431" s="297"/>
      <c r="R431" s="297"/>
      <c r="S431" s="297"/>
      <c r="T431" s="297"/>
      <c r="U431" s="297"/>
      <c r="V431" s="297"/>
      <c r="W431" s="297"/>
      <c r="X431" s="297"/>
      <c r="Y431" s="297"/>
      <c r="Z431" s="297"/>
    </row>
    <row r="432" spans="1:26" ht="15.75" customHeight="1">
      <c r="A432" s="297"/>
      <c r="B432" s="297"/>
      <c r="C432" s="297"/>
      <c r="D432" s="579"/>
      <c r="E432" s="297"/>
      <c r="F432" s="297"/>
      <c r="G432" s="297"/>
      <c r="H432" s="297"/>
      <c r="I432" s="297"/>
      <c r="J432" s="297"/>
      <c r="K432" s="297"/>
      <c r="L432" s="297"/>
      <c r="M432" s="297"/>
      <c r="N432" s="297"/>
      <c r="O432" s="297"/>
      <c r="P432" s="297"/>
      <c r="Q432" s="297"/>
      <c r="R432" s="297"/>
      <c r="S432" s="297"/>
      <c r="T432" s="297"/>
      <c r="U432" s="297"/>
      <c r="V432" s="297"/>
      <c r="W432" s="297"/>
      <c r="X432" s="297"/>
      <c r="Y432" s="297"/>
      <c r="Z432" s="297"/>
    </row>
    <row r="433" spans="1:26" ht="15.75" customHeight="1">
      <c r="A433" s="297"/>
      <c r="B433" s="297"/>
      <c r="C433" s="297"/>
      <c r="D433" s="579"/>
      <c r="E433" s="297"/>
      <c r="F433" s="297"/>
      <c r="G433" s="297"/>
      <c r="H433" s="297"/>
      <c r="I433" s="297"/>
      <c r="J433" s="297"/>
      <c r="K433" s="297"/>
      <c r="L433" s="297"/>
      <c r="M433" s="297"/>
      <c r="N433" s="297"/>
      <c r="O433" s="297"/>
      <c r="P433" s="297"/>
      <c r="Q433" s="297"/>
      <c r="R433" s="297"/>
      <c r="S433" s="297"/>
      <c r="T433" s="297"/>
      <c r="U433" s="297"/>
      <c r="V433" s="297"/>
      <c r="W433" s="297"/>
      <c r="X433" s="297"/>
      <c r="Y433" s="297"/>
      <c r="Z433" s="297"/>
    </row>
    <row r="434" spans="1:26" ht="15.75" customHeight="1">
      <c r="A434" s="297"/>
      <c r="B434" s="297"/>
      <c r="C434" s="297"/>
      <c r="D434" s="579"/>
      <c r="E434" s="297"/>
      <c r="F434" s="297"/>
      <c r="G434" s="297"/>
      <c r="H434" s="297"/>
      <c r="I434" s="297"/>
      <c r="J434" s="297"/>
      <c r="K434" s="297"/>
      <c r="L434" s="297"/>
      <c r="M434" s="297"/>
      <c r="N434" s="297"/>
      <c r="O434" s="297"/>
      <c r="P434" s="297"/>
      <c r="Q434" s="297"/>
      <c r="R434" s="297"/>
      <c r="S434" s="297"/>
      <c r="T434" s="297"/>
      <c r="U434" s="297"/>
      <c r="V434" s="297"/>
      <c r="W434" s="297"/>
      <c r="X434" s="297"/>
      <c r="Y434" s="297"/>
      <c r="Z434" s="297"/>
    </row>
    <row r="435" spans="1:26" ht="15.75" customHeight="1">
      <c r="A435" s="297"/>
      <c r="B435" s="297"/>
      <c r="C435" s="297"/>
      <c r="D435" s="579"/>
      <c r="E435" s="297"/>
      <c r="F435" s="297"/>
      <c r="G435" s="297"/>
      <c r="H435" s="297"/>
      <c r="I435" s="297"/>
      <c r="J435" s="297"/>
      <c r="K435" s="297"/>
      <c r="L435" s="297"/>
      <c r="M435" s="297"/>
      <c r="N435" s="297"/>
      <c r="O435" s="297"/>
      <c r="P435" s="297"/>
      <c r="Q435" s="297"/>
      <c r="R435" s="297"/>
      <c r="S435" s="297"/>
      <c r="T435" s="297"/>
      <c r="U435" s="297"/>
      <c r="V435" s="297"/>
      <c r="W435" s="297"/>
      <c r="X435" s="297"/>
      <c r="Y435" s="297"/>
      <c r="Z435" s="297"/>
    </row>
    <row r="436" spans="1:26" ht="15.75" customHeight="1">
      <c r="A436" s="297"/>
      <c r="B436" s="297"/>
      <c r="C436" s="297"/>
      <c r="D436" s="579"/>
      <c r="E436" s="297"/>
      <c r="F436" s="297"/>
      <c r="G436" s="297"/>
      <c r="H436" s="297"/>
      <c r="I436" s="297"/>
      <c r="J436" s="297"/>
      <c r="K436" s="297"/>
      <c r="L436" s="297"/>
      <c r="M436" s="297"/>
      <c r="N436" s="297"/>
      <c r="O436" s="297"/>
      <c r="P436" s="297"/>
      <c r="Q436" s="297"/>
      <c r="R436" s="297"/>
      <c r="S436" s="297"/>
      <c r="T436" s="297"/>
      <c r="U436" s="297"/>
      <c r="V436" s="297"/>
      <c r="W436" s="297"/>
      <c r="X436" s="297"/>
      <c r="Y436" s="297"/>
      <c r="Z436" s="297"/>
    </row>
    <row r="437" spans="1:26" ht="15.75" customHeight="1">
      <c r="A437" s="297"/>
      <c r="B437" s="297"/>
      <c r="C437" s="297"/>
      <c r="D437" s="579"/>
      <c r="E437" s="297"/>
      <c r="F437" s="297"/>
      <c r="G437" s="297"/>
      <c r="H437" s="297"/>
      <c r="I437" s="297"/>
      <c r="J437" s="297"/>
      <c r="K437" s="297"/>
      <c r="L437" s="297"/>
      <c r="M437" s="297"/>
      <c r="N437" s="297"/>
      <c r="O437" s="297"/>
      <c r="P437" s="297"/>
      <c r="Q437" s="297"/>
      <c r="R437" s="297"/>
      <c r="S437" s="297"/>
      <c r="T437" s="297"/>
      <c r="U437" s="297"/>
      <c r="V437" s="297"/>
      <c r="W437" s="297"/>
      <c r="X437" s="297"/>
      <c r="Y437" s="297"/>
      <c r="Z437" s="297"/>
    </row>
    <row r="438" spans="1:26" ht="15.75" customHeight="1">
      <c r="A438" s="297"/>
      <c r="B438" s="297"/>
      <c r="C438" s="297"/>
      <c r="D438" s="579"/>
      <c r="E438" s="297"/>
      <c r="F438" s="297"/>
      <c r="G438" s="297"/>
      <c r="H438" s="297"/>
      <c r="I438" s="297"/>
      <c r="J438" s="297"/>
      <c r="K438" s="297"/>
      <c r="L438" s="297"/>
      <c r="M438" s="297"/>
      <c r="N438" s="297"/>
      <c r="O438" s="297"/>
      <c r="P438" s="297"/>
      <c r="Q438" s="297"/>
      <c r="R438" s="297"/>
      <c r="S438" s="297"/>
      <c r="T438" s="297"/>
      <c r="U438" s="297"/>
      <c r="V438" s="297"/>
      <c r="W438" s="297"/>
      <c r="X438" s="297"/>
      <c r="Y438" s="297"/>
      <c r="Z438" s="297"/>
    </row>
    <row r="439" spans="1:26" ht="15.75" customHeight="1">
      <c r="A439" s="297"/>
      <c r="B439" s="297"/>
      <c r="C439" s="297"/>
      <c r="D439" s="579"/>
      <c r="E439" s="297"/>
      <c r="F439" s="297"/>
      <c r="G439" s="297"/>
      <c r="H439" s="297"/>
      <c r="I439" s="297"/>
      <c r="J439" s="297"/>
      <c r="K439" s="297"/>
      <c r="L439" s="297"/>
      <c r="M439" s="297"/>
      <c r="N439" s="297"/>
      <c r="O439" s="297"/>
      <c r="P439" s="297"/>
      <c r="Q439" s="297"/>
      <c r="R439" s="297"/>
      <c r="S439" s="297"/>
      <c r="T439" s="297"/>
      <c r="U439" s="297"/>
      <c r="V439" s="297"/>
      <c r="W439" s="297"/>
      <c r="X439" s="297"/>
      <c r="Y439" s="297"/>
      <c r="Z439" s="297"/>
    </row>
    <row r="440" spans="1:26" ht="15.75" customHeight="1">
      <c r="A440" s="297"/>
      <c r="B440" s="297"/>
      <c r="C440" s="297"/>
      <c r="D440" s="579"/>
      <c r="E440" s="297"/>
      <c r="F440" s="297"/>
      <c r="G440" s="297"/>
      <c r="H440" s="297"/>
      <c r="I440" s="297"/>
      <c r="J440" s="297"/>
      <c r="K440" s="297"/>
      <c r="L440" s="297"/>
      <c r="M440" s="297"/>
      <c r="N440" s="297"/>
      <c r="O440" s="297"/>
      <c r="P440" s="297"/>
      <c r="Q440" s="297"/>
      <c r="R440" s="297"/>
      <c r="S440" s="297"/>
      <c r="T440" s="297"/>
      <c r="U440" s="297"/>
      <c r="V440" s="297"/>
      <c r="W440" s="297"/>
      <c r="X440" s="297"/>
      <c r="Y440" s="297"/>
      <c r="Z440" s="297"/>
    </row>
    <row r="441" spans="1:26" ht="15.75" customHeight="1">
      <c r="A441" s="297"/>
      <c r="B441" s="297"/>
      <c r="C441" s="297"/>
      <c r="D441" s="579"/>
      <c r="E441" s="297"/>
      <c r="F441" s="297"/>
      <c r="G441" s="297"/>
      <c r="H441" s="297"/>
      <c r="I441" s="297"/>
      <c r="J441" s="297"/>
      <c r="K441" s="297"/>
      <c r="L441" s="297"/>
      <c r="M441" s="297"/>
      <c r="N441" s="297"/>
      <c r="O441" s="297"/>
      <c r="P441" s="297"/>
      <c r="Q441" s="297"/>
      <c r="R441" s="297"/>
      <c r="S441" s="297"/>
      <c r="T441" s="297"/>
      <c r="U441" s="297"/>
      <c r="V441" s="297"/>
      <c r="W441" s="297"/>
      <c r="X441" s="297"/>
      <c r="Y441" s="297"/>
      <c r="Z441" s="297"/>
    </row>
    <row r="442" spans="1:26" ht="15.75" customHeight="1">
      <c r="A442" s="297"/>
      <c r="B442" s="297"/>
      <c r="C442" s="297"/>
      <c r="D442" s="579"/>
      <c r="E442" s="297"/>
      <c r="F442" s="297"/>
      <c r="G442" s="297"/>
      <c r="H442" s="297"/>
      <c r="I442" s="297"/>
      <c r="J442" s="297"/>
      <c r="K442" s="297"/>
      <c r="L442" s="297"/>
      <c r="M442" s="297"/>
      <c r="N442" s="297"/>
      <c r="O442" s="297"/>
      <c r="P442" s="297"/>
      <c r="Q442" s="297"/>
      <c r="R442" s="297"/>
      <c r="S442" s="297"/>
      <c r="T442" s="297"/>
      <c r="U442" s="297"/>
      <c r="V442" s="297"/>
      <c r="W442" s="297"/>
      <c r="X442" s="297"/>
      <c r="Y442" s="297"/>
      <c r="Z442" s="297"/>
    </row>
    <row r="443" spans="1:26" ht="15.75" customHeight="1">
      <c r="A443" s="297"/>
      <c r="B443" s="297"/>
      <c r="C443" s="297"/>
      <c r="D443" s="579"/>
      <c r="E443" s="297"/>
      <c r="F443" s="297"/>
      <c r="G443" s="297"/>
      <c r="H443" s="297"/>
      <c r="I443" s="297"/>
      <c r="J443" s="297"/>
      <c r="K443" s="297"/>
      <c r="L443" s="297"/>
      <c r="M443" s="297"/>
      <c r="N443" s="297"/>
      <c r="O443" s="297"/>
      <c r="P443" s="297"/>
      <c r="Q443" s="297"/>
      <c r="R443" s="297"/>
      <c r="S443" s="297"/>
      <c r="T443" s="297"/>
      <c r="U443" s="297"/>
      <c r="V443" s="297"/>
      <c r="W443" s="297"/>
      <c r="X443" s="297"/>
      <c r="Y443" s="297"/>
      <c r="Z443" s="297"/>
    </row>
    <row r="444" spans="1:26" ht="15.75" customHeight="1">
      <c r="A444" s="297"/>
      <c r="B444" s="297"/>
      <c r="C444" s="297"/>
      <c r="D444" s="579"/>
      <c r="E444" s="297"/>
      <c r="F444" s="297"/>
      <c r="G444" s="297"/>
      <c r="H444" s="297"/>
      <c r="I444" s="297"/>
      <c r="J444" s="297"/>
      <c r="K444" s="297"/>
      <c r="L444" s="297"/>
      <c r="M444" s="297"/>
      <c r="N444" s="297"/>
      <c r="O444" s="297"/>
      <c r="P444" s="297"/>
      <c r="Q444" s="297"/>
      <c r="R444" s="297"/>
      <c r="S444" s="297"/>
      <c r="T444" s="297"/>
      <c r="U444" s="297"/>
      <c r="V444" s="297"/>
      <c r="W444" s="297"/>
      <c r="X444" s="297"/>
      <c r="Y444" s="297"/>
      <c r="Z444" s="297"/>
    </row>
    <row r="445" spans="1:26" ht="15.75" customHeight="1">
      <c r="A445" s="297"/>
      <c r="B445" s="297"/>
      <c r="C445" s="297"/>
      <c r="D445" s="579"/>
      <c r="E445" s="297"/>
      <c r="F445" s="297"/>
      <c r="G445" s="297"/>
      <c r="H445" s="297"/>
      <c r="I445" s="297"/>
      <c r="J445" s="297"/>
      <c r="K445" s="297"/>
      <c r="L445" s="297"/>
      <c r="M445" s="297"/>
      <c r="N445" s="297"/>
      <c r="O445" s="297"/>
      <c r="P445" s="297"/>
      <c r="Q445" s="297"/>
      <c r="R445" s="297"/>
      <c r="S445" s="297"/>
      <c r="T445" s="297"/>
      <c r="U445" s="297"/>
      <c r="V445" s="297"/>
      <c r="W445" s="297"/>
      <c r="X445" s="297"/>
      <c r="Y445" s="297"/>
      <c r="Z445" s="297"/>
    </row>
    <row r="446" spans="1:26" ht="15.75" customHeight="1">
      <c r="A446" s="297"/>
      <c r="B446" s="297"/>
      <c r="C446" s="297"/>
      <c r="D446" s="579"/>
      <c r="E446" s="297"/>
      <c r="F446" s="297"/>
      <c r="G446" s="297"/>
      <c r="H446" s="297"/>
      <c r="I446" s="297"/>
      <c r="J446" s="297"/>
      <c r="K446" s="297"/>
      <c r="L446" s="297"/>
      <c r="M446" s="297"/>
      <c r="N446" s="297"/>
      <c r="O446" s="297"/>
      <c r="P446" s="297"/>
      <c r="Q446" s="297"/>
      <c r="R446" s="297"/>
      <c r="S446" s="297"/>
      <c r="T446" s="297"/>
      <c r="U446" s="297"/>
      <c r="V446" s="297"/>
      <c r="W446" s="297"/>
      <c r="X446" s="297"/>
      <c r="Y446" s="297"/>
      <c r="Z446" s="297"/>
    </row>
    <row r="447" spans="1:26" ht="15.75" customHeight="1">
      <c r="A447" s="297"/>
      <c r="B447" s="297"/>
      <c r="C447" s="297"/>
      <c r="D447" s="579"/>
      <c r="E447" s="297"/>
      <c r="F447" s="297"/>
      <c r="G447" s="297"/>
      <c r="H447" s="297"/>
      <c r="I447" s="297"/>
      <c r="J447" s="297"/>
      <c r="K447" s="297"/>
      <c r="L447" s="297"/>
      <c r="M447" s="297"/>
      <c r="N447" s="297"/>
      <c r="O447" s="297"/>
      <c r="P447" s="297"/>
      <c r="Q447" s="297"/>
      <c r="R447" s="297"/>
      <c r="S447" s="297"/>
      <c r="T447" s="297"/>
      <c r="U447" s="297"/>
      <c r="V447" s="297"/>
      <c r="W447" s="297"/>
      <c r="X447" s="297"/>
      <c r="Y447" s="297"/>
      <c r="Z447" s="297"/>
    </row>
    <row r="448" spans="1:26" ht="15.75" customHeight="1">
      <c r="A448" s="297"/>
      <c r="B448" s="297"/>
      <c r="C448" s="297"/>
      <c r="D448" s="579"/>
      <c r="E448" s="297"/>
      <c r="F448" s="297"/>
      <c r="G448" s="297"/>
      <c r="H448" s="297"/>
      <c r="I448" s="297"/>
      <c r="J448" s="297"/>
      <c r="K448" s="297"/>
      <c r="L448" s="297"/>
      <c r="M448" s="297"/>
      <c r="N448" s="297"/>
      <c r="O448" s="297"/>
      <c r="P448" s="297"/>
      <c r="Q448" s="297"/>
      <c r="R448" s="297"/>
      <c r="S448" s="297"/>
      <c r="T448" s="297"/>
      <c r="U448" s="297"/>
      <c r="V448" s="297"/>
      <c r="W448" s="297"/>
      <c r="X448" s="297"/>
      <c r="Y448" s="297"/>
      <c r="Z448" s="297"/>
    </row>
    <row r="449" spans="1:26" ht="15.75" customHeight="1">
      <c r="A449" s="297"/>
      <c r="B449" s="297"/>
      <c r="C449" s="297"/>
      <c r="D449" s="579"/>
      <c r="E449" s="297"/>
      <c r="F449" s="297"/>
      <c r="G449" s="297"/>
      <c r="H449" s="297"/>
      <c r="I449" s="297"/>
      <c r="J449" s="297"/>
      <c r="K449" s="297"/>
      <c r="L449" s="297"/>
      <c r="M449" s="297"/>
      <c r="N449" s="297"/>
      <c r="O449" s="297"/>
      <c r="P449" s="297"/>
      <c r="Q449" s="297"/>
      <c r="R449" s="297"/>
      <c r="S449" s="297"/>
      <c r="T449" s="297"/>
      <c r="U449" s="297"/>
      <c r="V449" s="297"/>
      <c r="W449" s="297"/>
      <c r="X449" s="297"/>
      <c r="Y449" s="297"/>
      <c r="Z449" s="297"/>
    </row>
    <row r="450" spans="1:26" ht="15.75" customHeight="1">
      <c r="A450" s="297"/>
      <c r="B450" s="297"/>
      <c r="C450" s="297"/>
      <c r="D450" s="579"/>
      <c r="E450" s="297"/>
      <c r="F450" s="297"/>
      <c r="G450" s="297"/>
      <c r="H450" s="297"/>
      <c r="I450" s="297"/>
      <c r="J450" s="297"/>
      <c r="K450" s="297"/>
      <c r="L450" s="297"/>
      <c r="M450" s="297"/>
      <c r="N450" s="297"/>
      <c r="O450" s="297"/>
      <c r="P450" s="297"/>
      <c r="Q450" s="297"/>
      <c r="R450" s="297"/>
      <c r="S450" s="297"/>
      <c r="T450" s="297"/>
      <c r="U450" s="297"/>
      <c r="V450" s="297"/>
      <c r="W450" s="297"/>
      <c r="X450" s="297"/>
      <c r="Y450" s="297"/>
      <c r="Z450" s="297"/>
    </row>
    <row r="451" spans="1:26" ht="15.75" customHeight="1">
      <c r="A451" s="297"/>
      <c r="B451" s="297"/>
      <c r="C451" s="297"/>
      <c r="D451" s="579"/>
      <c r="E451" s="297"/>
      <c r="F451" s="297"/>
      <c r="G451" s="297"/>
      <c r="H451" s="297"/>
      <c r="I451" s="297"/>
      <c r="J451" s="297"/>
      <c r="K451" s="297"/>
      <c r="L451" s="297"/>
      <c r="M451" s="297"/>
      <c r="N451" s="297"/>
      <c r="O451" s="297"/>
      <c r="P451" s="297"/>
      <c r="Q451" s="297"/>
      <c r="R451" s="297"/>
      <c r="S451" s="297"/>
      <c r="T451" s="297"/>
      <c r="U451" s="297"/>
      <c r="V451" s="297"/>
      <c r="W451" s="297"/>
      <c r="X451" s="297"/>
      <c r="Y451" s="297"/>
      <c r="Z451" s="297"/>
    </row>
    <row r="452" spans="1:26" ht="15.75" customHeight="1">
      <c r="A452" s="297"/>
      <c r="B452" s="297"/>
      <c r="C452" s="297"/>
      <c r="D452" s="579"/>
      <c r="E452" s="297"/>
      <c r="F452" s="297"/>
      <c r="G452" s="297"/>
      <c r="H452" s="297"/>
      <c r="I452" s="297"/>
      <c r="J452" s="297"/>
      <c r="K452" s="297"/>
      <c r="L452" s="297"/>
      <c r="M452" s="297"/>
      <c r="N452" s="297"/>
      <c r="O452" s="297"/>
      <c r="P452" s="297"/>
      <c r="Q452" s="297"/>
      <c r="R452" s="297"/>
      <c r="S452" s="297"/>
      <c r="T452" s="297"/>
      <c r="U452" s="297"/>
      <c r="V452" s="297"/>
      <c r="W452" s="297"/>
      <c r="X452" s="297"/>
      <c r="Y452" s="297"/>
      <c r="Z452" s="297"/>
    </row>
    <row r="453" spans="1:26" ht="15.75" customHeight="1">
      <c r="A453" s="297"/>
      <c r="B453" s="297"/>
      <c r="C453" s="297"/>
      <c r="D453" s="579"/>
      <c r="E453" s="297"/>
      <c r="F453" s="297"/>
      <c r="G453" s="297"/>
      <c r="H453" s="297"/>
      <c r="I453" s="297"/>
      <c r="J453" s="297"/>
      <c r="K453" s="297"/>
      <c r="L453" s="297"/>
      <c r="M453" s="297"/>
      <c r="N453" s="297"/>
      <c r="O453" s="297"/>
      <c r="P453" s="297"/>
      <c r="Q453" s="297"/>
      <c r="R453" s="297"/>
      <c r="S453" s="297"/>
      <c r="T453" s="297"/>
      <c r="U453" s="297"/>
      <c r="V453" s="297"/>
      <c r="W453" s="297"/>
      <c r="X453" s="297"/>
      <c r="Y453" s="297"/>
      <c r="Z453" s="297"/>
    </row>
    <row r="454" spans="1:26" ht="15.75" customHeight="1">
      <c r="A454" s="297"/>
      <c r="B454" s="297"/>
      <c r="C454" s="297"/>
      <c r="D454" s="579"/>
      <c r="E454" s="297"/>
      <c r="F454" s="297"/>
      <c r="G454" s="297"/>
      <c r="H454" s="297"/>
      <c r="I454" s="297"/>
      <c r="J454" s="297"/>
      <c r="K454" s="297"/>
      <c r="L454" s="297"/>
      <c r="M454" s="297"/>
      <c r="N454" s="297"/>
      <c r="O454" s="297"/>
      <c r="P454" s="297"/>
      <c r="Q454" s="297"/>
      <c r="R454" s="297"/>
      <c r="S454" s="297"/>
      <c r="T454" s="297"/>
      <c r="U454" s="297"/>
      <c r="V454" s="297"/>
      <c r="W454" s="297"/>
      <c r="X454" s="297"/>
      <c r="Y454" s="297"/>
      <c r="Z454" s="297"/>
    </row>
    <row r="455" spans="1:26" ht="15.75" customHeight="1">
      <c r="A455" s="297"/>
      <c r="B455" s="297"/>
      <c r="C455" s="297"/>
      <c r="D455" s="579"/>
      <c r="E455" s="297"/>
      <c r="F455" s="297"/>
      <c r="G455" s="297"/>
      <c r="H455" s="297"/>
      <c r="I455" s="297"/>
      <c r="J455" s="297"/>
      <c r="K455" s="297"/>
      <c r="L455" s="297"/>
      <c r="M455" s="297"/>
      <c r="N455" s="297"/>
      <c r="O455" s="297"/>
      <c r="P455" s="297"/>
      <c r="Q455" s="297"/>
      <c r="R455" s="297"/>
      <c r="S455" s="297"/>
      <c r="T455" s="297"/>
      <c r="U455" s="297"/>
      <c r="V455" s="297"/>
      <c r="W455" s="297"/>
      <c r="X455" s="297"/>
      <c r="Y455" s="297"/>
      <c r="Z455" s="297"/>
    </row>
    <row r="456" spans="1:26" ht="15.75" customHeight="1">
      <c r="A456" s="297"/>
      <c r="B456" s="297"/>
      <c r="C456" s="297"/>
      <c r="D456" s="579"/>
      <c r="E456" s="297"/>
      <c r="F456" s="297"/>
      <c r="G456" s="297"/>
      <c r="H456" s="297"/>
      <c r="I456" s="297"/>
      <c r="J456" s="297"/>
      <c r="K456" s="297"/>
      <c r="L456" s="297"/>
      <c r="M456" s="297"/>
      <c r="N456" s="297"/>
      <c r="O456" s="297"/>
      <c r="P456" s="297"/>
      <c r="Q456" s="297"/>
      <c r="R456" s="297"/>
      <c r="S456" s="297"/>
      <c r="T456" s="297"/>
      <c r="U456" s="297"/>
      <c r="V456" s="297"/>
      <c r="W456" s="297"/>
      <c r="X456" s="297"/>
      <c r="Y456" s="297"/>
      <c r="Z456" s="297"/>
    </row>
    <row r="457" spans="1:26" ht="15.75" customHeight="1">
      <c r="A457" s="297"/>
      <c r="B457" s="297"/>
      <c r="C457" s="297"/>
      <c r="D457" s="579"/>
      <c r="E457" s="297"/>
      <c r="F457" s="297"/>
      <c r="G457" s="297"/>
      <c r="H457" s="297"/>
      <c r="I457" s="297"/>
      <c r="J457" s="297"/>
      <c r="K457" s="297"/>
      <c r="L457" s="297"/>
      <c r="M457" s="297"/>
      <c r="N457" s="297"/>
      <c r="O457" s="297"/>
      <c r="P457" s="297"/>
      <c r="Q457" s="297"/>
      <c r="R457" s="297"/>
      <c r="S457" s="297"/>
      <c r="T457" s="297"/>
      <c r="U457" s="297"/>
      <c r="V457" s="297"/>
      <c r="W457" s="297"/>
      <c r="X457" s="297"/>
      <c r="Y457" s="297"/>
      <c r="Z457" s="297"/>
    </row>
    <row r="458" spans="1:26" ht="15.75" customHeight="1">
      <c r="A458" s="297"/>
      <c r="B458" s="297"/>
      <c r="C458" s="297"/>
      <c r="D458" s="579"/>
      <c r="E458" s="297"/>
      <c r="F458" s="297"/>
      <c r="G458" s="297"/>
      <c r="H458" s="297"/>
      <c r="I458" s="297"/>
      <c r="J458" s="297"/>
      <c r="K458" s="297"/>
      <c r="L458" s="297"/>
      <c r="M458" s="297"/>
      <c r="N458" s="297"/>
      <c r="O458" s="297"/>
      <c r="P458" s="297"/>
      <c r="Q458" s="297"/>
      <c r="R458" s="297"/>
      <c r="S458" s="297"/>
      <c r="T458" s="297"/>
      <c r="U458" s="297"/>
      <c r="V458" s="297"/>
      <c r="W458" s="297"/>
      <c r="X458" s="297"/>
      <c r="Y458" s="297"/>
      <c r="Z458" s="297"/>
    </row>
    <row r="459" spans="1:26" ht="15.75" customHeight="1">
      <c r="A459" s="297"/>
      <c r="B459" s="297"/>
      <c r="C459" s="297"/>
      <c r="D459" s="579"/>
      <c r="E459" s="297"/>
      <c r="F459" s="297"/>
      <c r="G459" s="297"/>
      <c r="H459" s="297"/>
      <c r="I459" s="297"/>
      <c r="J459" s="297"/>
      <c r="K459" s="297"/>
      <c r="L459" s="297"/>
      <c r="M459" s="297"/>
      <c r="N459" s="297"/>
      <c r="O459" s="297"/>
      <c r="P459" s="297"/>
      <c r="Q459" s="297"/>
      <c r="R459" s="297"/>
      <c r="S459" s="297"/>
      <c r="T459" s="297"/>
      <c r="U459" s="297"/>
      <c r="V459" s="297"/>
      <c r="W459" s="297"/>
      <c r="X459" s="297"/>
      <c r="Y459" s="297"/>
      <c r="Z459" s="297"/>
    </row>
    <row r="460" spans="1:26" ht="15.75" customHeight="1">
      <c r="A460" s="297"/>
      <c r="B460" s="297"/>
      <c r="C460" s="297"/>
      <c r="D460" s="579"/>
      <c r="E460" s="297"/>
      <c r="F460" s="297"/>
      <c r="G460" s="297"/>
      <c r="H460" s="297"/>
      <c r="I460" s="297"/>
      <c r="J460" s="297"/>
      <c r="K460" s="297"/>
      <c r="L460" s="297"/>
      <c r="M460" s="297"/>
      <c r="N460" s="297"/>
      <c r="O460" s="297"/>
      <c r="P460" s="297"/>
      <c r="Q460" s="297"/>
      <c r="R460" s="297"/>
      <c r="S460" s="297"/>
      <c r="T460" s="297"/>
      <c r="U460" s="297"/>
      <c r="V460" s="297"/>
      <c r="W460" s="297"/>
      <c r="X460" s="297"/>
      <c r="Y460" s="297"/>
      <c r="Z460" s="297"/>
    </row>
    <row r="461" spans="1:26" ht="15.75" customHeight="1">
      <c r="A461" s="297"/>
      <c r="B461" s="297"/>
      <c r="C461" s="297"/>
      <c r="D461" s="579"/>
      <c r="E461" s="297"/>
      <c r="F461" s="297"/>
      <c r="G461" s="297"/>
      <c r="H461" s="297"/>
      <c r="I461" s="297"/>
      <c r="J461" s="297"/>
      <c r="K461" s="297"/>
      <c r="L461" s="297"/>
      <c r="M461" s="297"/>
      <c r="N461" s="297"/>
      <c r="O461" s="297"/>
      <c r="P461" s="297"/>
      <c r="Q461" s="297"/>
      <c r="R461" s="297"/>
      <c r="S461" s="297"/>
      <c r="T461" s="297"/>
      <c r="U461" s="297"/>
      <c r="V461" s="297"/>
      <c r="W461" s="297"/>
      <c r="X461" s="297"/>
      <c r="Y461" s="297"/>
      <c r="Z461" s="297"/>
    </row>
    <row r="462" spans="1:26" ht="15.75" customHeight="1">
      <c r="A462" s="297"/>
      <c r="B462" s="297"/>
      <c r="C462" s="297"/>
      <c r="D462" s="579"/>
      <c r="E462" s="297"/>
      <c r="F462" s="297"/>
      <c r="G462" s="297"/>
      <c r="H462" s="297"/>
      <c r="I462" s="297"/>
      <c r="J462" s="297"/>
      <c r="K462" s="297"/>
      <c r="L462" s="297"/>
      <c r="M462" s="297"/>
      <c r="N462" s="297"/>
      <c r="O462" s="297"/>
      <c r="P462" s="297"/>
      <c r="Q462" s="297"/>
      <c r="R462" s="297"/>
      <c r="S462" s="297"/>
      <c r="T462" s="297"/>
      <c r="U462" s="297"/>
      <c r="V462" s="297"/>
      <c r="W462" s="297"/>
      <c r="X462" s="297"/>
      <c r="Y462" s="297"/>
      <c r="Z462" s="297"/>
    </row>
    <row r="463" spans="1:26" ht="15.75" customHeight="1">
      <c r="A463" s="297"/>
      <c r="B463" s="297"/>
      <c r="C463" s="297"/>
      <c r="D463" s="579"/>
      <c r="E463" s="297"/>
      <c r="F463" s="297"/>
      <c r="G463" s="297"/>
      <c r="H463" s="297"/>
      <c r="I463" s="297"/>
      <c r="J463" s="297"/>
      <c r="K463" s="297"/>
      <c r="L463" s="297"/>
      <c r="M463" s="297"/>
      <c r="N463" s="297"/>
      <c r="O463" s="297"/>
      <c r="P463" s="297"/>
      <c r="Q463" s="297"/>
      <c r="R463" s="297"/>
      <c r="S463" s="297"/>
      <c r="T463" s="297"/>
      <c r="U463" s="297"/>
      <c r="V463" s="297"/>
      <c r="W463" s="297"/>
      <c r="X463" s="297"/>
      <c r="Y463" s="297"/>
      <c r="Z463" s="297"/>
    </row>
    <row r="464" spans="1:26" ht="15.75" customHeight="1">
      <c r="A464" s="297"/>
      <c r="B464" s="297"/>
      <c r="C464" s="297"/>
      <c r="D464" s="579"/>
      <c r="E464" s="297"/>
      <c r="F464" s="297"/>
      <c r="G464" s="297"/>
      <c r="H464" s="297"/>
      <c r="I464" s="297"/>
      <c r="J464" s="297"/>
      <c r="K464" s="297"/>
      <c r="L464" s="297"/>
      <c r="M464" s="297"/>
      <c r="N464" s="297"/>
      <c r="O464" s="297"/>
      <c r="P464" s="297"/>
      <c r="Q464" s="297"/>
      <c r="R464" s="297"/>
      <c r="S464" s="297"/>
      <c r="T464" s="297"/>
      <c r="U464" s="297"/>
      <c r="V464" s="297"/>
      <c r="W464" s="297"/>
      <c r="X464" s="297"/>
      <c r="Y464" s="297"/>
      <c r="Z464" s="297"/>
    </row>
    <row r="465" spans="1:26" ht="15.75" customHeight="1">
      <c r="A465" s="297"/>
      <c r="B465" s="297"/>
      <c r="C465" s="297"/>
      <c r="D465" s="579"/>
      <c r="E465" s="297"/>
      <c r="F465" s="297"/>
      <c r="G465" s="297"/>
      <c r="H465" s="297"/>
      <c r="I465" s="297"/>
      <c r="J465" s="297"/>
      <c r="K465" s="297"/>
      <c r="L465" s="297"/>
      <c r="M465" s="297"/>
      <c r="N465" s="297"/>
      <c r="O465" s="297"/>
      <c r="P465" s="297"/>
      <c r="Q465" s="297"/>
      <c r="R465" s="297"/>
      <c r="S465" s="297"/>
      <c r="T465" s="297"/>
      <c r="U465" s="297"/>
      <c r="V465" s="297"/>
      <c r="W465" s="297"/>
      <c r="X465" s="297"/>
      <c r="Y465" s="297"/>
      <c r="Z465" s="297"/>
    </row>
    <row r="466" spans="1:26" ht="15.75" customHeight="1">
      <c r="A466" s="297"/>
      <c r="B466" s="297"/>
      <c r="C466" s="297"/>
      <c r="D466" s="579"/>
      <c r="E466" s="297"/>
      <c r="F466" s="297"/>
      <c r="G466" s="297"/>
      <c r="H466" s="297"/>
      <c r="I466" s="297"/>
      <c r="J466" s="297"/>
      <c r="K466" s="297"/>
      <c r="L466" s="297"/>
      <c r="M466" s="297"/>
      <c r="N466" s="297"/>
      <c r="O466" s="297"/>
      <c r="P466" s="297"/>
      <c r="Q466" s="297"/>
      <c r="R466" s="297"/>
      <c r="S466" s="297"/>
      <c r="T466" s="297"/>
      <c r="U466" s="297"/>
      <c r="V466" s="297"/>
      <c r="W466" s="297"/>
      <c r="X466" s="297"/>
      <c r="Y466" s="297"/>
      <c r="Z466" s="297"/>
    </row>
    <row r="467" spans="1:26" ht="15.75" customHeight="1">
      <c r="A467" s="297"/>
      <c r="B467" s="297"/>
      <c r="C467" s="297"/>
      <c r="D467" s="579"/>
      <c r="E467" s="297"/>
      <c r="F467" s="297"/>
      <c r="G467" s="297"/>
      <c r="H467" s="297"/>
      <c r="I467" s="297"/>
      <c r="J467" s="297"/>
      <c r="K467" s="297"/>
      <c r="L467" s="297"/>
      <c r="M467" s="297"/>
      <c r="N467" s="297"/>
      <c r="O467" s="297"/>
      <c r="P467" s="297"/>
      <c r="Q467" s="297"/>
      <c r="R467" s="297"/>
      <c r="S467" s="297"/>
      <c r="T467" s="297"/>
      <c r="U467" s="297"/>
      <c r="V467" s="297"/>
      <c r="W467" s="297"/>
      <c r="X467" s="297"/>
      <c r="Y467" s="297"/>
      <c r="Z467" s="297"/>
    </row>
    <row r="468" spans="1:26" ht="15.75" customHeight="1">
      <c r="A468" s="297"/>
      <c r="B468" s="297"/>
      <c r="C468" s="297"/>
      <c r="D468" s="579"/>
      <c r="E468" s="297"/>
      <c r="F468" s="297"/>
      <c r="G468" s="297"/>
      <c r="H468" s="297"/>
      <c r="I468" s="297"/>
      <c r="J468" s="297"/>
      <c r="K468" s="297"/>
      <c r="L468" s="297"/>
      <c r="M468" s="297"/>
      <c r="N468" s="297"/>
      <c r="O468" s="297"/>
      <c r="P468" s="297"/>
      <c r="Q468" s="297"/>
      <c r="R468" s="297"/>
      <c r="S468" s="297"/>
      <c r="T468" s="297"/>
      <c r="U468" s="297"/>
      <c r="V468" s="297"/>
      <c r="W468" s="297"/>
      <c r="X468" s="297"/>
      <c r="Y468" s="297"/>
      <c r="Z468" s="297"/>
    </row>
    <row r="469" spans="1:26" ht="15.75" customHeight="1">
      <c r="A469" s="297"/>
      <c r="B469" s="297"/>
      <c r="C469" s="297"/>
      <c r="D469" s="579"/>
      <c r="E469" s="297"/>
      <c r="F469" s="297"/>
      <c r="G469" s="297"/>
      <c r="H469" s="297"/>
      <c r="I469" s="297"/>
      <c r="J469" s="297"/>
      <c r="K469" s="297"/>
      <c r="L469" s="297"/>
      <c r="M469" s="297"/>
      <c r="N469" s="297"/>
      <c r="O469" s="297"/>
      <c r="P469" s="297"/>
      <c r="Q469" s="297"/>
      <c r="R469" s="297"/>
      <c r="S469" s="297"/>
      <c r="T469" s="297"/>
      <c r="U469" s="297"/>
      <c r="V469" s="297"/>
      <c r="W469" s="297"/>
      <c r="X469" s="297"/>
      <c r="Y469" s="297"/>
      <c r="Z469" s="297"/>
    </row>
    <row r="470" spans="1:26" ht="15.75" customHeight="1">
      <c r="A470" s="297"/>
      <c r="B470" s="297"/>
      <c r="C470" s="297"/>
      <c r="D470" s="579"/>
      <c r="E470" s="297"/>
      <c r="F470" s="297"/>
      <c r="G470" s="297"/>
      <c r="H470" s="297"/>
      <c r="I470" s="297"/>
      <c r="J470" s="297"/>
      <c r="K470" s="297"/>
      <c r="L470" s="297"/>
      <c r="M470" s="297"/>
      <c r="N470" s="297"/>
      <c r="O470" s="297"/>
      <c r="P470" s="297"/>
      <c r="Q470" s="297"/>
      <c r="R470" s="297"/>
      <c r="S470" s="297"/>
      <c r="T470" s="297"/>
      <c r="U470" s="297"/>
      <c r="V470" s="297"/>
      <c r="W470" s="297"/>
      <c r="X470" s="297"/>
      <c r="Y470" s="297"/>
      <c r="Z470" s="297"/>
    </row>
    <row r="471" spans="1:26" ht="15.75" customHeight="1">
      <c r="A471" s="297"/>
      <c r="B471" s="297"/>
      <c r="C471" s="297"/>
      <c r="D471" s="579"/>
      <c r="E471" s="297"/>
      <c r="F471" s="297"/>
      <c r="G471" s="297"/>
      <c r="H471" s="297"/>
      <c r="I471" s="297"/>
      <c r="J471" s="297"/>
      <c r="K471" s="297"/>
      <c r="L471" s="297"/>
      <c r="M471" s="297"/>
      <c r="N471" s="297"/>
      <c r="O471" s="297"/>
      <c r="P471" s="297"/>
      <c r="Q471" s="297"/>
      <c r="R471" s="297"/>
      <c r="S471" s="297"/>
      <c r="T471" s="297"/>
      <c r="U471" s="297"/>
      <c r="V471" s="297"/>
      <c r="W471" s="297"/>
      <c r="X471" s="297"/>
      <c r="Y471" s="297"/>
      <c r="Z471" s="297"/>
    </row>
    <row r="472" spans="1:26" ht="15.75" customHeight="1">
      <c r="A472" s="297"/>
      <c r="B472" s="297"/>
      <c r="C472" s="297"/>
      <c r="D472" s="579"/>
      <c r="E472" s="297"/>
      <c r="F472" s="297"/>
      <c r="G472" s="297"/>
      <c r="H472" s="297"/>
      <c r="I472" s="297"/>
      <c r="J472" s="297"/>
      <c r="K472" s="297"/>
      <c r="L472" s="297"/>
      <c r="M472" s="297"/>
      <c r="N472" s="297"/>
      <c r="O472" s="297"/>
      <c r="P472" s="297"/>
      <c r="Q472" s="297"/>
      <c r="R472" s="297"/>
      <c r="S472" s="297"/>
      <c r="T472" s="297"/>
      <c r="U472" s="297"/>
      <c r="V472" s="297"/>
      <c r="W472" s="297"/>
      <c r="X472" s="297"/>
      <c r="Y472" s="297"/>
      <c r="Z472" s="297"/>
    </row>
    <row r="473" spans="1:26" ht="15.75" customHeight="1">
      <c r="A473" s="297"/>
      <c r="B473" s="297"/>
      <c r="C473" s="297"/>
      <c r="D473" s="579"/>
      <c r="E473" s="297"/>
      <c r="F473" s="297"/>
      <c r="G473" s="297"/>
      <c r="H473" s="297"/>
      <c r="I473" s="297"/>
      <c r="J473" s="297"/>
      <c r="K473" s="297"/>
      <c r="L473" s="297"/>
      <c r="M473" s="297"/>
      <c r="N473" s="297"/>
      <c r="O473" s="297"/>
      <c r="P473" s="297"/>
      <c r="Q473" s="297"/>
      <c r="R473" s="297"/>
      <c r="S473" s="297"/>
      <c r="T473" s="297"/>
      <c r="U473" s="297"/>
      <c r="V473" s="297"/>
      <c r="W473" s="297"/>
      <c r="X473" s="297"/>
      <c r="Y473" s="297"/>
      <c r="Z473" s="297"/>
    </row>
    <row r="474" spans="1:26" ht="15.75" customHeight="1">
      <c r="A474" s="297"/>
      <c r="B474" s="297"/>
      <c r="C474" s="297"/>
      <c r="D474" s="579"/>
      <c r="E474" s="297"/>
      <c r="F474" s="297"/>
      <c r="G474" s="297"/>
      <c r="H474" s="297"/>
      <c r="I474" s="297"/>
      <c r="J474" s="297"/>
      <c r="K474" s="297"/>
      <c r="L474" s="297"/>
      <c r="M474" s="297"/>
      <c r="N474" s="297"/>
      <c r="O474" s="297"/>
      <c r="P474" s="297"/>
      <c r="Q474" s="297"/>
      <c r="R474" s="297"/>
      <c r="S474" s="297"/>
      <c r="T474" s="297"/>
      <c r="U474" s="297"/>
      <c r="V474" s="297"/>
      <c r="W474" s="297"/>
      <c r="X474" s="297"/>
      <c r="Y474" s="297"/>
      <c r="Z474" s="297"/>
    </row>
    <row r="475" spans="1:26" ht="15.75" customHeight="1">
      <c r="A475" s="297"/>
      <c r="B475" s="297"/>
      <c r="C475" s="297"/>
      <c r="D475" s="579"/>
      <c r="E475" s="297"/>
      <c r="F475" s="297"/>
      <c r="G475" s="297"/>
      <c r="H475" s="297"/>
      <c r="I475" s="297"/>
      <c r="J475" s="297"/>
      <c r="K475" s="297"/>
      <c r="L475" s="297"/>
      <c r="M475" s="297"/>
      <c r="N475" s="297"/>
      <c r="O475" s="297"/>
      <c r="P475" s="297"/>
      <c r="Q475" s="297"/>
      <c r="R475" s="297"/>
      <c r="S475" s="297"/>
      <c r="T475" s="297"/>
      <c r="U475" s="297"/>
      <c r="V475" s="297"/>
      <c r="W475" s="297"/>
      <c r="X475" s="297"/>
      <c r="Y475" s="297"/>
      <c r="Z475" s="297"/>
    </row>
    <row r="476" spans="1:26" ht="15.75" customHeight="1">
      <c r="A476" s="297"/>
      <c r="B476" s="297"/>
      <c r="C476" s="297"/>
      <c r="D476" s="579"/>
      <c r="E476" s="297"/>
      <c r="F476" s="297"/>
      <c r="G476" s="297"/>
      <c r="H476" s="297"/>
      <c r="I476" s="297"/>
      <c r="J476" s="297"/>
      <c r="K476" s="297"/>
      <c r="L476" s="297"/>
      <c r="M476" s="297"/>
      <c r="N476" s="297"/>
      <c r="O476" s="297"/>
      <c r="P476" s="297"/>
      <c r="Q476" s="297"/>
      <c r="R476" s="297"/>
      <c r="S476" s="297"/>
      <c r="T476" s="297"/>
      <c r="U476" s="297"/>
      <c r="V476" s="297"/>
      <c r="W476" s="297"/>
      <c r="X476" s="297"/>
      <c r="Y476" s="297"/>
      <c r="Z476" s="297"/>
    </row>
    <row r="477" spans="1:26" ht="15.75" customHeight="1">
      <c r="A477" s="297"/>
      <c r="B477" s="297"/>
      <c r="C477" s="297"/>
      <c r="D477" s="579"/>
      <c r="E477" s="297"/>
      <c r="F477" s="297"/>
      <c r="G477" s="297"/>
      <c r="H477" s="297"/>
      <c r="I477" s="297"/>
      <c r="J477" s="297"/>
      <c r="K477" s="297"/>
      <c r="L477" s="297"/>
      <c r="M477" s="297"/>
      <c r="N477" s="297"/>
      <c r="O477" s="297"/>
      <c r="P477" s="297"/>
      <c r="Q477" s="297"/>
      <c r="R477" s="297"/>
      <c r="S477" s="297"/>
      <c r="T477" s="297"/>
      <c r="U477" s="297"/>
      <c r="V477" s="297"/>
      <c r="W477" s="297"/>
      <c r="X477" s="297"/>
      <c r="Y477" s="297"/>
      <c r="Z477" s="297"/>
    </row>
    <row r="478" spans="1:26" ht="15.75" customHeight="1">
      <c r="A478" s="297"/>
      <c r="B478" s="297"/>
      <c r="C478" s="297"/>
      <c r="D478" s="579"/>
      <c r="E478" s="297"/>
      <c r="F478" s="297"/>
      <c r="G478" s="297"/>
      <c r="H478" s="297"/>
      <c r="I478" s="297"/>
      <c r="J478" s="297"/>
      <c r="K478" s="297"/>
      <c r="L478" s="297"/>
      <c r="M478" s="297"/>
      <c r="N478" s="297"/>
      <c r="O478" s="297"/>
      <c r="P478" s="297"/>
      <c r="Q478" s="297"/>
      <c r="R478" s="297"/>
      <c r="S478" s="297"/>
      <c r="T478" s="297"/>
      <c r="U478" s="297"/>
      <c r="V478" s="297"/>
      <c r="W478" s="297"/>
      <c r="X478" s="297"/>
      <c r="Y478" s="297"/>
      <c r="Z478" s="297"/>
    </row>
    <row r="479" spans="1:26" ht="15.75" customHeight="1">
      <c r="A479" s="297"/>
      <c r="B479" s="297"/>
      <c r="C479" s="297"/>
      <c r="D479" s="579"/>
      <c r="E479" s="297"/>
      <c r="F479" s="297"/>
      <c r="G479" s="297"/>
      <c r="H479" s="297"/>
      <c r="I479" s="297"/>
      <c r="J479" s="297"/>
      <c r="K479" s="297"/>
      <c r="L479" s="297"/>
      <c r="M479" s="297"/>
      <c r="N479" s="297"/>
      <c r="O479" s="297"/>
      <c r="P479" s="297"/>
      <c r="Q479" s="297"/>
      <c r="R479" s="297"/>
      <c r="S479" s="297"/>
      <c r="T479" s="297"/>
      <c r="U479" s="297"/>
      <c r="V479" s="297"/>
      <c r="W479" s="297"/>
      <c r="X479" s="297"/>
      <c r="Y479" s="297"/>
      <c r="Z479" s="297"/>
    </row>
    <row r="480" spans="1:26" ht="15.75" customHeight="1">
      <c r="A480" s="297"/>
      <c r="B480" s="297"/>
      <c r="C480" s="297"/>
      <c r="D480" s="579"/>
      <c r="E480" s="297"/>
      <c r="F480" s="297"/>
      <c r="G480" s="297"/>
      <c r="H480" s="297"/>
      <c r="I480" s="297"/>
      <c r="J480" s="297"/>
      <c r="K480" s="297"/>
      <c r="L480" s="297"/>
      <c r="M480" s="297"/>
      <c r="N480" s="297"/>
      <c r="O480" s="297"/>
      <c r="P480" s="297"/>
      <c r="Q480" s="297"/>
      <c r="R480" s="297"/>
      <c r="S480" s="297"/>
      <c r="T480" s="297"/>
      <c r="U480" s="297"/>
      <c r="V480" s="297"/>
      <c r="W480" s="297"/>
      <c r="X480" s="297"/>
      <c r="Y480" s="297"/>
      <c r="Z480" s="297"/>
    </row>
    <row r="481" spans="1:26" ht="15.75" customHeight="1">
      <c r="A481" s="297"/>
      <c r="B481" s="297"/>
      <c r="C481" s="297"/>
      <c r="D481" s="579"/>
      <c r="E481" s="297"/>
      <c r="F481" s="297"/>
      <c r="G481" s="297"/>
      <c r="H481" s="297"/>
      <c r="I481" s="297"/>
      <c r="J481" s="297"/>
      <c r="K481" s="297"/>
      <c r="L481" s="297"/>
      <c r="M481" s="297"/>
      <c r="N481" s="297"/>
      <c r="O481" s="297"/>
      <c r="P481" s="297"/>
      <c r="Q481" s="297"/>
      <c r="R481" s="297"/>
      <c r="S481" s="297"/>
      <c r="T481" s="297"/>
      <c r="U481" s="297"/>
      <c r="V481" s="297"/>
      <c r="W481" s="297"/>
      <c r="X481" s="297"/>
      <c r="Y481" s="297"/>
      <c r="Z481" s="297"/>
    </row>
    <row r="482" spans="1:26" ht="15.75" customHeight="1">
      <c r="A482" s="297"/>
      <c r="B482" s="297"/>
      <c r="C482" s="297"/>
      <c r="D482" s="579"/>
      <c r="E482" s="297"/>
      <c r="F482" s="297"/>
      <c r="G482" s="297"/>
      <c r="H482" s="297"/>
      <c r="I482" s="297"/>
      <c r="J482" s="297"/>
      <c r="K482" s="297"/>
      <c r="L482" s="297"/>
      <c r="M482" s="297"/>
      <c r="N482" s="297"/>
      <c r="O482" s="297"/>
      <c r="P482" s="297"/>
      <c r="Q482" s="297"/>
      <c r="R482" s="297"/>
      <c r="S482" s="297"/>
      <c r="T482" s="297"/>
      <c r="U482" s="297"/>
      <c r="V482" s="297"/>
      <c r="W482" s="297"/>
      <c r="X482" s="297"/>
      <c r="Y482" s="297"/>
      <c r="Z482" s="297"/>
    </row>
    <row r="483" spans="1:26" ht="15.75" customHeight="1">
      <c r="A483" s="297"/>
      <c r="B483" s="297"/>
      <c r="C483" s="297"/>
      <c r="D483" s="579"/>
      <c r="E483" s="297"/>
      <c r="F483" s="297"/>
      <c r="G483" s="297"/>
      <c r="H483" s="297"/>
      <c r="I483" s="297"/>
      <c r="J483" s="297"/>
      <c r="K483" s="297"/>
      <c r="L483" s="297"/>
      <c r="M483" s="297"/>
      <c r="N483" s="297"/>
      <c r="O483" s="297"/>
      <c r="P483" s="297"/>
      <c r="Q483" s="297"/>
      <c r="R483" s="297"/>
      <c r="S483" s="297"/>
      <c r="T483" s="297"/>
      <c r="U483" s="297"/>
      <c r="V483" s="297"/>
      <c r="W483" s="297"/>
      <c r="X483" s="297"/>
      <c r="Y483" s="297"/>
      <c r="Z483" s="297"/>
    </row>
    <row r="484" spans="1:26" ht="15.75" customHeight="1">
      <c r="A484" s="297"/>
      <c r="B484" s="297"/>
      <c r="C484" s="297"/>
      <c r="D484" s="579"/>
      <c r="E484" s="297"/>
      <c r="F484" s="297"/>
      <c r="G484" s="297"/>
      <c r="H484" s="297"/>
      <c r="I484" s="297"/>
      <c r="J484" s="297"/>
      <c r="K484" s="297"/>
      <c r="L484" s="297"/>
      <c r="M484" s="297"/>
      <c r="N484" s="297"/>
      <c r="O484" s="297"/>
      <c r="P484" s="297"/>
      <c r="Q484" s="297"/>
      <c r="R484" s="297"/>
      <c r="S484" s="297"/>
      <c r="T484" s="297"/>
      <c r="U484" s="297"/>
      <c r="V484" s="297"/>
      <c r="W484" s="297"/>
      <c r="X484" s="297"/>
      <c r="Y484" s="297"/>
      <c r="Z484" s="297"/>
    </row>
    <row r="485" spans="1:26" ht="15.75" customHeight="1">
      <c r="A485" s="297"/>
      <c r="B485" s="297"/>
      <c r="C485" s="297"/>
      <c r="D485" s="579"/>
      <c r="E485" s="297"/>
      <c r="F485" s="297"/>
      <c r="G485" s="297"/>
      <c r="H485" s="297"/>
      <c r="I485" s="297"/>
      <c r="J485" s="297"/>
      <c r="K485" s="297"/>
      <c r="L485" s="297"/>
      <c r="M485" s="297"/>
      <c r="N485" s="297"/>
      <c r="O485" s="297"/>
      <c r="P485" s="297"/>
      <c r="Q485" s="297"/>
      <c r="R485" s="297"/>
      <c r="S485" s="297"/>
      <c r="T485" s="297"/>
      <c r="U485" s="297"/>
      <c r="V485" s="297"/>
      <c r="W485" s="297"/>
      <c r="X485" s="297"/>
      <c r="Y485" s="297"/>
      <c r="Z485" s="297"/>
    </row>
    <row r="486" spans="1:26" ht="15.75" customHeight="1">
      <c r="A486" s="297"/>
      <c r="B486" s="297"/>
      <c r="C486" s="297"/>
      <c r="D486" s="579"/>
      <c r="E486" s="297"/>
      <c r="F486" s="297"/>
      <c r="G486" s="297"/>
      <c r="H486" s="297"/>
      <c r="I486" s="297"/>
      <c r="J486" s="297"/>
      <c r="K486" s="297"/>
      <c r="L486" s="297"/>
      <c r="M486" s="297"/>
      <c r="N486" s="297"/>
      <c r="O486" s="297"/>
      <c r="P486" s="297"/>
      <c r="Q486" s="297"/>
      <c r="R486" s="297"/>
      <c r="S486" s="297"/>
      <c r="T486" s="297"/>
      <c r="U486" s="297"/>
      <c r="V486" s="297"/>
      <c r="W486" s="297"/>
      <c r="X486" s="297"/>
      <c r="Y486" s="297"/>
      <c r="Z486" s="297"/>
    </row>
    <row r="487" spans="1:26" ht="15.75" customHeight="1">
      <c r="A487" s="297"/>
      <c r="B487" s="297"/>
      <c r="C487" s="297"/>
      <c r="D487" s="579"/>
      <c r="E487" s="297"/>
      <c r="F487" s="297"/>
      <c r="G487" s="297"/>
      <c r="H487" s="297"/>
      <c r="I487" s="297"/>
      <c r="J487" s="297"/>
      <c r="K487" s="297"/>
      <c r="L487" s="297"/>
      <c r="M487" s="297"/>
      <c r="N487" s="297"/>
      <c r="O487" s="297"/>
      <c r="P487" s="297"/>
      <c r="Q487" s="297"/>
      <c r="R487" s="297"/>
      <c r="S487" s="297"/>
      <c r="T487" s="297"/>
      <c r="U487" s="297"/>
      <c r="V487" s="297"/>
      <c r="W487" s="297"/>
      <c r="X487" s="297"/>
      <c r="Y487" s="297"/>
      <c r="Z487" s="297"/>
    </row>
    <row r="488" spans="1:26" ht="15.75" customHeight="1">
      <c r="A488" s="297"/>
      <c r="B488" s="297"/>
      <c r="C488" s="297"/>
      <c r="D488" s="579"/>
      <c r="E488" s="297"/>
      <c r="F488" s="297"/>
      <c r="G488" s="297"/>
      <c r="H488" s="297"/>
      <c r="I488" s="297"/>
      <c r="J488" s="297"/>
      <c r="K488" s="297"/>
      <c r="L488" s="297"/>
      <c r="M488" s="297"/>
      <c r="N488" s="297"/>
      <c r="O488" s="297"/>
      <c r="P488" s="297"/>
      <c r="Q488" s="297"/>
      <c r="R488" s="297"/>
      <c r="S488" s="297"/>
      <c r="T488" s="297"/>
      <c r="U488" s="297"/>
      <c r="V488" s="297"/>
      <c r="W488" s="297"/>
      <c r="X488" s="297"/>
      <c r="Y488" s="297"/>
      <c r="Z488" s="297"/>
    </row>
    <row r="489" spans="1:26" ht="15.75" customHeight="1">
      <c r="A489" s="297"/>
      <c r="B489" s="297"/>
      <c r="C489" s="297"/>
      <c r="D489" s="579"/>
      <c r="E489" s="297"/>
      <c r="F489" s="297"/>
      <c r="G489" s="297"/>
      <c r="H489" s="297"/>
      <c r="I489" s="297"/>
      <c r="J489" s="297"/>
      <c r="K489" s="297"/>
      <c r="L489" s="297"/>
      <c r="M489" s="297"/>
      <c r="N489" s="297"/>
      <c r="O489" s="297"/>
      <c r="P489" s="297"/>
      <c r="Q489" s="297"/>
      <c r="R489" s="297"/>
      <c r="S489" s="297"/>
      <c r="T489" s="297"/>
      <c r="U489" s="297"/>
      <c r="V489" s="297"/>
      <c r="W489" s="297"/>
      <c r="X489" s="297"/>
      <c r="Y489" s="297"/>
      <c r="Z489" s="297"/>
    </row>
    <row r="490" spans="1:26" ht="15.75" customHeight="1">
      <c r="A490" s="297"/>
      <c r="B490" s="297"/>
      <c r="C490" s="297"/>
      <c r="D490" s="579"/>
      <c r="E490" s="297"/>
      <c r="F490" s="297"/>
      <c r="G490" s="297"/>
      <c r="H490" s="297"/>
      <c r="I490" s="297"/>
      <c r="J490" s="297"/>
      <c r="K490" s="297"/>
      <c r="L490" s="297"/>
      <c r="M490" s="297"/>
      <c r="N490" s="297"/>
      <c r="O490" s="297"/>
      <c r="P490" s="297"/>
      <c r="Q490" s="297"/>
      <c r="R490" s="297"/>
      <c r="S490" s="297"/>
      <c r="T490" s="297"/>
      <c r="U490" s="297"/>
      <c r="V490" s="297"/>
      <c r="W490" s="297"/>
      <c r="X490" s="297"/>
      <c r="Y490" s="297"/>
      <c r="Z490" s="297"/>
    </row>
    <row r="491" spans="1:26" ht="15.75" customHeight="1">
      <c r="A491" s="297"/>
      <c r="B491" s="297"/>
      <c r="C491" s="297"/>
      <c r="D491" s="579"/>
      <c r="E491" s="297"/>
      <c r="F491" s="297"/>
      <c r="G491" s="297"/>
      <c r="H491" s="297"/>
      <c r="I491" s="297"/>
      <c r="J491" s="297"/>
      <c r="K491" s="297"/>
      <c r="L491" s="297"/>
      <c r="M491" s="297"/>
      <c r="N491" s="297"/>
      <c r="O491" s="297"/>
      <c r="P491" s="297"/>
      <c r="Q491" s="297"/>
      <c r="R491" s="297"/>
      <c r="S491" s="297"/>
      <c r="T491" s="297"/>
      <c r="U491" s="297"/>
      <c r="V491" s="297"/>
      <c r="W491" s="297"/>
      <c r="X491" s="297"/>
      <c r="Y491" s="297"/>
      <c r="Z491" s="297"/>
    </row>
    <row r="492" spans="1:26" ht="15.75" customHeight="1">
      <c r="A492" s="297"/>
      <c r="B492" s="297"/>
      <c r="C492" s="297"/>
      <c r="D492" s="579"/>
      <c r="E492" s="297"/>
      <c r="F492" s="297"/>
      <c r="G492" s="297"/>
      <c r="H492" s="297"/>
      <c r="I492" s="297"/>
      <c r="J492" s="297"/>
      <c r="K492" s="297"/>
      <c r="L492" s="297"/>
      <c r="M492" s="297"/>
      <c r="N492" s="297"/>
      <c r="O492" s="297"/>
      <c r="P492" s="297"/>
      <c r="Q492" s="297"/>
      <c r="R492" s="297"/>
      <c r="S492" s="297"/>
      <c r="T492" s="297"/>
      <c r="U492" s="297"/>
      <c r="V492" s="297"/>
      <c r="W492" s="297"/>
      <c r="X492" s="297"/>
      <c r="Y492" s="297"/>
      <c r="Z492" s="297"/>
    </row>
    <row r="493" spans="1:26" ht="15.75" customHeight="1">
      <c r="A493" s="297"/>
      <c r="B493" s="297"/>
      <c r="C493" s="297"/>
      <c r="D493" s="579"/>
      <c r="E493" s="297"/>
      <c r="F493" s="297"/>
      <c r="G493" s="297"/>
      <c r="H493" s="297"/>
      <c r="I493" s="297"/>
      <c r="J493" s="297"/>
      <c r="K493" s="297"/>
      <c r="L493" s="297"/>
      <c r="M493" s="297"/>
      <c r="N493" s="297"/>
      <c r="O493" s="297"/>
      <c r="P493" s="297"/>
      <c r="Q493" s="297"/>
      <c r="R493" s="297"/>
      <c r="S493" s="297"/>
      <c r="T493" s="297"/>
      <c r="U493" s="297"/>
      <c r="V493" s="297"/>
      <c r="W493" s="297"/>
      <c r="X493" s="297"/>
      <c r="Y493" s="297"/>
      <c r="Z493" s="297"/>
    </row>
    <row r="494" spans="1:26" ht="15.75" customHeight="1">
      <c r="A494" s="297"/>
      <c r="B494" s="297"/>
      <c r="C494" s="297"/>
      <c r="D494" s="579"/>
      <c r="E494" s="297"/>
      <c r="F494" s="297"/>
      <c r="G494" s="297"/>
      <c r="H494" s="297"/>
      <c r="I494" s="297"/>
      <c r="J494" s="297"/>
      <c r="K494" s="297"/>
      <c r="L494" s="297"/>
      <c r="M494" s="297"/>
      <c r="N494" s="297"/>
      <c r="O494" s="297"/>
      <c r="P494" s="297"/>
      <c r="Q494" s="297"/>
      <c r="R494" s="297"/>
      <c r="S494" s="297"/>
      <c r="T494" s="297"/>
      <c r="U494" s="297"/>
      <c r="V494" s="297"/>
      <c r="W494" s="297"/>
      <c r="X494" s="297"/>
      <c r="Y494" s="297"/>
      <c r="Z494" s="297"/>
    </row>
    <row r="495" spans="1:26" ht="15.75" customHeight="1">
      <c r="A495" s="297"/>
      <c r="B495" s="297"/>
      <c r="C495" s="297"/>
      <c r="D495" s="579"/>
      <c r="E495" s="297"/>
      <c r="F495" s="297"/>
      <c r="G495" s="297"/>
      <c r="H495" s="297"/>
      <c r="I495" s="297"/>
      <c r="J495" s="297"/>
      <c r="K495" s="297"/>
      <c r="L495" s="297"/>
      <c r="M495" s="297"/>
      <c r="N495" s="297"/>
      <c r="O495" s="297"/>
      <c r="P495" s="297"/>
      <c r="Q495" s="297"/>
      <c r="R495" s="297"/>
      <c r="S495" s="297"/>
      <c r="T495" s="297"/>
      <c r="U495" s="297"/>
      <c r="V495" s="297"/>
      <c r="W495" s="297"/>
      <c r="X495" s="297"/>
      <c r="Y495" s="297"/>
      <c r="Z495" s="297"/>
    </row>
    <row r="496" spans="1:26" ht="15.75" customHeight="1">
      <c r="A496" s="297"/>
      <c r="B496" s="297"/>
      <c r="C496" s="297"/>
      <c r="D496" s="579"/>
      <c r="E496" s="297"/>
      <c r="F496" s="297"/>
      <c r="G496" s="297"/>
      <c r="H496" s="297"/>
      <c r="I496" s="297"/>
      <c r="J496" s="297"/>
      <c r="K496" s="297"/>
      <c r="L496" s="297"/>
      <c r="M496" s="297"/>
      <c r="N496" s="297"/>
      <c r="O496" s="297"/>
      <c r="P496" s="297"/>
      <c r="Q496" s="297"/>
      <c r="R496" s="297"/>
      <c r="S496" s="297"/>
      <c r="T496" s="297"/>
      <c r="U496" s="297"/>
      <c r="V496" s="297"/>
      <c r="W496" s="297"/>
      <c r="X496" s="297"/>
      <c r="Y496" s="297"/>
      <c r="Z496" s="297"/>
    </row>
    <row r="497" spans="1:26" ht="15.75" customHeight="1">
      <c r="A497" s="297"/>
      <c r="B497" s="297"/>
      <c r="C497" s="297"/>
      <c r="D497" s="579"/>
      <c r="E497" s="297"/>
      <c r="F497" s="297"/>
      <c r="G497" s="297"/>
      <c r="H497" s="297"/>
      <c r="I497" s="297"/>
      <c r="J497" s="297"/>
      <c r="K497" s="297"/>
      <c r="L497" s="297"/>
      <c r="M497" s="297"/>
      <c r="N497" s="297"/>
      <c r="O497" s="297"/>
      <c r="P497" s="297"/>
      <c r="Q497" s="297"/>
      <c r="R497" s="297"/>
      <c r="S497" s="297"/>
      <c r="T497" s="297"/>
      <c r="U497" s="297"/>
      <c r="V497" s="297"/>
      <c r="W497" s="297"/>
      <c r="X497" s="297"/>
      <c r="Y497" s="297"/>
      <c r="Z497" s="297"/>
    </row>
    <row r="498" spans="1:26" ht="15.75" customHeight="1">
      <c r="A498" s="297"/>
      <c r="B498" s="297"/>
      <c r="C498" s="297"/>
      <c r="D498" s="579"/>
      <c r="E498" s="297"/>
      <c r="F498" s="297"/>
      <c r="G498" s="297"/>
      <c r="H498" s="297"/>
      <c r="I498" s="297"/>
      <c r="J498" s="297"/>
      <c r="K498" s="297"/>
      <c r="L498" s="297"/>
      <c r="M498" s="297"/>
      <c r="N498" s="297"/>
      <c r="O498" s="297"/>
      <c r="P498" s="297"/>
      <c r="Q498" s="297"/>
      <c r="R498" s="297"/>
      <c r="S498" s="297"/>
      <c r="T498" s="297"/>
      <c r="U498" s="297"/>
      <c r="V498" s="297"/>
      <c r="W498" s="297"/>
      <c r="X498" s="297"/>
      <c r="Y498" s="297"/>
      <c r="Z498" s="297"/>
    </row>
    <row r="499" spans="1:26" ht="15.75" customHeight="1">
      <c r="A499" s="297"/>
      <c r="B499" s="297"/>
      <c r="C499" s="297"/>
      <c r="D499" s="579"/>
      <c r="E499" s="297"/>
      <c r="F499" s="297"/>
      <c r="G499" s="297"/>
      <c r="H499" s="297"/>
      <c r="I499" s="297"/>
      <c r="J499" s="297"/>
      <c r="K499" s="297"/>
      <c r="L499" s="297"/>
      <c r="M499" s="297"/>
      <c r="N499" s="297"/>
      <c r="O499" s="297"/>
      <c r="P499" s="297"/>
      <c r="Q499" s="297"/>
      <c r="R499" s="297"/>
      <c r="S499" s="297"/>
      <c r="T499" s="297"/>
      <c r="U499" s="297"/>
      <c r="V499" s="297"/>
      <c r="W499" s="297"/>
      <c r="X499" s="297"/>
      <c r="Y499" s="297"/>
      <c r="Z499" s="297"/>
    </row>
    <row r="500" spans="1:26" ht="15.75" customHeight="1">
      <c r="A500" s="297"/>
      <c r="B500" s="297"/>
      <c r="C500" s="297"/>
      <c r="D500" s="579"/>
      <c r="E500" s="297"/>
      <c r="F500" s="297"/>
      <c r="G500" s="297"/>
      <c r="H500" s="297"/>
      <c r="I500" s="297"/>
      <c r="J500" s="297"/>
      <c r="K500" s="297"/>
      <c r="L500" s="297"/>
      <c r="M500" s="297"/>
      <c r="N500" s="297"/>
      <c r="O500" s="297"/>
      <c r="P500" s="297"/>
      <c r="Q500" s="297"/>
      <c r="R500" s="297"/>
      <c r="S500" s="297"/>
      <c r="T500" s="297"/>
      <c r="U500" s="297"/>
      <c r="V500" s="297"/>
      <c r="W500" s="297"/>
      <c r="X500" s="297"/>
      <c r="Y500" s="297"/>
      <c r="Z500" s="297"/>
    </row>
    <row r="501" spans="1:26" ht="15.75" customHeight="1">
      <c r="A501" s="297"/>
      <c r="B501" s="297"/>
      <c r="C501" s="297"/>
      <c r="D501" s="579"/>
      <c r="E501" s="297"/>
      <c r="F501" s="297"/>
      <c r="G501" s="297"/>
      <c r="H501" s="297"/>
      <c r="I501" s="297"/>
      <c r="J501" s="297"/>
      <c r="K501" s="297"/>
      <c r="L501" s="297"/>
      <c r="M501" s="297"/>
      <c r="N501" s="297"/>
      <c r="O501" s="297"/>
      <c r="P501" s="297"/>
      <c r="Q501" s="297"/>
      <c r="R501" s="297"/>
      <c r="S501" s="297"/>
      <c r="T501" s="297"/>
      <c r="U501" s="297"/>
      <c r="V501" s="297"/>
      <c r="W501" s="297"/>
      <c r="X501" s="297"/>
      <c r="Y501" s="297"/>
      <c r="Z501" s="297"/>
    </row>
    <row r="502" spans="1:26" ht="15.75" customHeight="1">
      <c r="A502" s="297"/>
      <c r="B502" s="297"/>
      <c r="C502" s="297"/>
      <c r="D502" s="579"/>
      <c r="E502" s="297"/>
      <c r="F502" s="297"/>
      <c r="G502" s="297"/>
      <c r="H502" s="297"/>
      <c r="I502" s="297"/>
      <c r="J502" s="297"/>
      <c r="K502" s="297"/>
      <c r="L502" s="297"/>
      <c r="M502" s="297"/>
      <c r="N502" s="297"/>
      <c r="O502" s="297"/>
      <c r="P502" s="297"/>
      <c r="Q502" s="297"/>
      <c r="R502" s="297"/>
      <c r="S502" s="297"/>
      <c r="T502" s="297"/>
      <c r="U502" s="297"/>
      <c r="V502" s="297"/>
      <c r="W502" s="297"/>
      <c r="X502" s="297"/>
      <c r="Y502" s="297"/>
      <c r="Z502" s="297"/>
    </row>
    <row r="503" spans="1:26" ht="15.75" customHeight="1">
      <c r="A503" s="297"/>
      <c r="B503" s="297"/>
      <c r="C503" s="297"/>
      <c r="D503" s="579"/>
      <c r="E503" s="297"/>
      <c r="F503" s="297"/>
      <c r="G503" s="297"/>
      <c r="H503" s="297"/>
      <c r="I503" s="297"/>
      <c r="J503" s="297"/>
      <c r="K503" s="297"/>
      <c r="L503" s="297"/>
      <c r="M503" s="297"/>
      <c r="N503" s="297"/>
      <c r="O503" s="297"/>
      <c r="P503" s="297"/>
      <c r="Q503" s="297"/>
      <c r="R503" s="297"/>
      <c r="S503" s="297"/>
      <c r="T503" s="297"/>
      <c r="U503" s="297"/>
      <c r="V503" s="297"/>
      <c r="W503" s="297"/>
      <c r="X503" s="297"/>
      <c r="Y503" s="297"/>
      <c r="Z503" s="297"/>
    </row>
    <row r="504" spans="1:26" ht="15.75" customHeight="1">
      <c r="A504" s="297"/>
      <c r="B504" s="297"/>
      <c r="C504" s="297"/>
      <c r="D504" s="579"/>
      <c r="E504" s="297"/>
      <c r="F504" s="297"/>
      <c r="G504" s="297"/>
      <c r="H504" s="297"/>
      <c r="I504" s="297"/>
      <c r="J504" s="297"/>
      <c r="K504" s="297"/>
      <c r="L504" s="297"/>
      <c r="M504" s="297"/>
      <c r="N504" s="297"/>
      <c r="O504" s="297"/>
      <c r="P504" s="297"/>
      <c r="Q504" s="297"/>
      <c r="R504" s="297"/>
      <c r="S504" s="297"/>
      <c r="T504" s="297"/>
      <c r="U504" s="297"/>
      <c r="V504" s="297"/>
      <c r="W504" s="297"/>
      <c r="X504" s="297"/>
      <c r="Y504" s="297"/>
      <c r="Z504" s="297"/>
    </row>
    <row r="505" spans="1:26" ht="15.75" customHeight="1">
      <c r="A505" s="297"/>
      <c r="B505" s="297"/>
      <c r="C505" s="297"/>
      <c r="D505" s="579"/>
      <c r="E505" s="297"/>
      <c r="F505" s="297"/>
      <c r="G505" s="297"/>
      <c r="H505" s="297"/>
      <c r="I505" s="297"/>
      <c r="J505" s="297"/>
      <c r="K505" s="297"/>
      <c r="L505" s="297"/>
      <c r="M505" s="297"/>
      <c r="N505" s="297"/>
      <c r="O505" s="297"/>
      <c r="P505" s="297"/>
      <c r="Q505" s="297"/>
      <c r="R505" s="297"/>
      <c r="S505" s="297"/>
      <c r="T505" s="297"/>
      <c r="U505" s="297"/>
      <c r="V505" s="297"/>
      <c r="W505" s="297"/>
      <c r="X505" s="297"/>
      <c r="Y505" s="297"/>
      <c r="Z505" s="297"/>
    </row>
    <row r="506" spans="1:26" ht="15.75" customHeight="1">
      <c r="A506" s="297"/>
      <c r="B506" s="297"/>
      <c r="C506" s="297"/>
      <c r="D506" s="579"/>
      <c r="E506" s="297"/>
      <c r="F506" s="297"/>
      <c r="G506" s="297"/>
      <c r="H506" s="297"/>
      <c r="I506" s="297"/>
      <c r="J506" s="297"/>
      <c r="K506" s="297"/>
      <c r="L506" s="297"/>
      <c r="M506" s="297"/>
      <c r="N506" s="297"/>
      <c r="O506" s="297"/>
      <c r="P506" s="297"/>
      <c r="Q506" s="297"/>
      <c r="R506" s="297"/>
      <c r="S506" s="297"/>
      <c r="T506" s="297"/>
      <c r="U506" s="297"/>
      <c r="V506" s="297"/>
      <c r="W506" s="297"/>
      <c r="X506" s="297"/>
      <c r="Y506" s="297"/>
      <c r="Z506" s="297"/>
    </row>
    <row r="507" spans="1:26" ht="15.75" customHeight="1">
      <c r="A507" s="297"/>
      <c r="B507" s="297"/>
      <c r="C507" s="297"/>
      <c r="D507" s="579"/>
      <c r="E507" s="297"/>
      <c r="F507" s="297"/>
      <c r="G507" s="297"/>
      <c r="H507" s="297"/>
      <c r="I507" s="297"/>
      <c r="J507" s="297"/>
      <c r="K507" s="297"/>
      <c r="L507" s="297"/>
      <c r="M507" s="297"/>
      <c r="N507" s="297"/>
      <c r="O507" s="297"/>
      <c r="P507" s="297"/>
      <c r="Q507" s="297"/>
      <c r="R507" s="297"/>
      <c r="S507" s="297"/>
      <c r="T507" s="297"/>
      <c r="U507" s="297"/>
      <c r="V507" s="297"/>
      <c r="W507" s="297"/>
      <c r="X507" s="297"/>
      <c r="Y507" s="297"/>
      <c r="Z507" s="297"/>
    </row>
    <row r="508" spans="1:26" ht="15.75" customHeight="1">
      <c r="A508" s="297"/>
      <c r="B508" s="297"/>
      <c r="C508" s="297"/>
      <c r="D508" s="579"/>
      <c r="E508" s="297"/>
      <c r="F508" s="297"/>
      <c r="G508" s="297"/>
      <c r="H508" s="297"/>
      <c r="I508" s="297"/>
      <c r="J508" s="297"/>
      <c r="K508" s="297"/>
      <c r="L508" s="297"/>
      <c r="M508" s="297"/>
      <c r="N508" s="297"/>
      <c r="O508" s="297"/>
      <c r="P508" s="297"/>
      <c r="Q508" s="297"/>
      <c r="R508" s="297"/>
      <c r="S508" s="297"/>
      <c r="T508" s="297"/>
      <c r="U508" s="297"/>
      <c r="V508" s="297"/>
      <c r="W508" s="297"/>
      <c r="X508" s="297"/>
      <c r="Y508" s="297"/>
      <c r="Z508" s="297"/>
    </row>
    <row r="509" spans="1:26" ht="15.75" customHeight="1">
      <c r="A509" s="297"/>
      <c r="B509" s="297"/>
      <c r="C509" s="297"/>
      <c r="D509" s="579"/>
      <c r="E509" s="297"/>
      <c r="F509" s="297"/>
      <c r="G509" s="297"/>
      <c r="H509" s="297"/>
      <c r="I509" s="297"/>
      <c r="J509" s="297"/>
      <c r="K509" s="297"/>
      <c r="L509" s="297"/>
      <c r="M509" s="297"/>
      <c r="N509" s="297"/>
      <c r="O509" s="297"/>
      <c r="P509" s="297"/>
      <c r="Q509" s="297"/>
      <c r="R509" s="297"/>
      <c r="S509" s="297"/>
      <c r="T509" s="297"/>
      <c r="U509" s="297"/>
      <c r="V509" s="297"/>
      <c r="W509" s="297"/>
      <c r="X509" s="297"/>
      <c r="Y509" s="297"/>
      <c r="Z509" s="297"/>
    </row>
    <row r="510" spans="1:26" ht="15.75" customHeight="1">
      <c r="A510" s="297"/>
      <c r="B510" s="297"/>
      <c r="C510" s="297"/>
      <c r="D510" s="579"/>
      <c r="E510" s="297"/>
      <c r="F510" s="297"/>
      <c r="G510" s="297"/>
      <c r="H510" s="297"/>
      <c r="I510" s="297"/>
      <c r="J510" s="297"/>
      <c r="K510" s="297"/>
      <c r="L510" s="297"/>
      <c r="M510" s="297"/>
      <c r="N510" s="297"/>
      <c r="O510" s="297"/>
      <c r="P510" s="297"/>
      <c r="Q510" s="297"/>
      <c r="R510" s="297"/>
      <c r="S510" s="297"/>
      <c r="T510" s="297"/>
      <c r="U510" s="297"/>
      <c r="V510" s="297"/>
      <c r="W510" s="297"/>
      <c r="X510" s="297"/>
      <c r="Y510" s="297"/>
      <c r="Z510" s="297"/>
    </row>
    <row r="511" spans="1:26" ht="15.75" customHeight="1">
      <c r="A511" s="297"/>
      <c r="B511" s="297"/>
      <c r="C511" s="297"/>
      <c r="D511" s="579"/>
      <c r="E511" s="297"/>
      <c r="F511" s="297"/>
      <c r="G511" s="297"/>
      <c r="H511" s="297"/>
      <c r="I511" s="297"/>
      <c r="J511" s="297"/>
      <c r="K511" s="297"/>
      <c r="L511" s="297"/>
      <c r="M511" s="297"/>
      <c r="N511" s="297"/>
      <c r="O511" s="297"/>
      <c r="P511" s="297"/>
      <c r="Q511" s="297"/>
      <c r="R511" s="297"/>
      <c r="S511" s="297"/>
      <c r="T511" s="297"/>
      <c r="U511" s="297"/>
      <c r="V511" s="297"/>
      <c r="W511" s="297"/>
      <c r="X511" s="297"/>
      <c r="Y511" s="297"/>
      <c r="Z511" s="297"/>
    </row>
    <row r="512" spans="1:26" ht="15.75" customHeight="1">
      <c r="A512" s="297"/>
      <c r="B512" s="297"/>
      <c r="C512" s="297"/>
      <c r="D512" s="579"/>
      <c r="E512" s="297"/>
      <c r="F512" s="297"/>
      <c r="G512" s="297"/>
      <c r="H512" s="297"/>
      <c r="I512" s="297"/>
      <c r="J512" s="297"/>
      <c r="K512" s="297"/>
      <c r="L512" s="297"/>
      <c r="M512" s="297"/>
      <c r="N512" s="297"/>
      <c r="O512" s="297"/>
      <c r="P512" s="297"/>
      <c r="Q512" s="297"/>
      <c r="R512" s="297"/>
      <c r="S512" s="297"/>
      <c r="T512" s="297"/>
      <c r="U512" s="297"/>
      <c r="V512" s="297"/>
      <c r="W512" s="297"/>
      <c r="X512" s="297"/>
      <c r="Y512" s="297"/>
      <c r="Z512" s="297"/>
    </row>
    <row r="513" spans="1:26" ht="15.75" customHeight="1">
      <c r="A513" s="297"/>
      <c r="B513" s="297"/>
      <c r="C513" s="297"/>
      <c r="D513" s="579"/>
      <c r="E513" s="297"/>
      <c r="F513" s="297"/>
      <c r="G513" s="297"/>
      <c r="H513" s="297"/>
      <c r="I513" s="297"/>
      <c r="J513" s="297"/>
      <c r="K513" s="297"/>
      <c r="L513" s="297"/>
      <c r="M513" s="297"/>
      <c r="N513" s="297"/>
      <c r="O513" s="297"/>
      <c r="P513" s="297"/>
      <c r="Q513" s="297"/>
      <c r="R513" s="297"/>
      <c r="S513" s="297"/>
      <c r="T513" s="297"/>
      <c r="U513" s="297"/>
      <c r="V513" s="297"/>
      <c r="W513" s="297"/>
      <c r="X513" s="297"/>
      <c r="Y513" s="297"/>
      <c r="Z513" s="297"/>
    </row>
    <row r="514" spans="1:26" ht="15.75" customHeight="1">
      <c r="A514" s="297"/>
      <c r="B514" s="297"/>
      <c r="C514" s="297"/>
      <c r="D514" s="579"/>
      <c r="E514" s="297"/>
      <c r="F514" s="297"/>
      <c r="G514" s="297"/>
      <c r="H514" s="297"/>
      <c r="I514" s="297"/>
      <c r="J514" s="297"/>
      <c r="K514" s="297"/>
      <c r="L514" s="297"/>
      <c r="M514" s="297"/>
      <c r="N514" s="297"/>
      <c r="O514" s="297"/>
      <c r="P514" s="297"/>
      <c r="Q514" s="297"/>
      <c r="R514" s="297"/>
      <c r="S514" s="297"/>
      <c r="T514" s="297"/>
      <c r="U514" s="297"/>
      <c r="V514" s="297"/>
      <c r="W514" s="297"/>
      <c r="X514" s="297"/>
      <c r="Y514" s="297"/>
      <c r="Z514" s="297"/>
    </row>
    <row r="515" spans="1:26" ht="15.75" customHeight="1">
      <c r="A515" s="297"/>
      <c r="B515" s="297"/>
      <c r="C515" s="297"/>
      <c r="D515" s="579"/>
      <c r="E515" s="297"/>
      <c r="F515" s="297"/>
      <c r="G515" s="297"/>
      <c r="H515" s="297"/>
      <c r="I515" s="297"/>
      <c r="J515" s="297"/>
      <c r="K515" s="297"/>
      <c r="L515" s="297"/>
      <c r="M515" s="297"/>
      <c r="N515" s="297"/>
      <c r="O515" s="297"/>
      <c r="P515" s="297"/>
      <c r="Q515" s="297"/>
      <c r="R515" s="297"/>
      <c r="S515" s="297"/>
      <c r="T515" s="297"/>
      <c r="U515" s="297"/>
      <c r="V515" s="297"/>
      <c r="W515" s="297"/>
      <c r="X515" s="297"/>
      <c r="Y515" s="297"/>
      <c r="Z515" s="297"/>
    </row>
    <row r="516" spans="1:26" ht="15.75" customHeight="1">
      <c r="A516" s="297"/>
      <c r="B516" s="297"/>
      <c r="C516" s="297"/>
      <c r="D516" s="579"/>
      <c r="E516" s="297"/>
      <c r="F516" s="297"/>
      <c r="G516" s="297"/>
      <c r="H516" s="297"/>
      <c r="I516" s="297"/>
      <c r="J516" s="297"/>
      <c r="K516" s="297"/>
      <c r="L516" s="297"/>
      <c r="M516" s="297"/>
      <c r="N516" s="297"/>
      <c r="O516" s="297"/>
      <c r="P516" s="297"/>
      <c r="Q516" s="297"/>
      <c r="R516" s="297"/>
      <c r="S516" s="297"/>
      <c r="T516" s="297"/>
      <c r="U516" s="297"/>
      <c r="V516" s="297"/>
      <c r="W516" s="297"/>
      <c r="X516" s="297"/>
      <c r="Y516" s="297"/>
      <c r="Z516" s="297"/>
    </row>
    <row r="517" spans="1:26" ht="15.75" customHeight="1">
      <c r="A517" s="297"/>
      <c r="B517" s="297"/>
      <c r="C517" s="297"/>
      <c r="D517" s="579"/>
      <c r="E517" s="297"/>
      <c r="F517" s="297"/>
      <c r="G517" s="297"/>
      <c r="H517" s="297"/>
      <c r="I517" s="297"/>
      <c r="J517" s="297"/>
      <c r="K517" s="297"/>
      <c r="L517" s="297"/>
      <c r="M517" s="297"/>
      <c r="N517" s="297"/>
      <c r="O517" s="297"/>
      <c r="P517" s="297"/>
      <c r="Q517" s="297"/>
      <c r="R517" s="297"/>
      <c r="S517" s="297"/>
      <c r="T517" s="297"/>
      <c r="U517" s="297"/>
      <c r="V517" s="297"/>
      <c r="W517" s="297"/>
      <c r="X517" s="297"/>
      <c r="Y517" s="297"/>
      <c r="Z517" s="297"/>
    </row>
    <row r="518" spans="1:26" ht="15.75" customHeight="1">
      <c r="A518" s="297"/>
      <c r="B518" s="297"/>
      <c r="C518" s="297"/>
      <c r="D518" s="579"/>
      <c r="E518" s="297"/>
      <c r="F518" s="297"/>
      <c r="G518" s="297"/>
      <c r="H518" s="297"/>
      <c r="I518" s="297"/>
      <c r="J518" s="297"/>
      <c r="K518" s="297"/>
      <c r="L518" s="297"/>
      <c r="M518" s="297"/>
      <c r="N518" s="297"/>
      <c r="O518" s="297"/>
      <c r="P518" s="297"/>
      <c r="Q518" s="297"/>
      <c r="R518" s="297"/>
      <c r="S518" s="297"/>
      <c r="T518" s="297"/>
      <c r="U518" s="297"/>
      <c r="V518" s="297"/>
      <c r="W518" s="297"/>
      <c r="X518" s="297"/>
      <c r="Y518" s="297"/>
      <c r="Z518" s="297"/>
    </row>
    <row r="519" spans="1:26" ht="15.75" customHeight="1">
      <c r="A519" s="297"/>
      <c r="B519" s="297"/>
      <c r="C519" s="297"/>
      <c r="D519" s="579"/>
      <c r="E519" s="297"/>
      <c r="F519" s="297"/>
      <c r="G519" s="297"/>
      <c r="H519" s="297"/>
      <c r="I519" s="297"/>
      <c r="J519" s="297"/>
      <c r="K519" s="297"/>
      <c r="L519" s="297"/>
      <c r="M519" s="297"/>
      <c r="N519" s="297"/>
      <c r="O519" s="297"/>
      <c r="P519" s="297"/>
      <c r="Q519" s="297"/>
      <c r="R519" s="297"/>
      <c r="S519" s="297"/>
      <c r="T519" s="297"/>
      <c r="U519" s="297"/>
      <c r="V519" s="297"/>
      <c r="W519" s="297"/>
      <c r="X519" s="297"/>
      <c r="Y519" s="297"/>
      <c r="Z519" s="297"/>
    </row>
    <row r="520" spans="1:26" ht="15.75" customHeight="1">
      <c r="A520" s="297"/>
      <c r="B520" s="297"/>
      <c r="C520" s="297"/>
      <c r="D520" s="579"/>
      <c r="E520" s="297"/>
      <c r="F520" s="297"/>
      <c r="G520" s="297"/>
      <c r="H520" s="297"/>
      <c r="I520" s="297"/>
      <c r="J520" s="297"/>
      <c r="K520" s="297"/>
      <c r="L520" s="297"/>
      <c r="M520" s="297"/>
      <c r="N520" s="297"/>
      <c r="O520" s="297"/>
      <c r="P520" s="297"/>
      <c r="Q520" s="297"/>
      <c r="R520" s="297"/>
      <c r="S520" s="297"/>
      <c r="T520" s="297"/>
      <c r="U520" s="297"/>
      <c r="V520" s="297"/>
      <c r="W520" s="297"/>
      <c r="X520" s="297"/>
      <c r="Y520" s="297"/>
      <c r="Z520" s="297"/>
    </row>
    <row r="521" spans="1:26" ht="15.75" customHeight="1">
      <c r="A521" s="297"/>
      <c r="B521" s="297"/>
      <c r="C521" s="297"/>
      <c r="D521" s="579"/>
      <c r="E521" s="297"/>
      <c r="F521" s="297"/>
      <c r="G521" s="297"/>
      <c r="H521" s="297"/>
      <c r="I521" s="297"/>
      <c r="J521" s="297"/>
      <c r="K521" s="297"/>
      <c r="L521" s="297"/>
      <c r="M521" s="297"/>
      <c r="N521" s="297"/>
      <c r="O521" s="297"/>
      <c r="P521" s="297"/>
      <c r="Q521" s="297"/>
      <c r="R521" s="297"/>
      <c r="S521" s="297"/>
      <c r="T521" s="297"/>
      <c r="U521" s="297"/>
      <c r="V521" s="297"/>
      <c r="W521" s="297"/>
      <c r="X521" s="297"/>
      <c r="Y521" s="297"/>
      <c r="Z521" s="297"/>
    </row>
    <row r="522" spans="1:26" ht="15.75" customHeight="1">
      <c r="A522" s="297"/>
      <c r="B522" s="297"/>
      <c r="C522" s="297"/>
      <c r="D522" s="579"/>
      <c r="E522" s="297"/>
      <c r="F522" s="297"/>
      <c r="G522" s="297"/>
      <c r="H522" s="297"/>
      <c r="I522" s="297"/>
      <c r="J522" s="297"/>
      <c r="K522" s="297"/>
      <c r="L522" s="297"/>
      <c r="M522" s="297"/>
      <c r="N522" s="297"/>
      <c r="O522" s="297"/>
      <c r="P522" s="297"/>
      <c r="Q522" s="297"/>
      <c r="R522" s="297"/>
      <c r="S522" s="297"/>
      <c r="T522" s="297"/>
      <c r="U522" s="297"/>
      <c r="V522" s="297"/>
      <c r="W522" s="297"/>
      <c r="X522" s="297"/>
      <c r="Y522" s="297"/>
      <c r="Z522" s="297"/>
    </row>
    <row r="523" spans="1:26" ht="15.75" customHeight="1">
      <c r="A523" s="297"/>
      <c r="B523" s="297"/>
      <c r="C523" s="297"/>
      <c r="D523" s="579"/>
      <c r="E523" s="297"/>
      <c r="F523" s="297"/>
      <c r="G523" s="297"/>
      <c r="H523" s="297"/>
      <c r="I523" s="297"/>
      <c r="J523" s="297"/>
      <c r="K523" s="297"/>
      <c r="L523" s="297"/>
      <c r="M523" s="297"/>
      <c r="N523" s="297"/>
      <c r="O523" s="297"/>
      <c r="P523" s="297"/>
      <c r="Q523" s="297"/>
      <c r="R523" s="297"/>
      <c r="S523" s="297"/>
      <c r="T523" s="297"/>
      <c r="U523" s="297"/>
      <c r="V523" s="297"/>
      <c r="W523" s="297"/>
      <c r="X523" s="297"/>
      <c r="Y523" s="297"/>
      <c r="Z523" s="297"/>
    </row>
    <row r="524" spans="1:26" ht="15.75" customHeight="1">
      <c r="A524" s="297"/>
      <c r="B524" s="297"/>
      <c r="C524" s="297"/>
      <c r="D524" s="579"/>
      <c r="E524" s="297"/>
      <c r="F524" s="297"/>
      <c r="G524" s="297"/>
      <c r="H524" s="297"/>
      <c r="I524" s="297"/>
      <c r="J524" s="297"/>
      <c r="K524" s="297"/>
      <c r="L524" s="297"/>
      <c r="M524" s="297"/>
      <c r="N524" s="297"/>
      <c r="O524" s="297"/>
      <c r="P524" s="297"/>
      <c r="Q524" s="297"/>
      <c r="R524" s="297"/>
      <c r="S524" s="297"/>
      <c r="T524" s="297"/>
      <c r="U524" s="297"/>
      <c r="V524" s="297"/>
      <c r="W524" s="297"/>
      <c r="X524" s="297"/>
      <c r="Y524" s="297"/>
      <c r="Z524" s="297"/>
    </row>
    <row r="525" spans="1:26" ht="15.75" customHeight="1">
      <c r="A525" s="297"/>
      <c r="B525" s="297"/>
      <c r="C525" s="297"/>
      <c r="D525" s="579"/>
      <c r="E525" s="297"/>
      <c r="F525" s="297"/>
      <c r="G525" s="297"/>
      <c r="H525" s="297"/>
      <c r="I525" s="297"/>
      <c r="J525" s="297"/>
      <c r="K525" s="297"/>
      <c r="L525" s="297"/>
      <c r="M525" s="297"/>
      <c r="N525" s="297"/>
      <c r="O525" s="297"/>
      <c r="P525" s="297"/>
      <c r="Q525" s="297"/>
      <c r="R525" s="297"/>
      <c r="S525" s="297"/>
      <c r="T525" s="297"/>
      <c r="U525" s="297"/>
      <c r="V525" s="297"/>
      <c r="W525" s="297"/>
      <c r="X525" s="297"/>
      <c r="Y525" s="297"/>
      <c r="Z525" s="297"/>
    </row>
    <row r="526" spans="1:26" ht="15.75" customHeight="1">
      <c r="A526" s="297"/>
      <c r="B526" s="297"/>
      <c r="C526" s="297"/>
      <c r="D526" s="579"/>
      <c r="E526" s="297"/>
      <c r="F526" s="297"/>
      <c r="G526" s="297"/>
      <c r="H526" s="297"/>
      <c r="I526" s="297"/>
      <c r="J526" s="297"/>
      <c r="K526" s="297"/>
      <c r="L526" s="297"/>
      <c r="M526" s="297"/>
      <c r="N526" s="297"/>
      <c r="O526" s="297"/>
      <c r="P526" s="297"/>
      <c r="Q526" s="297"/>
      <c r="R526" s="297"/>
      <c r="S526" s="297"/>
      <c r="T526" s="297"/>
      <c r="U526" s="297"/>
      <c r="V526" s="297"/>
      <c r="W526" s="297"/>
      <c r="X526" s="297"/>
      <c r="Y526" s="297"/>
      <c r="Z526" s="297"/>
    </row>
    <row r="527" spans="1:26" ht="15.75" customHeight="1">
      <c r="A527" s="297"/>
      <c r="B527" s="297"/>
      <c r="C527" s="297"/>
      <c r="D527" s="579"/>
      <c r="E527" s="297"/>
      <c r="F527" s="297"/>
      <c r="G527" s="297"/>
      <c r="H527" s="297"/>
      <c r="I527" s="297"/>
      <c r="J527" s="297"/>
      <c r="K527" s="297"/>
      <c r="L527" s="297"/>
      <c r="M527" s="297"/>
      <c r="N527" s="297"/>
      <c r="O527" s="297"/>
      <c r="P527" s="297"/>
      <c r="Q527" s="297"/>
      <c r="R527" s="297"/>
      <c r="S527" s="297"/>
      <c r="T527" s="297"/>
      <c r="U527" s="297"/>
      <c r="V527" s="297"/>
      <c r="W527" s="297"/>
      <c r="X527" s="297"/>
      <c r="Y527" s="297"/>
      <c r="Z527" s="297"/>
    </row>
    <row r="528" spans="1:26" ht="15.75" customHeight="1">
      <c r="A528" s="297"/>
      <c r="B528" s="297"/>
      <c r="C528" s="297"/>
      <c r="D528" s="579"/>
      <c r="E528" s="297"/>
      <c r="F528" s="297"/>
      <c r="G528" s="297"/>
      <c r="H528" s="297"/>
      <c r="I528" s="297"/>
      <c r="J528" s="297"/>
      <c r="K528" s="297"/>
      <c r="L528" s="297"/>
      <c r="M528" s="297"/>
      <c r="N528" s="297"/>
      <c r="O528" s="297"/>
      <c r="P528" s="297"/>
      <c r="Q528" s="297"/>
      <c r="R528" s="297"/>
      <c r="S528" s="297"/>
      <c r="T528" s="297"/>
      <c r="U528" s="297"/>
      <c r="V528" s="297"/>
      <c r="W528" s="297"/>
      <c r="X528" s="297"/>
      <c r="Y528" s="297"/>
      <c r="Z528" s="297"/>
    </row>
    <row r="529" spans="1:26" ht="15.75" customHeight="1">
      <c r="A529" s="297"/>
      <c r="B529" s="297"/>
      <c r="C529" s="297"/>
      <c r="D529" s="579"/>
      <c r="E529" s="297"/>
      <c r="F529" s="297"/>
      <c r="G529" s="297"/>
      <c r="H529" s="297"/>
      <c r="I529" s="297"/>
      <c r="J529" s="297"/>
      <c r="K529" s="297"/>
      <c r="L529" s="297"/>
      <c r="M529" s="297"/>
      <c r="N529" s="297"/>
      <c r="O529" s="297"/>
      <c r="P529" s="297"/>
      <c r="Q529" s="297"/>
      <c r="R529" s="297"/>
      <c r="S529" s="297"/>
      <c r="T529" s="297"/>
      <c r="U529" s="297"/>
      <c r="V529" s="297"/>
      <c r="W529" s="297"/>
      <c r="X529" s="297"/>
      <c r="Y529" s="297"/>
      <c r="Z529" s="297"/>
    </row>
    <row r="530" spans="1:26" ht="15.75" customHeight="1">
      <c r="A530" s="297"/>
      <c r="B530" s="297"/>
      <c r="C530" s="297"/>
      <c r="D530" s="579"/>
      <c r="E530" s="297"/>
      <c r="F530" s="297"/>
      <c r="G530" s="297"/>
      <c r="H530" s="297"/>
      <c r="I530" s="297"/>
      <c r="J530" s="297"/>
      <c r="K530" s="297"/>
      <c r="L530" s="297"/>
      <c r="M530" s="297"/>
      <c r="N530" s="297"/>
      <c r="O530" s="297"/>
      <c r="P530" s="297"/>
      <c r="Q530" s="297"/>
      <c r="R530" s="297"/>
      <c r="S530" s="297"/>
      <c r="T530" s="297"/>
      <c r="U530" s="297"/>
      <c r="V530" s="297"/>
      <c r="W530" s="297"/>
      <c r="X530" s="297"/>
      <c r="Y530" s="297"/>
      <c r="Z530" s="297"/>
    </row>
    <row r="531" spans="1:26" ht="15.75" customHeight="1">
      <c r="A531" s="297"/>
      <c r="B531" s="297"/>
      <c r="C531" s="297"/>
      <c r="D531" s="579"/>
      <c r="E531" s="297"/>
      <c r="F531" s="297"/>
      <c r="G531" s="297"/>
      <c r="H531" s="297"/>
      <c r="I531" s="297"/>
      <c r="J531" s="297"/>
      <c r="K531" s="297"/>
      <c r="L531" s="297"/>
      <c r="M531" s="297"/>
      <c r="N531" s="297"/>
      <c r="O531" s="297"/>
      <c r="P531" s="297"/>
      <c r="Q531" s="297"/>
      <c r="R531" s="297"/>
      <c r="S531" s="297"/>
      <c r="T531" s="297"/>
      <c r="U531" s="297"/>
      <c r="V531" s="297"/>
      <c r="W531" s="297"/>
      <c r="X531" s="297"/>
      <c r="Y531" s="297"/>
      <c r="Z531" s="297"/>
    </row>
    <row r="532" spans="1:26" ht="15.75" customHeight="1">
      <c r="A532" s="297"/>
      <c r="B532" s="297"/>
      <c r="C532" s="297"/>
      <c r="D532" s="579"/>
      <c r="E532" s="297"/>
      <c r="F532" s="297"/>
      <c r="G532" s="297"/>
      <c r="H532" s="297"/>
      <c r="I532" s="297"/>
      <c r="J532" s="297"/>
      <c r="K532" s="297"/>
      <c r="L532" s="297"/>
      <c r="M532" s="297"/>
      <c r="N532" s="297"/>
      <c r="O532" s="297"/>
      <c r="P532" s="297"/>
      <c r="Q532" s="297"/>
      <c r="R532" s="297"/>
      <c r="S532" s="297"/>
      <c r="T532" s="297"/>
      <c r="U532" s="297"/>
      <c r="V532" s="297"/>
      <c r="W532" s="297"/>
      <c r="X532" s="297"/>
      <c r="Y532" s="297"/>
      <c r="Z532" s="297"/>
    </row>
    <row r="533" spans="1:26" ht="15.75" customHeight="1">
      <c r="A533" s="297"/>
      <c r="B533" s="297"/>
      <c r="C533" s="297"/>
      <c r="D533" s="579"/>
      <c r="E533" s="297"/>
      <c r="F533" s="297"/>
      <c r="G533" s="297"/>
      <c r="H533" s="297"/>
      <c r="I533" s="297"/>
      <c r="J533" s="297"/>
      <c r="K533" s="297"/>
      <c r="L533" s="297"/>
      <c r="M533" s="297"/>
      <c r="N533" s="297"/>
      <c r="O533" s="297"/>
      <c r="P533" s="297"/>
      <c r="Q533" s="297"/>
      <c r="R533" s="297"/>
      <c r="S533" s="297"/>
      <c r="T533" s="297"/>
      <c r="U533" s="297"/>
      <c r="V533" s="297"/>
      <c r="W533" s="297"/>
      <c r="X533" s="297"/>
      <c r="Y533" s="297"/>
      <c r="Z533" s="297"/>
    </row>
    <row r="534" spans="1:26" ht="15.75" customHeight="1">
      <c r="A534" s="297"/>
      <c r="B534" s="297"/>
      <c r="C534" s="297"/>
      <c r="D534" s="579"/>
      <c r="E534" s="297"/>
      <c r="F534" s="297"/>
      <c r="G534" s="297"/>
      <c r="H534" s="297"/>
      <c r="I534" s="297"/>
      <c r="J534" s="297"/>
      <c r="K534" s="297"/>
      <c r="L534" s="297"/>
      <c r="M534" s="297"/>
      <c r="N534" s="297"/>
      <c r="O534" s="297"/>
      <c r="P534" s="297"/>
      <c r="Q534" s="297"/>
      <c r="R534" s="297"/>
      <c r="S534" s="297"/>
      <c r="T534" s="297"/>
      <c r="U534" s="297"/>
      <c r="V534" s="297"/>
      <c r="W534" s="297"/>
      <c r="X534" s="297"/>
      <c r="Y534" s="297"/>
      <c r="Z534" s="297"/>
    </row>
    <row r="535" spans="1:26" ht="15.75" customHeight="1">
      <c r="A535" s="297"/>
      <c r="B535" s="297"/>
      <c r="C535" s="297"/>
      <c r="D535" s="579"/>
      <c r="E535" s="297"/>
      <c r="F535" s="297"/>
      <c r="G535" s="297"/>
      <c r="H535" s="297"/>
      <c r="I535" s="297"/>
      <c r="J535" s="297"/>
      <c r="K535" s="297"/>
      <c r="L535" s="297"/>
      <c r="M535" s="297"/>
      <c r="N535" s="297"/>
      <c r="O535" s="297"/>
      <c r="P535" s="297"/>
      <c r="Q535" s="297"/>
      <c r="R535" s="297"/>
      <c r="S535" s="297"/>
      <c r="T535" s="297"/>
      <c r="U535" s="297"/>
      <c r="V535" s="297"/>
      <c r="W535" s="297"/>
      <c r="X535" s="297"/>
      <c r="Y535" s="297"/>
      <c r="Z535" s="297"/>
    </row>
    <row r="536" spans="1:26" ht="15.75" customHeight="1">
      <c r="A536" s="297"/>
      <c r="B536" s="297"/>
      <c r="C536" s="297"/>
      <c r="D536" s="579"/>
      <c r="E536" s="297"/>
      <c r="F536" s="297"/>
      <c r="G536" s="297"/>
      <c r="H536" s="297"/>
      <c r="I536" s="297"/>
      <c r="J536" s="297"/>
      <c r="K536" s="297"/>
      <c r="L536" s="297"/>
      <c r="M536" s="297"/>
      <c r="N536" s="297"/>
      <c r="O536" s="297"/>
      <c r="P536" s="297"/>
      <c r="Q536" s="297"/>
      <c r="R536" s="297"/>
      <c r="S536" s="297"/>
      <c r="T536" s="297"/>
      <c r="U536" s="297"/>
      <c r="V536" s="297"/>
      <c r="W536" s="297"/>
      <c r="X536" s="297"/>
      <c r="Y536" s="297"/>
      <c r="Z536" s="297"/>
    </row>
    <row r="537" spans="1:26" ht="15.75" customHeight="1">
      <c r="A537" s="297"/>
      <c r="B537" s="297"/>
      <c r="C537" s="297"/>
      <c r="D537" s="579"/>
      <c r="E537" s="297"/>
      <c r="F537" s="297"/>
      <c r="G537" s="297"/>
      <c r="H537" s="297"/>
      <c r="I537" s="297"/>
      <c r="J537" s="297"/>
      <c r="K537" s="297"/>
      <c r="L537" s="297"/>
      <c r="M537" s="297"/>
      <c r="N537" s="297"/>
      <c r="O537" s="297"/>
      <c r="P537" s="297"/>
      <c r="Q537" s="297"/>
      <c r="R537" s="297"/>
      <c r="S537" s="297"/>
      <c r="T537" s="297"/>
      <c r="U537" s="297"/>
      <c r="V537" s="297"/>
      <c r="W537" s="297"/>
      <c r="X537" s="297"/>
      <c r="Y537" s="297"/>
      <c r="Z537" s="297"/>
    </row>
    <row r="538" spans="1:26" ht="15.75" customHeight="1">
      <c r="A538" s="297"/>
      <c r="B538" s="297"/>
      <c r="C538" s="297"/>
      <c r="D538" s="579"/>
      <c r="E538" s="297"/>
      <c r="F538" s="297"/>
      <c r="G538" s="297"/>
      <c r="H538" s="297"/>
      <c r="I538" s="297"/>
      <c r="J538" s="297"/>
      <c r="K538" s="297"/>
      <c r="L538" s="297"/>
      <c r="M538" s="297"/>
      <c r="N538" s="297"/>
      <c r="O538" s="297"/>
      <c r="P538" s="297"/>
      <c r="Q538" s="297"/>
      <c r="R538" s="297"/>
      <c r="S538" s="297"/>
      <c r="T538" s="297"/>
      <c r="U538" s="297"/>
      <c r="V538" s="297"/>
      <c r="W538" s="297"/>
      <c r="X538" s="297"/>
      <c r="Y538" s="297"/>
      <c r="Z538" s="297"/>
    </row>
    <row r="539" spans="1:26" ht="15.75" customHeight="1">
      <c r="A539" s="297"/>
      <c r="B539" s="297"/>
      <c r="C539" s="297"/>
      <c r="D539" s="579"/>
      <c r="E539" s="297"/>
      <c r="F539" s="297"/>
      <c r="G539" s="297"/>
      <c r="H539" s="297"/>
      <c r="I539" s="297"/>
      <c r="J539" s="297"/>
      <c r="K539" s="297"/>
      <c r="L539" s="297"/>
      <c r="M539" s="297"/>
      <c r="N539" s="297"/>
      <c r="O539" s="297"/>
      <c r="P539" s="297"/>
      <c r="Q539" s="297"/>
      <c r="R539" s="297"/>
      <c r="S539" s="297"/>
      <c r="T539" s="297"/>
      <c r="U539" s="297"/>
      <c r="V539" s="297"/>
      <c r="W539" s="297"/>
      <c r="X539" s="297"/>
      <c r="Y539" s="297"/>
      <c r="Z539" s="297"/>
    </row>
    <row r="540" spans="1:26" ht="15.75" customHeight="1">
      <c r="A540" s="297"/>
      <c r="B540" s="297"/>
      <c r="C540" s="297"/>
      <c r="D540" s="579"/>
      <c r="E540" s="297"/>
      <c r="F540" s="297"/>
      <c r="G540" s="297"/>
      <c r="H540" s="297"/>
      <c r="I540" s="297"/>
      <c r="J540" s="297"/>
      <c r="K540" s="297"/>
      <c r="L540" s="297"/>
      <c r="M540" s="297"/>
      <c r="N540" s="297"/>
      <c r="O540" s="297"/>
      <c r="P540" s="297"/>
      <c r="Q540" s="297"/>
      <c r="R540" s="297"/>
      <c r="S540" s="297"/>
      <c r="T540" s="297"/>
      <c r="U540" s="297"/>
      <c r="V540" s="297"/>
      <c r="W540" s="297"/>
      <c r="X540" s="297"/>
      <c r="Y540" s="297"/>
      <c r="Z540" s="297"/>
    </row>
    <row r="541" spans="1:26" ht="15.75" customHeight="1">
      <c r="A541" s="297"/>
      <c r="B541" s="297"/>
      <c r="C541" s="297"/>
      <c r="D541" s="579"/>
      <c r="E541" s="297"/>
      <c r="F541" s="297"/>
      <c r="G541" s="297"/>
      <c r="H541" s="297"/>
      <c r="I541" s="297"/>
      <c r="J541" s="297"/>
      <c r="K541" s="297"/>
      <c r="L541" s="297"/>
      <c r="M541" s="297"/>
      <c r="N541" s="297"/>
      <c r="O541" s="297"/>
      <c r="P541" s="297"/>
      <c r="Q541" s="297"/>
      <c r="R541" s="297"/>
      <c r="S541" s="297"/>
      <c r="T541" s="297"/>
      <c r="U541" s="297"/>
      <c r="V541" s="297"/>
      <c r="W541" s="297"/>
      <c r="X541" s="297"/>
      <c r="Y541" s="297"/>
      <c r="Z541" s="297"/>
    </row>
    <row r="542" spans="1:26" ht="15.75" customHeight="1">
      <c r="A542" s="297"/>
      <c r="B542" s="297"/>
      <c r="C542" s="297"/>
      <c r="D542" s="579"/>
      <c r="E542" s="297"/>
      <c r="F542" s="297"/>
      <c r="G542" s="297"/>
      <c r="H542" s="297"/>
      <c r="I542" s="297"/>
      <c r="J542" s="297"/>
      <c r="K542" s="297"/>
      <c r="L542" s="297"/>
      <c r="M542" s="297"/>
      <c r="N542" s="297"/>
      <c r="O542" s="297"/>
      <c r="P542" s="297"/>
      <c r="Q542" s="297"/>
      <c r="R542" s="297"/>
      <c r="S542" s="297"/>
      <c r="T542" s="297"/>
      <c r="U542" s="297"/>
      <c r="V542" s="297"/>
      <c r="W542" s="297"/>
      <c r="X542" s="297"/>
      <c r="Y542" s="297"/>
      <c r="Z542" s="297"/>
    </row>
    <row r="543" spans="1:26" ht="15.75" customHeight="1">
      <c r="A543" s="297"/>
      <c r="B543" s="297"/>
      <c r="C543" s="297"/>
      <c r="D543" s="579"/>
      <c r="E543" s="297"/>
      <c r="F543" s="297"/>
      <c r="G543" s="297"/>
      <c r="H543" s="297"/>
      <c r="I543" s="297"/>
      <c r="J543" s="297"/>
      <c r="K543" s="297"/>
      <c r="L543" s="297"/>
      <c r="M543" s="297"/>
      <c r="N543" s="297"/>
      <c r="O543" s="297"/>
      <c r="P543" s="297"/>
      <c r="Q543" s="297"/>
      <c r="R543" s="297"/>
      <c r="S543" s="297"/>
      <c r="T543" s="297"/>
      <c r="U543" s="297"/>
      <c r="V543" s="297"/>
      <c r="W543" s="297"/>
      <c r="X543" s="297"/>
      <c r="Y543" s="297"/>
      <c r="Z543" s="297"/>
    </row>
    <row r="544" spans="1:26" ht="15.75" customHeight="1">
      <c r="A544" s="297"/>
      <c r="B544" s="297"/>
      <c r="C544" s="297"/>
      <c r="D544" s="579"/>
      <c r="E544" s="297"/>
      <c r="F544" s="297"/>
      <c r="G544" s="297"/>
      <c r="H544" s="297"/>
      <c r="I544" s="297"/>
      <c r="J544" s="297"/>
      <c r="K544" s="297"/>
      <c r="L544" s="297"/>
      <c r="M544" s="297"/>
      <c r="N544" s="297"/>
      <c r="O544" s="297"/>
      <c r="P544" s="297"/>
      <c r="Q544" s="297"/>
      <c r="R544" s="297"/>
      <c r="S544" s="297"/>
      <c r="T544" s="297"/>
      <c r="U544" s="297"/>
      <c r="V544" s="297"/>
      <c r="W544" s="297"/>
      <c r="X544" s="297"/>
      <c r="Y544" s="297"/>
      <c r="Z544" s="297"/>
    </row>
    <row r="545" spans="1:26" ht="15.75" customHeight="1">
      <c r="A545" s="297"/>
      <c r="B545" s="297"/>
      <c r="C545" s="297"/>
      <c r="D545" s="579"/>
      <c r="E545" s="297"/>
      <c r="F545" s="297"/>
      <c r="G545" s="297"/>
      <c r="H545" s="297"/>
      <c r="I545" s="297"/>
      <c r="J545" s="297"/>
      <c r="K545" s="297"/>
      <c r="L545" s="297"/>
      <c r="M545" s="297"/>
      <c r="N545" s="297"/>
      <c r="O545" s="297"/>
      <c r="P545" s="297"/>
      <c r="Q545" s="297"/>
      <c r="R545" s="297"/>
      <c r="S545" s="297"/>
      <c r="T545" s="297"/>
      <c r="U545" s="297"/>
      <c r="V545" s="297"/>
      <c r="W545" s="297"/>
      <c r="X545" s="297"/>
      <c r="Y545" s="297"/>
      <c r="Z545" s="297"/>
    </row>
    <row r="546" spans="1:26" ht="15.75" customHeight="1">
      <c r="A546" s="297"/>
      <c r="B546" s="297"/>
      <c r="C546" s="297"/>
      <c r="D546" s="579"/>
      <c r="E546" s="297"/>
      <c r="F546" s="297"/>
      <c r="G546" s="297"/>
      <c r="H546" s="297"/>
      <c r="I546" s="297"/>
      <c r="J546" s="297"/>
      <c r="K546" s="297"/>
      <c r="L546" s="297"/>
      <c r="M546" s="297"/>
      <c r="N546" s="297"/>
      <c r="O546" s="297"/>
      <c r="P546" s="297"/>
      <c r="Q546" s="297"/>
      <c r="R546" s="297"/>
      <c r="S546" s="297"/>
      <c r="T546" s="297"/>
      <c r="U546" s="297"/>
      <c r="V546" s="297"/>
      <c r="W546" s="297"/>
      <c r="X546" s="297"/>
      <c r="Y546" s="297"/>
      <c r="Z546" s="297"/>
    </row>
    <row r="547" spans="1:26" ht="15.75" customHeight="1">
      <c r="A547" s="297"/>
      <c r="B547" s="297"/>
      <c r="C547" s="297"/>
      <c r="D547" s="579"/>
      <c r="E547" s="297"/>
      <c r="F547" s="297"/>
      <c r="G547" s="297"/>
      <c r="H547" s="297"/>
      <c r="I547" s="297"/>
      <c r="J547" s="297"/>
      <c r="K547" s="297"/>
      <c r="L547" s="297"/>
      <c r="M547" s="297"/>
      <c r="N547" s="297"/>
      <c r="O547" s="297"/>
      <c r="P547" s="297"/>
      <c r="Q547" s="297"/>
      <c r="R547" s="297"/>
      <c r="S547" s="297"/>
      <c r="T547" s="297"/>
      <c r="U547" s="297"/>
      <c r="V547" s="297"/>
      <c r="W547" s="297"/>
      <c r="X547" s="297"/>
      <c r="Y547" s="297"/>
      <c r="Z547" s="297"/>
    </row>
    <row r="548" spans="1:26" ht="15.75" customHeight="1">
      <c r="A548" s="297"/>
      <c r="B548" s="297"/>
      <c r="C548" s="297"/>
      <c r="D548" s="579"/>
      <c r="E548" s="297"/>
      <c r="F548" s="297"/>
      <c r="G548" s="297"/>
      <c r="H548" s="297"/>
      <c r="I548" s="297"/>
      <c r="J548" s="297"/>
      <c r="K548" s="297"/>
      <c r="L548" s="297"/>
      <c r="M548" s="297"/>
      <c r="N548" s="297"/>
      <c r="O548" s="297"/>
      <c r="P548" s="297"/>
      <c r="Q548" s="297"/>
      <c r="R548" s="297"/>
      <c r="S548" s="297"/>
      <c r="T548" s="297"/>
      <c r="U548" s="297"/>
      <c r="V548" s="297"/>
      <c r="W548" s="297"/>
      <c r="X548" s="297"/>
      <c r="Y548" s="297"/>
      <c r="Z548" s="297"/>
    </row>
    <row r="549" spans="1:26" ht="15.75" customHeight="1">
      <c r="A549" s="297"/>
      <c r="B549" s="297"/>
      <c r="C549" s="297"/>
      <c r="D549" s="579"/>
      <c r="E549" s="297"/>
      <c r="F549" s="297"/>
      <c r="G549" s="297"/>
      <c r="H549" s="297"/>
      <c r="I549" s="297"/>
      <c r="J549" s="297"/>
      <c r="K549" s="297"/>
      <c r="L549" s="297"/>
      <c r="M549" s="297"/>
      <c r="N549" s="297"/>
      <c r="O549" s="297"/>
      <c r="P549" s="297"/>
      <c r="Q549" s="297"/>
      <c r="R549" s="297"/>
      <c r="S549" s="297"/>
      <c r="T549" s="297"/>
      <c r="U549" s="297"/>
      <c r="V549" s="297"/>
      <c r="W549" s="297"/>
      <c r="X549" s="297"/>
      <c r="Y549" s="297"/>
      <c r="Z549" s="297"/>
    </row>
    <row r="550" spans="1:26" ht="15.75" customHeight="1">
      <c r="A550" s="297"/>
      <c r="B550" s="297"/>
      <c r="C550" s="297"/>
      <c r="D550" s="579"/>
      <c r="E550" s="297"/>
      <c r="F550" s="297"/>
      <c r="G550" s="297"/>
      <c r="H550" s="297"/>
      <c r="I550" s="297"/>
      <c r="J550" s="297"/>
      <c r="K550" s="297"/>
      <c r="L550" s="297"/>
      <c r="M550" s="297"/>
      <c r="N550" s="297"/>
      <c r="O550" s="297"/>
      <c r="P550" s="297"/>
      <c r="Q550" s="297"/>
      <c r="R550" s="297"/>
      <c r="S550" s="297"/>
      <c r="T550" s="297"/>
      <c r="U550" s="297"/>
      <c r="V550" s="297"/>
      <c r="W550" s="297"/>
      <c r="X550" s="297"/>
      <c r="Y550" s="297"/>
      <c r="Z550" s="297"/>
    </row>
    <row r="551" spans="1:26" ht="15.75" customHeight="1">
      <c r="A551" s="297"/>
      <c r="B551" s="297"/>
      <c r="C551" s="297"/>
      <c r="D551" s="579"/>
      <c r="E551" s="297"/>
      <c r="F551" s="297"/>
      <c r="G551" s="297"/>
      <c r="H551" s="297"/>
      <c r="I551" s="297"/>
      <c r="J551" s="297"/>
      <c r="K551" s="297"/>
      <c r="L551" s="297"/>
      <c r="M551" s="297"/>
      <c r="N551" s="297"/>
      <c r="O551" s="297"/>
      <c r="P551" s="297"/>
      <c r="Q551" s="297"/>
      <c r="R551" s="297"/>
      <c r="S551" s="297"/>
      <c r="T551" s="297"/>
      <c r="U551" s="297"/>
      <c r="V551" s="297"/>
      <c r="W551" s="297"/>
      <c r="X551" s="297"/>
      <c r="Y551" s="297"/>
      <c r="Z551" s="297"/>
    </row>
    <row r="552" spans="1:26" ht="15.75" customHeight="1">
      <c r="A552" s="297"/>
      <c r="B552" s="297"/>
      <c r="C552" s="297"/>
      <c r="D552" s="579"/>
      <c r="E552" s="297"/>
      <c r="F552" s="297"/>
      <c r="G552" s="297"/>
      <c r="H552" s="297"/>
      <c r="I552" s="297"/>
      <c r="J552" s="297"/>
      <c r="K552" s="297"/>
      <c r="L552" s="297"/>
      <c r="M552" s="297"/>
      <c r="N552" s="297"/>
      <c r="O552" s="297"/>
      <c r="P552" s="297"/>
      <c r="Q552" s="297"/>
      <c r="R552" s="297"/>
      <c r="S552" s="297"/>
      <c r="T552" s="297"/>
      <c r="U552" s="297"/>
      <c r="V552" s="297"/>
      <c r="W552" s="297"/>
      <c r="X552" s="297"/>
      <c r="Y552" s="297"/>
      <c r="Z552" s="297"/>
    </row>
    <row r="553" spans="1:26" ht="15.75" customHeight="1">
      <c r="A553" s="297"/>
      <c r="B553" s="297"/>
      <c r="C553" s="297"/>
      <c r="D553" s="579"/>
      <c r="E553" s="297"/>
      <c r="F553" s="297"/>
      <c r="G553" s="297"/>
      <c r="H553" s="297"/>
      <c r="I553" s="297"/>
      <c r="J553" s="297"/>
      <c r="K553" s="297"/>
      <c r="L553" s="297"/>
      <c r="M553" s="297"/>
      <c r="N553" s="297"/>
      <c r="O553" s="297"/>
      <c r="P553" s="297"/>
      <c r="Q553" s="297"/>
      <c r="R553" s="297"/>
      <c r="S553" s="297"/>
      <c r="T553" s="297"/>
      <c r="U553" s="297"/>
      <c r="V553" s="297"/>
      <c r="W553" s="297"/>
      <c r="X553" s="297"/>
      <c r="Y553" s="297"/>
      <c r="Z553" s="297"/>
    </row>
    <row r="554" spans="1:26" ht="15.75" customHeight="1">
      <c r="A554" s="297"/>
      <c r="B554" s="297"/>
      <c r="C554" s="297"/>
      <c r="D554" s="579"/>
      <c r="E554" s="297"/>
      <c r="F554" s="297"/>
      <c r="G554" s="297"/>
      <c r="H554" s="297"/>
      <c r="I554" s="297"/>
      <c r="J554" s="297"/>
      <c r="K554" s="297"/>
      <c r="L554" s="297"/>
      <c r="M554" s="297"/>
      <c r="N554" s="297"/>
      <c r="O554" s="297"/>
      <c r="P554" s="297"/>
      <c r="Q554" s="297"/>
      <c r="R554" s="297"/>
      <c r="S554" s="297"/>
      <c r="T554" s="297"/>
      <c r="U554" s="297"/>
      <c r="V554" s="297"/>
      <c r="W554" s="297"/>
      <c r="X554" s="297"/>
      <c r="Y554" s="297"/>
      <c r="Z554" s="297"/>
    </row>
    <row r="555" spans="1:26" ht="15.75" customHeight="1">
      <c r="A555" s="297"/>
      <c r="B555" s="297"/>
      <c r="C555" s="297"/>
      <c r="D555" s="579"/>
      <c r="E555" s="297"/>
      <c r="F555" s="297"/>
      <c r="G555" s="297"/>
      <c r="H555" s="297"/>
      <c r="I555" s="297"/>
      <c r="J555" s="297"/>
      <c r="K555" s="297"/>
      <c r="L555" s="297"/>
      <c r="M555" s="297"/>
      <c r="N555" s="297"/>
      <c r="O555" s="297"/>
      <c r="P555" s="297"/>
      <c r="Q555" s="297"/>
      <c r="R555" s="297"/>
      <c r="S555" s="297"/>
      <c r="T555" s="297"/>
      <c r="U555" s="297"/>
      <c r="V555" s="297"/>
      <c r="W555" s="297"/>
      <c r="X555" s="297"/>
      <c r="Y555" s="297"/>
      <c r="Z555" s="297"/>
    </row>
    <row r="556" spans="1:26" ht="15.75" customHeight="1">
      <c r="A556" s="297"/>
      <c r="B556" s="297"/>
      <c r="C556" s="297"/>
      <c r="D556" s="579"/>
      <c r="E556" s="297"/>
      <c r="F556" s="297"/>
      <c r="G556" s="297"/>
      <c r="H556" s="297"/>
      <c r="I556" s="297"/>
      <c r="J556" s="297"/>
      <c r="K556" s="297"/>
      <c r="L556" s="297"/>
      <c r="M556" s="297"/>
      <c r="N556" s="297"/>
      <c r="O556" s="297"/>
      <c r="P556" s="297"/>
      <c r="Q556" s="297"/>
      <c r="R556" s="297"/>
      <c r="S556" s="297"/>
      <c r="T556" s="297"/>
      <c r="U556" s="297"/>
      <c r="V556" s="297"/>
      <c r="W556" s="297"/>
      <c r="X556" s="297"/>
      <c r="Y556" s="297"/>
      <c r="Z556" s="297"/>
    </row>
    <row r="557" spans="1:26" ht="15.75" customHeight="1">
      <c r="A557" s="297"/>
      <c r="B557" s="297"/>
      <c r="C557" s="297"/>
      <c r="D557" s="579"/>
      <c r="E557" s="297"/>
      <c r="F557" s="297"/>
      <c r="G557" s="297"/>
      <c r="H557" s="297"/>
      <c r="I557" s="297"/>
      <c r="J557" s="297"/>
      <c r="K557" s="297"/>
      <c r="L557" s="297"/>
      <c r="M557" s="297"/>
      <c r="N557" s="297"/>
      <c r="O557" s="297"/>
      <c r="P557" s="297"/>
      <c r="Q557" s="297"/>
      <c r="R557" s="297"/>
      <c r="S557" s="297"/>
      <c r="T557" s="297"/>
      <c r="U557" s="297"/>
      <c r="V557" s="297"/>
      <c r="W557" s="297"/>
      <c r="X557" s="297"/>
      <c r="Y557" s="297"/>
      <c r="Z557" s="297"/>
    </row>
    <row r="558" spans="1:26" ht="15.75" customHeight="1">
      <c r="A558" s="297"/>
      <c r="B558" s="297"/>
      <c r="C558" s="297"/>
      <c r="D558" s="579"/>
      <c r="E558" s="297"/>
      <c r="F558" s="297"/>
      <c r="G558" s="297"/>
      <c r="H558" s="297"/>
      <c r="I558" s="297"/>
      <c r="J558" s="297"/>
      <c r="K558" s="297"/>
      <c r="L558" s="297"/>
      <c r="M558" s="297"/>
      <c r="N558" s="297"/>
      <c r="O558" s="297"/>
      <c r="P558" s="297"/>
      <c r="Q558" s="297"/>
      <c r="R558" s="297"/>
      <c r="S558" s="297"/>
      <c r="T558" s="297"/>
      <c r="U558" s="297"/>
      <c r="V558" s="297"/>
      <c r="W558" s="297"/>
      <c r="X558" s="297"/>
      <c r="Y558" s="297"/>
      <c r="Z558" s="297"/>
    </row>
    <row r="559" spans="1:26" ht="15.75" customHeight="1">
      <c r="A559" s="297"/>
      <c r="B559" s="297"/>
      <c r="C559" s="297"/>
      <c r="D559" s="579"/>
      <c r="E559" s="297"/>
      <c r="F559" s="297"/>
      <c r="G559" s="297"/>
      <c r="H559" s="297"/>
      <c r="I559" s="297"/>
      <c r="J559" s="297"/>
      <c r="K559" s="297"/>
      <c r="L559" s="297"/>
      <c r="M559" s="297"/>
      <c r="N559" s="297"/>
      <c r="O559" s="297"/>
      <c r="P559" s="297"/>
      <c r="Q559" s="297"/>
      <c r="R559" s="297"/>
      <c r="S559" s="297"/>
      <c r="T559" s="297"/>
      <c r="U559" s="297"/>
      <c r="V559" s="297"/>
      <c r="W559" s="297"/>
      <c r="X559" s="297"/>
      <c r="Y559" s="297"/>
      <c r="Z559" s="297"/>
    </row>
    <row r="560" spans="1:26" ht="15.75" customHeight="1">
      <c r="A560" s="297"/>
      <c r="B560" s="297"/>
      <c r="C560" s="297"/>
      <c r="D560" s="579"/>
      <c r="E560" s="297"/>
      <c r="F560" s="297"/>
      <c r="G560" s="297"/>
      <c r="H560" s="297"/>
      <c r="I560" s="297"/>
      <c r="J560" s="297"/>
      <c r="K560" s="297"/>
      <c r="L560" s="297"/>
      <c r="M560" s="297"/>
      <c r="N560" s="297"/>
      <c r="O560" s="297"/>
      <c r="P560" s="297"/>
      <c r="Q560" s="297"/>
      <c r="R560" s="297"/>
      <c r="S560" s="297"/>
      <c r="T560" s="297"/>
      <c r="U560" s="297"/>
      <c r="V560" s="297"/>
      <c r="W560" s="297"/>
      <c r="X560" s="297"/>
      <c r="Y560" s="297"/>
      <c r="Z560" s="297"/>
    </row>
    <row r="561" spans="1:26" ht="15.75" customHeight="1">
      <c r="A561" s="297"/>
      <c r="B561" s="297"/>
      <c r="C561" s="297"/>
      <c r="D561" s="579"/>
      <c r="E561" s="297"/>
      <c r="F561" s="297"/>
      <c r="G561" s="297"/>
      <c r="H561" s="297"/>
      <c r="I561" s="297"/>
      <c r="J561" s="297"/>
      <c r="K561" s="297"/>
      <c r="L561" s="297"/>
      <c r="M561" s="297"/>
      <c r="N561" s="297"/>
      <c r="O561" s="297"/>
      <c r="P561" s="297"/>
      <c r="Q561" s="297"/>
      <c r="R561" s="297"/>
      <c r="S561" s="297"/>
      <c r="T561" s="297"/>
      <c r="U561" s="297"/>
      <c r="V561" s="297"/>
      <c r="W561" s="297"/>
      <c r="X561" s="297"/>
      <c r="Y561" s="297"/>
      <c r="Z561" s="297"/>
    </row>
    <row r="562" spans="1:26" ht="15.75" customHeight="1">
      <c r="A562" s="297"/>
      <c r="B562" s="297"/>
      <c r="C562" s="297"/>
      <c r="D562" s="579"/>
      <c r="E562" s="297"/>
      <c r="F562" s="297"/>
      <c r="G562" s="297"/>
      <c r="H562" s="297"/>
      <c r="I562" s="297"/>
      <c r="J562" s="297"/>
      <c r="K562" s="297"/>
      <c r="L562" s="297"/>
      <c r="M562" s="297"/>
      <c r="N562" s="297"/>
      <c r="O562" s="297"/>
      <c r="P562" s="297"/>
      <c r="Q562" s="297"/>
      <c r="R562" s="297"/>
      <c r="S562" s="297"/>
      <c r="T562" s="297"/>
      <c r="U562" s="297"/>
      <c r="V562" s="297"/>
      <c r="W562" s="297"/>
      <c r="X562" s="297"/>
      <c r="Y562" s="297"/>
      <c r="Z562" s="297"/>
    </row>
    <row r="563" spans="1:26" ht="15.75" customHeight="1">
      <c r="A563" s="297"/>
      <c r="B563" s="297"/>
      <c r="C563" s="297"/>
      <c r="D563" s="579"/>
      <c r="E563" s="297"/>
      <c r="F563" s="297"/>
      <c r="G563" s="297"/>
      <c r="H563" s="297"/>
      <c r="I563" s="297"/>
      <c r="J563" s="297"/>
      <c r="K563" s="297"/>
      <c r="L563" s="297"/>
      <c r="M563" s="297"/>
      <c r="N563" s="297"/>
      <c r="O563" s="297"/>
      <c r="P563" s="297"/>
      <c r="Q563" s="297"/>
      <c r="R563" s="297"/>
      <c r="S563" s="297"/>
      <c r="T563" s="297"/>
      <c r="U563" s="297"/>
      <c r="V563" s="297"/>
      <c r="W563" s="297"/>
      <c r="X563" s="297"/>
      <c r="Y563" s="297"/>
      <c r="Z563" s="297"/>
    </row>
    <row r="564" spans="1:26" ht="15.75" customHeight="1">
      <c r="A564" s="297"/>
      <c r="B564" s="297"/>
      <c r="C564" s="297"/>
      <c r="D564" s="579"/>
      <c r="E564" s="297"/>
      <c r="F564" s="297"/>
      <c r="G564" s="297"/>
      <c r="H564" s="297"/>
      <c r="I564" s="297"/>
      <c r="J564" s="297"/>
      <c r="K564" s="297"/>
      <c r="L564" s="297"/>
      <c r="M564" s="297"/>
      <c r="N564" s="297"/>
      <c r="O564" s="297"/>
      <c r="P564" s="297"/>
      <c r="Q564" s="297"/>
      <c r="R564" s="297"/>
      <c r="S564" s="297"/>
      <c r="T564" s="297"/>
      <c r="U564" s="297"/>
      <c r="V564" s="297"/>
      <c r="W564" s="297"/>
      <c r="X564" s="297"/>
      <c r="Y564" s="297"/>
      <c r="Z564" s="297"/>
    </row>
    <row r="565" spans="1:26" ht="15.75" customHeight="1">
      <c r="A565" s="297"/>
      <c r="B565" s="297"/>
      <c r="C565" s="297"/>
      <c r="D565" s="579"/>
      <c r="E565" s="297"/>
      <c r="F565" s="297"/>
      <c r="G565" s="297"/>
      <c r="H565" s="297"/>
      <c r="I565" s="297"/>
      <c r="J565" s="297"/>
      <c r="K565" s="297"/>
      <c r="L565" s="297"/>
      <c r="M565" s="297"/>
      <c r="N565" s="297"/>
      <c r="O565" s="297"/>
      <c r="P565" s="297"/>
      <c r="Q565" s="297"/>
      <c r="R565" s="297"/>
      <c r="S565" s="297"/>
      <c r="T565" s="297"/>
      <c r="U565" s="297"/>
      <c r="V565" s="297"/>
      <c r="W565" s="297"/>
      <c r="X565" s="297"/>
      <c r="Y565" s="297"/>
      <c r="Z565" s="297"/>
    </row>
    <row r="566" spans="1:26" ht="15.75" customHeight="1">
      <c r="A566" s="297"/>
      <c r="B566" s="297"/>
      <c r="C566" s="297"/>
      <c r="D566" s="579"/>
      <c r="E566" s="297"/>
      <c r="F566" s="297"/>
      <c r="G566" s="297"/>
      <c r="H566" s="297"/>
      <c r="I566" s="297"/>
      <c r="J566" s="297"/>
      <c r="K566" s="297"/>
      <c r="L566" s="297"/>
      <c r="M566" s="297"/>
      <c r="N566" s="297"/>
      <c r="O566" s="297"/>
      <c r="P566" s="297"/>
      <c r="Q566" s="297"/>
      <c r="R566" s="297"/>
      <c r="S566" s="297"/>
      <c r="T566" s="297"/>
      <c r="U566" s="297"/>
      <c r="V566" s="297"/>
      <c r="W566" s="297"/>
      <c r="X566" s="297"/>
      <c r="Y566" s="297"/>
      <c r="Z566" s="297"/>
    </row>
    <row r="567" spans="1:26" ht="15.75" customHeight="1">
      <c r="A567" s="297"/>
      <c r="B567" s="297"/>
      <c r="C567" s="297"/>
      <c r="D567" s="579"/>
      <c r="E567" s="297"/>
      <c r="F567" s="297"/>
      <c r="G567" s="297"/>
      <c r="H567" s="297"/>
      <c r="I567" s="297"/>
      <c r="J567" s="297"/>
      <c r="K567" s="297"/>
      <c r="L567" s="297"/>
      <c r="M567" s="297"/>
      <c r="N567" s="297"/>
      <c r="O567" s="297"/>
      <c r="P567" s="297"/>
      <c r="Q567" s="297"/>
      <c r="R567" s="297"/>
      <c r="S567" s="297"/>
      <c r="T567" s="297"/>
      <c r="U567" s="297"/>
      <c r="V567" s="297"/>
      <c r="W567" s="297"/>
      <c r="X567" s="297"/>
      <c r="Y567" s="297"/>
      <c r="Z567" s="297"/>
    </row>
    <row r="568" spans="1:26" ht="15.75" customHeight="1">
      <c r="A568" s="297"/>
      <c r="B568" s="297"/>
      <c r="C568" s="297"/>
      <c r="D568" s="579"/>
      <c r="E568" s="297"/>
      <c r="F568" s="297"/>
      <c r="G568" s="297"/>
      <c r="H568" s="297"/>
      <c r="I568" s="297"/>
      <c r="J568" s="297"/>
      <c r="K568" s="297"/>
      <c r="L568" s="297"/>
      <c r="M568" s="297"/>
      <c r="N568" s="297"/>
      <c r="O568" s="297"/>
      <c r="P568" s="297"/>
      <c r="Q568" s="297"/>
      <c r="R568" s="297"/>
      <c r="S568" s="297"/>
      <c r="T568" s="297"/>
      <c r="U568" s="297"/>
      <c r="V568" s="297"/>
      <c r="W568" s="297"/>
      <c r="X568" s="297"/>
      <c r="Y568" s="297"/>
      <c r="Z568" s="297"/>
    </row>
    <row r="569" spans="1:26" ht="15.75" customHeight="1">
      <c r="A569" s="297"/>
      <c r="B569" s="297"/>
      <c r="C569" s="297"/>
      <c r="D569" s="579"/>
      <c r="E569" s="297"/>
      <c r="F569" s="297"/>
      <c r="G569" s="297"/>
      <c r="H569" s="297"/>
      <c r="I569" s="297"/>
      <c r="J569" s="297"/>
      <c r="K569" s="297"/>
      <c r="L569" s="297"/>
      <c r="M569" s="297"/>
      <c r="N569" s="297"/>
      <c r="O569" s="297"/>
      <c r="P569" s="297"/>
      <c r="Q569" s="297"/>
      <c r="R569" s="297"/>
      <c r="S569" s="297"/>
      <c r="T569" s="297"/>
      <c r="U569" s="297"/>
      <c r="V569" s="297"/>
      <c r="W569" s="297"/>
      <c r="X569" s="297"/>
      <c r="Y569" s="297"/>
      <c r="Z569" s="297"/>
    </row>
    <row r="570" spans="1:26" ht="15.75" customHeight="1">
      <c r="A570" s="297"/>
      <c r="B570" s="297"/>
      <c r="C570" s="297"/>
      <c r="D570" s="579"/>
      <c r="E570" s="297"/>
      <c r="F570" s="297"/>
      <c r="G570" s="297"/>
      <c r="H570" s="297"/>
      <c r="I570" s="297"/>
      <c r="J570" s="297"/>
      <c r="K570" s="297"/>
      <c r="L570" s="297"/>
      <c r="M570" s="297"/>
      <c r="N570" s="297"/>
      <c r="O570" s="297"/>
      <c r="P570" s="297"/>
      <c r="Q570" s="297"/>
      <c r="R570" s="297"/>
      <c r="S570" s="297"/>
      <c r="T570" s="297"/>
      <c r="U570" s="297"/>
      <c r="V570" s="297"/>
      <c r="W570" s="297"/>
      <c r="X570" s="297"/>
      <c r="Y570" s="297"/>
      <c r="Z570" s="297"/>
    </row>
    <row r="571" spans="1:26" ht="15.75" customHeight="1">
      <c r="A571" s="297"/>
      <c r="B571" s="297"/>
      <c r="C571" s="297"/>
      <c r="D571" s="579"/>
      <c r="E571" s="297"/>
      <c r="F571" s="297"/>
      <c r="G571" s="297"/>
      <c r="H571" s="297"/>
      <c r="I571" s="297"/>
      <c r="J571" s="297"/>
      <c r="K571" s="297"/>
      <c r="L571" s="297"/>
      <c r="M571" s="297"/>
      <c r="N571" s="297"/>
      <c r="O571" s="297"/>
      <c r="P571" s="297"/>
      <c r="Q571" s="297"/>
      <c r="R571" s="297"/>
      <c r="S571" s="297"/>
      <c r="T571" s="297"/>
      <c r="U571" s="297"/>
      <c r="V571" s="297"/>
      <c r="W571" s="297"/>
      <c r="X571" s="297"/>
      <c r="Y571" s="297"/>
      <c r="Z571" s="297"/>
    </row>
    <row r="572" spans="1:26" ht="15.75" customHeight="1">
      <c r="A572" s="297"/>
      <c r="B572" s="297"/>
      <c r="C572" s="297"/>
      <c r="D572" s="579"/>
      <c r="E572" s="297"/>
      <c r="F572" s="297"/>
      <c r="G572" s="297"/>
      <c r="H572" s="297"/>
      <c r="I572" s="297"/>
      <c r="J572" s="297"/>
      <c r="K572" s="297"/>
      <c r="L572" s="297"/>
      <c r="M572" s="297"/>
      <c r="N572" s="297"/>
      <c r="O572" s="297"/>
      <c r="P572" s="297"/>
      <c r="Q572" s="297"/>
      <c r="R572" s="297"/>
      <c r="S572" s="297"/>
      <c r="T572" s="297"/>
      <c r="U572" s="297"/>
      <c r="V572" s="297"/>
      <c r="W572" s="297"/>
      <c r="X572" s="297"/>
      <c r="Y572" s="297"/>
      <c r="Z572" s="297"/>
    </row>
    <row r="573" spans="1:26" ht="15.75" customHeight="1">
      <c r="A573" s="297"/>
      <c r="B573" s="297"/>
      <c r="C573" s="297"/>
      <c r="D573" s="579"/>
      <c r="E573" s="297"/>
      <c r="F573" s="297"/>
      <c r="G573" s="297"/>
      <c r="H573" s="297"/>
      <c r="I573" s="297"/>
      <c r="J573" s="297"/>
      <c r="K573" s="297"/>
      <c r="L573" s="297"/>
      <c r="M573" s="297"/>
      <c r="N573" s="297"/>
      <c r="O573" s="297"/>
      <c r="P573" s="297"/>
      <c r="Q573" s="297"/>
      <c r="R573" s="297"/>
      <c r="S573" s="297"/>
      <c r="T573" s="297"/>
      <c r="U573" s="297"/>
      <c r="V573" s="297"/>
      <c r="W573" s="297"/>
      <c r="X573" s="297"/>
      <c r="Y573" s="297"/>
      <c r="Z573" s="297"/>
    </row>
    <row r="574" spans="1:26" ht="15.75" customHeight="1">
      <c r="A574" s="297"/>
      <c r="B574" s="297"/>
      <c r="C574" s="297"/>
      <c r="D574" s="579"/>
      <c r="E574" s="297"/>
      <c r="F574" s="297"/>
      <c r="G574" s="297"/>
      <c r="H574" s="297"/>
      <c r="I574" s="297"/>
      <c r="J574" s="297"/>
      <c r="K574" s="297"/>
      <c r="L574" s="297"/>
      <c r="M574" s="297"/>
      <c r="N574" s="297"/>
      <c r="O574" s="297"/>
      <c r="P574" s="297"/>
      <c r="Q574" s="297"/>
      <c r="R574" s="297"/>
      <c r="S574" s="297"/>
      <c r="T574" s="297"/>
      <c r="U574" s="297"/>
      <c r="V574" s="297"/>
      <c r="W574" s="297"/>
      <c r="X574" s="297"/>
      <c r="Y574" s="297"/>
      <c r="Z574" s="297"/>
    </row>
    <row r="575" spans="1:26" ht="15.75" customHeight="1">
      <c r="A575" s="297"/>
      <c r="B575" s="297"/>
      <c r="C575" s="297"/>
      <c r="D575" s="579"/>
      <c r="E575" s="297"/>
      <c r="F575" s="297"/>
      <c r="G575" s="297"/>
      <c r="H575" s="297"/>
      <c r="I575" s="297"/>
      <c r="J575" s="297"/>
      <c r="K575" s="297"/>
      <c r="L575" s="297"/>
      <c r="M575" s="297"/>
      <c r="N575" s="297"/>
      <c r="O575" s="297"/>
      <c r="P575" s="297"/>
      <c r="Q575" s="297"/>
      <c r="R575" s="297"/>
      <c r="S575" s="297"/>
      <c r="T575" s="297"/>
      <c r="U575" s="297"/>
      <c r="V575" s="297"/>
      <c r="W575" s="297"/>
      <c r="X575" s="297"/>
      <c r="Y575" s="297"/>
      <c r="Z575" s="297"/>
    </row>
    <row r="576" spans="1:26" ht="15.75" customHeight="1">
      <c r="A576" s="297"/>
      <c r="B576" s="297"/>
      <c r="C576" s="297"/>
      <c r="D576" s="579"/>
      <c r="E576" s="297"/>
      <c r="F576" s="297"/>
      <c r="G576" s="297"/>
      <c r="H576" s="297"/>
      <c r="I576" s="297"/>
      <c r="J576" s="297"/>
      <c r="K576" s="297"/>
      <c r="L576" s="297"/>
      <c r="M576" s="297"/>
      <c r="N576" s="297"/>
      <c r="O576" s="297"/>
      <c r="P576" s="297"/>
      <c r="Q576" s="297"/>
      <c r="R576" s="297"/>
      <c r="S576" s="297"/>
      <c r="T576" s="297"/>
      <c r="U576" s="297"/>
      <c r="V576" s="297"/>
      <c r="W576" s="297"/>
      <c r="X576" s="297"/>
      <c r="Y576" s="297"/>
      <c r="Z576" s="297"/>
    </row>
    <row r="577" spans="1:26" ht="15.75" customHeight="1">
      <c r="A577" s="297"/>
      <c r="B577" s="297"/>
      <c r="C577" s="297"/>
      <c r="D577" s="579"/>
      <c r="E577" s="297"/>
      <c r="F577" s="297"/>
      <c r="G577" s="297"/>
      <c r="H577" s="297"/>
      <c r="I577" s="297"/>
      <c r="J577" s="297"/>
      <c r="K577" s="297"/>
      <c r="L577" s="297"/>
      <c r="M577" s="297"/>
      <c r="N577" s="297"/>
      <c r="O577" s="297"/>
      <c r="P577" s="297"/>
      <c r="Q577" s="297"/>
      <c r="R577" s="297"/>
      <c r="S577" s="297"/>
      <c r="T577" s="297"/>
      <c r="U577" s="297"/>
      <c r="V577" s="297"/>
      <c r="W577" s="297"/>
      <c r="X577" s="297"/>
      <c r="Y577" s="297"/>
      <c r="Z577" s="297"/>
    </row>
    <row r="578" spans="1:26" ht="15.75" customHeight="1">
      <c r="A578" s="297"/>
      <c r="B578" s="297"/>
      <c r="C578" s="297"/>
      <c r="D578" s="579"/>
      <c r="E578" s="297"/>
      <c r="F578" s="297"/>
      <c r="G578" s="297"/>
      <c r="H578" s="297"/>
      <c r="I578" s="297"/>
      <c r="J578" s="297"/>
      <c r="K578" s="297"/>
      <c r="L578" s="297"/>
      <c r="M578" s="297"/>
      <c r="N578" s="297"/>
      <c r="O578" s="297"/>
      <c r="P578" s="297"/>
      <c r="Q578" s="297"/>
      <c r="R578" s="297"/>
      <c r="S578" s="297"/>
      <c r="T578" s="297"/>
      <c r="U578" s="297"/>
      <c r="V578" s="297"/>
      <c r="W578" s="297"/>
      <c r="X578" s="297"/>
      <c r="Y578" s="297"/>
      <c r="Z578" s="297"/>
    </row>
    <row r="579" spans="1:26" ht="15.75" customHeight="1">
      <c r="A579" s="297"/>
      <c r="B579" s="297"/>
      <c r="C579" s="297"/>
      <c r="D579" s="579"/>
      <c r="E579" s="297"/>
      <c r="F579" s="297"/>
      <c r="G579" s="297"/>
      <c r="H579" s="297"/>
      <c r="I579" s="297"/>
      <c r="J579" s="297"/>
      <c r="K579" s="297"/>
      <c r="L579" s="297"/>
      <c r="M579" s="297"/>
      <c r="N579" s="297"/>
      <c r="O579" s="297"/>
      <c r="P579" s="297"/>
      <c r="Q579" s="297"/>
      <c r="R579" s="297"/>
      <c r="S579" s="297"/>
      <c r="T579" s="297"/>
      <c r="U579" s="297"/>
      <c r="V579" s="297"/>
      <c r="W579" s="297"/>
      <c r="X579" s="297"/>
      <c r="Y579" s="297"/>
      <c r="Z579" s="297"/>
    </row>
    <row r="580" spans="1:26" ht="15.75" customHeight="1">
      <c r="A580" s="297"/>
      <c r="B580" s="297"/>
      <c r="C580" s="297"/>
      <c r="D580" s="579"/>
      <c r="E580" s="297"/>
      <c r="F580" s="297"/>
      <c r="G580" s="297"/>
      <c r="H580" s="297"/>
      <c r="I580" s="297"/>
      <c r="J580" s="297"/>
      <c r="K580" s="297"/>
      <c r="L580" s="297"/>
      <c r="M580" s="297"/>
      <c r="N580" s="297"/>
      <c r="O580" s="297"/>
      <c r="P580" s="297"/>
      <c r="Q580" s="297"/>
      <c r="R580" s="297"/>
      <c r="S580" s="297"/>
      <c r="T580" s="297"/>
      <c r="U580" s="297"/>
      <c r="V580" s="297"/>
      <c r="W580" s="297"/>
      <c r="X580" s="297"/>
      <c r="Y580" s="297"/>
      <c r="Z580" s="297"/>
    </row>
    <row r="581" spans="1:26" ht="15.75" customHeight="1">
      <c r="A581" s="297"/>
      <c r="B581" s="297"/>
      <c r="C581" s="297"/>
      <c r="D581" s="579"/>
      <c r="E581" s="297"/>
      <c r="F581" s="297"/>
      <c r="G581" s="297"/>
      <c r="H581" s="297"/>
      <c r="I581" s="297"/>
      <c r="J581" s="297"/>
      <c r="K581" s="297"/>
      <c r="L581" s="297"/>
      <c r="M581" s="297"/>
      <c r="N581" s="297"/>
      <c r="O581" s="297"/>
      <c r="P581" s="297"/>
      <c r="Q581" s="297"/>
      <c r="R581" s="297"/>
      <c r="S581" s="297"/>
      <c r="T581" s="297"/>
      <c r="U581" s="297"/>
      <c r="V581" s="297"/>
      <c r="W581" s="297"/>
      <c r="X581" s="297"/>
      <c r="Y581" s="297"/>
      <c r="Z581" s="297"/>
    </row>
    <row r="582" spans="1:26" ht="15.75" customHeight="1">
      <c r="A582" s="297"/>
      <c r="B582" s="297"/>
      <c r="C582" s="297"/>
      <c r="D582" s="579"/>
      <c r="E582" s="297"/>
      <c r="F582" s="297"/>
      <c r="G582" s="297"/>
      <c r="H582" s="297"/>
      <c r="I582" s="297"/>
      <c r="J582" s="297"/>
      <c r="K582" s="297"/>
      <c r="L582" s="297"/>
      <c r="M582" s="297"/>
      <c r="N582" s="297"/>
      <c r="O582" s="297"/>
      <c r="P582" s="297"/>
      <c r="Q582" s="297"/>
      <c r="R582" s="297"/>
      <c r="S582" s="297"/>
      <c r="T582" s="297"/>
      <c r="U582" s="297"/>
      <c r="V582" s="297"/>
      <c r="W582" s="297"/>
      <c r="X582" s="297"/>
      <c r="Y582" s="297"/>
      <c r="Z582" s="297"/>
    </row>
    <row r="583" spans="1:26" ht="15.75" customHeight="1">
      <c r="A583" s="297"/>
      <c r="B583" s="297"/>
      <c r="C583" s="297"/>
      <c r="D583" s="579"/>
      <c r="E583" s="297"/>
      <c r="F583" s="297"/>
      <c r="G583" s="297"/>
      <c r="H583" s="297"/>
      <c r="I583" s="297"/>
      <c r="J583" s="297"/>
      <c r="K583" s="297"/>
      <c r="L583" s="297"/>
      <c r="M583" s="297"/>
      <c r="N583" s="297"/>
      <c r="O583" s="297"/>
      <c r="P583" s="297"/>
      <c r="Q583" s="297"/>
      <c r="R583" s="297"/>
      <c r="S583" s="297"/>
      <c r="T583" s="297"/>
      <c r="U583" s="297"/>
      <c r="V583" s="297"/>
      <c r="W583" s="297"/>
      <c r="X583" s="297"/>
      <c r="Y583" s="297"/>
      <c r="Z583" s="297"/>
    </row>
    <row r="584" spans="1:26" ht="15.75" customHeight="1">
      <c r="A584" s="297"/>
      <c r="B584" s="297"/>
      <c r="C584" s="297"/>
      <c r="D584" s="579"/>
      <c r="E584" s="297"/>
      <c r="F584" s="297"/>
      <c r="G584" s="297"/>
      <c r="H584" s="297"/>
      <c r="I584" s="297"/>
      <c r="J584" s="297"/>
      <c r="K584" s="297"/>
      <c r="L584" s="297"/>
      <c r="M584" s="297"/>
      <c r="N584" s="297"/>
      <c r="O584" s="297"/>
      <c r="P584" s="297"/>
      <c r="Q584" s="297"/>
      <c r="R584" s="297"/>
      <c r="S584" s="297"/>
      <c r="T584" s="297"/>
      <c r="U584" s="297"/>
      <c r="V584" s="297"/>
      <c r="W584" s="297"/>
      <c r="X584" s="297"/>
      <c r="Y584" s="297"/>
      <c r="Z584" s="297"/>
    </row>
    <row r="585" spans="1:26" ht="15.75" customHeight="1">
      <c r="A585" s="297"/>
      <c r="B585" s="297"/>
      <c r="C585" s="297"/>
      <c r="D585" s="579"/>
      <c r="E585" s="297"/>
      <c r="F585" s="297"/>
      <c r="G585" s="297"/>
      <c r="H585" s="297"/>
      <c r="I585" s="297"/>
      <c r="J585" s="297"/>
      <c r="K585" s="297"/>
      <c r="L585" s="297"/>
      <c r="M585" s="297"/>
      <c r="N585" s="297"/>
      <c r="O585" s="297"/>
      <c r="P585" s="297"/>
      <c r="Q585" s="297"/>
      <c r="R585" s="297"/>
      <c r="S585" s="297"/>
      <c r="T585" s="297"/>
      <c r="U585" s="297"/>
      <c r="V585" s="297"/>
      <c r="W585" s="297"/>
      <c r="X585" s="297"/>
      <c r="Y585" s="297"/>
      <c r="Z585" s="297"/>
    </row>
    <row r="586" spans="1:26" ht="15.75" customHeight="1">
      <c r="A586" s="297"/>
      <c r="B586" s="297"/>
      <c r="C586" s="297"/>
      <c r="D586" s="579"/>
      <c r="E586" s="297"/>
      <c r="F586" s="297"/>
      <c r="G586" s="297"/>
      <c r="H586" s="297"/>
      <c r="I586" s="297"/>
      <c r="J586" s="297"/>
      <c r="K586" s="297"/>
      <c r="L586" s="297"/>
      <c r="M586" s="297"/>
      <c r="N586" s="297"/>
      <c r="O586" s="297"/>
      <c r="P586" s="297"/>
      <c r="Q586" s="297"/>
      <c r="R586" s="297"/>
      <c r="S586" s="297"/>
      <c r="T586" s="297"/>
      <c r="U586" s="297"/>
      <c r="V586" s="297"/>
      <c r="W586" s="297"/>
      <c r="X586" s="297"/>
      <c r="Y586" s="297"/>
      <c r="Z586" s="297"/>
    </row>
    <row r="587" spans="1:26" ht="15.75" customHeight="1">
      <c r="A587" s="297"/>
      <c r="B587" s="297"/>
      <c r="C587" s="297"/>
      <c r="D587" s="579"/>
      <c r="E587" s="297"/>
      <c r="F587" s="297"/>
      <c r="G587" s="297"/>
      <c r="H587" s="297"/>
      <c r="I587" s="297"/>
      <c r="J587" s="297"/>
      <c r="K587" s="297"/>
      <c r="L587" s="297"/>
      <c r="M587" s="297"/>
      <c r="N587" s="297"/>
      <c r="O587" s="297"/>
      <c r="P587" s="297"/>
      <c r="Q587" s="297"/>
      <c r="R587" s="297"/>
      <c r="S587" s="297"/>
      <c r="T587" s="297"/>
      <c r="U587" s="297"/>
      <c r="V587" s="297"/>
      <c r="W587" s="297"/>
      <c r="X587" s="297"/>
      <c r="Y587" s="297"/>
      <c r="Z587" s="297"/>
    </row>
    <row r="588" spans="1:26" ht="15.75" customHeight="1">
      <c r="A588" s="297"/>
      <c r="B588" s="297"/>
      <c r="C588" s="297"/>
      <c r="D588" s="579"/>
      <c r="E588" s="297"/>
      <c r="F588" s="297"/>
      <c r="G588" s="297"/>
      <c r="H588" s="297"/>
      <c r="I588" s="297"/>
      <c r="J588" s="297"/>
      <c r="K588" s="297"/>
      <c r="L588" s="297"/>
      <c r="M588" s="297"/>
      <c r="N588" s="297"/>
      <c r="O588" s="297"/>
      <c r="P588" s="297"/>
      <c r="Q588" s="297"/>
      <c r="R588" s="297"/>
      <c r="S588" s="297"/>
      <c r="T588" s="297"/>
      <c r="U588" s="297"/>
      <c r="V588" s="297"/>
      <c r="W588" s="297"/>
      <c r="X588" s="297"/>
      <c r="Y588" s="297"/>
      <c r="Z588" s="297"/>
    </row>
    <row r="589" spans="1:26" ht="15.75" customHeight="1">
      <c r="A589" s="297"/>
      <c r="B589" s="297"/>
      <c r="C589" s="297"/>
      <c r="D589" s="579"/>
      <c r="E589" s="297"/>
      <c r="F589" s="297"/>
      <c r="G589" s="297"/>
      <c r="H589" s="297"/>
      <c r="I589" s="297"/>
      <c r="J589" s="297"/>
      <c r="K589" s="297"/>
      <c r="L589" s="297"/>
      <c r="M589" s="297"/>
      <c r="N589" s="297"/>
      <c r="O589" s="297"/>
      <c r="P589" s="297"/>
      <c r="Q589" s="297"/>
      <c r="R589" s="297"/>
      <c r="S589" s="297"/>
      <c r="T589" s="297"/>
      <c r="U589" s="297"/>
      <c r="V589" s="297"/>
      <c r="W589" s="297"/>
      <c r="X589" s="297"/>
      <c r="Y589" s="297"/>
      <c r="Z589" s="297"/>
    </row>
    <row r="590" spans="1:26" ht="15.75" customHeight="1">
      <c r="A590" s="297"/>
      <c r="B590" s="297"/>
      <c r="C590" s="297"/>
      <c r="D590" s="579"/>
      <c r="E590" s="297"/>
      <c r="F590" s="297"/>
      <c r="G590" s="297"/>
      <c r="H590" s="297"/>
      <c r="I590" s="297"/>
      <c r="J590" s="297"/>
      <c r="K590" s="297"/>
      <c r="L590" s="297"/>
      <c r="M590" s="297"/>
      <c r="N590" s="297"/>
      <c r="O590" s="297"/>
      <c r="P590" s="297"/>
      <c r="Q590" s="297"/>
      <c r="R590" s="297"/>
      <c r="S590" s="297"/>
      <c r="T590" s="297"/>
      <c r="U590" s="297"/>
      <c r="V590" s="297"/>
      <c r="W590" s="297"/>
      <c r="X590" s="297"/>
      <c r="Y590" s="297"/>
      <c r="Z590" s="297"/>
    </row>
    <row r="591" spans="1:26" ht="15.75" customHeight="1">
      <c r="A591" s="297"/>
      <c r="B591" s="297"/>
      <c r="C591" s="297"/>
      <c r="D591" s="579"/>
      <c r="E591" s="297"/>
      <c r="F591" s="297"/>
      <c r="G591" s="297"/>
      <c r="H591" s="297"/>
      <c r="I591" s="297"/>
      <c r="J591" s="297"/>
      <c r="K591" s="297"/>
      <c r="L591" s="297"/>
      <c r="M591" s="297"/>
      <c r="N591" s="297"/>
      <c r="O591" s="297"/>
      <c r="P591" s="297"/>
      <c r="Q591" s="297"/>
      <c r="R591" s="297"/>
      <c r="S591" s="297"/>
      <c r="T591" s="297"/>
      <c r="U591" s="297"/>
      <c r="V591" s="297"/>
      <c r="W591" s="297"/>
      <c r="X591" s="297"/>
      <c r="Y591" s="297"/>
      <c r="Z591" s="297"/>
    </row>
    <row r="592" spans="1:26" ht="15.75" customHeight="1">
      <c r="A592" s="297"/>
      <c r="B592" s="297"/>
      <c r="C592" s="297"/>
      <c r="D592" s="579"/>
      <c r="E592" s="297"/>
      <c r="F592" s="297"/>
      <c r="G592" s="297"/>
      <c r="H592" s="297"/>
      <c r="I592" s="297"/>
      <c r="J592" s="297"/>
      <c r="K592" s="297"/>
      <c r="L592" s="297"/>
      <c r="M592" s="297"/>
      <c r="N592" s="297"/>
      <c r="O592" s="297"/>
      <c r="P592" s="297"/>
      <c r="Q592" s="297"/>
      <c r="R592" s="297"/>
      <c r="S592" s="297"/>
      <c r="T592" s="297"/>
      <c r="U592" s="297"/>
      <c r="V592" s="297"/>
      <c r="W592" s="297"/>
      <c r="X592" s="297"/>
      <c r="Y592" s="297"/>
      <c r="Z592" s="297"/>
    </row>
    <row r="593" spans="1:26" ht="15.75" customHeight="1">
      <c r="A593" s="297"/>
      <c r="B593" s="297"/>
      <c r="C593" s="297"/>
      <c r="D593" s="579"/>
      <c r="E593" s="297"/>
      <c r="F593" s="297"/>
      <c r="G593" s="297"/>
      <c r="H593" s="297"/>
      <c r="I593" s="297"/>
      <c r="J593" s="297"/>
      <c r="K593" s="297"/>
      <c r="L593" s="297"/>
      <c r="M593" s="297"/>
      <c r="N593" s="297"/>
      <c r="O593" s="297"/>
      <c r="P593" s="297"/>
      <c r="Q593" s="297"/>
      <c r="R593" s="297"/>
      <c r="S593" s="297"/>
      <c r="T593" s="297"/>
      <c r="U593" s="297"/>
      <c r="V593" s="297"/>
      <c r="W593" s="297"/>
      <c r="X593" s="297"/>
      <c r="Y593" s="297"/>
      <c r="Z593" s="297"/>
    </row>
    <row r="594" spans="1:26" ht="15.75" customHeight="1">
      <c r="A594" s="297"/>
      <c r="B594" s="297"/>
      <c r="C594" s="297"/>
      <c r="D594" s="579"/>
      <c r="E594" s="297"/>
      <c r="F594" s="297"/>
      <c r="G594" s="297"/>
      <c r="H594" s="297"/>
      <c r="I594" s="297"/>
      <c r="J594" s="297"/>
      <c r="K594" s="297"/>
      <c r="L594" s="297"/>
      <c r="M594" s="297"/>
      <c r="N594" s="297"/>
      <c r="O594" s="297"/>
      <c r="P594" s="297"/>
      <c r="Q594" s="297"/>
      <c r="R594" s="297"/>
      <c r="S594" s="297"/>
      <c r="T594" s="297"/>
      <c r="U594" s="297"/>
      <c r="V594" s="297"/>
      <c r="W594" s="297"/>
      <c r="X594" s="297"/>
      <c r="Y594" s="297"/>
      <c r="Z594" s="297"/>
    </row>
    <row r="595" spans="1:26" ht="15.75" customHeight="1">
      <c r="A595" s="297"/>
      <c r="B595" s="297"/>
      <c r="C595" s="297"/>
      <c r="D595" s="579"/>
      <c r="E595" s="297"/>
      <c r="F595" s="297"/>
      <c r="G595" s="297"/>
      <c r="H595" s="297"/>
      <c r="I595" s="297"/>
      <c r="J595" s="297"/>
      <c r="K595" s="297"/>
      <c r="L595" s="297"/>
      <c r="M595" s="297"/>
      <c r="N595" s="297"/>
      <c r="O595" s="297"/>
      <c r="P595" s="297"/>
      <c r="Q595" s="297"/>
      <c r="R595" s="297"/>
      <c r="S595" s="297"/>
      <c r="T595" s="297"/>
      <c r="U595" s="297"/>
      <c r="V595" s="297"/>
      <c r="W595" s="297"/>
      <c r="X595" s="297"/>
      <c r="Y595" s="297"/>
      <c r="Z595" s="297"/>
    </row>
    <row r="596" spans="1:26" ht="15.75" customHeight="1">
      <c r="A596" s="297"/>
      <c r="B596" s="297"/>
      <c r="C596" s="297"/>
      <c r="D596" s="579"/>
      <c r="E596" s="297"/>
      <c r="F596" s="297"/>
      <c r="G596" s="297"/>
      <c r="H596" s="297"/>
      <c r="I596" s="297"/>
      <c r="J596" s="297"/>
      <c r="K596" s="297"/>
      <c r="L596" s="297"/>
      <c r="M596" s="297"/>
      <c r="N596" s="297"/>
      <c r="O596" s="297"/>
      <c r="P596" s="297"/>
      <c r="Q596" s="297"/>
      <c r="R596" s="297"/>
      <c r="S596" s="297"/>
      <c r="T596" s="297"/>
      <c r="U596" s="297"/>
      <c r="V596" s="297"/>
      <c r="W596" s="297"/>
      <c r="X596" s="297"/>
      <c r="Y596" s="297"/>
      <c r="Z596" s="297"/>
    </row>
    <row r="597" spans="1:26" ht="15.75" customHeight="1">
      <c r="A597" s="297"/>
      <c r="B597" s="297"/>
      <c r="C597" s="297"/>
      <c r="D597" s="579"/>
      <c r="E597" s="297"/>
      <c r="F597" s="297"/>
      <c r="G597" s="297"/>
      <c r="H597" s="297"/>
      <c r="I597" s="297"/>
      <c r="J597" s="297"/>
      <c r="K597" s="297"/>
      <c r="L597" s="297"/>
      <c r="M597" s="297"/>
      <c r="N597" s="297"/>
      <c r="O597" s="297"/>
      <c r="P597" s="297"/>
      <c r="Q597" s="297"/>
      <c r="R597" s="297"/>
      <c r="S597" s="297"/>
      <c r="T597" s="297"/>
      <c r="U597" s="297"/>
      <c r="V597" s="297"/>
      <c r="W597" s="297"/>
      <c r="X597" s="297"/>
      <c r="Y597" s="297"/>
      <c r="Z597" s="297"/>
    </row>
    <row r="598" spans="1:26" ht="15.75" customHeight="1">
      <c r="A598" s="297"/>
      <c r="B598" s="297"/>
      <c r="C598" s="297"/>
      <c r="D598" s="579"/>
      <c r="E598" s="297"/>
      <c r="F598" s="297"/>
      <c r="G598" s="297"/>
      <c r="H598" s="297"/>
      <c r="I598" s="297"/>
      <c r="J598" s="297"/>
      <c r="K598" s="297"/>
      <c r="L598" s="297"/>
      <c r="M598" s="297"/>
      <c r="N598" s="297"/>
      <c r="O598" s="297"/>
      <c r="P598" s="297"/>
      <c r="Q598" s="297"/>
      <c r="R598" s="297"/>
      <c r="S598" s="297"/>
      <c r="T598" s="297"/>
      <c r="U598" s="297"/>
      <c r="V598" s="297"/>
      <c r="W598" s="297"/>
      <c r="X598" s="297"/>
      <c r="Y598" s="297"/>
      <c r="Z598" s="297"/>
    </row>
    <row r="599" spans="1:26" ht="15.75" customHeight="1">
      <c r="A599" s="297"/>
      <c r="B599" s="297"/>
      <c r="C599" s="297"/>
      <c r="D599" s="579"/>
      <c r="E599" s="297"/>
      <c r="F599" s="297"/>
      <c r="G599" s="297"/>
      <c r="H599" s="297"/>
      <c r="I599" s="297"/>
      <c r="J599" s="297"/>
      <c r="K599" s="297"/>
      <c r="L599" s="297"/>
      <c r="M599" s="297"/>
      <c r="N599" s="297"/>
      <c r="O599" s="297"/>
      <c r="P599" s="297"/>
      <c r="Q599" s="297"/>
      <c r="R599" s="297"/>
      <c r="S599" s="297"/>
      <c r="T599" s="297"/>
      <c r="U599" s="297"/>
      <c r="V599" s="297"/>
      <c r="W599" s="297"/>
      <c r="X599" s="297"/>
      <c r="Y599" s="297"/>
      <c r="Z599" s="297"/>
    </row>
    <row r="600" spans="1:26" ht="15.75" customHeight="1">
      <c r="A600" s="297"/>
      <c r="B600" s="297"/>
      <c r="C600" s="297"/>
      <c r="D600" s="579"/>
      <c r="E600" s="297"/>
      <c r="F600" s="297"/>
      <c r="G600" s="297"/>
      <c r="H600" s="297"/>
      <c r="I600" s="297"/>
      <c r="J600" s="297"/>
      <c r="K600" s="297"/>
      <c r="L600" s="297"/>
      <c r="M600" s="297"/>
      <c r="N600" s="297"/>
      <c r="O600" s="297"/>
      <c r="P600" s="297"/>
      <c r="Q600" s="297"/>
      <c r="R600" s="297"/>
      <c r="S600" s="297"/>
      <c r="T600" s="297"/>
      <c r="U600" s="297"/>
      <c r="V600" s="297"/>
      <c r="W600" s="297"/>
      <c r="X600" s="297"/>
      <c r="Y600" s="297"/>
      <c r="Z600" s="297"/>
    </row>
    <row r="601" spans="1:26" ht="15.75" customHeight="1">
      <c r="A601" s="297"/>
      <c r="B601" s="297"/>
      <c r="C601" s="297"/>
      <c r="D601" s="579"/>
      <c r="E601" s="297"/>
      <c r="F601" s="297"/>
      <c r="G601" s="297"/>
      <c r="H601" s="297"/>
      <c r="I601" s="297"/>
      <c r="J601" s="297"/>
      <c r="K601" s="297"/>
      <c r="L601" s="297"/>
      <c r="M601" s="297"/>
      <c r="N601" s="297"/>
      <c r="O601" s="297"/>
      <c r="P601" s="297"/>
      <c r="Q601" s="297"/>
      <c r="R601" s="297"/>
      <c r="S601" s="297"/>
      <c r="T601" s="297"/>
      <c r="U601" s="297"/>
      <c r="V601" s="297"/>
      <c r="W601" s="297"/>
      <c r="X601" s="297"/>
      <c r="Y601" s="297"/>
      <c r="Z601" s="297"/>
    </row>
    <row r="602" spans="1:26" ht="15.75" customHeight="1">
      <c r="A602" s="297"/>
      <c r="B602" s="297"/>
      <c r="C602" s="297"/>
      <c r="D602" s="579"/>
      <c r="E602" s="297"/>
      <c r="F602" s="297"/>
      <c r="G602" s="297"/>
      <c r="H602" s="297"/>
      <c r="I602" s="297"/>
      <c r="J602" s="297"/>
      <c r="K602" s="297"/>
      <c r="L602" s="297"/>
      <c r="M602" s="297"/>
      <c r="N602" s="297"/>
      <c r="O602" s="297"/>
      <c r="P602" s="297"/>
      <c r="Q602" s="297"/>
      <c r="R602" s="297"/>
      <c r="S602" s="297"/>
      <c r="T602" s="297"/>
      <c r="U602" s="297"/>
      <c r="V602" s="297"/>
      <c r="W602" s="297"/>
      <c r="X602" s="297"/>
      <c r="Y602" s="297"/>
      <c r="Z602" s="297"/>
    </row>
    <row r="603" spans="1:26" ht="15.75" customHeight="1">
      <c r="A603" s="297"/>
      <c r="B603" s="297"/>
      <c r="C603" s="297"/>
      <c r="D603" s="579"/>
      <c r="E603" s="297"/>
      <c r="F603" s="297"/>
      <c r="G603" s="297"/>
      <c r="H603" s="297"/>
      <c r="I603" s="297"/>
      <c r="J603" s="297"/>
      <c r="K603" s="297"/>
      <c r="L603" s="297"/>
      <c r="M603" s="297"/>
      <c r="N603" s="297"/>
      <c r="O603" s="297"/>
      <c r="P603" s="297"/>
      <c r="Q603" s="297"/>
      <c r="R603" s="297"/>
      <c r="S603" s="297"/>
      <c r="T603" s="297"/>
      <c r="U603" s="297"/>
      <c r="V603" s="297"/>
      <c r="W603" s="297"/>
      <c r="X603" s="297"/>
      <c r="Y603" s="297"/>
      <c r="Z603" s="297"/>
    </row>
    <row r="604" spans="1:26" ht="15.75" customHeight="1">
      <c r="A604" s="297"/>
      <c r="B604" s="297"/>
      <c r="C604" s="297"/>
      <c r="D604" s="579"/>
      <c r="E604" s="297"/>
      <c r="F604" s="297"/>
      <c r="G604" s="297"/>
      <c r="H604" s="297"/>
      <c r="I604" s="297"/>
      <c r="J604" s="297"/>
      <c r="K604" s="297"/>
      <c r="L604" s="297"/>
      <c r="M604" s="297"/>
      <c r="N604" s="297"/>
      <c r="O604" s="297"/>
      <c r="P604" s="297"/>
      <c r="Q604" s="297"/>
      <c r="R604" s="297"/>
      <c r="S604" s="297"/>
      <c r="T604" s="297"/>
      <c r="U604" s="297"/>
      <c r="V604" s="297"/>
      <c r="W604" s="297"/>
      <c r="X604" s="297"/>
      <c r="Y604" s="297"/>
      <c r="Z604" s="297"/>
    </row>
    <row r="605" spans="1:26" ht="15.75" customHeight="1">
      <c r="A605" s="297"/>
      <c r="B605" s="297"/>
      <c r="C605" s="297"/>
      <c r="D605" s="579"/>
      <c r="E605" s="297"/>
      <c r="F605" s="297"/>
      <c r="G605" s="297"/>
      <c r="H605" s="297"/>
      <c r="I605" s="297"/>
      <c r="J605" s="297"/>
      <c r="K605" s="297"/>
      <c r="L605" s="297"/>
      <c r="M605" s="297"/>
      <c r="N605" s="297"/>
      <c r="O605" s="297"/>
      <c r="P605" s="297"/>
      <c r="Q605" s="297"/>
      <c r="R605" s="297"/>
      <c r="S605" s="297"/>
      <c r="T605" s="297"/>
      <c r="U605" s="297"/>
      <c r="V605" s="297"/>
      <c r="W605" s="297"/>
      <c r="X605" s="297"/>
      <c r="Y605" s="297"/>
      <c r="Z605" s="297"/>
    </row>
    <row r="606" spans="1:26" ht="15.75" customHeight="1">
      <c r="A606" s="297"/>
      <c r="B606" s="297"/>
      <c r="C606" s="297"/>
      <c r="D606" s="579"/>
      <c r="E606" s="297"/>
      <c r="F606" s="297"/>
      <c r="G606" s="297"/>
      <c r="H606" s="297"/>
      <c r="I606" s="297"/>
      <c r="J606" s="297"/>
      <c r="K606" s="297"/>
      <c r="L606" s="297"/>
      <c r="M606" s="297"/>
      <c r="N606" s="297"/>
      <c r="O606" s="297"/>
      <c r="P606" s="297"/>
      <c r="Q606" s="297"/>
      <c r="R606" s="297"/>
      <c r="S606" s="297"/>
      <c r="T606" s="297"/>
      <c r="U606" s="297"/>
      <c r="V606" s="297"/>
      <c r="W606" s="297"/>
      <c r="X606" s="297"/>
      <c r="Y606" s="297"/>
      <c r="Z606" s="297"/>
    </row>
    <row r="607" spans="1:26" ht="15.75" customHeight="1">
      <c r="A607" s="297"/>
      <c r="B607" s="297"/>
      <c r="C607" s="297"/>
      <c r="D607" s="579"/>
      <c r="E607" s="297"/>
      <c r="F607" s="297"/>
      <c r="G607" s="297"/>
      <c r="H607" s="297"/>
      <c r="I607" s="297"/>
      <c r="J607" s="297"/>
      <c r="K607" s="297"/>
      <c r="L607" s="297"/>
      <c r="M607" s="297"/>
      <c r="N607" s="297"/>
      <c r="O607" s="297"/>
      <c r="P607" s="297"/>
      <c r="Q607" s="297"/>
      <c r="R607" s="297"/>
      <c r="S607" s="297"/>
      <c r="T607" s="297"/>
      <c r="U607" s="297"/>
      <c r="V607" s="297"/>
      <c r="W607" s="297"/>
      <c r="X607" s="297"/>
      <c r="Y607" s="297"/>
      <c r="Z607" s="297"/>
    </row>
    <row r="608" spans="1:26" ht="15.75" customHeight="1">
      <c r="A608" s="297"/>
      <c r="B608" s="297"/>
      <c r="C608" s="297"/>
      <c r="D608" s="579"/>
      <c r="E608" s="297"/>
      <c r="F608" s="297"/>
      <c r="G608" s="297"/>
      <c r="H608" s="297"/>
      <c r="I608" s="297"/>
      <c r="J608" s="297"/>
      <c r="K608" s="297"/>
      <c r="L608" s="297"/>
      <c r="M608" s="297"/>
      <c r="N608" s="297"/>
      <c r="O608" s="297"/>
      <c r="P608" s="297"/>
      <c r="Q608" s="297"/>
      <c r="R608" s="297"/>
      <c r="S608" s="297"/>
      <c r="T608" s="297"/>
      <c r="U608" s="297"/>
      <c r="V608" s="297"/>
      <c r="W608" s="297"/>
      <c r="X608" s="297"/>
      <c r="Y608" s="297"/>
      <c r="Z608" s="297"/>
    </row>
    <row r="609" spans="1:26" ht="15.75" customHeight="1">
      <c r="A609" s="297"/>
      <c r="B609" s="297"/>
      <c r="C609" s="297"/>
      <c r="D609" s="579"/>
      <c r="E609" s="297"/>
      <c r="F609" s="297"/>
      <c r="G609" s="297"/>
      <c r="H609" s="297"/>
      <c r="I609" s="297"/>
      <c r="J609" s="297"/>
      <c r="K609" s="297"/>
      <c r="L609" s="297"/>
      <c r="M609" s="297"/>
      <c r="N609" s="297"/>
      <c r="O609" s="297"/>
      <c r="P609" s="297"/>
      <c r="Q609" s="297"/>
      <c r="R609" s="297"/>
      <c r="S609" s="297"/>
      <c r="T609" s="297"/>
      <c r="U609" s="297"/>
      <c r="V609" s="297"/>
      <c r="W609" s="297"/>
      <c r="X609" s="297"/>
      <c r="Y609" s="297"/>
      <c r="Z609" s="297"/>
    </row>
    <row r="610" spans="1:26" ht="15.75" customHeight="1">
      <c r="A610" s="297"/>
      <c r="B610" s="297"/>
      <c r="C610" s="297"/>
      <c r="D610" s="579"/>
      <c r="E610" s="297"/>
      <c r="F610" s="297"/>
      <c r="G610" s="297"/>
      <c r="H610" s="297"/>
      <c r="I610" s="297"/>
      <c r="J610" s="297"/>
      <c r="K610" s="297"/>
      <c r="L610" s="297"/>
      <c r="M610" s="297"/>
      <c r="N610" s="297"/>
      <c r="O610" s="297"/>
      <c r="P610" s="297"/>
      <c r="Q610" s="297"/>
      <c r="R610" s="297"/>
      <c r="S610" s="297"/>
      <c r="T610" s="297"/>
      <c r="U610" s="297"/>
      <c r="V610" s="297"/>
      <c r="W610" s="297"/>
      <c r="X610" s="297"/>
      <c r="Y610" s="297"/>
      <c r="Z610" s="297"/>
    </row>
    <row r="611" spans="1:26" ht="15.75" customHeight="1">
      <c r="A611" s="297"/>
      <c r="B611" s="297"/>
      <c r="C611" s="297"/>
      <c r="D611" s="579"/>
      <c r="E611" s="297"/>
      <c r="F611" s="297"/>
      <c r="G611" s="297"/>
      <c r="H611" s="297"/>
      <c r="I611" s="297"/>
      <c r="J611" s="297"/>
      <c r="K611" s="297"/>
      <c r="L611" s="297"/>
      <c r="M611" s="297"/>
      <c r="N611" s="297"/>
      <c r="O611" s="297"/>
      <c r="P611" s="297"/>
      <c r="Q611" s="297"/>
      <c r="R611" s="297"/>
      <c r="S611" s="297"/>
      <c r="T611" s="297"/>
      <c r="U611" s="297"/>
      <c r="V611" s="297"/>
      <c r="W611" s="297"/>
      <c r="X611" s="297"/>
      <c r="Y611" s="297"/>
      <c r="Z611" s="297"/>
    </row>
    <row r="612" spans="1:26" ht="15.75" customHeight="1">
      <c r="A612" s="297"/>
      <c r="B612" s="297"/>
      <c r="C612" s="297"/>
      <c r="D612" s="579"/>
      <c r="E612" s="297"/>
      <c r="F612" s="297"/>
      <c r="G612" s="297"/>
      <c r="H612" s="297"/>
      <c r="I612" s="297"/>
      <c r="J612" s="297"/>
      <c r="K612" s="297"/>
      <c r="L612" s="297"/>
      <c r="M612" s="297"/>
      <c r="N612" s="297"/>
      <c r="O612" s="297"/>
      <c r="P612" s="297"/>
      <c r="Q612" s="297"/>
      <c r="R612" s="297"/>
      <c r="S612" s="297"/>
      <c r="T612" s="297"/>
      <c r="U612" s="297"/>
      <c r="V612" s="297"/>
      <c r="W612" s="297"/>
      <c r="X612" s="297"/>
      <c r="Y612" s="297"/>
      <c r="Z612" s="297"/>
    </row>
    <row r="613" spans="1:26" ht="15.75" customHeight="1">
      <c r="A613" s="297"/>
      <c r="B613" s="297"/>
      <c r="C613" s="297"/>
      <c r="D613" s="579"/>
      <c r="E613" s="297"/>
      <c r="F613" s="297"/>
      <c r="G613" s="297"/>
      <c r="H613" s="297"/>
      <c r="I613" s="297"/>
      <c r="J613" s="297"/>
      <c r="K613" s="297"/>
      <c r="L613" s="297"/>
      <c r="M613" s="297"/>
      <c r="N613" s="297"/>
      <c r="O613" s="297"/>
      <c r="P613" s="297"/>
      <c r="Q613" s="297"/>
      <c r="R613" s="297"/>
      <c r="S613" s="297"/>
      <c r="T613" s="297"/>
      <c r="U613" s="297"/>
      <c r="V613" s="297"/>
      <c r="W613" s="297"/>
      <c r="X613" s="297"/>
      <c r="Y613" s="297"/>
      <c r="Z613" s="297"/>
    </row>
    <row r="614" spans="1:26" ht="15.75" customHeight="1">
      <c r="A614" s="297"/>
      <c r="B614" s="297"/>
      <c r="C614" s="297"/>
      <c r="D614" s="579"/>
      <c r="E614" s="297"/>
      <c r="F614" s="297"/>
      <c r="G614" s="297"/>
      <c r="H614" s="297"/>
      <c r="I614" s="297"/>
      <c r="J614" s="297"/>
      <c r="K614" s="297"/>
      <c r="L614" s="297"/>
      <c r="M614" s="297"/>
      <c r="N614" s="297"/>
      <c r="O614" s="297"/>
      <c r="P614" s="297"/>
      <c r="Q614" s="297"/>
      <c r="R614" s="297"/>
      <c r="S614" s="297"/>
      <c r="T614" s="297"/>
      <c r="U614" s="297"/>
      <c r="V614" s="297"/>
      <c r="W614" s="297"/>
      <c r="X614" s="297"/>
      <c r="Y614" s="297"/>
      <c r="Z614" s="297"/>
    </row>
    <row r="615" spans="1:26" ht="15.75" customHeight="1">
      <c r="A615" s="297"/>
      <c r="B615" s="297"/>
      <c r="C615" s="297"/>
      <c r="D615" s="579"/>
      <c r="E615" s="297"/>
      <c r="F615" s="297"/>
      <c r="G615" s="297"/>
      <c r="H615" s="297"/>
      <c r="I615" s="297"/>
      <c r="J615" s="297"/>
      <c r="K615" s="297"/>
      <c r="L615" s="297"/>
      <c r="M615" s="297"/>
      <c r="N615" s="297"/>
      <c r="O615" s="297"/>
      <c r="P615" s="297"/>
      <c r="Q615" s="297"/>
      <c r="R615" s="297"/>
      <c r="S615" s="297"/>
      <c r="T615" s="297"/>
      <c r="U615" s="297"/>
      <c r="V615" s="297"/>
      <c r="W615" s="297"/>
      <c r="X615" s="297"/>
      <c r="Y615" s="297"/>
      <c r="Z615" s="297"/>
    </row>
    <row r="616" spans="1:26" ht="15.75" customHeight="1">
      <c r="A616" s="297"/>
      <c r="B616" s="297"/>
      <c r="C616" s="297"/>
      <c r="D616" s="579"/>
      <c r="E616" s="297"/>
      <c r="F616" s="297"/>
      <c r="G616" s="297"/>
      <c r="H616" s="297"/>
      <c r="I616" s="297"/>
      <c r="J616" s="297"/>
      <c r="K616" s="297"/>
      <c r="L616" s="297"/>
      <c r="M616" s="297"/>
      <c r="N616" s="297"/>
      <c r="O616" s="297"/>
      <c r="P616" s="297"/>
      <c r="Q616" s="297"/>
      <c r="R616" s="297"/>
      <c r="S616" s="297"/>
      <c r="T616" s="297"/>
      <c r="U616" s="297"/>
      <c r="V616" s="297"/>
      <c r="W616" s="297"/>
      <c r="X616" s="297"/>
      <c r="Y616" s="297"/>
      <c r="Z616" s="297"/>
    </row>
    <row r="617" spans="1:26" ht="15.75" customHeight="1">
      <c r="A617" s="297"/>
      <c r="B617" s="297"/>
      <c r="C617" s="297"/>
      <c r="D617" s="579"/>
      <c r="E617" s="297"/>
      <c r="F617" s="297"/>
      <c r="G617" s="297"/>
      <c r="H617" s="297"/>
      <c r="I617" s="297"/>
      <c r="J617" s="297"/>
      <c r="K617" s="297"/>
      <c r="L617" s="297"/>
      <c r="M617" s="297"/>
      <c r="N617" s="297"/>
      <c r="O617" s="297"/>
      <c r="P617" s="297"/>
      <c r="Q617" s="297"/>
      <c r="R617" s="297"/>
      <c r="S617" s="297"/>
      <c r="T617" s="297"/>
      <c r="U617" s="297"/>
      <c r="V617" s="297"/>
      <c r="W617" s="297"/>
      <c r="X617" s="297"/>
      <c r="Y617" s="297"/>
      <c r="Z617" s="297"/>
    </row>
    <row r="618" spans="1:26" ht="15.75" customHeight="1">
      <c r="A618" s="297"/>
      <c r="B618" s="297"/>
      <c r="C618" s="297"/>
      <c r="D618" s="579"/>
      <c r="E618" s="297"/>
      <c r="F618" s="297"/>
      <c r="G618" s="297"/>
      <c r="H618" s="297"/>
      <c r="I618" s="297"/>
      <c r="J618" s="297"/>
      <c r="K618" s="297"/>
      <c r="L618" s="297"/>
      <c r="M618" s="297"/>
      <c r="N618" s="297"/>
      <c r="O618" s="297"/>
      <c r="P618" s="297"/>
      <c r="Q618" s="297"/>
      <c r="R618" s="297"/>
      <c r="S618" s="297"/>
      <c r="T618" s="297"/>
      <c r="U618" s="297"/>
      <c r="V618" s="297"/>
      <c r="W618" s="297"/>
      <c r="X618" s="297"/>
      <c r="Y618" s="297"/>
      <c r="Z618" s="297"/>
    </row>
    <row r="619" spans="1:26" ht="15.75" customHeight="1">
      <c r="A619" s="297"/>
      <c r="B619" s="297"/>
      <c r="C619" s="297"/>
      <c r="D619" s="579"/>
      <c r="E619" s="297"/>
      <c r="F619" s="297"/>
      <c r="G619" s="297"/>
      <c r="H619" s="297"/>
      <c r="I619" s="297"/>
      <c r="J619" s="297"/>
      <c r="K619" s="297"/>
      <c r="L619" s="297"/>
      <c r="M619" s="297"/>
      <c r="N619" s="297"/>
      <c r="O619" s="297"/>
      <c r="P619" s="297"/>
      <c r="Q619" s="297"/>
      <c r="R619" s="297"/>
      <c r="S619" s="297"/>
      <c r="T619" s="297"/>
      <c r="U619" s="297"/>
      <c r="V619" s="297"/>
      <c r="W619" s="297"/>
      <c r="X619" s="297"/>
      <c r="Y619" s="297"/>
      <c r="Z619" s="297"/>
    </row>
    <row r="620" spans="1:26" ht="15.75" customHeight="1">
      <c r="A620" s="297"/>
      <c r="B620" s="297"/>
      <c r="C620" s="297"/>
      <c r="D620" s="579"/>
      <c r="E620" s="297"/>
      <c r="F620" s="297"/>
      <c r="G620" s="297"/>
      <c r="H620" s="297"/>
      <c r="I620" s="297"/>
      <c r="J620" s="297"/>
      <c r="K620" s="297"/>
      <c r="L620" s="297"/>
      <c r="M620" s="297"/>
      <c r="N620" s="297"/>
      <c r="O620" s="297"/>
      <c r="P620" s="297"/>
      <c r="Q620" s="297"/>
      <c r="R620" s="297"/>
      <c r="S620" s="297"/>
      <c r="T620" s="297"/>
      <c r="U620" s="297"/>
      <c r="V620" s="297"/>
      <c r="W620" s="297"/>
      <c r="X620" s="297"/>
      <c r="Y620" s="297"/>
      <c r="Z620" s="297"/>
    </row>
    <row r="621" spans="1:26" ht="15.75" customHeight="1">
      <c r="A621" s="297"/>
      <c r="B621" s="297"/>
      <c r="C621" s="297"/>
      <c r="D621" s="579"/>
      <c r="E621" s="297"/>
      <c r="F621" s="297"/>
      <c r="G621" s="297"/>
      <c r="H621" s="297"/>
      <c r="I621" s="297"/>
      <c r="J621" s="297"/>
      <c r="K621" s="297"/>
      <c r="L621" s="297"/>
      <c r="M621" s="297"/>
      <c r="N621" s="297"/>
      <c r="O621" s="297"/>
      <c r="P621" s="297"/>
      <c r="Q621" s="297"/>
      <c r="R621" s="297"/>
      <c r="S621" s="297"/>
      <c r="T621" s="297"/>
      <c r="U621" s="297"/>
      <c r="V621" s="297"/>
      <c r="W621" s="297"/>
      <c r="X621" s="297"/>
      <c r="Y621" s="297"/>
      <c r="Z621" s="297"/>
    </row>
    <row r="622" spans="1:26" ht="15.75" customHeight="1">
      <c r="A622" s="297"/>
      <c r="B622" s="297"/>
      <c r="C622" s="297"/>
      <c r="D622" s="579"/>
      <c r="E622" s="297"/>
      <c r="F622" s="297"/>
      <c r="G622" s="297"/>
      <c r="H622" s="297"/>
      <c r="I622" s="297"/>
      <c r="J622" s="297"/>
      <c r="K622" s="297"/>
      <c r="L622" s="297"/>
      <c r="M622" s="297"/>
      <c r="N622" s="297"/>
      <c r="O622" s="297"/>
      <c r="P622" s="297"/>
      <c r="Q622" s="297"/>
      <c r="R622" s="297"/>
      <c r="S622" s="297"/>
      <c r="T622" s="297"/>
      <c r="U622" s="297"/>
      <c r="V622" s="297"/>
      <c r="W622" s="297"/>
      <c r="X622" s="297"/>
      <c r="Y622" s="297"/>
      <c r="Z622" s="297"/>
    </row>
    <row r="623" spans="1:26" ht="15.75" customHeight="1">
      <c r="A623" s="297"/>
      <c r="B623" s="297"/>
      <c r="C623" s="297"/>
      <c r="D623" s="579"/>
      <c r="E623" s="297"/>
      <c r="F623" s="297"/>
      <c r="G623" s="297"/>
      <c r="H623" s="297"/>
      <c r="I623" s="297"/>
      <c r="J623" s="297"/>
      <c r="K623" s="297"/>
      <c r="L623" s="297"/>
      <c r="M623" s="297"/>
      <c r="N623" s="297"/>
      <c r="O623" s="297"/>
      <c r="P623" s="297"/>
      <c r="Q623" s="297"/>
      <c r="R623" s="297"/>
      <c r="S623" s="297"/>
      <c r="T623" s="297"/>
      <c r="U623" s="297"/>
      <c r="V623" s="297"/>
      <c r="W623" s="297"/>
      <c r="X623" s="297"/>
      <c r="Y623" s="297"/>
      <c r="Z623" s="297"/>
    </row>
    <row r="624" spans="1:26" ht="15.75" customHeight="1">
      <c r="A624" s="297"/>
      <c r="B624" s="297"/>
      <c r="C624" s="297"/>
      <c r="D624" s="579"/>
      <c r="E624" s="297"/>
      <c r="F624" s="297"/>
      <c r="G624" s="297"/>
      <c r="H624" s="297"/>
      <c r="I624" s="297"/>
      <c r="J624" s="297"/>
      <c r="K624" s="297"/>
      <c r="L624" s="297"/>
      <c r="M624" s="297"/>
      <c r="N624" s="297"/>
      <c r="O624" s="297"/>
      <c r="P624" s="297"/>
      <c r="Q624" s="297"/>
      <c r="R624" s="297"/>
      <c r="S624" s="297"/>
      <c r="T624" s="297"/>
      <c r="U624" s="297"/>
      <c r="V624" s="297"/>
      <c r="W624" s="297"/>
      <c r="X624" s="297"/>
      <c r="Y624" s="297"/>
      <c r="Z624" s="297"/>
    </row>
    <row r="625" spans="1:26" ht="15.75" customHeight="1">
      <c r="A625" s="297"/>
      <c r="B625" s="297"/>
      <c r="C625" s="297"/>
      <c r="D625" s="579"/>
      <c r="E625" s="297"/>
      <c r="F625" s="297"/>
      <c r="G625" s="297"/>
      <c r="H625" s="297"/>
      <c r="I625" s="297"/>
      <c r="J625" s="297"/>
      <c r="K625" s="297"/>
      <c r="L625" s="297"/>
      <c r="M625" s="297"/>
      <c r="N625" s="297"/>
      <c r="O625" s="297"/>
      <c r="P625" s="297"/>
      <c r="Q625" s="297"/>
      <c r="R625" s="297"/>
      <c r="S625" s="297"/>
      <c r="T625" s="297"/>
      <c r="U625" s="297"/>
      <c r="V625" s="297"/>
      <c r="W625" s="297"/>
      <c r="X625" s="297"/>
      <c r="Y625" s="297"/>
      <c r="Z625" s="297"/>
    </row>
    <row r="626" spans="1:26" ht="15.75" customHeight="1">
      <c r="A626" s="297"/>
      <c r="B626" s="297"/>
      <c r="C626" s="297"/>
      <c r="D626" s="579"/>
      <c r="E626" s="297"/>
      <c r="F626" s="297"/>
      <c r="G626" s="297"/>
      <c r="H626" s="297"/>
      <c r="I626" s="297"/>
      <c r="J626" s="297"/>
      <c r="K626" s="297"/>
      <c r="L626" s="297"/>
      <c r="M626" s="297"/>
      <c r="N626" s="297"/>
      <c r="O626" s="297"/>
      <c r="P626" s="297"/>
      <c r="Q626" s="297"/>
      <c r="R626" s="297"/>
      <c r="S626" s="297"/>
      <c r="T626" s="297"/>
      <c r="U626" s="297"/>
      <c r="V626" s="297"/>
      <c r="W626" s="297"/>
      <c r="X626" s="297"/>
      <c r="Y626" s="297"/>
      <c r="Z626" s="297"/>
    </row>
    <row r="627" spans="1:26" ht="15.75" customHeight="1">
      <c r="A627" s="297"/>
      <c r="B627" s="297"/>
      <c r="C627" s="297"/>
      <c r="D627" s="579"/>
      <c r="E627" s="297"/>
      <c r="F627" s="297"/>
      <c r="G627" s="297"/>
      <c r="H627" s="297"/>
      <c r="I627" s="297"/>
      <c r="J627" s="297"/>
      <c r="K627" s="297"/>
      <c r="L627" s="297"/>
      <c r="M627" s="297"/>
      <c r="N627" s="297"/>
      <c r="O627" s="297"/>
      <c r="P627" s="297"/>
      <c r="Q627" s="297"/>
      <c r="R627" s="297"/>
      <c r="S627" s="297"/>
      <c r="T627" s="297"/>
      <c r="U627" s="297"/>
      <c r="V627" s="297"/>
      <c r="W627" s="297"/>
      <c r="X627" s="297"/>
      <c r="Y627" s="297"/>
      <c r="Z627" s="297"/>
    </row>
    <row r="628" spans="1:26" ht="15.75" customHeight="1">
      <c r="A628" s="297"/>
      <c r="B628" s="297"/>
      <c r="C628" s="297"/>
      <c r="D628" s="579"/>
      <c r="E628" s="297"/>
      <c r="F628" s="297"/>
      <c r="G628" s="297"/>
      <c r="H628" s="297"/>
      <c r="I628" s="297"/>
      <c r="J628" s="297"/>
      <c r="K628" s="297"/>
      <c r="L628" s="297"/>
      <c r="M628" s="297"/>
      <c r="N628" s="297"/>
      <c r="O628" s="297"/>
      <c r="P628" s="297"/>
      <c r="Q628" s="297"/>
      <c r="R628" s="297"/>
      <c r="S628" s="297"/>
      <c r="T628" s="297"/>
      <c r="U628" s="297"/>
      <c r="V628" s="297"/>
      <c r="W628" s="297"/>
      <c r="X628" s="297"/>
      <c r="Y628" s="297"/>
      <c r="Z628" s="297"/>
    </row>
    <row r="629" spans="1:26" ht="15.75" customHeight="1">
      <c r="A629" s="297"/>
      <c r="B629" s="297"/>
      <c r="C629" s="297"/>
      <c r="D629" s="579"/>
      <c r="E629" s="297"/>
      <c r="F629" s="297"/>
      <c r="G629" s="297"/>
      <c r="H629" s="297"/>
      <c r="I629" s="297"/>
      <c r="J629" s="297"/>
      <c r="K629" s="297"/>
      <c r="L629" s="297"/>
      <c r="M629" s="297"/>
      <c r="N629" s="297"/>
      <c r="O629" s="297"/>
      <c r="P629" s="297"/>
      <c r="Q629" s="297"/>
      <c r="R629" s="297"/>
      <c r="S629" s="297"/>
      <c r="T629" s="297"/>
      <c r="U629" s="297"/>
      <c r="V629" s="297"/>
      <c r="W629" s="297"/>
      <c r="X629" s="297"/>
      <c r="Y629" s="297"/>
      <c r="Z629" s="297"/>
    </row>
    <row r="630" spans="1:26" ht="15.75" customHeight="1">
      <c r="A630" s="297"/>
      <c r="B630" s="297"/>
      <c r="C630" s="297"/>
      <c r="D630" s="579"/>
      <c r="E630" s="297"/>
      <c r="F630" s="297"/>
      <c r="G630" s="297"/>
      <c r="H630" s="297"/>
      <c r="I630" s="297"/>
      <c r="J630" s="297"/>
      <c r="K630" s="297"/>
      <c r="L630" s="297"/>
      <c r="M630" s="297"/>
      <c r="N630" s="297"/>
      <c r="O630" s="297"/>
      <c r="P630" s="297"/>
      <c r="Q630" s="297"/>
      <c r="R630" s="297"/>
      <c r="S630" s="297"/>
      <c r="T630" s="297"/>
      <c r="U630" s="297"/>
      <c r="V630" s="297"/>
      <c r="W630" s="297"/>
      <c r="X630" s="297"/>
      <c r="Y630" s="297"/>
      <c r="Z630" s="297"/>
    </row>
    <row r="631" spans="1:26" ht="15.75" customHeight="1">
      <c r="A631" s="297"/>
      <c r="B631" s="297"/>
      <c r="C631" s="297"/>
      <c r="D631" s="579"/>
      <c r="E631" s="297"/>
      <c r="F631" s="297"/>
      <c r="G631" s="297"/>
      <c r="H631" s="297"/>
      <c r="I631" s="297"/>
      <c r="J631" s="297"/>
      <c r="K631" s="297"/>
      <c r="L631" s="297"/>
      <c r="M631" s="297"/>
      <c r="N631" s="297"/>
      <c r="O631" s="297"/>
      <c r="P631" s="297"/>
      <c r="Q631" s="297"/>
      <c r="R631" s="297"/>
      <c r="S631" s="297"/>
      <c r="T631" s="297"/>
      <c r="U631" s="297"/>
      <c r="V631" s="297"/>
      <c r="W631" s="297"/>
      <c r="X631" s="297"/>
      <c r="Y631" s="297"/>
      <c r="Z631" s="297"/>
    </row>
    <row r="632" spans="1:26" ht="15.75" customHeight="1">
      <c r="A632" s="297"/>
      <c r="B632" s="297"/>
      <c r="C632" s="297"/>
      <c r="D632" s="579"/>
      <c r="E632" s="297"/>
      <c r="F632" s="297"/>
      <c r="G632" s="297"/>
      <c r="H632" s="297"/>
      <c r="I632" s="297"/>
      <c r="J632" s="297"/>
      <c r="K632" s="297"/>
      <c r="L632" s="297"/>
      <c r="M632" s="297"/>
      <c r="N632" s="297"/>
      <c r="O632" s="297"/>
      <c r="P632" s="297"/>
      <c r="Q632" s="297"/>
      <c r="R632" s="297"/>
      <c r="S632" s="297"/>
      <c r="T632" s="297"/>
      <c r="U632" s="297"/>
      <c r="V632" s="297"/>
      <c r="W632" s="297"/>
      <c r="X632" s="297"/>
      <c r="Y632" s="297"/>
      <c r="Z632" s="297"/>
    </row>
    <row r="633" spans="1:26" ht="15.75" customHeight="1">
      <c r="A633" s="297"/>
      <c r="B633" s="297"/>
      <c r="C633" s="297"/>
      <c r="D633" s="579"/>
      <c r="E633" s="297"/>
      <c r="F633" s="297"/>
      <c r="G633" s="297"/>
      <c r="H633" s="297"/>
      <c r="I633" s="297"/>
      <c r="J633" s="297"/>
      <c r="K633" s="297"/>
      <c r="L633" s="297"/>
      <c r="M633" s="297"/>
      <c r="N633" s="297"/>
      <c r="O633" s="297"/>
      <c r="P633" s="297"/>
      <c r="Q633" s="297"/>
      <c r="R633" s="297"/>
      <c r="S633" s="297"/>
      <c r="T633" s="297"/>
      <c r="U633" s="297"/>
      <c r="V633" s="297"/>
      <c r="W633" s="297"/>
      <c r="X633" s="297"/>
      <c r="Y633" s="297"/>
      <c r="Z633" s="297"/>
    </row>
    <row r="634" spans="1:26" ht="15.75" customHeight="1">
      <c r="A634" s="297"/>
      <c r="B634" s="297"/>
      <c r="C634" s="297"/>
      <c r="D634" s="579"/>
      <c r="E634" s="297"/>
      <c r="F634" s="297"/>
      <c r="G634" s="297"/>
      <c r="H634" s="297"/>
      <c r="I634" s="297"/>
      <c r="J634" s="297"/>
      <c r="K634" s="297"/>
      <c r="L634" s="297"/>
      <c r="M634" s="297"/>
      <c r="N634" s="297"/>
      <c r="O634" s="297"/>
      <c r="P634" s="297"/>
      <c r="Q634" s="297"/>
      <c r="R634" s="297"/>
      <c r="S634" s="297"/>
      <c r="T634" s="297"/>
      <c r="U634" s="297"/>
      <c r="V634" s="297"/>
      <c r="W634" s="297"/>
      <c r="X634" s="297"/>
      <c r="Y634" s="297"/>
      <c r="Z634" s="297"/>
    </row>
    <row r="635" spans="1:26" ht="15.75" customHeight="1">
      <c r="A635" s="297"/>
      <c r="B635" s="297"/>
      <c r="C635" s="297"/>
      <c r="D635" s="579"/>
      <c r="E635" s="297"/>
      <c r="F635" s="297"/>
      <c r="G635" s="297"/>
      <c r="H635" s="297"/>
      <c r="I635" s="297"/>
      <c r="J635" s="297"/>
      <c r="K635" s="297"/>
      <c r="L635" s="297"/>
      <c r="M635" s="297"/>
      <c r="N635" s="297"/>
      <c r="O635" s="297"/>
      <c r="P635" s="297"/>
      <c r="Q635" s="297"/>
      <c r="R635" s="297"/>
      <c r="S635" s="297"/>
      <c r="T635" s="297"/>
      <c r="U635" s="297"/>
      <c r="V635" s="297"/>
      <c r="W635" s="297"/>
      <c r="X635" s="297"/>
      <c r="Y635" s="297"/>
      <c r="Z635" s="297"/>
    </row>
    <row r="636" spans="1:26" ht="15.75" customHeight="1">
      <c r="A636" s="297"/>
      <c r="B636" s="297"/>
      <c r="C636" s="297"/>
      <c r="D636" s="579"/>
      <c r="E636" s="297"/>
      <c r="F636" s="297"/>
      <c r="G636" s="297"/>
      <c r="H636" s="297"/>
      <c r="I636" s="297"/>
      <c r="J636" s="297"/>
      <c r="K636" s="297"/>
      <c r="L636" s="297"/>
      <c r="M636" s="297"/>
      <c r="N636" s="297"/>
      <c r="O636" s="297"/>
      <c r="P636" s="297"/>
      <c r="Q636" s="297"/>
      <c r="R636" s="297"/>
      <c r="S636" s="297"/>
      <c r="T636" s="297"/>
      <c r="U636" s="297"/>
      <c r="V636" s="297"/>
      <c r="W636" s="297"/>
      <c r="X636" s="297"/>
      <c r="Y636" s="297"/>
      <c r="Z636" s="297"/>
    </row>
    <row r="637" spans="1:26" ht="15.75" customHeight="1">
      <c r="A637" s="297"/>
      <c r="B637" s="297"/>
      <c r="C637" s="297"/>
      <c r="D637" s="579"/>
      <c r="E637" s="297"/>
      <c r="F637" s="297"/>
      <c r="G637" s="297"/>
      <c r="H637" s="297"/>
      <c r="I637" s="297"/>
      <c r="J637" s="297"/>
      <c r="K637" s="297"/>
      <c r="L637" s="297"/>
      <c r="M637" s="297"/>
      <c r="N637" s="297"/>
      <c r="O637" s="297"/>
      <c r="P637" s="297"/>
      <c r="Q637" s="297"/>
      <c r="R637" s="297"/>
      <c r="S637" s="297"/>
      <c r="T637" s="297"/>
      <c r="U637" s="297"/>
      <c r="V637" s="297"/>
      <c r="W637" s="297"/>
      <c r="X637" s="297"/>
      <c r="Y637" s="297"/>
      <c r="Z637" s="297"/>
    </row>
    <row r="638" spans="1:26" ht="15.75" customHeight="1">
      <c r="A638" s="297"/>
      <c r="B638" s="297"/>
      <c r="C638" s="297"/>
      <c r="D638" s="579"/>
      <c r="E638" s="297"/>
      <c r="F638" s="297"/>
      <c r="G638" s="297"/>
      <c r="H638" s="297"/>
      <c r="I638" s="297"/>
      <c r="J638" s="297"/>
      <c r="K638" s="297"/>
      <c r="L638" s="297"/>
      <c r="M638" s="297"/>
      <c r="N638" s="297"/>
      <c r="O638" s="297"/>
      <c r="P638" s="297"/>
      <c r="Q638" s="297"/>
      <c r="R638" s="297"/>
      <c r="S638" s="297"/>
      <c r="T638" s="297"/>
      <c r="U638" s="297"/>
      <c r="V638" s="297"/>
      <c r="W638" s="297"/>
      <c r="X638" s="297"/>
      <c r="Y638" s="297"/>
      <c r="Z638" s="297"/>
    </row>
    <row r="639" spans="1:26" ht="15.75" customHeight="1">
      <c r="A639" s="297"/>
      <c r="B639" s="297"/>
      <c r="C639" s="297"/>
      <c r="D639" s="579"/>
      <c r="E639" s="297"/>
      <c r="F639" s="297"/>
      <c r="G639" s="297"/>
      <c r="H639" s="297"/>
      <c r="I639" s="297"/>
      <c r="J639" s="297"/>
      <c r="K639" s="297"/>
      <c r="L639" s="297"/>
      <c r="M639" s="297"/>
      <c r="N639" s="297"/>
      <c r="O639" s="297"/>
      <c r="P639" s="297"/>
      <c r="Q639" s="297"/>
      <c r="R639" s="297"/>
      <c r="S639" s="297"/>
      <c r="T639" s="297"/>
      <c r="U639" s="297"/>
      <c r="V639" s="297"/>
      <c r="W639" s="297"/>
      <c r="X639" s="297"/>
      <c r="Y639" s="297"/>
      <c r="Z639" s="297"/>
    </row>
    <row r="640" spans="1:26" ht="15.75" customHeight="1">
      <c r="A640" s="297"/>
      <c r="B640" s="297"/>
      <c r="C640" s="297"/>
      <c r="D640" s="579"/>
      <c r="E640" s="297"/>
      <c r="F640" s="297"/>
      <c r="G640" s="297"/>
      <c r="H640" s="297"/>
      <c r="I640" s="297"/>
      <c r="J640" s="297"/>
      <c r="K640" s="297"/>
      <c r="L640" s="297"/>
      <c r="M640" s="297"/>
      <c r="N640" s="297"/>
      <c r="O640" s="297"/>
      <c r="P640" s="297"/>
      <c r="Q640" s="297"/>
      <c r="R640" s="297"/>
      <c r="S640" s="297"/>
      <c r="T640" s="297"/>
      <c r="U640" s="297"/>
      <c r="V640" s="297"/>
      <c r="W640" s="297"/>
      <c r="X640" s="297"/>
      <c r="Y640" s="297"/>
      <c r="Z640" s="297"/>
    </row>
    <row r="641" spans="1:26" ht="15.75" customHeight="1">
      <c r="A641" s="297"/>
      <c r="B641" s="297"/>
      <c r="C641" s="297"/>
      <c r="D641" s="579"/>
      <c r="E641" s="297"/>
      <c r="F641" s="297"/>
      <c r="G641" s="297"/>
      <c r="H641" s="297"/>
      <c r="I641" s="297"/>
      <c r="J641" s="297"/>
      <c r="K641" s="297"/>
      <c r="L641" s="297"/>
      <c r="M641" s="297"/>
      <c r="N641" s="297"/>
      <c r="O641" s="297"/>
      <c r="P641" s="297"/>
      <c r="Q641" s="297"/>
      <c r="R641" s="297"/>
      <c r="S641" s="297"/>
      <c r="T641" s="297"/>
      <c r="U641" s="297"/>
      <c r="V641" s="297"/>
      <c r="W641" s="297"/>
      <c r="X641" s="297"/>
      <c r="Y641" s="297"/>
      <c r="Z641" s="297"/>
    </row>
    <row r="642" spans="1:26" ht="15.75" customHeight="1">
      <c r="A642" s="297"/>
      <c r="B642" s="297"/>
      <c r="C642" s="297"/>
      <c r="D642" s="579"/>
      <c r="E642" s="297"/>
      <c r="F642" s="297"/>
      <c r="G642" s="297"/>
      <c r="H642" s="297"/>
      <c r="I642" s="297"/>
      <c r="J642" s="297"/>
      <c r="K642" s="297"/>
      <c r="L642" s="297"/>
      <c r="M642" s="297"/>
      <c r="N642" s="297"/>
      <c r="O642" s="297"/>
      <c r="P642" s="297"/>
      <c r="Q642" s="297"/>
      <c r="R642" s="297"/>
      <c r="S642" s="297"/>
      <c r="T642" s="297"/>
      <c r="U642" s="297"/>
      <c r="V642" s="297"/>
      <c r="W642" s="297"/>
      <c r="X642" s="297"/>
      <c r="Y642" s="297"/>
      <c r="Z642" s="297"/>
    </row>
    <row r="643" spans="1:26" ht="15.75" customHeight="1">
      <c r="A643" s="297"/>
      <c r="B643" s="297"/>
      <c r="C643" s="297"/>
      <c r="D643" s="579"/>
      <c r="E643" s="297"/>
      <c r="F643" s="297"/>
      <c r="G643" s="297"/>
      <c r="H643" s="297"/>
      <c r="I643" s="297"/>
      <c r="J643" s="297"/>
      <c r="K643" s="297"/>
      <c r="L643" s="297"/>
      <c r="M643" s="297"/>
      <c r="N643" s="297"/>
      <c r="O643" s="297"/>
      <c r="P643" s="297"/>
      <c r="Q643" s="297"/>
      <c r="R643" s="297"/>
      <c r="S643" s="297"/>
      <c r="T643" s="297"/>
      <c r="U643" s="297"/>
      <c r="V643" s="297"/>
      <c r="W643" s="297"/>
      <c r="X643" s="297"/>
      <c r="Y643" s="297"/>
      <c r="Z643" s="297"/>
    </row>
    <row r="644" spans="1:26" ht="15.75" customHeight="1">
      <c r="A644" s="297"/>
      <c r="B644" s="297"/>
      <c r="C644" s="297"/>
      <c r="D644" s="579"/>
      <c r="E644" s="297"/>
      <c r="F644" s="297"/>
      <c r="G644" s="297"/>
      <c r="H644" s="297"/>
      <c r="I644" s="297"/>
      <c r="J644" s="297"/>
      <c r="K644" s="297"/>
      <c r="L644" s="297"/>
      <c r="M644" s="297"/>
      <c r="N644" s="297"/>
      <c r="O644" s="297"/>
      <c r="P644" s="297"/>
      <c r="Q644" s="297"/>
      <c r="R644" s="297"/>
      <c r="S644" s="297"/>
      <c r="T644" s="297"/>
      <c r="U644" s="297"/>
      <c r="V644" s="297"/>
      <c r="W644" s="297"/>
      <c r="X644" s="297"/>
      <c r="Y644" s="297"/>
      <c r="Z644" s="297"/>
    </row>
    <row r="645" spans="1:26" ht="15.75" customHeight="1">
      <c r="A645" s="297"/>
      <c r="B645" s="297"/>
      <c r="C645" s="297"/>
      <c r="D645" s="579"/>
      <c r="E645" s="297"/>
      <c r="F645" s="297"/>
      <c r="G645" s="297"/>
      <c r="H645" s="297"/>
      <c r="I645" s="297"/>
      <c r="J645" s="297"/>
      <c r="K645" s="297"/>
      <c r="L645" s="297"/>
      <c r="M645" s="297"/>
      <c r="N645" s="297"/>
      <c r="O645" s="297"/>
      <c r="P645" s="297"/>
      <c r="Q645" s="297"/>
      <c r="R645" s="297"/>
      <c r="S645" s="297"/>
      <c r="T645" s="297"/>
      <c r="U645" s="297"/>
      <c r="V645" s="297"/>
      <c r="W645" s="297"/>
      <c r="X645" s="297"/>
      <c r="Y645" s="297"/>
      <c r="Z645" s="297"/>
    </row>
    <row r="646" spans="1:26" ht="15.75" customHeight="1">
      <c r="A646" s="297"/>
      <c r="B646" s="297"/>
      <c r="C646" s="297"/>
      <c r="D646" s="579"/>
      <c r="E646" s="297"/>
      <c r="F646" s="297"/>
      <c r="G646" s="297"/>
      <c r="H646" s="297"/>
      <c r="I646" s="297"/>
      <c r="J646" s="297"/>
      <c r="K646" s="297"/>
      <c r="L646" s="297"/>
      <c r="M646" s="297"/>
      <c r="N646" s="297"/>
      <c r="O646" s="297"/>
      <c r="P646" s="297"/>
      <c r="Q646" s="297"/>
      <c r="R646" s="297"/>
      <c r="S646" s="297"/>
      <c r="T646" s="297"/>
      <c r="U646" s="297"/>
      <c r="V646" s="297"/>
      <c r="W646" s="297"/>
      <c r="X646" s="297"/>
      <c r="Y646" s="297"/>
      <c r="Z646" s="297"/>
    </row>
    <row r="647" spans="1:26" ht="15.75" customHeight="1">
      <c r="A647" s="297"/>
      <c r="B647" s="297"/>
      <c r="C647" s="297"/>
      <c r="D647" s="579"/>
      <c r="E647" s="297"/>
      <c r="F647" s="297"/>
      <c r="G647" s="297"/>
      <c r="H647" s="297"/>
      <c r="I647" s="297"/>
      <c r="J647" s="297"/>
      <c r="K647" s="297"/>
      <c r="L647" s="297"/>
      <c r="M647" s="297"/>
      <c r="N647" s="297"/>
      <c r="O647" s="297"/>
      <c r="P647" s="297"/>
      <c r="Q647" s="297"/>
      <c r="R647" s="297"/>
      <c r="S647" s="297"/>
      <c r="T647" s="297"/>
      <c r="U647" s="297"/>
      <c r="V647" s="297"/>
      <c r="W647" s="297"/>
      <c r="X647" s="297"/>
      <c r="Y647" s="297"/>
      <c r="Z647" s="297"/>
    </row>
    <row r="648" spans="1:26" ht="15.75" customHeight="1">
      <c r="A648" s="297"/>
      <c r="B648" s="297"/>
      <c r="C648" s="297"/>
      <c r="D648" s="579"/>
      <c r="E648" s="297"/>
      <c r="F648" s="297"/>
      <c r="G648" s="297"/>
      <c r="H648" s="297"/>
      <c r="I648" s="297"/>
      <c r="J648" s="297"/>
      <c r="K648" s="297"/>
      <c r="L648" s="297"/>
      <c r="M648" s="297"/>
      <c r="N648" s="297"/>
      <c r="O648" s="297"/>
      <c r="P648" s="297"/>
      <c r="Q648" s="297"/>
      <c r="R648" s="297"/>
      <c r="S648" s="297"/>
      <c r="T648" s="297"/>
      <c r="U648" s="297"/>
      <c r="V648" s="297"/>
      <c r="W648" s="297"/>
      <c r="X648" s="297"/>
      <c r="Y648" s="297"/>
      <c r="Z648" s="297"/>
    </row>
    <row r="649" spans="1:26" ht="15.75" customHeight="1">
      <c r="A649" s="297"/>
      <c r="B649" s="297"/>
      <c r="C649" s="297"/>
      <c r="D649" s="579"/>
      <c r="E649" s="297"/>
      <c r="F649" s="297"/>
      <c r="G649" s="297"/>
      <c r="H649" s="297"/>
      <c r="I649" s="297"/>
      <c r="J649" s="297"/>
      <c r="K649" s="297"/>
      <c r="L649" s="297"/>
      <c r="M649" s="297"/>
      <c r="N649" s="297"/>
      <c r="O649" s="297"/>
      <c r="P649" s="297"/>
      <c r="Q649" s="297"/>
      <c r="R649" s="297"/>
      <c r="S649" s="297"/>
      <c r="T649" s="297"/>
      <c r="U649" s="297"/>
      <c r="V649" s="297"/>
      <c r="W649" s="297"/>
      <c r="X649" s="297"/>
      <c r="Y649" s="297"/>
      <c r="Z649" s="297"/>
    </row>
    <row r="650" spans="1:26" ht="15.75" customHeight="1">
      <c r="A650" s="297"/>
      <c r="B650" s="297"/>
      <c r="C650" s="297"/>
      <c r="D650" s="579"/>
      <c r="E650" s="297"/>
      <c r="F650" s="297"/>
      <c r="G650" s="297"/>
      <c r="H650" s="297"/>
      <c r="I650" s="297"/>
      <c r="J650" s="297"/>
      <c r="K650" s="297"/>
      <c r="L650" s="297"/>
      <c r="M650" s="297"/>
      <c r="N650" s="297"/>
      <c r="O650" s="297"/>
      <c r="P650" s="297"/>
      <c r="Q650" s="297"/>
      <c r="R650" s="297"/>
      <c r="S650" s="297"/>
      <c r="T650" s="297"/>
      <c r="U650" s="297"/>
      <c r="V650" s="297"/>
      <c r="W650" s="297"/>
      <c r="X650" s="297"/>
      <c r="Y650" s="297"/>
      <c r="Z650" s="297"/>
    </row>
    <row r="651" spans="1:26" ht="15.75" customHeight="1">
      <c r="A651" s="297"/>
      <c r="B651" s="297"/>
      <c r="C651" s="297"/>
      <c r="D651" s="579"/>
      <c r="E651" s="297"/>
      <c r="F651" s="297"/>
      <c r="G651" s="297"/>
      <c r="H651" s="297"/>
      <c r="I651" s="297"/>
      <c r="J651" s="297"/>
      <c r="K651" s="297"/>
      <c r="L651" s="297"/>
      <c r="M651" s="297"/>
      <c r="N651" s="297"/>
      <c r="O651" s="297"/>
      <c r="P651" s="297"/>
      <c r="Q651" s="297"/>
      <c r="R651" s="297"/>
      <c r="S651" s="297"/>
      <c r="T651" s="297"/>
      <c r="U651" s="297"/>
      <c r="V651" s="297"/>
      <c r="W651" s="297"/>
      <c r="X651" s="297"/>
      <c r="Y651" s="297"/>
      <c r="Z651" s="297"/>
    </row>
    <row r="652" spans="1:26" ht="15.75" customHeight="1">
      <c r="A652" s="297"/>
      <c r="B652" s="297"/>
      <c r="C652" s="297"/>
      <c r="D652" s="579"/>
      <c r="E652" s="297"/>
      <c r="F652" s="297"/>
      <c r="G652" s="297"/>
      <c r="H652" s="297"/>
      <c r="I652" s="297"/>
      <c r="J652" s="297"/>
      <c r="K652" s="297"/>
      <c r="L652" s="297"/>
      <c r="M652" s="297"/>
      <c r="N652" s="297"/>
      <c r="O652" s="297"/>
      <c r="P652" s="297"/>
      <c r="Q652" s="297"/>
      <c r="R652" s="297"/>
      <c r="S652" s="297"/>
      <c r="T652" s="297"/>
      <c r="U652" s="297"/>
      <c r="V652" s="297"/>
      <c r="W652" s="297"/>
      <c r="X652" s="297"/>
      <c r="Y652" s="297"/>
      <c r="Z652" s="297"/>
    </row>
    <row r="653" spans="1:26" ht="15.75" customHeight="1">
      <c r="A653" s="297"/>
      <c r="B653" s="297"/>
      <c r="C653" s="297"/>
      <c r="D653" s="579"/>
      <c r="E653" s="297"/>
      <c r="F653" s="297"/>
      <c r="G653" s="297"/>
      <c r="H653" s="297"/>
      <c r="I653" s="297"/>
      <c r="J653" s="297"/>
      <c r="K653" s="297"/>
      <c r="L653" s="297"/>
      <c r="M653" s="297"/>
      <c r="N653" s="297"/>
      <c r="O653" s="297"/>
      <c r="P653" s="297"/>
      <c r="Q653" s="297"/>
      <c r="R653" s="297"/>
      <c r="S653" s="297"/>
      <c r="T653" s="297"/>
      <c r="U653" s="297"/>
      <c r="V653" s="297"/>
      <c r="W653" s="297"/>
      <c r="X653" s="297"/>
      <c r="Y653" s="297"/>
      <c r="Z653" s="297"/>
    </row>
    <row r="654" spans="1:26" ht="15.75" customHeight="1">
      <c r="A654" s="297"/>
      <c r="B654" s="297"/>
      <c r="C654" s="297"/>
      <c r="D654" s="579"/>
      <c r="E654" s="297"/>
      <c r="F654" s="297"/>
      <c r="G654" s="297"/>
      <c r="H654" s="297"/>
      <c r="I654" s="297"/>
      <c r="J654" s="297"/>
      <c r="K654" s="297"/>
      <c r="L654" s="297"/>
      <c r="M654" s="297"/>
      <c r="N654" s="297"/>
      <c r="O654" s="297"/>
      <c r="P654" s="297"/>
      <c r="Q654" s="297"/>
      <c r="R654" s="297"/>
      <c r="S654" s="297"/>
      <c r="T654" s="297"/>
      <c r="U654" s="297"/>
      <c r="V654" s="297"/>
      <c r="W654" s="297"/>
      <c r="X654" s="297"/>
      <c r="Y654" s="297"/>
      <c r="Z654" s="297"/>
    </row>
    <row r="655" spans="1:26" ht="15.75" customHeight="1">
      <c r="A655" s="297"/>
      <c r="B655" s="297"/>
      <c r="C655" s="297"/>
      <c r="D655" s="579"/>
      <c r="E655" s="297"/>
      <c r="F655" s="297"/>
      <c r="G655" s="297"/>
      <c r="H655" s="297"/>
      <c r="I655" s="297"/>
      <c r="J655" s="297"/>
      <c r="K655" s="297"/>
      <c r="L655" s="297"/>
      <c r="M655" s="297"/>
      <c r="N655" s="297"/>
      <c r="O655" s="297"/>
      <c r="P655" s="297"/>
      <c r="Q655" s="297"/>
      <c r="R655" s="297"/>
      <c r="S655" s="297"/>
      <c r="T655" s="297"/>
      <c r="U655" s="297"/>
      <c r="V655" s="297"/>
      <c r="W655" s="297"/>
      <c r="X655" s="297"/>
      <c r="Y655" s="297"/>
      <c r="Z655" s="297"/>
    </row>
    <row r="656" spans="1:26" ht="15.75" customHeight="1">
      <c r="A656" s="297"/>
      <c r="B656" s="297"/>
      <c r="C656" s="297"/>
      <c r="D656" s="579"/>
      <c r="E656" s="297"/>
      <c r="F656" s="297"/>
      <c r="G656" s="297"/>
      <c r="H656" s="297"/>
      <c r="I656" s="297"/>
      <c r="J656" s="297"/>
      <c r="K656" s="297"/>
      <c r="L656" s="297"/>
      <c r="M656" s="297"/>
      <c r="N656" s="297"/>
      <c r="O656" s="297"/>
      <c r="P656" s="297"/>
      <c r="Q656" s="297"/>
      <c r="R656" s="297"/>
      <c r="S656" s="297"/>
      <c r="T656" s="297"/>
      <c r="U656" s="297"/>
      <c r="V656" s="297"/>
      <c r="W656" s="297"/>
      <c r="X656" s="297"/>
      <c r="Y656" s="297"/>
      <c r="Z656" s="297"/>
    </row>
    <row r="657" spans="1:26" ht="15.75" customHeight="1">
      <c r="A657" s="297"/>
      <c r="B657" s="297"/>
      <c r="C657" s="297"/>
      <c r="D657" s="579"/>
      <c r="E657" s="297"/>
      <c r="F657" s="297"/>
      <c r="G657" s="297"/>
      <c r="H657" s="297"/>
      <c r="I657" s="297"/>
      <c r="J657" s="297"/>
      <c r="K657" s="297"/>
      <c r="L657" s="297"/>
      <c r="M657" s="297"/>
      <c r="N657" s="297"/>
      <c r="O657" s="297"/>
      <c r="P657" s="297"/>
      <c r="Q657" s="297"/>
      <c r="R657" s="297"/>
      <c r="S657" s="297"/>
      <c r="T657" s="297"/>
      <c r="U657" s="297"/>
      <c r="V657" s="297"/>
      <c r="W657" s="297"/>
      <c r="X657" s="297"/>
      <c r="Y657" s="297"/>
      <c r="Z657" s="297"/>
    </row>
    <row r="658" spans="1:26" ht="15.75" customHeight="1">
      <c r="A658" s="297"/>
      <c r="B658" s="297"/>
      <c r="C658" s="297"/>
      <c r="D658" s="579"/>
      <c r="E658" s="297"/>
      <c r="F658" s="297"/>
      <c r="G658" s="297"/>
      <c r="H658" s="297"/>
      <c r="I658" s="297"/>
      <c r="J658" s="297"/>
      <c r="K658" s="297"/>
      <c r="L658" s="297"/>
      <c r="M658" s="297"/>
      <c r="N658" s="297"/>
      <c r="O658" s="297"/>
      <c r="P658" s="297"/>
      <c r="Q658" s="297"/>
      <c r="R658" s="297"/>
      <c r="S658" s="297"/>
      <c r="T658" s="297"/>
      <c r="U658" s="297"/>
      <c r="V658" s="297"/>
      <c r="W658" s="297"/>
      <c r="X658" s="297"/>
      <c r="Y658" s="297"/>
      <c r="Z658" s="297"/>
    </row>
    <row r="659" spans="1:26" ht="15.75" customHeight="1">
      <c r="A659" s="297"/>
      <c r="B659" s="297"/>
      <c r="C659" s="297"/>
      <c r="D659" s="579"/>
      <c r="E659" s="297"/>
      <c r="F659" s="297"/>
      <c r="G659" s="297"/>
      <c r="H659" s="297"/>
      <c r="I659" s="297"/>
      <c r="J659" s="297"/>
      <c r="K659" s="297"/>
      <c r="L659" s="297"/>
      <c r="M659" s="297"/>
      <c r="N659" s="297"/>
      <c r="O659" s="297"/>
      <c r="P659" s="297"/>
      <c r="Q659" s="297"/>
      <c r="R659" s="297"/>
      <c r="S659" s="297"/>
      <c r="T659" s="297"/>
      <c r="U659" s="297"/>
      <c r="V659" s="297"/>
      <c r="W659" s="297"/>
      <c r="X659" s="297"/>
      <c r="Y659" s="297"/>
      <c r="Z659" s="297"/>
    </row>
    <row r="660" spans="1:26" ht="15.75" customHeight="1">
      <c r="A660" s="297"/>
      <c r="B660" s="297"/>
      <c r="C660" s="297"/>
      <c r="D660" s="579"/>
      <c r="E660" s="297"/>
      <c r="F660" s="297"/>
      <c r="G660" s="297"/>
      <c r="H660" s="297"/>
      <c r="I660" s="297"/>
      <c r="J660" s="297"/>
      <c r="K660" s="297"/>
      <c r="L660" s="297"/>
      <c r="M660" s="297"/>
      <c r="N660" s="297"/>
      <c r="O660" s="297"/>
      <c r="P660" s="297"/>
      <c r="Q660" s="297"/>
      <c r="R660" s="297"/>
      <c r="S660" s="297"/>
      <c r="T660" s="297"/>
      <c r="U660" s="297"/>
      <c r="V660" s="297"/>
      <c r="W660" s="297"/>
      <c r="X660" s="297"/>
      <c r="Y660" s="297"/>
      <c r="Z660" s="297"/>
    </row>
    <row r="661" spans="1:26" ht="15.75" customHeight="1">
      <c r="A661" s="297"/>
      <c r="B661" s="297"/>
      <c r="C661" s="297"/>
      <c r="D661" s="579"/>
      <c r="E661" s="297"/>
      <c r="F661" s="297"/>
      <c r="G661" s="297"/>
      <c r="H661" s="297"/>
      <c r="I661" s="297"/>
      <c r="J661" s="297"/>
      <c r="K661" s="297"/>
      <c r="L661" s="297"/>
      <c r="M661" s="297"/>
      <c r="N661" s="297"/>
      <c r="O661" s="297"/>
      <c r="P661" s="297"/>
      <c r="Q661" s="297"/>
      <c r="R661" s="297"/>
      <c r="S661" s="297"/>
      <c r="T661" s="297"/>
      <c r="U661" s="297"/>
      <c r="V661" s="297"/>
      <c r="W661" s="297"/>
      <c r="X661" s="297"/>
      <c r="Y661" s="297"/>
      <c r="Z661" s="297"/>
    </row>
    <row r="662" spans="1:26" ht="15.75" customHeight="1">
      <c r="A662" s="297"/>
      <c r="B662" s="297"/>
      <c r="C662" s="297"/>
      <c r="D662" s="579"/>
      <c r="E662" s="297"/>
      <c r="F662" s="297"/>
      <c r="G662" s="297"/>
      <c r="H662" s="297"/>
      <c r="I662" s="297"/>
      <c r="J662" s="297"/>
      <c r="K662" s="297"/>
      <c r="L662" s="297"/>
      <c r="M662" s="297"/>
      <c r="N662" s="297"/>
      <c r="O662" s="297"/>
      <c r="P662" s="297"/>
      <c r="Q662" s="297"/>
      <c r="R662" s="297"/>
      <c r="S662" s="297"/>
      <c r="T662" s="297"/>
      <c r="U662" s="297"/>
      <c r="V662" s="297"/>
      <c r="W662" s="297"/>
      <c r="X662" s="297"/>
      <c r="Y662" s="297"/>
      <c r="Z662" s="297"/>
    </row>
    <row r="663" spans="1:26" ht="15.75" customHeight="1">
      <c r="A663" s="297"/>
      <c r="B663" s="297"/>
      <c r="C663" s="297"/>
      <c r="D663" s="579"/>
      <c r="E663" s="297"/>
      <c r="F663" s="297"/>
      <c r="G663" s="297"/>
      <c r="H663" s="297"/>
      <c r="I663" s="297"/>
      <c r="J663" s="297"/>
      <c r="K663" s="297"/>
      <c r="L663" s="297"/>
      <c r="M663" s="297"/>
      <c r="N663" s="297"/>
      <c r="O663" s="297"/>
      <c r="P663" s="297"/>
      <c r="Q663" s="297"/>
      <c r="R663" s="297"/>
      <c r="S663" s="297"/>
      <c r="T663" s="297"/>
      <c r="U663" s="297"/>
      <c r="V663" s="297"/>
      <c r="W663" s="297"/>
      <c r="X663" s="297"/>
      <c r="Y663" s="297"/>
      <c r="Z663" s="297"/>
    </row>
    <row r="664" spans="1:26" ht="15.75" customHeight="1">
      <c r="A664" s="297"/>
      <c r="B664" s="297"/>
      <c r="C664" s="297"/>
      <c r="D664" s="579"/>
      <c r="E664" s="297"/>
      <c r="F664" s="297"/>
      <c r="G664" s="297"/>
      <c r="H664" s="297"/>
      <c r="I664" s="297"/>
      <c r="J664" s="297"/>
      <c r="K664" s="297"/>
      <c r="L664" s="297"/>
      <c r="M664" s="297"/>
      <c r="N664" s="297"/>
      <c r="O664" s="297"/>
      <c r="P664" s="297"/>
      <c r="Q664" s="297"/>
      <c r="R664" s="297"/>
      <c r="S664" s="297"/>
      <c r="T664" s="297"/>
      <c r="U664" s="297"/>
      <c r="V664" s="297"/>
      <c r="W664" s="297"/>
      <c r="X664" s="297"/>
      <c r="Y664" s="297"/>
      <c r="Z664" s="297"/>
    </row>
    <row r="665" spans="1:26" ht="15.75" customHeight="1">
      <c r="A665" s="297"/>
      <c r="B665" s="297"/>
      <c r="C665" s="297"/>
      <c r="D665" s="579"/>
      <c r="E665" s="297"/>
      <c r="F665" s="297"/>
      <c r="G665" s="297"/>
      <c r="H665" s="297"/>
      <c r="I665" s="297"/>
      <c r="J665" s="297"/>
      <c r="K665" s="297"/>
      <c r="L665" s="297"/>
      <c r="M665" s="297"/>
      <c r="N665" s="297"/>
      <c r="O665" s="297"/>
      <c r="P665" s="297"/>
      <c r="Q665" s="297"/>
      <c r="R665" s="297"/>
      <c r="S665" s="297"/>
      <c r="T665" s="297"/>
      <c r="U665" s="297"/>
      <c r="V665" s="297"/>
      <c r="W665" s="297"/>
      <c r="X665" s="297"/>
      <c r="Y665" s="297"/>
      <c r="Z665" s="297"/>
    </row>
    <row r="666" spans="1:26" ht="15.75" customHeight="1">
      <c r="A666" s="297"/>
      <c r="B666" s="297"/>
      <c r="C666" s="297"/>
      <c r="D666" s="579"/>
      <c r="E666" s="297"/>
      <c r="F666" s="297"/>
      <c r="G666" s="297"/>
      <c r="H666" s="297"/>
      <c r="I666" s="297"/>
      <c r="J666" s="297"/>
      <c r="K666" s="297"/>
      <c r="L666" s="297"/>
      <c r="M666" s="297"/>
      <c r="N666" s="297"/>
      <c r="O666" s="297"/>
      <c r="P666" s="297"/>
      <c r="Q666" s="297"/>
      <c r="R666" s="297"/>
      <c r="S666" s="297"/>
      <c r="T666" s="297"/>
      <c r="U666" s="297"/>
      <c r="V666" s="297"/>
      <c r="W666" s="297"/>
      <c r="X666" s="297"/>
      <c r="Y666" s="297"/>
      <c r="Z666" s="297"/>
    </row>
    <row r="667" spans="1:26" ht="15.75" customHeight="1">
      <c r="A667" s="297"/>
      <c r="B667" s="297"/>
      <c r="C667" s="297"/>
      <c r="D667" s="579"/>
      <c r="E667" s="297"/>
      <c r="F667" s="297"/>
      <c r="G667" s="297"/>
      <c r="H667" s="297"/>
      <c r="I667" s="297"/>
      <c r="J667" s="297"/>
      <c r="K667" s="297"/>
      <c r="L667" s="297"/>
      <c r="M667" s="297"/>
      <c r="N667" s="297"/>
      <c r="O667" s="297"/>
      <c r="P667" s="297"/>
      <c r="Q667" s="297"/>
      <c r="R667" s="297"/>
      <c r="S667" s="297"/>
      <c r="T667" s="297"/>
      <c r="U667" s="297"/>
      <c r="V667" s="297"/>
      <c r="W667" s="297"/>
      <c r="X667" s="297"/>
      <c r="Y667" s="297"/>
      <c r="Z667" s="297"/>
    </row>
    <row r="668" spans="1:26" ht="15.75" customHeight="1">
      <c r="A668" s="297"/>
      <c r="B668" s="297"/>
      <c r="C668" s="297"/>
      <c r="D668" s="579"/>
      <c r="E668" s="297"/>
      <c r="F668" s="297"/>
      <c r="G668" s="297"/>
      <c r="H668" s="297"/>
      <c r="I668" s="297"/>
      <c r="J668" s="297"/>
      <c r="K668" s="297"/>
      <c r="L668" s="297"/>
      <c r="M668" s="297"/>
      <c r="N668" s="297"/>
      <c r="O668" s="297"/>
      <c r="P668" s="297"/>
      <c r="Q668" s="297"/>
      <c r="R668" s="297"/>
      <c r="S668" s="297"/>
      <c r="T668" s="297"/>
      <c r="U668" s="297"/>
      <c r="V668" s="297"/>
      <c r="W668" s="297"/>
      <c r="X668" s="297"/>
      <c r="Y668" s="297"/>
      <c r="Z668" s="297"/>
    </row>
    <row r="669" spans="1:26" ht="15.75" customHeight="1">
      <c r="A669" s="297"/>
      <c r="B669" s="297"/>
      <c r="C669" s="297"/>
      <c r="D669" s="579"/>
      <c r="E669" s="297"/>
      <c r="F669" s="297"/>
      <c r="G669" s="297"/>
      <c r="H669" s="297"/>
      <c r="I669" s="297"/>
      <c r="J669" s="297"/>
      <c r="K669" s="297"/>
      <c r="L669" s="297"/>
      <c r="M669" s="297"/>
      <c r="N669" s="297"/>
      <c r="O669" s="297"/>
      <c r="P669" s="297"/>
      <c r="Q669" s="297"/>
      <c r="R669" s="297"/>
      <c r="S669" s="297"/>
      <c r="T669" s="297"/>
      <c r="U669" s="297"/>
      <c r="V669" s="297"/>
      <c r="W669" s="297"/>
      <c r="X669" s="297"/>
      <c r="Y669" s="297"/>
      <c r="Z669" s="297"/>
    </row>
    <row r="670" spans="1:26" ht="15.75" customHeight="1">
      <c r="A670" s="297"/>
      <c r="B670" s="297"/>
      <c r="C670" s="297"/>
      <c r="D670" s="579"/>
      <c r="E670" s="297"/>
      <c r="F670" s="297"/>
      <c r="G670" s="297"/>
      <c r="H670" s="297"/>
      <c r="I670" s="297"/>
      <c r="J670" s="297"/>
      <c r="K670" s="297"/>
      <c r="L670" s="297"/>
      <c r="M670" s="297"/>
      <c r="N670" s="297"/>
      <c r="O670" s="297"/>
      <c r="P670" s="297"/>
      <c r="Q670" s="297"/>
      <c r="R670" s="297"/>
      <c r="S670" s="297"/>
      <c r="T670" s="297"/>
      <c r="U670" s="297"/>
      <c r="V670" s="297"/>
      <c r="W670" s="297"/>
      <c r="X670" s="297"/>
      <c r="Y670" s="297"/>
      <c r="Z670" s="297"/>
    </row>
    <row r="671" spans="1:26" ht="15.75" customHeight="1">
      <c r="A671" s="297"/>
      <c r="B671" s="297"/>
      <c r="C671" s="297"/>
      <c r="D671" s="579"/>
      <c r="E671" s="297"/>
      <c r="F671" s="297"/>
      <c r="G671" s="297"/>
      <c r="H671" s="297"/>
      <c r="I671" s="297"/>
      <c r="J671" s="297"/>
      <c r="K671" s="297"/>
      <c r="L671" s="297"/>
      <c r="M671" s="297"/>
      <c r="N671" s="297"/>
      <c r="O671" s="297"/>
      <c r="P671" s="297"/>
      <c r="Q671" s="297"/>
      <c r="R671" s="297"/>
      <c r="S671" s="297"/>
      <c r="T671" s="297"/>
      <c r="U671" s="297"/>
      <c r="V671" s="297"/>
      <c r="W671" s="297"/>
      <c r="X671" s="297"/>
      <c r="Y671" s="297"/>
      <c r="Z671" s="297"/>
    </row>
    <row r="672" spans="1:26" ht="15.75" customHeight="1">
      <c r="A672" s="297"/>
      <c r="B672" s="297"/>
      <c r="C672" s="297"/>
      <c r="D672" s="579"/>
      <c r="E672" s="297"/>
      <c r="F672" s="297"/>
      <c r="G672" s="297"/>
      <c r="H672" s="297"/>
      <c r="I672" s="297"/>
      <c r="J672" s="297"/>
      <c r="K672" s="297"/>
      <c r="L672" s="297"/>
      <c r="M672" s="297"/>
      <c r="N672" s="297"/>
      <c r="O672" s="297"/>
      <c r="P672" s="297"/>
      <c r="Q672" s="297"/>
      <c r="R672" s="297"/>
      <c r="S672" s="297"/>
      <c r="T672" s="297"/>
      <c r="U672" s="297"/>
      <c r="V672" s="297"/>
      <c r="W672" s="297"/>
      <c r="X672" s="297"/>
      <c r="Y672" s="297"/>
      <c r="Z672" s="297"/>
    </row>
    <row r="673" spans="1:26" ht="15.75" customHeight="1">
      <c r="A673" s="297"/>
      <c r="B673" s="297"/>
      <c r="C673" s="297"/>
      <c r="D673" s="579"/>
      <c r="E673" s="297"/>
      <c r="F673" s="297"/>
      <c r="G673" s="297"/>
      <c r="H673" s="297"/>
      <c r="I673" s="297"/>
      <c r="J673" s="297"/>
      <c r="K673" s="297"/>
      <c r="L673" s="297"/>
      <c r="M673" s="297"/>
      <c r="N673" s="297"/>
      <c r="O673" s="297"/>
      <c r="P673" s="297"/>
      <c r="Q673" s="297"/>
      <c r="R673" s="297"/>
      <c r="S673" s="297"/>
      <c r="T673" s="297"/>
      <c r="U673" s="297"/>
      <c r="V673" s="297"/>
      <c r="W673" s="297"/>
      <c r="X673" s="297"/>
      <c r="Y673" s="297"/>
      <c r="Z673" s="297"/>
    </row>
    <row r="674" spans="1:26" ht="15.75" customHeight="1">
      <c r="A674" s="297"/>
      <c r="B674" s="297"/>
      <c r="C674" s="297"/>
      <c r="D674" s="579"/>
      <c r="E674" s="297"/>
      <c r="F674" s="297"/>
      <c r="G674" s="297"/>
      <c r="H674" s="297"/>
      <c r="I674" s="297"/>
      <c r="J674" s="297"/>
      <c r="K674" s="297"/>
      <c r="L674" s="297"/>
      <c r="M674" s="297"/>
      <c r="N674" s="297"/>
      <c r="O674" s="297"/>
      <c r="P674" s="297"/>
      <c r="Q674" s="297"/>
      <c r="R674" s="297"/>
      <c r="S674" s="297"/>
      <c r="T674" s="297"/>
      <c r="U674" s="297"/>
      <c r="V674" s="297"/>
      <c r="W674" s="297"/>
      <c r="X674" s="297"/>
      <c r="Y674" s="297"/>
      <c r="Z674" s="297"/>
    </row>
    <row r="675" spans="1:26" ht="15.75" customHeight="1">
      <c r="A675" s="297"/>
      <c r="B675" s="297"/>
      <c r="C675" s="297"/>
      <c r="D675" s="579"/>
      <c r="E675" s="297"/>
      <c r="F675" s="297"/>
      <c r="G675" s="297"/>
      <c r="H675" s="297"/>
      <c r="I675" s="297"/>
      <c r="J675" s="297"/>
      <c r="K675" s="297"/>
      <c r="L675" s="297"/>
      <c r="M675" s="297"/>
      <c r="N675" s="297"/>
      <c r="O675" s="297"/>
      <c r="P675" s="297"/>
      <c r="Q675" s="297"/>
      <c r="R675" s="297"/>
      <c r="S675" s="297"/>
      <c r="T675" s="297"/>
      <c r="U675" s="297"/>
      <c r="V675" s="297"/>
      <c r="W675" s="297"/>
      <c r="X675" s="297"/>
      <c r="Y675" s="297"/>
      <c r="Z675" s="297"/>
    </row>
    <row r="676" spans="1:26" ht="15.75" customHeight="1">
      <c r="A676" s="297"/>
      <c r="B676" s="297"/>
      <c r="C676" s="297"/>
      <c r="D676" s="579"/>
      <c r="E676" s="297"/>
      <c r="F676" s="297"/>
      <c r="G676" s="297"/>
      <c r="H676" s="297"/>
      <c r="I676" s="297"/>
      <c r="J676" s="297"/>
      <c r="K676" s="297"/>
      <c r="L676" s="297"/>
      <c r="M676" s="297"/>
      <c r="N676" s="297"/>
      <c r="O676" s="297"/>
      <c r="P676" s="297"/>
      <c r="Q676" s="297"/>
      <c r="R676" s="297"/>
      <c r="S676" s="297"/>
      <c r="T676" s="297"/>
      <c r="U676" s="297"/>
      <c r="V676" s="297"/>
      <c r="W676" s="297"/>
      <c r="X676" s="297"/>
      <c r="Y676" s="297"/>
      <c r="Z676" s="297"/>
    </row>
    <row r="677" spans="1:26" ht="15.75" customHeight="1">
      <c r="A677" s="297"/>
      <c r="B677" s="297"/>
      <c r="C677" s="297"/>
      <c r="D677" s="579"/>
      <c r="E677" s="297"/>
      <c r="F677" s="297"/>
      <c r="G677" s="297"/>
      <c r="H677" s="297"/>
      <c r="I677" s="297"/>
      <c r="J677" s="297"/>
      <c r="K677" s="297"/>
      <c r="L677" s="297"/>
      <c r="M677" s="297"/>
      <c r="N677" s="297"/>
      <c r="O677" s="297"/>
      <c r="P677" s="297"/>
      <c r="Q677" s="297"/>
      <c r="R677" s="297"/>
      <c r="S677" s="297"/>
      <c r="T677" s="297"/>
      <c r="U677" s="297"/>
      <c r="V677" s="297"/>
      <c r="W677" s="297"/>
      <c r="X677" s="297"/>
      <c r="Y677" s="297"/>
      <c r="Z677" s="297"/>
    </row>
    <row r="678" spans="1:26" ht="15.75" customHeight="1">
      <c r="A678" s="297"/>
      <c r="B678" s="297"/>
      <c r="C678" s="297"/>
      <c r="D678" s="579"/>
      <c r="E678" s="297"/>
      <c r="F678" s="297"/>
      <c r="G678" s="297"/>
      <c r="H678" s="297"/>
      <c r="I678" s="297"/>
      <c r="J678" s="297"/>
      <c r="K678" s="297"/>
      <c r="L678" s="297"/>
      <c r="M678" s="297"/>
      <c r="N678" s="297"/>
      <c r="O678" s="297"/>
      <c r="P678" s="297"/>
      <c r="Q678" s="297"/>
      <c r="R678" s="297"/>
      <c r="S678" s="297"/>
      <c r="T678" s="297"/>
      <c r="U678" s="297"/>
      <c r="V678" s="297"/>
      <c r="W678" s="297"/>
      <c r="X678" s="297"/>
      <c r="Y678" s="297"/>
      <c r="Z678" s="297"/>
    </row>
    <row r="679" spans="1:26" ht="15.75" customHeight="1">
      <c r="A679" s="297"/>
      <c r="B679" s="297"/>
      <c r="C679" s="297"/>
      <c r="D679" s="579"/>
      <c r="E679" s="297"/>
      <c r="F679" s="297"/>
      <c r="G679" s="297"/>
      <c r="H679" s="297"/>
      <c r="I679" s="297"/>
      <c r="J679" s="297"/>
      <c r="K679" s="297"/>
      <c r="L679" s="297"/>
      <c r="M679" s="297"/>
      <c r="N679" s="297"/>
      <c r="O679" s="297"/>
      <c r="P679" s="297"/>
      <c r="Q679" s="297"/>
      <c r="R679" s="297"/>
      <c r="S679" s="297"/>
      <c r="T679" s="297"/>
      <c r="U679" s="297"/>
      <c r="V679" s="297"/>
      <c r="W679" s="297"/>
      <c r="X679" s="297"/>
      <c r="Y679" s="297"/>
      <c r="Z679" s="297"/>
    </row>
    <row r="680" spans="1:26" ht="15.75" customHeight="1">
      <c r="A680" s="297"/>
      <c r="B680" s="297"/>
      <c r="C680" s="297"/>
      <c r="D680" s="579"/>
      <c r="E680" s="297"/>
      <c r="F680" s="297"/>
      <c r="G680" s="297"/>
      <c r="H680" s="297"/>
      <c r="I680" s="297"/>
      <c r="J680" s="297"/>
      <c r="K680" s="297"/>
      <c r="L680" s="297"/>
      <c r="M680" s="297"/>
      <c r="N680" s="297"/>
      <c r="O680" s="297"/>
      <c r="P680" s="297"/>
      <c r="Q680" s="297"/>
      <c r="R680" s="297"/>
      <c r="S680" s="297"/>
      <c r="T680" s="297"/>
      <c r="U680" s="297"/>
      <c r="V680" s="297"/>
      <c r="W680" s="297"/>
      <c r="X680" s="297"/>
      <c r="Y680" s="297"/>
      <c r="Z680" s="297"/>
    </row>
    <row r="681" spans="1:26" ht="15.75" customHeight="1">
      <c r="A681" s="297"/>
      <c r="B681" s="297"/>
      <c r="C681" s="297"/>
      <c r="D681" s="579"/>
      <c r="E681" s="297"/>
      <c r="F681" s="297"/>
      <c r="G681" s="297"/>
      <c r="H681" s="297"/>
      <c r="I681" s="297"/>
      <c r="J681" s="297"/>
      <c r="K681" s="297"/>
      <c r="L681" s="297"/>
      <c r="M681" s="297"/>
      <c r="N681" s="297"/>
      <c r="O681" s="297"/>
      <c r="P681" s="297"/>
      <c r="Q681" s="297"/>
      <c r="R681" s="297"/>
      <c r="S681" s="297"/>
      <c r="T681" s="297"/>
      <c r="U681" s="297"/>
      <c r="V681" s="297"/>
      <c r="W681" s="297"/>
      <c r="X681" s="297"/>
      <c r="Y681" s="297"/>
      <c r="Z681" s="297"/>
    </row>
    <row r="682" spans="1:26" ht="15.75" customHeight="1">
      <c r="A682" s="297"/>
      <c r="B682" s="297"/>
      <c r="C682" s="297"/>
      <c r="D682" s="579"/>
      <c r="E682" s="297"/>
      <c r="F682" s="297"/>
      <c r="G682" s="297"/>
      <c r="H682" s="297"/>
      <c r="I682" s="297"/>
      <c r="J682" s="297"/>
      <c r="K682" s="297"/>
      <c r="L682" s="297"/>
      <c r="M682" s="297"/>
      <c r="N682" s="297"/>
      <c r="O682" s="297"/>
      <c r="P682" s="297"/>
      <c r="Q682" s="297"/>
      <c r="R682" s="297"/>
      <c r="S682" s="297"/>
      <c r="T682" s="297"/>
      <c r="U682" s="297"/>
      <c r="V682" s="297"/>
      <c r="W682" s="297"/>
      <c r="X682" s="297"/>
      <c r="Y682" s="297"/>
      <c r="Z682" s="297"/>
    </row>
    <row r="683" spans="1:26" ht="15.75" customHeight="1">
      <c r="A683" s="297"/>
      <c r="B683" s="297"/>
      <c r="C683" s="297"/>
      <c r="D683" s="579"/>
      <c r="E683" s="297"/>
      <c r="F683" s="297"/>
      <c r="G683" s="297"/>
      <c r="H683" s="297"/>
      <c r="I683" s="297"/>
      <c r="J683" s="297"/>
      <c r="K683" s="297"/>
      <c r="L683" s="297"/>
      <c r="M683" s="297"/>
      <c r="N683" s="297"/>
      <c r="O683" s="297"/>
      <c r="P683" s="297"/>
      <c r="Q683" s="297"/>
      <c r="R683" s="297"/>
      <c r="S683" s="297"/>
      <c r="T683" s="297"/>
      <c r="U683" s="297"/>
      <c r="V683" s="297"/>
      <c r="W683" s="297"/>
      <c r="X683" s="297"/>
      <c r="Y683" s="297"/>
      <c r="Z683" s="297"/>
    </row>
    <row r="684" spans="1:26" ht="15.75" customHeight="1">
      <c r="A684" s="297"/>
      <c r="B684" s="297"/>
      <c r="C684" s="297"/>
      <c r="D684" s="579"/>
      <c r="E684" s="297"/>
      <c r="F684" s="297"/>
      <c r="G684" s="297"/>
      <c r="H684" s="297"/>
      <c r="I684" s="297"/>
      <c r="J684" s="297"/>
      <c r="K684" s="297"/>
      <c r="L684" s="297"/>
      <c r="M684" s="297"/>
      <c r="N684" s="297"/>
      <c r="O684" s="297"/>
      <c r="P684" s="297"/>
      <c r="Q684" s="297"/>
      <c r="R684" s="297"/>
      <c r="S684" s="297"/>
      <c r="T684" s="297"/>
      <c r="U684" s="297"/>
      <c r="V684" s="297"/>
      <c r="W684" s="297"/>
      <c r="X684" s="297"/>
      <c r="Y684" s="297"/>
      <c r="Z684" s="297"/>
    </row>
    <row r="685" spans="1:26" ht="15.75" customHeight="1">
      <c r="A685" s="297"/>
      <c r="B685" s="297"/>
      <c r="C685" s="297"/>
      <c r="D685" s="579"/>
      <c r="E685" s="297"/>
      <c r="F685" s="297"/>
      <c r="G685" s="297"/>
      <c r="H685" s="297"/>
      <c r="I685" s="297"/>
      <c r="J685" s="297"/>
      <c r="K685" s="297"/>
      <c r="L685" s="297"/>
      <c r="M685" s="297"/>
      <c r="N685" s="297"/>
      <c r="O685" s="297"/>
      <c r="P685" s="297"/>
      <c r="Q685" s="297"/>
      <c r="R685" s="297"/>
      <c r="S685" s="297"/>
      <c r="T685" s="297"/>
      <c r="U685" s="297"/>
      <c r="V685" s="297"/>
      <c r="W685" s="297"/>
      <c r="X685" s="297"/>
      <c r="Y685" s="297"/>
      <c r="Z685" s="297"/>
    </row>
    <row r="686" spans="1:26" ht="15.75" customHeight="1">
      <c r="A686" s="297"/>
      <c r="B686" s="297"/>
      <c r="C686" s="297"/>
      <c r="D686" s="579"/>
      <c r="E686" s="297"/>
      <c r="F686" s="297"/>
      <c r="G686" s="297"/>
      <c r="H686" s="297"/>
      <c r="I686" s="297"/>
      <c r="J686" s="297"/>
      <c r="K686" s="297"/>
      <c r="L686" s="297"/>
      <c r="M686" s="297"/>
      <c r="N686" s="297"/>
      <c r="O686" s="297"/>
      <c r="P686" s="297"/>
      <c r="Q686" s="297"/>
      <c r="R686" s="297"/>
      <c r="S686" s="297"/>
      <c r="T686" s="297"/>
      <c r="U686" s="297"/>
      <c r="V686" s="297"/>
      <c r="W686" s="297"/>
      <c r="X686" s="297"/>
      <c r="Y686" s="297"/>
      <c r="Z686" s="297"/>
    </row>
    <row r="687" spans="1:26" ht="15.75" customHeight="1">
      <c r="A687" s="297"/>
      <c r="B687" s="297"/>
      <c r="C687" s="297"/>
      <c r="D687" s="579"/>
      <c r="E687" s="297"/>
      <c r="F687" s="297"/>
      <c r="G687" s="297"/>
      <c r="H687" s="297"/>
      <c r="I687" s="297"/>
      <c r="J687" s="297"/>
      <c r="K687" s="297"/>
      <c r="L687" s="297"/>
      <c r="M687" s="297"/>
      <c r="N687" s="297"/>
      <c r="O687" s="297"/>
      <c r="P687" s="297"/>
      <c r="Q687" s="297"/>
      <c r="R687" s="297"/>
      <c r="S687" s="297"/>
      <c r="T687" s="297"/>
      <c r="U687" s="297"/>
      <c r="V687" s="297"/>
      <c r="W687" s="297"/>
      <c r="X687" s="297"/>
      <c r="Y687" s="297"/>
      <c r="Z687" s="297"/>
    </row>
    <row r="688" spans="1:26" ht="15.75" customHeight="1">
      <c r="A688" s="297"/>
      <c r="B688" s="297"/>
      <c r="C688" s="297"/>
      <c r="D688" s="579"/>
      <c r="E688" s="297"/>
      <c r="F688" s="297"/>
      <c r="G688" s="297"/>
      <c r="H688" s="297"/>
      <c r="I688" s="297"/>
      <c r="J688" s="297"/>
      <c r="K688" s="297"/>
      <c r="L688" s="297"/>
      <c r="M688" s="297"/>
      <c r="N688" s="297"/>
      <c r="O688" s="297"/>
      <c r="P688" s="297"/>
      <c r="Q688" s="297"/>
      <c r="R688" s="297"/>
      <c r="S688" s="297"/>
      <c r="T688" s="297"/>
      <c r="U688" s="297"/>
      <c r="V688" s="297"/>
      <c r="W688" s="297"/>
      <c r="X688" s="297"/>
      <c r="Y688" s="297"/>
      <c r="Z688" s="297"/>
    </row>
    <row r="689" spans="1:26" ht="15.75" customHeight="1">
      <c r="A689" s="297"/>
      <c r="B689" s="297"/>
      <c r="C689" s="297"/>
      <c r="D689" s="579"/>
      <c r="E689" s="297"/>
      <c r="F689" s="297"/>
      <c r="G689" s="297"/>
      <c r="H689" s="297"/>
      <c r="I689" s="297"/>
      <c r="J689" s="297"/>
      <c r="K689" s="297"/>
      <c r="L689" s="297"/>
      <c r="M689" s="297"/>
      <c r="N689" s="297"/>
      <c r="O689" s="297"/>
      <c r="P689" s="297"/>
      <c r="Q689" s="297"/>
      <c r="R689" s="297"/>
      <c r="S689" s="297"/>
      <c r="T689" s="297"/>
      <c r="U689" s="297"/>
      <c r="V689" s="297"/>
      <c r="W689" s="297"/>
      <c r="X689" s="297"/>
      <c r="Y689" s="297"/>
      <c r="Z689" s="297"/>
    </row>
    <row r="690" spans="1:26" ht="15.75" customHeight="1">
      <c r="A690" s="297"/>
      <c r="B690" s="297"/>
      <c r="C690" s="297"/>
      <c r="D690" s="579"/>
      <c r="E690" s="297"/>
      <c r="F690" s="297"/>
      <c r="G690" s="297"/>
      <c r="H690" s="297"/>
      <c r="I690" s="297"/>
      <c r="J690" s="297"/>
      <c r="K690" s="297"/>
      <c r="L690" s="297"/>
      <c r="M690" s="297"/>
      <c r="N690" s="297"/>
      <c r="O690" s="297"/>
      <c r="P690" s="297"/>
      <c r="Q690" s="297"/>
      <c r="R690" s="297"/>
      <c r="S690" s="297"/>
      <c r="T690" s="297"/>
      <c r="U690" s="297"/>
      <c r="V690" s="297"/>
      <c r="W690" s="297"/>
      <c r="X690" s="297"/>
      <c r="Y690" s="297"/>
      <c r="Z690" s="297"/>
    </row>
    <row r="691" spans="1:26" ht="15.75" customHeight="1">
      <c r="A691" s="297"/>
      <c r="B691" s="297"/>
      <c r="C691" s="297"/>
      <c r="D691" s="579"/>
      <c r="E691" s="297"/>
      <c r="F691" s="297"/>
      <c r="G691" s="297"/>
      <c r="H691" s="297"/>
      <c r="I691" s="297"/>
      <c r="J691" s="297"/>
      <c r="K691" s="297"/>
      <c r="L691" s="297"/>
      <c r="M691" s="297"/>
      <c r="N691" s="297"/>
      <c r="O691" s="297"/>
      <c r="P691" s="297"/>
      <c r="Q691" s="297"/>
      <c r="R691" s="297"/>
      <c r="S691" s="297"/>
      <c r="T691" s="297"/>
      <c r="U691" s="297"/>
      <c r="V691" s="297"/>
      <c r="W691" s="297"/>
      <c r="X691" s="297"/>
      <c r="Y691" s="297"/>
      <c r="Z691" s="297"/>
    </row>
    <row r="692" spans="1:26" ht="15.75" customHeight="1">
      <c r="A692" s="297"/>
      <c r="B692" s="297"/>
      <c r="C692" s="297"/>
      <c r="D692" s="579"/>
      <c r="E692" s="297"/>
      <c r="F692" s="297"/>
      <c r="G692" s="297"/>
      <c r="H692" s="297"/>
      <c r="I692" s="297"/>
      <c r="J692" s="297"/>
      <c r="K692" s="297"/>
      <c r="L692" s="297"/>
      <c r="M692" s="297"/>
      <c r="N692" s="297"/>
      <c r="O692" s="297"/>
      <c r="P692" s="297"/>
      <c r="Q692" s="297"/>
      <c r="R692" s="297"/>
      <c r="S692" s="297"/>
      <c r="T692" s="297"/>
      <c r="U692" s="297"/>
      <c r="V692" s="297"/>
      <c r="W692" s="297"/>
      <c r="X692" s="297"/>
      <c r="Y692" s="297"/>
      <c r="Z692" s="297"/>
    </row>
    <row r="693" spans="1:26" ht="15.75" customHeight="1">
      <c r="A693" s="297"/>
      <c r="B693" s="297"/>
      <c r="C693" s="297"/>
      <c r="D693" s="579"/>
      <c r="E693" s="297"/>
      <c r="F693" s="297"/>
      <c r="G693" s="297"/>
      <c r="H693" s="297"/>
      <c r="I693" s="297"/>
      <c r="J693" s="297"/>
      <c r="K693" s="297"/>
      <c r="L693" s="297"/>
      <c r="M693" s="297"/>
      <c r="N693" s="297"/>
      <c r="O693" s="297"/>
      <c r="P693" s="297"/>
      <c r="Q693" s="297"/>
      <c r="R693" s="297"/>
      <c r="S693" s="297"/>
      <c r="T693" s="297"/>
      <c r="U693" s="297"/>
      <c r="V693" s="297"/>
      <c r="W693" s="297"/>
      <c r="X693" s="297"/>
      <c r="Y693" s="297"/>
      <c r="Z693" s="297"/>
    </row>
    <row r="694" spans="1:26" ht="15.75" customHeight="1">
      <c r="A694" s="297"/>
      <c r="B694" s="297"/>
      <c r="C694" s="297"/>
      <c r="D694" s="579"/>
      <c r="E694" s="297"/>
      <c r="F694" s="297"/>
      <c r="G694" s="297"/>
      <c r="H694" s="297"/>
      <c r="I694" s="297"/>
      <c r="J694" s="297"/>
      <c r="K694" s="297"/>
      <c r="L694" s="297"/>
      <c r="M694" s="297"/>
      <c r="N694" s="297"/>
      <c r="O694" s="297"/>
      <c r="P694" s="297"/>
      <c r="Q694" s="297"/>
      <c r="R694" s="297"/>
      <c r="S694" s="297"/>
      <c r="T694" s="297"/>
      <c r="U694" s="297"/>
      <c r="V694" s="297"/>
      <c r="W694" s="297"/>
      <c r="X694" s="297"/>
      <c r="Y694" s="297"/>
      <c r="Z694" s="297"/>
    </row>
    <row r="695" spans="1:26" ht="15.75" customHeight="1">
      <c r="A695" s="297"/>
      <c r="B695" s="297"/>
      <c r="C695" s="297"/>
      <c r="D695" s="579"/>
      <c r="E695" s="297"/>
      <c r="F695" s="297"/>
      <c r="G695" s="297"/>
      <c r="H695" s="297"/>
      <c r="I695" s="297"/>
      <c r="J695" s="297"/>
      <c r="K695" s="297"/>
      <c r="L695" s="297"/>
      <c r="M695" s="297"/>
      <c r="N695" s="297"/>
      <c r="O695" s="297"/>
      <c r="P695" s="297"/>
      <c r="Q695" s="297"/>
      <c r="R695" s="297"/>
      <c r="S695" s="297"/>
      <c r="T695" s="297"/>
      <c r="U695" s="297"/>
      <c r="V695" s="297"/>
      <c r="W695" s="297"/>
      <c r="X695" s="297"/>
      <c r="Y695" s="297"/>
      <c r="Z695" s="297"/>
    </row>
    <row r="696" spans="1:26" ht="15.75" customHeight="1">
      <c r="A696" s="297"/>
      <c r="B696" s="297"/>
      <c r="C696" s="297"/>
      <c r="D696" s="579"/>
      <c r="E696" s="297"/>
      <c r="F696" s="297"/>
      <c r="G696" s="297"/>
      <c r="H696" s="297"/>
      <c r="I696" s="297"/>
      <c r="J696" s="297"/>
      <c r="K696" s="297"/>
      <c r="L696" s="297"/>
      <c r="M696" s="297"/>
      <c r="N696" s="297"/>
      <c r="O696" s="297"/>
      <c r="P696" s="297"/>
      <c r="Q696" s="297"/>
      <c r="R696" s="297"/>
      <c r="S696" s="297"/>
      <c r="T696" s="297"/>
      <c r="U696" s="297"/>
      <c r="V696" s="297"/>
      <c r="W696" s="297"/>
      <c r="X696" s="297"/>
      <c r="Y696" s="297"/>
      <c r="Z696" s="297"/>
    </row>
    <row r="697" spans="1:26" ht="15.75" customHeight="1">
      <c r="A697" s="297"/>
      <c r="B697" s="297"/>
      <c r="C697" s="297"/>
      <c r="D697" s="579"/>
      <c r="E697" s="297"/>
      <c r="F697" s="297"/>
      <c r="G697" s="297"/>
      <c r="H697" s="297"/>
      <c r="I697" s="297"/>
      <c r="J697" s="297"/>
      <c r="K697" s="297"/>
      <c r="L697" s="297"/>
      <c r="M697" s="297"/>
      <c r="N697" s="297"/>
      <c r="O697" s="297"/>
      <c r="P697" s="297"/>
      <c r="Q697" s="297"/>
      <c r="R697" s="297"/>
      <c r="S697" s="297"/>
      <c r="T697" s="297"/>
      <c r="U697" s="297"/>
      <c r="V697" s="297"/>
      <c r="W697" s="297"/>
      <c r="X697" s="297"/>
      <c r="Y697" s="297"/>
      <c r="Z697" s="297"/>
    </row>
    <row r="698" spans="1:26" ht="15.75" customHeight="1">
      <c r="A698" s="297"/>
      <c r="B698" s="297"/>
      <c r="C698" s="297"/>
      <c r="D698" s="579"/>
      <c r="E698" s="297"/>
      <c r="F698" s="297"/>
      <c r="G698" s="297"/>
      <c r="H698" s="297"/>
      <c r="I698" s="297"/>
      <c r="J698" s="297"/>
      <c r="K698" s="297"/>
      <c r="L698" s="297"/>
      <c r="M698" s="297"/>
      <c r="N698" s="297"/>
      <c r="O698" s="297"/>
      <c r="P698" s="297"/>
      <c r="Q698" s="297"/>
      <c r="R698" s="297"/>
      <c r="S698" s="297"/>
      <c r="T698" s="297"/>
      <c r="U698" s="297"/>
      <c r="V698" s="297"/>
      <c r="W698" s="297"/>
      <c r="X698" s="297"/>
      <c r="Y698" s="297"/>
      <c r="Z698" s="297"/>
    </row>
    <row r="699" spans="1:26" ht="15.75" customHeight="1">
      <c r="A699" s="297"/>
      <c r="B699" s="297"/>
      <c r="C699" s="297"/>
      <c r="D699" s="579"/>
      <c r="E699" s="297"/>
      <c r="F699" s="297"/>
      <c r="G699" s="297"/>
      <c r="H699" s="297"/>
      <c r="I699" s="297"/>
      <c r="J699" s="297"/>
      <c r="K699" s="297"/>
      <c r="L699" s="297"/>
      <c r="M699" s="297"/>
      <c r="N699" s="297"/>
      <c r="O699" s="297"/>
      <c r="P699" s="297"/>
      <c r="Q699" s="297"/>
      <c r="R699" s="297"/>
      <c r="S699" s="297"/>
      <c r="T699" s="297"/>
      <c r="U699" s="297"/>
      <c r="V699" s="297"/>
      <c r="W699" s="297"/>
      <c r="X699" s="297"/>
      <c r="Y699" s="297"/>
      <c r="Z699" s="297"/>
    </row>
    <row r="700" spans="1:26" ht="15.75" customHeight="1">
      <c r="A700" s="297"/>
      <c r="B700" s="297"/>
      <c r="C700" s="297"/>
      <c r="D700" s="579"/>
      <c r="E700" s="297"/>
      <c r="F700" s="297"/>
      <c r="G700" s="297"/>
      <c r="H700" s="297"/>
      <c r="I700" s="297"/>
      <c r="J700" s="297"/>
      <c r="K700" s="297"/>
      <c r="L700" s="297"/>
      <c r="M700" s="297"/>
      <c r="N700" s="297"/>
      <c r="O700" s="297"/>
      <c r="P700" s="297"/>
      <c r="Q700" s="297"/>
      <c r="R700" s="297"/>
      <c r="S700" s="297"/>
      <c r="T700" s="297"/>
      <c r="U700" s="297"/>
      <c r="V700" s="297"/>
      <c r="W700" s="297"/>
      <c r="X700" s="297"/>
      <c r="Y700" s="297"/>
      <c r="Z700" s="297"/>
    </row>
    <row r="701" spans="1:26" ht="15.75" customHeight="1">
      <c r="A701" s="297"/>
      <c r="B701" s="297"/>
      <c r="C701" s="297"/>
      <c r="D701" s="579"/>
      <c r="E701" s="297"/>
      <c r="F701" s="297"/>
      <c r="G701" s="297"/>
      <c r="H701" s="297"/>
      <c r="I701" s="297"/>
      <c r="J701" s="297"/>
      <c r="K701" s="297"/>
      <c r="L701" s="297"/>
      <c r="M701" s="297"/>
      <c r="N701" s="297"/>
      <c r="O701" s="297"/>
      <c r="P701" s="297"/>
      <c r="Q701" s="297"/>
      <c r="R701" s="297"/>
      <c r="S701" s="297"/>
      <c r="T701" s="297"/>
      <c r="U701" s="297"/>
      <c r="V701" s="297"/>
      <c r="W701" s="297"/>
      <c r="X701" s="297"/>
      <c r="Y701" s="297"/>
      <c r="Z701" s="297"/>
    </row>
    <row r="702" spans="1:26" ht="15.75" customHeight="1">
      <c r="A702" s="297"/>
      <c r="B702" s="297"/>
      <c r="C702" s="297"/>
      <c r="D702" s="579"/>
      <c r="E702" s="297"/>
      <c r="F702" s="297"/>
      <c r="G702" s="297"/>
      <c r="H702" s="297"/>
      <c r="I702" s="297"/>
      <c r="J702" s="297"/>
      <c r="K702" s="297"/>
      <c r="L702" s="297"/>
      <c r="M702" s="297"/>
      <c r="N702" s="297"/>
      <c r="O702" s="297"/>
      <c r="P702" s="297"/>
      <c r="Q702" s="297"/>
      <c r="R702" s="297"/>
      <c r="S702" s="297"/>
      <c r="T702" s="297"/>
      <c r="U702" s="297"/>
      <c r="V702" s="297"/>
      <c r="W702" s="297"/>
      <c r="X702" s="297"/>
      <c r="Y702" s="297"/>
      <c r="Z702" s="297"/>
    </row>
    <row r="703" spans="1:26" ht="15.75" customHeight="1">
      <c r="A703" s="297"/>
      <c r="B703" s="297"/>
      <c r="C703" s="297"/>
      <c r="D703" s="579"/>
      <c r="E703" s="297"/>
      <c r="F703" s="297"/>
      <c r="G703" s="297"/>
      <c r="H703" s="297"/>
      <c r="I703" s="297"/>
      <c r="J703" s="297"/>
      <c r="K703" s="297"/>
      <c r="L703" s="297"/>
      <c r="M703" s="297"/>
      <c r="N703" s="297"/>
      <c r="O703" s="297"/>
      <c r="P703" s="297"/>
      <c r="Q703" s="297"/>
      <c r="R703" s="297"/>
      <c r="S703" s="297"/>
      <c r="T703" s="297"/>
      <c r="U703" s="297"/>
      <c r="V703" s="297"/>
      <c r="W703" s="297"/>
      <c r="X703" s="297"/>
      <c r="Y703" s="297"/>
      <c r="Z703" s="297"/>
    </row>
    <row r="704" spans="1:26" ht="15.75" customHeight="1">
      <c r="A704" s="297"/>
      <c r="B704" s="297"/>
      <c r="C704" s="297"/>
      <c r="D704" s="579"/>
      <c r="E704" s="297"/>
      <c r="F704" s="297"/>
      <c r="G704" s="297"/>
      <c r="H704" s="297"/>
      <c r="I704" s="297"/>
      <c r="J704" s="297"/>
      <c r="K704" s="297"/>
      <c r="L704" s="297"/>
      <c r="M704" s="297"/>
      <c r="N704" s="297"/>
      <c r="O704" s="297"/>
      <c r="P704" s="297"/>
      <c r="Q704" s="297"/>
      <c r="R704" s="297"/>
      <c r="S704" s="297"/>
      <c r="T704" s="297"/>
      <c r="U704" s="297"/>
      <c r="V704" s="297"/>
      <c r="W704" s="297"/>
      <c r="X704" s="297"/>
      <c r="Y704" s="297"/>
      <c r="Z704" s="297"/>
    </row>
    <row r="705" spans="1:26" ht="15.75" customHeight="1">
      <c r="A705" s="297"/>
      <c r="B705" s="297"/>
      <c r="C705" s="297"/>
      <c r="D705" s="579"/>
      <c r="E705" s="297"/>
      <c r="F705" s="297"/>
      <c r="G705" s="297"/>
      <c r="H705" s="297"/>
      <c r="I705" s="297"/>
      <c r="J705" s="297"/>
      <c r="K705" s="297"/>
      <c r="L705" s="297"/>
      <c r="M705" s="297"/>
      <c r="N705" s="297"/>
      <c r="O705" s="297"/>
      <c r="P705" s="297"/>
      <c r="Q705" s="297"/>
      <c r="R705" s="297"/>
      <c r="S705" s="297"/>
      <c r="T705" s="297"/>
      <c r="U705" s="297"/>
      <c r="V705" s="297"/>
      <c r="W705" s="297"/>
      <c r="X705" s="297"/>
      <c r="Y705" s="297"/>
      <c r="Z705" s="297"/>
    </row>
    <row r="706" spans="1:26" ht="15.75" customHeight="1">
      <c r="A706" s="297"/>
      <c r="B706" s="297"/>
      <c r="C706" s="297"/>
      <c r="D706" s="579"/>
      <c r="E706" s="297"/>
      <c r="F706" s="297"/>
      <c r="G706" s="297"/>
      <c r="H706" s="297"/>
      <c r="I706" s="297"/>
      <c r="J706" s="297"/>
      <c r="K706" s="297"/>
      <c r="L706" s="297"/>
      <c r="M706" s="297"/>
      <c r="N706" s="297"/>
      <c r="O706" s="297"/>
      <c r="P706" s="297"/>
      <c r="Q706" s="297"/>
      <c r="R706" s="297"/>
      <c r="S706" s="297"/>
      <c r="T706" s="297"/>
      <c r="U706" s="297"/>
      <c r="V706" s="297"/>
      <c r="W706" s="297"/>
      <c r="X706" s="297"/>
      <c r="Y706" s="297"/>
      <c r="Z706" s="297"/>
    </row>
    <row r="707" spans="1:26" ht="15.75" customHeight="1">
      <c r="A707" s="297"/>
      <c r="B707" s="297"/>
      <c r="C707" s="297"/>
      <c r="D707" s="579"/>
      <c r="E707" s="297"/>
      <c r="F707" s="297"/>
      <c r="G707" s="297"/>
      <c r="H707" s="297"/>
      <c r="I707" s="297"/>
      <c r="J707" s="297"/>
      <c r="K707" s="297"/>
      <c r="L707" s="297"/>
      <c r="M707" s="297"/>
      <c r="N707" s="297"/>
      <c r="O707" s="297"/>
      <c r="P707" s="297"/>
      <c r="Q707" s="297"/>
      <c r="R707" s="297"/>
      <c r="S707" s="297"/>
      <c r="T707" s="297"/>
      <c r="U707" s="297"/>
      <c r="V707" s="297"/>
      <c r="W707" s="297"/>
      <c r="X707" s="297"/>
      <c r="Y707" s="297"/>
      <c r="Z707" s="297"/>
    </row>
    <row r="708" spans="1:26" ht="15.75" customHeight="1">
      <c r="A708" s="297"/>
      <c r="B708" s="297"/>
      <c r="C708" s="297"/>
      <c r="D708" s="579"/>
      <c r="E708" s="297"/>
      <c r="F708" s="297"/>
      <c r="G708" s="297"/>
      <c r="H708" s="297"/>
      <c r="I708" s="297"/>
      <c r="J708" s="297"/>
      <c r="K708" s="297"/>
      <c r="L708" s="297"/>
      <c r="M708" s="297"/>
      <c r="N708" s="297"/>
      <c r="O708" s="297"/>
      <c r="P708" s="297"/>
      <c r="Q708" s="297"/>
      <c r="R708" s="297"/>
      <c r="S708" s="297"/>
      <c r="T708" s="297"/>
      <c r="U708" s="297"/>
      <c r="V708" s="297"/>
      <c r="W708" s="297"/>
      <c r="X708" s="297"/>
      <c r="Y708" s="297"/>
      <c r="Z708" s="297"/>
    </row>
    <row r="709" spans="1:26" ht="15.75" customHeight="1">
      <c r="A709" s="297"/>
      <c r="B709" s="297"/>
      <c r="C709" s="297"/>
      <c r="D709" s="579"/>
      <c r="E709" s="297"/>
      <c r="F709" s="297"/>
      <c r="G709" s="297"/>
      <c r="H709" s="297"/>
      <c r="I709" s="297"/>
      <c r="J709" s="297"/>
      <c r="K709" s="297"/>
      <c r="L709" s="297"/>
      <c r="M709" s="297"/>
      <c r="N709" s="297"/>
      <c r="O709" s="297"/>
      <c r="P709" s="297"/>
      <c r="Q709" s="297"/>
      <c r="R709" s="297"/>
      <c r="S709" s="297"/>
      <c r="T709" s="297"/>
      <c r="U709" s="297"/>
      <c r="V709" s="297"/>
      <c r="W709" s="297"/>
      <c r="X709" s="297"/>
      <c r="Y709" s="297"/>
      <c r="Z709" s="297"/>
    </row>
    <row r="710" spans="1:26" ht="15.75" customHeight="1">
      <c r="A710" s="297"/>
      <c r="B710" s="297"/>
      <c r="C710" s="297"/>
      <c r="D710" s="579"/>
      <c r="E710" s="297"/>
      <c r="F710" s="297"/>
      <c r="G710" s="297"/>
      <c r="H710" s="297"/>
      <c r="I710" s="297"/>
      <c r="J710" s="297"/>
      <c r="K710" s="297"/>
      <c r="L710" s="297"/>
      <c r="M710" s="297"/>
      <c r="N710" s="297"/>
      <c r="O710" s="297"/>
      <c r="P710" s="297"/>
      <c r="Q710" s="297"/>
      <c r="R710" s="297"/>
      <c r="S710" s="297"/>
      <c r="T710" s="297"/>
      <c r="U710" s="297"/>
      <c r="V710" s="297"/>
      <c r="W710" s="297"/>
      <c r="X710" s="297"/>
      <c r="Y710" s="297"/>
      <c r="Z710" s="297"/>
    </row>
    <row r="711" spans="1:26" ht="15.75" customHeight="1">
      <c r="A711" s="297"/>
      <c r="B711" s="297"/>
      <c r="C711" s="297"/>
      <c r="D711" s="579"/>
      <c r="E711" s="297"/>
      <c r="F711" s="297"/>
      <c r="G711" s="297"/>
      <c r="H711" s="297"/>
      <c r="I711" s="297"/>
      <c r="J711" s="297"/>
      <c r="K711" s="297"/>
      <c r="L711" s="297"/>
      <c r="M711" s="297"/>
      <c r="N711" s="297"/>
      <c r="O711" s="297"/>
      <c r="P711" s="297"/>
      <c r="Q711" s="297"/>
      <c r="R711" s="297"/>
      <c r="S711" s="297"/>
      <c r="T711" s="297"/>
      <c r="U711" s="297"/>
      <c r="V711" s="297"/>
      <c r="W711" s="297"/>
      <c r="X711" s="297"/>
      <c r="Y711" s="297"/>
      <c r="Z711" s="297"/>
    </row>
    <row r="712" spans="1:26" ht="15.75" customHeight="1">
      <c r="A712" s="297"/>
      <c r="B712" s="297"/>
      <c r="C712" s="297"/>
      <c r="D712" s="579"/>
      <c r="E712" s="297"/>
      <c r="F712" s="297"/>
      <c r="G712" s="297"/>
      <c r="H712" s="297"/>
      <c r="I712" s="297"/>
      <c r="J712" s="297"/>
      <c r="K712" s="297"/>
      <c r="L712" s="297"/>
      <c r="M712" s="297"/>
      <c r="N712" s="297"/>
      <c r="O712" s="297"/>
      <c r="P712" s="297"/>
      <c r="Q712" s="297"/>
      <c r="R712" s="297"/>
      <c r="S712" s="297"/>
      <c r="T712" s="297"/>
      <c r="U712" s="297"/>
      <c r="V712" s="297"/>
      <c r="W712" s="297"/>
      <c r="X712" s="297"/>
      <c r="Y712" s="297"/>
      <c r="Z712" s="297"/>
    </row>
    <row r="713" spans="1:26" ht="15.75" customHeight="1">
      <c r="A713" s="297"/>
      <c r="B713" s="297"/>
      <c r="C713" s="297"/>
      <c r="D713" s="579"/>
      <c r="E713" s="297"/>
      <c r="F713" s="297"/>
      <c r="G713" s="297"/>
      <c r="H713" s="297"/>
      <c r="I713" s="297"/>
      <c r="J713" s="297"/>
      <c r="K713" s="297"/>
      <c r="L713" s="297"/>
      <c r="M713" s="297"/>
      <c r="N713" s="297"/>
      <c r="O713" s="297"/>
      <c r="P713" s="297"/>
      <c r="Q713" s="297"/>
      <c r="R713" s="297"/>
      <c r="S713" s="297"/>
      <c r="T713" s="297"/>
      <c r="U713" s="297"/>
      <c r="V713" s="297"/>
      <c r="W713" s="297"/>
      <c r="X713" s="297"/>
      <c r="Y713" s="297"/>
      <c r="Z713" s="297"/>
    </row>
    <row r="714" spans="1:26" ht="15.75" customHeight="1">
      <c r="A714" s="297"/>
      <c r="B714" s="297"/>
      <c r="C714" s="297"/>
      <c r="D714" s="579"/>
      <c r="E714" s="297"/>
      <c r="F714" s="297"/>
      <c r="G714" s="297"/>
      <c r="H714" s="297"/>
      <c r="I714" s="297"/>
      <c r="J714" s="297"/>
      <c r="K714" s="297"/>
      <c r="L714" s="297"/>
      <c r="M714" s="297"/>
      <c r="N714" s="297"/>
      <c r="O714" s="297"/>
      <c r="P714" s="297"/>
      <c r="Q714" s="297"/>
      <c r="R714" s="297"/>
      <c r="S714" s="297"/>
      <c r="T714" s="297"/>
      <c r="U714" s="297"/>
      <c r="V714" s="297"/>
      <c r="W714" s="297"/>
      <c r="X714" s="297"/>
      <c r="Y714" s="297"/>
      <c r="Z714" s="297"/>
    </row>
    <row r="715" spans="1:26" ht="15.75" customHeight="1">
      <c r="A715" s="297"/>
      <c r="B715" s="297"/>
      <c r="C715" s="297"/>
      <c r="D715" s="579"/>
      <c r="E715" s="297"/>
      <c r="F715" s="297"/>
      <c r="G715" s="297"/>
      <c r="H715" s="297"/>
      <c r="I715" s="297"/>
      <c r="J715" s="297"/>
      <c r="K715" s="297"/>
      <c r="L715" s="297"/>
      <c r="M715" s="297"/>
      <c r="N715" s="297"/>
      <c r="O715" s="297"/>
      <c r="P715" s="297"/>
      <c r="Q715" s="297"/>
      <c r="R715" s="297"/>
      <c r="S715" s="297"/>
      <c r="T715" s="297"/>
      <c r="U715" s="297"/>
      <c r="V715" s="297"/>
      <c r="W715" s="297"/>
      <c r="X715" s="297"/>
      <c r="Y715" s="297"/>
      <c r="Z715" s="297"/>
    </row>
    <row r="716" spans="1:26" ht="15.75" customHeight="1">
      <c r="A716" s="297"/>
      <c r="B716" s="297"/>
      <c r="C716" s="297"/>
      <c r="D716" s="579"/>
      <c r="E716" s="297"/>
      <c r="F716" s="297"/>
      <c r="G716" s="297"/>
      <c r="H716" s="297"/>
      <c r="I716" s="297"/>
      <c r="J716" s="297"/>
      <c r="K716" s="297"/>
      <c r="L716" s="297"/>
      <c r="M716" s="297"/>
      <c r="N716" s="297"/>
      <c r="O716" s="297"/>
      <c r="P716" s="297"/>
      <c r="Q716" s="297"/>
      <c r="R716" s="297"/>
      <c r="S716" s="297"/>
      <c r="T716" s="297"/>
      <c r="U716" s="297"/>
      <c r="V716" s="297"/>
      <c r="W716" s="297"/>
      <c r="X716" s="297"/>
      <c r="Y716" s="297"/>
      <c r="Z716" s="297"/>
    </row>
    <row r="717" spans="1:26" ht="15.75" customHeight="1">
      <c r="A717" s="297"/>
      <c r="B717" s="297"/>
      <c r="C717" s="297"/>
      <c r="D717" s="579"/>
      <c r="E717" s="297"/>
      <c r="F717" s="297"/>
      <c r="G717" s="297"/>
      <c r="H717" s="297"/>
      <c r="I717" s="297"/>
      <c r="J717" s="297"/>
      <c r="K717" s="297"/>
      <c r="L717" s="297"/>
      <c r="M717" s="297"/>
      <c r="N717" s="297"/>
      <c r="O717" s="297"/>
      <c r="P717" s="297"/>
      <c r="Q717" s="297"/>
      <c r="R717" s="297"/>
      <c r="S717" s="297"/>
      <c r="T717" s="297"/>
      <c r="U717" s="297"/>
      <c r="V717" s="297"/>
      <c r="W717" s="297"/>
      <c r="X717" s="297"/>
      <c r="Y717" s="297"/>
      <c r="Z717" s="297"/>
    </row>
    <row r="718" spans="1:26" ht="15.75" customHeight="1">
      <c r="A718" s="297"/>
      <c r="B718" s="297"/>
      <c r="C718" s="297"/>
      <c r="D718" s="579"/>
      <c r="E718" s="297"/>
      <c r="F718" s="297"/>
      <c r="G718" s="297"/>
      <c r="H718" s="297"/>
      <c r="I718" s="297"/>
      <c r="J718" s="297"/>
      <c r="K718" s="297"/>
      <c r="L718" s="297"/>
      <c r="M718" s="297"/>
      <c r="N718" s="297"/>
      <c r="O718" s="297"/>
      <c r="P718" s="297"/>
      <c r="Q718" s="297"/>
      <c r="R718" s="297"/>
      <c r="S718" s="297"/>
      <c r="T718" s="297"/>
      <c r="U718" s="297"/>
      <c r="V718" s="297"/>
      <c r="W718" s="297"/>
      <c r="X718" s="297"/>
      <c r="Y718" s="297"/>
      <c r="Z718" s="297"/>
    </row>
    <row r="719" spans="1:26" ht="15.75" customHeight="1">
      <c r="A719" s="297"/>
      <c r="B719" s="297"/>
      <c r="C719" s="297"/>
      <c r="D719" s="579"/>
      <c r="E719" s="297"/>
      <c r="F719" s="297"/>
      <c r="G719" s="297"/>
      <c r="H719" s="297"/>
      <c r="I719" s="297"/>
      <c r="J719" s="297"/>
      <c r="K719" s="297"/>
      <c r="L719" s="297"/>
      <c r="M719" s="297"/>
      <c r="N719" s="297"/>
      <c r="O719" s="297"/>
      <c r="P719" s="297"/>
      <c r="Q719" s="297"/>
      <c r="R719" s="297"/>
      <c r="S719" s="297"/>
      <c r="T719" s="297"/>
      <c r="U719" s="297"/>
      <c r="V719" s="297"/>
      <c r="W719" s="297"/>
      <c r="X719" s="297"/>
      <c r="Y719" s="297"/>
      <c r="Z719" s="297"/>
    </row>
    <row r="720" spans="1:26" ht="15.75" customHeight="1">
      <c r="A720" s="297"/>
      <c r="B720" s="297"/>
      <c r="C720" s="297"/>
      <c r="D720" s="579"/>
      <c r="E720" s="297"/>
      <c r="F720" s="297"/>
      <c r="G720" s="297"/>
      <c r="H720" s="297"/>
      <c r="I720" s="297"/>
      <c r="J720" s="297"/>
      <c r="K720" s="297"/>
      <c r="L720" s="297"/>
      <c r="M720" s="297"/>
      <c r="N720" s="297"/>
      <c r="O720" s="297"/>
      <c r="P720" s="297"/>
      <c r="Q720" s="297"/>
      <c r="R720" s="297"/>
      <c r="S720" s="297"/>
      <c r="T720" s="297"/>
      <c r="U720" s="297"/>
      <c r="V720" s="297"/>
      <c r="W720" s="297"/>
      <c r="X720" s="297"/>
      <c r="Y720" s="297"/>
      <c r="Z720" s="297"/>
    </row>
    <row r="721" spans="1:26" ht="15.75" customHeight="1">
      <c r="A721" s="297"/>
      <c r="B721" s="297"/>
      <c r="C721" s="297"/>
      <c r="D721" s="579"/>
      <c r="E721" s="297"/>
      <c r="F721" s="297"/>
      <c r="G721" s="297"/>
      <c r="H721" s="297"/>
      <c r="I721" s="297"/>
      <c r="J721" s="297"/>
      <c r="K721" s="297"/>
      <c r="L721" s="297"/>
      <c r="M721" s="297"/>
      <c r="N721" s="297"/>
      <c r="O721" s="297"/>
      <c r="P721" s="297"/>
      <c r="Q721" s="297"/>
      <c r="R721" s="297"/>
      <c r="S721" s="297"/>
      <c r="T721" s="297"/>
      <c r="U721" s="297"/>
      <c r="V721" s="297"/>
      <c r="W721" s="297"/>
      <c r="X721" s="297"/>
      <c r="Y721" s="297"/>
      <c r="Z721" s="297"/>
    </row>
    <row r="722" spans="1:26" ht="15.75" customHeight="1">
      <c r="A722" s="297"/>
      <c r="B722" s="297"/>
      <c r="C722" s="297"/>
      <c r="D722" s="579"/>
      <c r="E722" s="297"/>
      <c r="F722" s="297"/>
      <c r="G722" s="297"/>
      <c r="H722" s="297"/>
      <c r="I722" s="297"/>
      <c r="J722" s="297"/>
      <c r="K722" s="297"/>
      <c r="L722" s="297"/>
      <c r="M722" s="297"/>
      <c r="N722" s="297"/>
      <c r="O722" s="297"/>
      <c r="P722" s="297"/>
      <c r="Q722" s="297"/>
      <c r="R722" s="297"/>
      <c r="S722" s="297"/>
      <c r="T722" s="297"/>
      <c r="U722" s="297"/>
      <c r="V722" s="297"/>
      <c r="W722" s="297"/>
      <c r="X722" s="297"/>
      <c r="Y722" s="297"/>
      <c r="Z722" s="297"/>
    </row>
    <row r="723" spans="1:26" ht="15.75" customHeight="1">
      <c r="A723" s="297"/>
      <c r="B723" s="297"/>
      <c r="C723" s="297"/>
      <c r="D723" s="579"/>
      <c r="E723" s="297"/>
      <c r="F723" s="297"/>
      <c r="G723" s="297"/>
      <c r="H723" s="297"/>
      <c r="I723" s="297"/>
      <c r="J723" s="297"/>
      <c r="K723" s="297"/>
      <c r="L723" s="297"/>
      <c r="M723" s="297"/>
      <c r="N723" s="297"/>
      <c r="O723" s="297"/>
      <c r="P723" s="297"/>
      <c r="Q723" s="297"/>
      <c r="R723" s="297"/>
      <c r="S723" s="297"/>
      <c r="T723" s="297"/>
      <c r="U723" s="297"/>
      <c r="V723" s="297"/>
      <c r="W723" s="297"/>
      <c r="X723" s="297"/>
      <c r="Y723" s="297"/>
      <c r="Z723" s="297"/>
    </row>
    <row r="724" spans="1:26" ht="15.75" customHeight="1">
      <c r="A724" s="297"/>
      <c r="B724" s="297"/>
      <c r="C724" s="297"/>
      <c r="D724" s="579"/>
      <c r="E724" s="297"/>
      <c r="F724" s="297"/>
      <c r="G724" s="297"/>
      <c r="H724" s="297"/>
      <c r="I724" s="297"/>
      <c r="J724" s="297"/>
      <c r="K724" s="297"/>
      <c r="L724" s="297"/>
      <c r="M724" s="297"/>
      <c r="N724" s="297"/>
      <c r="O724" s="297"/>
      <c r="P724" s="297"/>
      <c r="Q724" s="297"/>
      <c r="R724" s="297"/>
      <c r="S724" s="297"/>
      <c r="T724" s="297"/>
      <c r="U724" s="297"/>
      <c r="V724" s="297"/>
      <c r="W724" s="297"/>
      <c r="X724" s="297"/>
      <c r="Y724" s="297"/>
      <c r="Z724" s="297"/>
    </row>
    <row r="725" spans="1:26" ht="15.75" customHeight="1">
      <c r="A725" s="297"/>
      <c r="B725" s="297"/>
      <c r="C725" s="297"/>
      <c r="D725" s="579"/>
      <c r="E725" s="297"/>
      <c r="F725" s="297"/>
      <c r="G725" s="297"/>
      <c r="H725" s="297"/>
      <c r="I725" s="297"/>
      <c r="J725" s="297"/>
      <c r="K725" s="297"/>
      <c r="L725" s="297"/>
      <c r="M725" s="297"/>
      <c r="N725" s="297"/>
      <c r="O725" s="297"/>
      <c r="P725" s="297"/>
      <c r="Q725" s="297"/>
      <c r="R725" s="297"/>
      <c r="S725" s="297"/>
      <c r="T725" s="297"/>
      <c r="U725" s="297"/>
      <c r="V725" s="297"/>
      <c r="W725" s="297"/>
      <c r="X725" s="297"/>
      <c r="Y725" s="297"/>
      <c r="Z725" s="297"/>
    </row>
    <row r="726" spans="1:26" ht="15.75" customHeight="1">
      <c r="A726" s="297"/>
      <c r="B726" s="297"/>
      <c r="C726" s="297"/>
      <c r="D726" s="579"/>
      <c r="E726" s="297"/>
      <c r="F726" s="297"/>
      <c r="G726" s="297"/>
      <c r="H726" s="297"/>
      <c r="I726" s="297"/>
      <c r="J726" s="297"/>
      <c r="K726" s="297"/>
      <c r="L726" s="297"/>
      <c r="M726" s="297"/>
      <c r="N726" s="297"/>
      <c r="O726" s="297"/>
      <c r="P726" s="297"/>
      <c r="Q726" s="297"/>
      <c r="R726" s="297"/>
      <c r="S726" s="297"/>
      <c r="T726" s="297"/>
      <c r="U726" s="297"/>
      <c r="V726" s="297"/>
      <c r="W726" s="297"/>
      <c r="X726" s="297"/>
      <c r="Y726" s="297"/>
      <c r="Z726" s="297"/>
    </row>
    <row r="727" spans="1:26" ht="15.75" customHeight="1">
      <c r="A727" s="297"/>
      <c r="B727" s="297"/>
      <c r="C727" s="297"/>
      <c r="D727" s="579"/>
      <c r="E727" s="297"/>
      <c r="F727" s="297"/>
      <c r="G727" s="297"/>
      <c r="H727" s="297"/>
      <c r="I727" s="297"/>
      <c r="J727" s="297"/>
      <c r="K727" s="297"/>
      <c r="L727" s="297"/>
      <c r="M727" s="297"/>
      <c r="N727" s="297"/>
      <c r="O727" s="297"/>
      <c r="P727" s="297"/>
      <c r="Q727" s="297"/>
      <c r="R727" s="297"/>
      <c r="S727" s="297"/>
      <c r="T727" s="297"/>
      <c r="U727" s="297"/>
      <c r="V727" s="297"/>
      <c r="W727" s="297"/>
      <c r="X727" s="297"/>
      <c r="Y727" s="297"/>
      <c r="Z727" s="297"/>
    </row>
    <row r="728" spans="1:26" ht="15.75" customHeight="1">
      <c r="A728" s="297"/>
      <c r="B728" s="297"/>
      <c r="C728" s="297"/>
      <c r="D728" s="579"/>
      <c r="E728" s="297"/>
      <c r="F728" s="297"/>
      <c r="G728" s="297"/>
      <c r="H728" s="297"/>
      <c r="I728" s="297"/>
      <c r="J728" s="297"/>
      <c r="K728" s="297"/>
      <c r="L728" s="297"/>
      <c r="M728" s="297"/>
      <c r="N728" s="297"/>
      <c r="O728" s="297"/>
      <c r="P728" s="297"/>
      <c r="Q728" s="297"/>
      <c r="R728" s="297"/>
      <c r="S728" s="297"/>
      <c r="T728" s="297"/>
      <c r="U728" s="297"/>
      <c r="V728" s="297"/>
      <c r="W728" s="297"/>
      <c r="X728" s="297"/>
      <c r="Y728" s="297"/>
      <c r="Z728" s="297"/>
    </row>
    <row r="729" spans="1:26" ht="15.75" customHeight="1">
      <c r="A729" s="297"/>
      <c r="B729" s="297"/>
      <c r="C729" s="297"/>
      <c r="D729" s="579"/>
      <c r="E729" s="297"/>
      <c r="F729" s="297"/>
      <c r="G729" s="297"/>
      <c r="H729" s="297"/>
      <c r="I729" s="297"/>
      <c r="J729" s="297"/>
      <c r="K729" s="297"/>
      <c r="L729" s="297"/>
      <c r="M729" s="297"/>
      <c r="N729" s="297"/>
      <c r="O729" s="297"/>
      <c r="P729" s="297"/>
      <c r="Q729" s="297"/>
      <c r="R729" s="297"/>
      <c r="S729" s="297"/>
      <c r="T729" s="297"/>
      <c r="U729" s="297"/>
      <c r="V729" s="297"/>
      <c r="W729" s="297"/>
      <c r="X729" s="297"/>
      <c r="Y729" s="297"/>
      <c r="Z729" s="297"/>
    </row>
    <row r="730" spans="1:26" ht="15.75" customHeight="1">
      <c r="A730" s="297"/>
      <c r="B730" s="297"/>
      <c r="C730" s="297"/>
      <c r="D730" s="579"/>
      <c r="E730" s="297"/>
      <c r="F730" s="297"/>
      <c r="G730" s="297"/>
      <c r="H730" s="297"/>
      <c r="I730" s="297"/>
      <c r="J730" s="297"/>
      <c r="K730" s="297"/>
      <c r="L730" s="297"/>
      <c r="M730" s="297"/>
      <c r="N730" s="297"/>
      <c r="O730" s="297"/>
      <c r="P730" s="297"/>
      <c r="Q730" s="297"/>
      <c r="R730" s="297"/>
      <c r="S730" s="297"/>
      <c r="T730" s="297"/>
      <c r="U730" s="297"/>
      <c r="V730" s="297"/>
      <c r="W730" s="297"/>
      <c r="X730" s="297"/>
      <c r="Y730" s="297"/>
      <c r="Z730" s="297"/>
    </row>
    <row r="731" spans="1:26" ht="15.75" customHeight="1">
      <c r="A731" s="297"/>
      <c r="B731" s="297"/>
      <c r="C731" s="297"/>
      <c r="D731" s="579"/>
      <c r="E731" s="297"/>
      <c r="F731" s="297"/>
      <c r="G731" s="297"/>
      <c r="H731" s="297"/>
      <c r="I731" s="297"/>
      <c r="J731" s="297"/>
      <c r="K731" s="297"/>
      <c r="L731" s="297"/>
      <c r="M731" s="297"/>
      <c r="N731" s="297"/>
      <c r="O731" s="297"/>
      <c r="P731" s="297"/>
      <c r="Q731" s="297"/>
      <c r="R731" s="297"/>
      <c r="S731" s="297"/>
      <c r="T731" s="297"/>
      <c r="U731" s="297"/>
      <c r="V731" s="297"/>
      <c r="W731" s="297"/>
      <c r="X731" s="297"/>
      <c r="Y731" s="297"/>
      <c r="Z731" s="297"/>
    </row>
    <row r="732" spans="1:26" ht="15.75" customHeight="1">
      <c r="A732" s="297"/>
      <c r="B732" s="297"/>
      <c r="C732" s="297"/>
      <c r="D732" s="579"/>
      <c r="E732" s="297"/>
      <c r="F732" s="297"/>
      <c r="G732" s="297"/>
      <c r="H732" s="297"/>
      <c r="I732" s="297"/>
      <c r="J732" s="297"/>
      <c r="K732" s="297"/>
      <c r="L732" s="297"/>
      <c r="M732" s="297"/>
      <c r="N732" s="297"/>
      <c r="O732" s="297"/>
      <c r="P732" s="297"/>
      <c r="Q732" s="297"/>
      <c r="R732" s="297"/>
      <c r="S732" s="297"/>
      <c r="T732" s="297"/>
      <c r="U732" s="297"/>
      <c r="V732" s="297"/>
      <c r="W732" s="297"/>
      <c r="X732" s="297"/>
      <c r="Y732" s="297"/>
      <c r="Z732" s="297"/>
    </row>
    <row r="733" spans="1:26" ht="15.75" customHeight="1">
      <c r="A733" s="297"/>
      <c r="B733" s="297"/>
      <c r="C733" s="297"/>
      <c r="D733" s="579"/>
      <c r="E733" s="297"/>
      <c r="F733" s="297"/>
      <c r="G733" s="297"/>
      <c r="H733" s="297"/>
      <c r="I733" s="297"/>
      <c r="J733" s="297"/>
      <c r="K733" s="297"/>
      <c r="L733" s="297"/>
      <c r="M733" s="297"/>
      <c r="N733" s="297"/>
      <c r="O733" s="297"/>
      <c r="P733" s="297"/>
      <c r="Q733" s="297"/>
      <c r="R733" s="297"/>
      <c r="S733" s="297"/>
      <c r="T733" s="297"/>
      <c r="U733" s="297"/>
      <c r="V733" s="297"/>
      <c r="W733" s="297"/>
      <c r="X733" s="297"/>
      <c r="Y733" s="297"/>
      <c r="Z733" s="297"/>
    </row>
    <row r="734" spans="1:26" ht="15.75" customHeight="1">
      <c r="A734" s="297"/>
      <c r="B734" s="297"/>
      <c r="C734" s="297"/>
      <c r="D734" s="579"/>
      <c r="E734" s="297"/>
      <c r="F734" s="297"/>
      <c r="G734" s="297"/>
      <c r="H734" s="297"/>
      <c r="I734" s="297"/>
      <c r="J734" s="297"/>
      <c r="K734" s="297"/>
      <c r="L734" s="297"/>
      <c r="M734" s="297"/>
      <c r="N734" s="297"/>
      <c r="O734" s="297"/>
      <c r="P734" s="297"/>
      <c r="Q734" s="297"/>
      <c r="R734" s="297"/>
      <c r="S734" s="297"/>
      <c r="T734" s="297"/>
      <c r="U734" s="297"/>
      <c r="V734" s="297"/>
      <c r="W734" s="297"/>
      <c r="X734" s="297"/>
      <c r="Y734" s="297"/>
      <c r="Z734" s="297"/>
    </row>
    <row r="735" spans="1:26" ht="15.75" customHeight="1">
      <c r="A735" s="297"/>
      <c r="B735" s="297"/>
      <c r="C735" s="297"/>
      <c r="D735" s="579"/>
      <c r="E735" s="297"/>
      <c r="F735" s="297"/>
      <c r="G735" s="297"/>
      <c r="H735" s="297"/>
      <c r="I735" s="297"/>
      <c r="J735" s="297"/>
      <c r="K735" s="297"/>
      <c r="L735" s="297"/>
      <c r="M735" s="297"/>
      <c r="N735" s="297"/>
      <c r="O735" s="297"/>
      <c r="P735" s="297"/>
      <c r="Q735" s="297"/>
      <c r="R735" s="297"/>
      <c r="S735" s="297"/>
      <c r="T735" s="297"/>
      <c r="U735" s="297"/>
      <c r="V735" s="297"/>
      <c r="W735" s="297"/>
      <c r="X735" s="297"/>
      <c r="Y735" s="297"/>
      <c r="Z735" s="297"/>
    </row>
    <row r="736" spans="1:26" ht="15.75" customHeight="1">
      <c r="A736" s="297"/>
      <c r="B736" s="297"/>
      <c r="C736" s="297"/>
      <c r="D736" s="579"/>
      <c r="E736" s="297"/>
      <c r="F736" s="297"/>
      <c r="G736" s="297"/>
      <c r="H736" s="297"/>
      <c r="I736" s="297"/>
      <c r="J736" s="297"/>
      <c r="K736" s="297"/>
      <c r="L736" s="297"/>
      <c r="M736" s="297"/>
      <c r="N736" s="297"/>
      <c r="O736" s="297"/>
      <c r="P736" s="297"/>
      <c r="Q736" s="297"/>
      <c r="R736" s="297"/>
      <c r="S736" s="297"/>
      <c r="T736" s="297"/>
      <c r="U736" s="297"/>
      <c r="V736" s="297"/>
      <c r="W736" s="297"/>
      <c r="X736" s="297"/>
      <c r="Y736" s="297"/>
      <c r="Z736" s="297"/>
    </row>
    <row r="737" spans="1:26" ht="15.75" customHeight="1">
      <c r="A737" s="297"/>
      <c r="B737" s="297"/>
      <c r="C737" s="297"/>
      <c r="D737" s="579"/>
      <c r="E737" s="297"/>
      <c r="F737" s="297"/>
      <c r="G737" s="297"/>
      <c r="H737" s="297"/>
      <c r="I737" s="297"/>
      <c r="J737" s="297"/>
      <c r="K737" s="297"/>
      <c r="L737" s="297"/>
      <c r="M737" s="297"/>
      <c r="N737" s="297"/>
      <c r="O737" s="297"/>
      <c r="P737" s="297"/>
      <c r="Q737" s="297"/>
      <c r="R737" s="297"/>
      <c r="S737" s="297"/>
      <c r="T737" s="297"/>
      <c r="U737" s="297"/>
      <c r="V737" s="297"/>
      <c r="W737" s="297"/>
      <c r="X737" s="297"/>
      <c r="Y737" s="297"/>
      <c r="Z737" s="297"/>
    </row>
    <row r="738" spans="1:26" ht="15.75" customHeight="1">
      <c r="A738" s="297"/>
      <c r="B738" s="297"/>
      <c r="C738" s="297"/>
      <c r="D738" s="579"/>
      <c r="E738" s="297"/>
      <c r="F738" s="297"/>
      <c r="G738" s="297"/>
      <c r="H738" s="297"/>
      <c r="I738" s="297"/>
      <c r="J738" s="297"/>
      <c r="K738" s="297"/>
      <c r="L738" s="297"/>
      <c r="M738" s="297"/>
      <c r="N738" s="297"/>
      <c r="O738" s="297"/>
      <c r="P738" s="297"/>
      <c r="Q738" s="297"/>
      <c r="R738" s="297"/>
      <c r="S738" s="297"/>
      <c r="T738" s="297"/>
      <c r="U738" s="297"/>
      <c r="V738" s="297"/>
      <c r="W738" s="297"/>
      <c r="X738" s="297"/>
      <c r="Y738" s="297"/>
      <c r="Z738" s="297"/>
    </row>
    <row r="739" spans="1:26" ht="15.75" customHeight="1">
      <c r="A739" s="297"/>
      <c r="B739" s="297"/>
      <c r="C739" s="297"/>
      <c r="D739" s="579"/>
      <c r="E739" s="297"/>
      <c r="F739" s="297"/>
      <c r="G739" s="297"/>
      <c r="H739" s="297"/>
      <c r="I739" s="297"/>
      <c r="J739" s="297"/>
      <c r="K739" s="297"/>
      <c r="L739" s="297"/>
      <c r="M739" s="297"/>
      <c r="N739" s="297"/>
      <c r="O739" s="297"/>
      <c r="P739" s="297"/>
      <c r="Q739" s="297"/>
      <c r="R739" s="297"/>
      <c r="S739" s="297"/>
      <c r="T739" s="297"/>
      <c r="U739" s="297"/>
      <c r="V739" s="297"/>
      <c r="W739" s="297"/>
      <c r="X739" s="297"/>
      <c r="Y739" s="297"/>
      <c r="Z739" s="297"/>
    </row>
    <row r="740" spans="1:26" ht="15.75" customHeight="1">
      <c r="A740" s="297"/>
      <c r="B740" s="297"/>
      <c r="C740" s="297"/>
      <c r="D740" s="579"/>
      <c r="E740" s="297"/>
      <c r="F740" s="297"/>
      <c r="G740" s="297"/>
      <c r="H740" s="297"/>
      <c r="I740" s="297"/>
      <c r="J740" s="297"/>
      <c r="K740" s="297"/>
      <c r="L740" s="297"/>
      <c r="M740" s="297"/>
      <c r="N740" s="297"/>
      <c r="O740" s="297"/>
      <c r="P740" s="297"/>
      <c r="Q740" s="297"/>
      <c r="R740" s="297"/>
      <c r="S740" s="297"/>
      <c r="T740" s="297"/>
      <c r="U740" s="297"/>
      <c r="V740" s="297"/>
      <c r="W740" s="297"/>
      <c r="X740" s="297"/>
      <c r="Y740" s="297"/>
      <c r="Z740" s="297"/>
    </row>
    <row r="741" spans="1:26" ht="15.75" customHeight="1">
      <c r="A741" s="297"/>
      <c r="B741" s="297"/>
      <c r="C741" s="297"/>
      <c r="D741" s="579"/>
      <c r="E741" s="297"/>
      <c r="F741" s="297"/>
      <c r="G741" s="297"/>
      <c r="H741" s="297"/>
      <c r="I741" s="297"/>
      <c r="J741" s="297"/>
      <c r="K741" s="297"/>
      <c r="L741" s="297"/>
      <c r="M741" s="297"/>
      <c r="N741" s="297"/>
      <c r="O741" s="297"/>
      <c r="P741" s="297"/>
      <c r="Q741" s="297"/>
      <c r="R741" s="297"/>
      <c r="S741" s="297"/>
      <c r="T741" s="297"/>
      <c r="U741" s="297"/>
      <c r="V741" s="297"/>
      <c r="W741" s="297"/>
      <c r="X741" s="297"/>
      <c r="Y741" s="297"/>
      <c r="Z741" s="297"/>
    </row>
    <row r="742" spans="1:26" ht="15.75" customHeight="1">
      <c r="A742" s="297"/>
      <c r="B742" s="297"/>
      <c r="C742" s="297"/>
      <c r="D742" s="579"/>
      <c r="E742" s="297"/>
      <c r="F742" s="297"/>
      <c r="G742" s="297"/>
      <c r="H742" s="297"/>
      <c r="I742" s="297"/>
      <c r="J742" s="297"/>
      <c r="K742" s="297"/>
      <c r="L742" s="297"/>
      <c r="M742" s="297"/>
      <c r="N742" s="297"/>
      <c r="O742" s="297"/>
      <c r="P742" s="297"/>
      <c r="Q742" s="297"/>
      <c r="R742" s="297"/>
      <c r="S742" s="297"/>
      <c r="T742" s="297"/>
      <c r="U742" s="297"/>
      <c r="V742" s="297"/>
      <c r="W742" s="297"/>
      <c r="X742" s="297"/>
      <c r="Y742" s="297"/>
      <c r="Z742" s="297"/>
    </row>
    <row r="743" spans="1:26" ht="15.75" customHeight="1">
      <c r="A743" s="297"/>
      <c r="B743" s="297"/>
      <c r="C743" s="297"/>
      <c r="D743" s="579"/>
      <c r="E743" s="297"/>
      <c r="F743" s="297"/>
      <c r="G743" s="297"/>
      <c r="H743" s="297"/>
      <c r="I743" s="297"/>
      <c r="J743" s="297"/>
      <c r="K743" s="297"/>
      <c r="L743" s="297"/>
      <c r="M743" s="297"/>
      <c r="N743" s="297"/>
      <c r="O743" s="297"/>
      <c r="P743" s="297"/>
      <c r="Q743" s="297"/>
      <c r="R743" s="297"/>
      <c r="S743" s="297"/>
      <c r="T743" s="297"/>
      <c r="U743" s="297"/>
      <c r="V743" s="297"/>
      <c r="W743" s="297"/>
      <c r="X743" s="297"/>
      <c r="Y743" s="297"/>
      <c r="Z743" s="297"/>
    </row>
    <row r="744" spans="1:26" ht="15.75" customHeight="1">
      <c r="A744" s="297"/>
      <c r="B744" s="297"/>
      <c r="C744" s="297"/>
      <c r="D744" s="579"/>
      <c r="E744" s="297"/>
      <c r="F744" s="297"/>
      <c r="G744" s="297"/>
      <c r="H744" s="297"/>
      <c r="I744" s="297"/>
      <c r="J744" s="297"/>
      <c r="K744" s="297"/>
      <c r="L744" s="297"/>
      <c r="M744" s="297"/>
      <c r="N744" s="297"/>
      <c r="O744" s="297"/>
      <c r="P744" s="297"/>
      <c r="Q744" s="297"/>
      <c r="R744" s="297"/>
      <c r="S744" s="297"/>
      <c r="T744" s="297"/>
      <c r="U744" s="297"/>
      <c r="V744" s="297"/>
      <c r="W744" s="297"/>
      <c r="X744" s="297"/>
      <c r="Y744" s="297"/>
      <c r="Z744" s="297"/>
    </row>
    <row r="745" spans="1:26" ht="15.75" customHeight="1">
      <c r="A745" s="297"/>
      <c r="B745" s="297"/>
      <c r="C745" s="297"/>
      <c r="D745" s="579"/>
      <c r="E745" s="297"/>
      <c r="F745" s="297"/>
      <c r="G745" s="297"/>
      <c r="H745" s="297"/>
      <c r="I745" s="297"/>
      <c r="J745" s="297"/>
      <c r="K745" s="297"/>
      <c r="L745" s="297"/>
      <c r="M745" s="297"/>
      <c r="N745" s="297"/>
      <c r="O745" s="297"/>
      <c r="P745" s="297"/>
      <c r="Q745" s="297"/>
      <c r="R745" s="297"/>
      <c r="S745" s="297"/>
      <c r="T745" s="297"/>
      <c r="U745" s="297"/>
      <c r="V745" s="297"/>
      <c r="W745" s="297"/>
      <c r="X745" s="297"/>
      <c r="Y745" s="297"/>
      <c r="Z745" s="297"/>
    </row>
    <row r="746" spans="1:26" ht="15.75" customHeight="1">
      <c r="A746" s="297"/>
      <c r="B746" s="297"/>
      <c r="C746" s="297"/>
      <c r="D746" s="579"/>
      <c r="E746" s="297"/>
      <c r="F746" s="297"/>
      <c r="G746" s="297"/>
      <c r="H746" s="297"/>
      <c r="I746" s="297"/>
      <c r="J746" s="297"/>
      <c r="K746" s="297"/>
      <c r="L746" s="297"/>
      <c r="M746" s="297"/>
      <c r="N746" s="297"/>
      <c r="O746" s="297"/>
      <c r="P746" s="297"/>
      <c r="Q746" s="297"/>
      <c r="R746" s="297"/>
      <c r="S746" s="297"/>
      <c r="T746" s="297"/>
      <c r="U746" s="297"/>
      <c r="V746" s="297"/>
      <c r="W746" s="297"/>
      <c r="X746" s="297"/>
      <c r="Y746" s="297"/>
      <c r="Z746" s="297"/>
    </row>
    <row r="747" spans="1:26" ht="15.75" customHeight="1">
      <c r="A747" s="297"/>
      <c r="B747" s="297"/>
      <c r="C747" s="297"/>
      <c r="D747" s="579"/>
      <c r="E747" s="297"/>
      <c r="F747" s="297"/>
      <c r="G747" s="297"/>
      <c r="H747" s="297"/>
      <c r="I747" s="297"/>
      <c r="J747" s="297"/>
      <c r="K747" s="297"/>
      <c r="L747" s="297"/>
      <c r="M747" s="297"/>
      <c r="N747" s="297"/>
      <c r="O747" s="297"/>
      <c r="P747" s="297"/>
      <c r="Q747" s="297"/>
      <c r="R747" s="297"/>
      <c r="S747" s="297"/>
      <c r="T747" s="297"/>
      <c r="U747" s="297"/>
      <c r="V747" s="297"/>
      <c r="W747" s="297"/>
      <c r="X747" s="297"/>
      <c r="Y747" s="297"/>
      <c r="Z747" s="297"/>
    </row>
    <row r="748" spans="1:26" ht="15.75" customHeight="1">
      <c r="A748" s="297"/>
      <c r="B748" s="297"/>
      <c r="C748" s="297"/>
      <c r="D748" s="579"/>
      <c r="E748" s="297"/>
      <c r="F748" s="297"/>
      <c r="G748" s="297"/>
      <c r="H748" s="297"/>
      <c r="I748" s="297"/>
      <c r="J748" s="297"/>
      <c r="K748" s="297"/>
      <c r="L748" s="297"/>
      <c r="M748" s="297"/>
      <c r="N748" s="297"/>
      <c r="O748" s="297"/>
      <c r="P748" s="297"/>
      <c r="Q748" s="297"/>
      <c r="R748" s="297"/>
      <c r="S748" s="297"/>
      <c r="T748" s="297"/>
      <c r="U748" s="297"/>
      <c r="V748" s="297"/>
      <c r="W748" s="297"/>
      <c r="X748" s="297"/>
      <c r="Y748" s="297"/>
      <c r="Z748" s="297"/>
    </row>
    <row r="749" spans="1:26" ht="15.75" customHeight="1">
      <c r="A749" s="297"/>
      <c r="B749" s="297"/>
      <c r="C749" s="297"/>
      <c r="D749" s="579"/>
      <c r="E749" s="297"/>
      <c r="F749" s="297"/>
      <c r="G749" s="297"/>
      <c r="H749" s="297"/>
      <c r="I749" s="297"/>
      <c r="J749" s="297"/>
      <c r="K749" s="297"/>
      <c r="L749" s="297"/>
      <c r="M749" s="297"/>
      <c r="N749" s="297"/>
      <c r="O749" s="297"/>
      <c r="P749" s="297"/>
      <c r="Q749" s="297"/>
      <c r="R749" s="297"/>
      <c r="S749" s="297"/>
      <c r="T749" s="297"/>
      <c r="U749" s="297"/>
      <c r="V749" s="297"/>
      <c r="W749" s="297"/>
      <c r="X749" s="297"/>
      <c r="Y749" s="297"/>
      <c r="Z749" s="297"/>
    </row>
    <row r="750" spans="1:26" ht="15.75" customHeight="1">
      <c r="A750" s="297"/>
      <c r="B750" s="297"/>
      <c r="C750" s="297"/>
      <c r="D750" s="579"/>
      <c r="E750" s="297"/>
      <c r="F750" s="297"/>
      <c r="G750" s="297"/>
      <c r="H750" s="297"/>
      <c r="I750" s="297"/>
      <c r="J750" s="297"/>
      <c r="K750" s="297"/>
      <c r="L750" s="297"/>
      <c r="M750" s="297"/>
      <c r="N750" s="297"/>
      <c r="O750" s="297"/>
      <c r="P750" s="297"/>
      <c r="Q750" s="297"/>
      <c r="R750" s="297"/>
      <c r="S750" s="297"/>
      <c r="T750" s="297"/>
      <c r="U750" s="297"/>
      <c r="V750" s="297"/>
      <c r="W750" s="297"/>
      <c r="X750" s="297"/>
      <c r="Y750" s="297"/>
      <c r="Z750" s="297"/>
    </row>
    <row r="751" spans="1:26" ht="15.75" customHeight="1">
      <c r="A751" s="297"/>
      <c r="B751" s="297"/>
      <c r="C751" s="297"/>
      <c r="D751" s="579"/>
      <c r="E751" s="297"/>
      <c r="F751" s="297"/>
      <c r="G751" s="297"/>
      <c r="H751" s="297"/>
      <c r="I751" s="297"/>
      <c r="J751" s="297"/>
      <c r="K751" s="297"/>
      <c r="L751" s="297"/>
      <c r="M751" s="297"/>
      <c r="N751" s="297"/>
      <c r="O751" s="297"/>
      <c r="P751" s="297"/>
      <c r="Q751" s="297"/>
      <c r="R751" s="297"/>
      <c r="S751" s="297"/>
      <c r="T751" s="297"/>
      <c r="U751" s="297"/>
      <c r="V751" s="297"/>
      <c r="W751" s="297"/>
      <c r="X751" s="297"/>
      <c r="Y751" s="297"/>
      <c r="Z751" s="297"/>
    </row>
    <row r="752" spans="1:26" ht="15.75" customHeight="1">
      <c r="A752" s="297"/>
      <c r="B752" s="297"/>
      <c r="C752" s="297"/>
      <c r="D752" s="579"/>
      <c r="E752" s="297"/>
      <c r="F752" s="297"/>
      <c r="G752" s="297"/>
      <c r="H752" s="297"/>
      <c r="I752" s="297"/>
      <c r="J752" s="297"/>
      <c r="K752" s="297"/>
      <c r="L752" s="297"/>
      <c r="M752" s="297"/>
      <c r="N752" s="297"/>
      <c r="O752" s="297"/>
      <c r="P752" s="297"/>
      <c r="Q752" s="297"/>
      <c r="R752" s="297"/>
      <c r="S752" s="297"/>
      <c r="T752" s="297"/>
      <c r="U752" s="297"/>
      <c r="V752" s="297"/>
      <c r="W752" s="297"/>
      <c r="X752" s="297"/>
      <c r="Y752" s="297"/>
      <c r="Z752" s="297"/>
    </row>
    <row r="753" spans="1:26" ht="15.75" customHeight="1">
      <c r="A753" s="297"/>
      <c r="B753" s="297"/>
      <c r="C753" s="297"/>
      <c r="D753" s="579"/>
      <c r="E753" s="297"/>
      <c r="F753" s="297"/>
      <c r="G753" s="297"/>
      <c r="H753" s="297"/>
      <c r="I753" s="297"/>
      <c r="J753" s="297"/>
      <c r="K753" s="297"/>
      <c r="L753" s="297"/>
      <c r="M753" s="297"/>
      <c r="N753" s="297"/>
      <c r="O753" s="297"/>
      <c r="P753" s="297"/>
      <c r="Q753" s="297"/>
      <c r="R753" s="297"/>
      <c r="S753" s="297"/>
      <c r="T753" s="297"/>
      <c r="U753" s="297"/>
      <c r="V753" s="297"/>
      <c r="W753" s="297"/>
      <c r="X753" s="297"/>
      <c r="Y753" s="297"/>
      <c r="Z753" s="297"/>
    </row>
    <row r="754" spans="1:26" ht="15.75" customHeight="1">
      <c r="A754" s="297"/>
      <c r="B754" s="297"/>
      <c r="C754" s="297"/>
      <c r="D754" s="579"/>
      <c r="E754" s="297"/>
      <c r="F754" s="297"/>
      <c r="G754" s="297"/>
      <c r="H754" s="297"/>
      <c r="I754" s="297"/>
      <c r="J754" s="297"/>
      <c r="K754" s="297"/>
      <c r="L754" s="297"/>
      <c r="M754" s="297"/>
      <c r="N754" s="297"/>
      <c r="O754" s="297"/>
      <c r="P754" s="297"/>
      <c r="Q754" s="297"/>
      <c r="R754" s="297"/>
      <c r="S754" s="297"/>
      <c r="T754" s="297"/>
      <c r="U754" s="297"/>
      <c r="V754" s="297"/>
      <c r="W754" s="297"/>
      <c r="X754" s="297"/>
      <c r="Y754" s="297"/>
      <c r="Z754" s="297"/>
    </row>
    <row r="755" spans="1:26" ht="15.75" customHeight="1">
      <c r="A755" s="297"/>
      <c r="B755" s="297"/>
      <c r="C755" s="297"/>
      <c r="D755" s="579"/>
      <c r="E755" s="297"/>
      <c r="F755" s="297"/>
      <c r="G755" s="297"/>
      <c r="H755" s="297"/>
      <c r="I755" s="297"/>
      <c r="J755" s="297"/>
      <c r="K755" s="297"/>
      <c r="L755" s="297"/>
      <c r="M755" s="297"/>
      <c r="N755" s="297"/>
      <c r="O755" s="297"/>
      <c r="P755" s="297"/>
      <c r="Q755" s="297"/>
      <c r="R755" s="297"/>
      <c r="S755" s="297"/>
      <c r="T755" s="297"/>
      <c r="U755" s="297"/>
      <c r="V755" s="297"/>
      <c r="W755" s="297"/>
      <c r="X755" s="297"/>
      <c r="Y755" s="297"/>
      <c r="Z755" s="297"/>
    </row>
    <row r="756" spans="1:26" ht="15.75" customHeight="1">
      <c r="A756" s="297"/>
      <c r="B756" s="297"/>
      <c r="C756" s="297"/>
      <c r="D756" s="579"/>
      <c r="E756" s="297"/>
      <c r="F756" s="297"/>
      <c r="G756" s="297"/>
      <c r="H756" s="297"/>
      <c r="I756" s="297"/>
      <c r="J756" s="297"/>
      <c r="K756" s="297"/>
      <c r="L756" s="297"/>
      <c r="M756" s="297"/>
      <c r="N756" s="297"/>
      <c r="O756" s="297"/>
      <c r="P756" s="297"/>
      <c r="Q756" s="297"/>
      <c r="R756" s="297"/>
      <c r="S756" s="297"/>
      <c r="T756" s="297"/>
      <c r="U756" s="297"/>
      <c r="V756" s="297"/>
      <c r="W756" s="297"/>
      <c r="X756" s="297"/>
      <c r="Y756" s="297"/>
      <c r="Z756" s="297"/>
    </row>
    <row r="757" spans="1:26" ht="15.75" customHeight="1">
      <c r="A757" s="297"/>
      <c r="B757" s="297"/>
      <c r="C757" s="297"/>
      <c r="D757" s="579"/>
      <c r="E757" s="297"/>
      <c r="F757" s="297"/>
      <c r="G757" s="297"/>
      <c r="H757" s="297"/>
      <c r="I757" s="297"/>
      <c r="J757" s="297"/>
      <c r="K757" s="297"/>
      <c r="L757" s="297"/>
      <c r="M757" s="297"/>
      <c r="N757" s="297"/>
      <c r="O757" s="297"/>
      <c r="P757" s="297"/>
      <c r="Q757" s="297"/>
      <c r="R757" s="297"/>
      <c r="S757" s="297"/>
      <c r="T757" s="297"/>
      <c r="U757" s="297"/>
      <c r="V757" s="297"/>
      <c r="W757" s="297"/>
      <c r="X757" s="297"/>
      <c r="Y757" s="297"/>
      <c r="Z757" s="297"/>
    </row>
    <row r="758" spans="1:26" ht="15.75" customHeight="1">
      <c r="A758" s="297"/>
      <c r="B758" s="297"/>
      <c r="C758" s="297"/>
      <c r="D758" s="579"/>
      <c r="E758" s="297"/>
      <c r="F758" s="297"/>
      <c r="G758" s="297"/>
      <c r="H758" s="297"/>
      <c r="I758" s="297"/>
      <c r="J758" s="297"/>
      <c r="K758" s="297"/>
      <c r="L758" s="297"/>
      <c r="M758" s="297"/>
      <c r="N758" s="297"/>
      <c r="O758" s="297"/>
      <c r="P758" s="297"/>
      <c r="Q758" s="297"/>
      <c r="R758" s="297"/>
      <c r="S758" s="297"/>
      <c r="T758" s="297"/>
      <c r="U758" s="297"/>
      <c r="V758" s="297"/>
      <c r="W758" s="297"/>
      <c r="X758" s="297"/>
      <c r="Y758" s="297"/>
      <c r="Z758" s="297"/>
    </row>
    <row r="759" spans="1:26" ht="15.75" customHeight="1">
      <c r="A759" s="297"/>
      <c r="B759" s="297"/>
      <c r="C759" s="297"/>
      <c r="D759" s="579"/>
      <c r="E759" s="297"/>
      <c r="F759" s="297"/>
      <c r="G759" s="297"/>
      <c r="H759" s="297"/>
      <c r="I759" s="297"/>
      <c r="J759" s="297"/>
      <c r="K759" s="297"/>
      <c r="L759" s="297"/>
      <c r="M759" s="297"/>
      <c r="N759" s="297"/>
      <c r="O759" s="297"/>
      <c r="P759" s="297"/>
      <c r="Q759" s="297"/>
      <c r="R759" s="297"/>
      <c r="S759" s="297"/>
      <c r="T759" s="297"/>
      <c r="U759" s="297"/>
      <c r="V759" s="297"/>
      <c r="W759" s="297"/>
      <c r="X759" s="297"/>
      <c r="Y759" s="297"/>
      <c r="Z759" s="297"/>
    </row>
    <row r="760" spans="1:26" ht="15.75" customHeight="1">
      <c r="A760" s="297"/>
      <c r="B760" s="297"/>
      <c r="C760" s="297"/>
      <c r="D760" s="579"/>
      <c r="E760" s="297"/>
      <c r="F760" s="297"/>
      <c r="G760" s="297"/>
      <c r="H760" s="297"/>
      <c r="I760" s="297"/>
      <c r="J760" s="297"/>
      <c r="K760" s="297"/>
      <c r="L760" s="297"/>
      <c r="M760" s="297"/>
      <c r="N760" s="297"/>
      <c r="O760" s="297"/>
      <c r="P760" s="297"/>
      <c r="Q760" s="297"/>
      <c r="R760" s="297"/>
      <c r="S760" s="297"/>
      <c r="T760" s="297"/>
      <c r="U760" s="297"/>
      <c r="V760" s="297"/>
      <c r="W760" s="297"/>
      <c r="X760" s="297"/>
      <c r="Y760" s="297"/>
      <c r="Z760" s="297"/>
    </row>
    <row r="761" spans="1:26" ht="15.75" customHeight="1">
      <c r="A761" s="297"/>
      <c r="B761" s="297"/>
      <c r="C761" s="297"/>
      <c r="D761" s="579"/>
      <c r="E761" s="297"/>
      <c r="F761" s="297"/>
      <c r="G761" s="297"/>
      <c r="H761" s="297"/>
      <c r="I761" s="297"/>
      <c r="J761" s="297"/>
      <c r="K761" s="297"/>
      <c r="L761" s="297"/>
      <c r="M761" s="297"/>
      <c r="N761" s="297"/>
      <c r="O761" s="297"/>
      <c r="P761" s="297"/>
      <c r="Q761" s="297"/>
      <c r="R761" s="297"/>
      <c r="S761" s="297"/>
      <c r="T761" s="297"/>
      <c r="U761" s="297"/>
      <c r="V761" s="297"/>
      <c r="W761" s="297"/>
      <c r="X761" s="297"/>
      <c r="Y761" s="297"/>
      <c r="Z761" s="297"/>
    </row>
    <row r="762" spans="1:26" ht="15.75" customHeight="1">
      <c r="A762" s="297"/>
      <c r="B762" s="297"/>
      <c r="C762" s="297"/>
      <c r="D762" s="579"/>
      <c r="E762" s="297"/>
      <c r="F762" s="297"/>
      <c r="G762" s="297"/>
      <c r="H762" s="297"/>
      <c r="I762" s="297"/>
      <c r="J762" s="297"/>
      <c r="K762" s="297"/>
      <c r="L762" s="297"/>
      <c r="M762" s="297"/>
      <c r="N762" s="297"/>
      <c r="O762" s="297"/>
      <c r="P762" s="297"/>
      <c r="Q762" s="297"/>
      <c r="R762" s="297"/>
      <c r="S762" s="297"/>
      <c r="T762" s="297"/>
      <c r="U762" s="297"/>
      <c r="V762" s="297"/>
      <c r="W762" s="297"/>
      <c r="X762" s="297"/>
      <c r="Y762" s="297"/>
      <c r="Z762" s="297"/>
    </row>
    <row r="763" spans="1:26" ht="15.75" customHeight="1">
      <c r="A763" s="297"/>
      <c r="B763" s="297"/>
      <c r="C763" s="297"/>
      <c r="D763" s="579"/>
      <c r="E763" s="297"/>
      <c r="F763" s="297"/>
      <c r="G763" s="297"/>
      <c r="H763" s="297"/>
      <c r="I763" s="297"/>
      <c r="J763" s="297"/>
      <c r="K763" s="297"/>
      <c r="L763" s="297"/>
      <c r="M763" s="297"/>
      <c r="N763" s="297"/>
      <c r="O763" s="297"/>
      <c r="P763" s="297"/>
      <c r="Q763" s="297"/>
      <c r="R763" s="297"/>
      <c r="S763" s="297"/>
      <c r="T763" s="297"/>
      <c r="U763" s="297"/>
      <c r="V763" s="297"/>
      <c r="W763" s="297"/>
      <c r="X763" s="297"/>
      <c r="Y763" s="297"/>
      <c r="Z763" s="297"/>
    </row>
    <row r="764" spans="1:26" ht="15.75" customHeight="1">
      <c r="A764" s="297"/>
      <c r="B764" s="297"/>
      <c r="C764" s="297"/>
      <c r="D764" s="579"/>
      <c r="E764" s="297"/>
      <c r="F764" s="297"/>
      <c r="G764" s="297"/>
      <c r="H764" s="297"/>
      <c r="I764" s="297"/>
      <c r="J764" s="297"/>
      <c r="K764" s="297"/>
      <c r="L764" s="297"/>
      <c r="M764" s="297"/>
      <c r="N764" s="297"/>
      <c r="O764" s="297"/>
      <c r="P764" s="297"/>
      <c r="Q764" s="297"/>
      <c r="R764" s="297"/>
      <c r="S764" s="297"/>
      <c r="T764" s="297"/>
      <c r="U764" s="297"/>
      <c r="V764" s="297"/>
      <c r="W764" s="297"/>
      <c r="X764" s="297"/>
      <c r="Y764" s="297"/>
      <c r="Z764" s="297"/>
    </row>
    <row r="765" spans="1:26" ht="15.75" customHeight="1">
      <c r="A765" s="297"/>
      <c r="B765" s="297"/>
      <c r="C765" s="297"/>
      <c r="D765" s="579"/>
      <c r="E765" s="297"/>
      <c r="F765" s="297"/>
      <c r="G765" s="297"/>
      <c r="H765" s="297"/>
      <c r="I765" s="297"/>
      <c r="J765" s="297"/>
      <c r="K765" s="297"/>
      <c r="L765" s="297"/>
      <c r="M765" s="297"/>
      <c r="N765" s="297"/>
      <c r="O765" s="297"/>
      <c r="P765" s="297"/>
      <c r="Q765" s="297"/>
      <c r="R765" s="297"/>
      <c r="S765" s="297"/>
      <c r="T765" s="297"/>
      <c r="U765" s="297"/>
      <c r="V765" s="297"/>
      <c r="W765" s="297"/>
      <c r="X765" s="297"/>
      <c r="Y765" s="297"/>
      <c r="Z765" s="297"/>
    </row>
    <row r="766" spans="1:26" ht="15.75" customHeight="1">
      <c r="A766" s="297"/>
      <c r="B766" s="297"/>
      <c r="C766" s="297"/>
      <c r="D766" s="579"/>
      <c r="E766" s="297"/>
      <c r="F766" s="297"/>
      <c r="G766" s="297"/>
      <c r="H766" s="297"/>
      <c r="I766" s="297"/>
      <c r="J766" s="297"/>
      <c r="K766" s="297"/>
      <c r="L766" s="297"/>
      <c r="M766" s="297"/>
      <c r="N766" s="297"/>
      <c r="O766" s="297"/>
      <c r="P766" s="297"/>
      <c r="Q766" s="297"/>
      <c r="R766" s="297"/>
      <c r="S766" s="297"/>
      <c r="T766" s="297"/>
      <c r="U766" s="297"/>
      <c r="V766" s="297"/>
      <c r="W766" s="297"/>
      <c r="X766" s="297"/>
      <c r="Y766" s="297"/>
      <c r="Z766" s="297"/>
    </row>
    <row r="767" spans="1:26" ht="15.75" customHeight="1">
      <c r="A767" s="297"/>
      <c r="B767" s="297"/>
      <c r="C767" s="297"/>
      <c r="D767" s="579"/>
      <c r="E767" s="297"/>
      <c r="F767" s="297"/>
      <c r="G767" s="297"/>
      <c r="H767" s="297"/>
      <c r="I767" s="297"/>
      <c r="J767" s="297"/>
      <c r="K767" s="297"/>
      <c r="L767" s="297"/>
      <c r="M767" s="297"/>
      <c r="N767" s="297"/>
      <c r="O767" s="297"/>
      <c r="P767" s="297"/>
      <c r="Q767" s="297"/>
      <c r="R767" s="297"/>
      <c r="S767" s="297"/>
      <c r="T767" s="297"/>
      <c r="U767" s="297"/>
      <c r="V767" s="297"/>
      <c r="W767" s="297"/>
      <c r="X767" s="297"/>
      <c r="Y767" s="297"/>
      <c r="Z767" s="297"/>
    </row>
    <row r="768" spans="1:26" ht="15.75" customHeight="1">
      <c r="A768" s="297"/>
      <c r="B768" s="297"/>
      <c r="C768" s="297"/>
      <c r="D768" s="579"/>
      <c r="E768" s="297"/>
      <c r="F768" s="297"/>
      <c r="G768" s="297"/>
      <c r="H768" s="297"/>
      <c r="I768" s="297"/>
      <c r="J768" s="297"/>
      <c r="K768" s="297"/>
      <c r="L768" s="297"/>
      <c r="M768" s="297"/>
      <c r="N768" s="297"/>
      <c r="O768" s="297"/>
      <c r="P768" s="297"/>
      <c r="Q768" s="297"/>
      <c r="R768" s="297"/>
      <c r="S768" s="297"/>
      <c r="T768" s="297"/>
      <c r="U768" s="297"/>
      <c r="V768" s="297"/>
      <c r="W768" s="297"/>
      <c r="X768" s="297"/>
      <c r="Y768" s="297"/>
      <c r="Z768" s="297"/>
    </row>
    <row r="769" spans="1:26" ht="15.75" customHeight="1">
      <c r="A769" s="297"/>
      <c r="B769" s="297"/>
      <c r="C769" s="297"/>
      <c r="D769" s="579"/>
      <c r="E769" s="297"/>
      <c r="F769" s="297"/>
      <c r="G769" s="297"/>
      <c r="H769" s="297"/>
      <c r="I769" s="297"/>
      <c r="J769" s="297"/>
      <c r="K769" s="297"/>
      <c r="L769" s="297"/>
      <c r="M769" s="297"/>
      <c r="N769" s="297"/>
      <c r="O769" s="297"/>
      <c r="P769" s="297"/>
      <c r="Q769" s="297"/>
      <c r="R769" s="297"/>
      <c r="S769" s="297"/>
      <c r="T769" s="297"/>
      <c r="U769" s="297"/>
      <c r="V769" s="297"/>
      <c r="W769" s="297"/>
      <c r="X769" s="297"/>
      <c r="Y769" s="297"/>
      <c r="Z769" s="297"/>
    </row>
    <row r="770" spans="1:26" ht="15.75" customHeight="1">
      <c r="A770" s="297"/>
      <c r="B770" s="297"/>
      <c r="C770" s="297"/>
      <c r="D770" s="579"/>
      <c r="E770" s="297"/>
      <c r="F770" s="297"/>
      <c r="G770" s="297"/>
      <c r="H770" s="297"/>
      <c r="I770" s="297"/>
      <c r="J770" s="297"/>
      <c r="K770" s="297"/>
      <c r="L770" s="297"/>
      <c r="M770" s="297"/>
      <c r="N770" s="297"/>
      <c r="O770" s="297"/>
      <c r="P770" s="297"/>
      <c r="Q770" s="297"/>
      <c r="R770" s="297"/>
      <c r="S770" s="297"/>
      <c r="T770" s="297"/>
      <c r="U770" s="297"/>
      <c r="V770" s="297"/>
      <c r="W770" s="297"/>
      <c r="X770" s="297"/>
      <c r="Y770" s="297"/>
      <c r="Z770" s="297"/>
    </row>
    <row r="771" spans="1:26" ht="15.75" customHeight="1">
      <c r="A771" s="297"/>
      <c r="B771" s="297"/>
      <c r="C771" s="297"/>
      <c r="D771" s="579"/>
      <c r="E771" s="297"/>
      <c r="F771" s="297"/>
      <c r="G771" s="297"/>
      <c r="H771" s="297"/>
      <c r="I771" s="297"/>
      <c r="J771" s="297"/>
      <c r="K771" s="297"/>
      <c r="L771" s="297"/>
      <c r="M771" s="297"/>
      <c r="N771" s="297"/>
      <c r="O771" s="297"/>
      <c r="P771" s="297"/>
      <c r="Q771" s="297"/>
      <c r="R771" s="297"/>
      <c r="S771" s="297"/>
      <c r="T771" s="297"/>
      <c r="U771" s="297"/>
      <c r="V771" s="297"/>
      <c r="W771" s="297"/>
      <c r="X771" s="297"/>
      <c r="Y771" s="297"/>
      <c r="Z771" s="297"/>
    </row>
    <row r="772" spans="1:26" ht="15.75" customHeight="1">
      <c r="A772" s="297"/>
      <c r="B772" s="297"/>
      <c r="C772" s="297"/>
      <c r="D772" s="579"/>
      <c r="E772" s="297"/>
      <c r="F772" s="297"/>
      <c r="G772" s="297"/>
      <c r="H772" s="297"/>
      <c r="I772" s="297"/>
      <c r="J772" s="297"/>
      <c r="K772" s="297"/>
      <c r="L772" s="297"/>
      <c r="M772" s="297"/>
      <c r="N772" s="297"/>
      <c r="O772" s="297"/>
      <c r="P772" s="297"/>
      <c r="Q772" s="297"/>
      <c r="R772" s="297"/>
      <c r="S772" s="297"/>
      <c r="T772" s="297"/>
      <c r="U772" s="297"/>
      <c r="V772" s="297"/>
      <c r="W772" s="297"/>
      <c r="X772" s="297"/>
      <c r="Y772" s="297"/>
      <c r="Z772" s="297"/>
    </row>
    <row r="773" spans="1:26" ht="15.75" customHeight="1">
      <c r="A773" s="297"/>
      <c r="B773" s="297"/>
      <c r="C773" s="297"/>
      <c r="D773" s="579"/>
      <c r="E773" s="297"/>
      <c r="F773" s="297"/>
      <c r="G773" s="297"/>
      <c r="H773" s="297"/>
      <c r="I773" s="297"/>
      <c r="J773" s="297"/>
      <c r="K773" s="297"/>
      <c r="L773" s="297"/>
      <c r="M773" s="297"/>
      <c r="N773" s="297"/>
      <c r="O773" s="297"/>
      <c r="P773" s="297"/>
      <c r="Q773" s="297"/>
      <c r="R773" s="297"/>
      <c r="S773" s="297"/>
      <c r="T773" s="297"/>
      <c r="U773" s="297"/>
      <c r="V773" s="297"/>
      <c r="W773" s="297"/>
      <c r="X773" s="297"/>
      <c r="Y773" s="297"/>
      <c r="Z773" s="297"/>
    </row>
    <row r="774" spans="1:26" ht="15.75" customHeight="1">
      <c r="A774" s="297"/>
      <c r="B774" s="297"/>
      <c r="C774" s="297"/>
      <c r="D774" s="579"/>
      <c r="E774" s="297"/>
      <c r="F774" s="297"/>
      <c r="G774" s="297"/>
      <c r="H774" s="297"/>
      <c r="I774" s="297"/>
      <c r="J774" s="297"/>
      <c r="K774" s="297"/>
      <c r="L774" s="297"/>
      <c r="M774" s="297"/>
      <c r="N774" s="297"/>
      <c r="O774" s="297"/>
      <c r="P774" s="297"/>
      <c r="Q774" s="297"/>
      <c r="R774" s="297"/>
      <c r="S774" s="297"/>
      <c r="T774" s="297"/>
      <c r="U774" s="297"/>
      <c r="V774" s="297"/>
      <c r="W774" s="297"/>
      <c r="X774" s="297"/>
      <c r="Y774" s="297"/>
      <c r="Z774" s="297"/>
    </row>
    <row r="775" spans="1:26" ht="15.75" customHeight="1">
      <c r="A775" s="297"/>
      <c r="B775" s="297"/>
      <c r="C775" s="297"/>
      <c r="D775" s="579"/>
      <c r="E775" s="297"/>
      <c r="F775" s="297"/>
      <c r="G775" s="297"/>
      <c r="H775" s="297"/>
      <c r="I775" s="297"/>
      <c r="J775" s="297"/>
      <c r="K775" s="297"/>
      <c r="L775" s="297"/>
      <c r="M775" s="297"/>
      <c r="N775" s="297"/>
      <c r="O775" s="297"/>
      <c r="P775" s="297"/>
      <c r="Q775" s="297"/>
      <c r="R775" s="297"/>
      <c r="S775" s="297"/>
      <c r="T775" s="297"/>
      <c r="U775" s="297"/>
      <c r="V775" s="297"/>
      <c r="W775" s="297"/>
      <c r="X775" s="297"/>
      <c r="Y775" s="297"/>
      <c r="Z775" s="297"/>
    </row>
    <row r="776" spans="1:26" ht="15.75" customHeight="1">
      <c r="A776" s="297"/>
      <c r="B776" s="297"/>
      <c r="C776" s="297"/>
      <c r="D776" s="579"/>
      <c r="E776" s="297"/>
      <c r="F776" s="297"/>
      <c r="G776" s="297"/>
      <c r="H776" s="297"/>
      <c r="I776" s="297"/>
      <c r="J776" s="297"/>
      <c r="K776" s="297"/>
      <c r="L776" s="297"/>
      <c r="M776" s="297"/>
      <c r="N776" s="297"/>
      <c r="O776" s="297"/>
      <c r="P776" s="297"/>
      <c r="Q776" s="297"/>
      <c r="R776" s="297"/>
      <c r="S776" s="297"/>
      <c r="T776" s="297"/>
      <c r="U776" s="297"/>
      <c r="V776" s="297"/>
      <c r="W776" s="297"/>
      <c r="X776" s="297"/>
      <c r="Y776" s="297"/>
      <c r="Z776" s="297"/>
    </row>
    <row r="777" spans="1:26" ht="15.75" customHeight="1">
      <c r="A777" s="297"/>
      <c r="B777" s="297"/>
      <c r="C777" s="297"/>
      <c r="D777" s="579"/>
      <c r="E777" s="297"/>
      <c r="F777" s="297"/>
      <c r="G777" s="297"/>
      <c r="H777" s="297"/>
      <c r="I777" s="297"/>
      <c r="J777" s="297"/>
      <c r="K777" s="297"/>
      <c r="L777" s="297"/>
      <c r="M777" s="297"/>
      <c r="N777" s="297"/>
      <c r="O777" s="297"/>
      <c r="P777" s="297"/>
      <c r="Q777" s="297"/>
      <c r="R777" s="297"/>
      <c r="S777" s="297"/>
      <c r="T777" s="297"/>
      <c r="U777" s="297"/>
      <c r="V777" s="297"/>
      <c r="W777" s="297"/>
      <c r="X777" s="297"/>
      <c r="Y777" s="297"/>
      <c r="Z777" s="297"/>
    </row>
    <row r="778" spans="1:26" ht="15.75" customHeight="1">
      <c r="A778" s="297"/>
      <c r="B778" s="297"/>
      <c r="C778" s="297"/>
      <c r="D778" s="579"/>
      <c r="E778" s="297"/>
      <c r="F778" s="297"/>
      <c r="G778" s="297"/>
      <c r="H778" s="297"/>
      <c r="I778" s="297"/>
      <c r="J778" s="297"/>
      <c r="K778" s="297"/>
      <c r="L778" s="297"/>
      <c r="M778" s="297"/>
      <c r="N778" s="297"/>
      <c r="O778" s="297"/>
      <c r="P778" s="297"/>
      <c r="Q778" s="297"/>
      <c r="R778" s="297"/>
      <c r="S778" s="297"/>
      <c r="T778" s="297"/>
      <c r="U778" s="297"/>
      <c r="V778" s="297"/>
      <c r="W778" s="297"/>
      <c r="X778" s="297"/>
      <c r="Y778" s="297"/>
      <c r="Z778" s="297"/>
    </row>
    <row r="779" spans="1:26" ht="15.75" customHeight="1">
      <c r="A779" s="297"/>
      <c r="B779" s="297"/>
      <c r="C779" s="297"/>
      <c r="D779" s="579"/>
      <c r="E779" s="297"/>
      <c r="F779" s="297"/>
      <c r="G779" s="297"/>
      <c r="H779" s="297"/>
      <c r="I779" s="297"/>
      <c r="J779" s="297"/>
      <c r="K779" s="297"/>
      <c r="L779" s="297"/>
      <c r="M779" s="297"/>
      <c r="N779" s="297"/>
      <c r="O779" s="297"/>
      <c r="P779" s="297"/>
      <c r="Q779" s="297"/>
      <c r="R779" s="297"/>
      <c r="S779" s="297"/>
      <c r="T779" s="297"/>
      <c r="U779" s="297"/>
      <c r="V779" s="297"/>
      <c r="W779" s="297"/>
      <c r="X779" s="297"/>
      <c r="Y779" s="297"/>
      <c r="Z779" s="297"/>
    </row>
    <row r="780" spans="1:26" ht="15.75" customHeight="1">
      <c r="A780" s="297"/>
      <c r="B780" s="297"/>
      <c r="C780" s="297"/>
      <c r="D780" s="579"/>
      <c r="E780" s="297"/>
      <c r="F780" s="297"/>
      <c r="G780" s="297"/>
      <c r="H780" s="297"/>
      <c r="I780" s="297"/>
      <c r="J780" s="297"/>
      <c r="K780" s="297"/>
      <c r="L780" s="297"/>
      <c r="M780" s="297"/>
      <c r="N780" s="297"/>
      <c r="O780" s="297"/>
      <c r="P780" s="297"/>
      <c r="Q780" s="297"/>
      <c r="R780" s="297"/>
      <c r="S780" s="297"/>
      <c r="T780" s="297"/>
      <c r="U780" s="297"/>
      <c r="V780" s="297"/>
      <c r="W780" s="297"/>
      <c r="X780" s="297"/>
      <c r="Y780" s="297"/>
      <c r="Z780" s="297"/>
    </row>
    <row r="781" spans="1:26" ht="15.75" customHeight="1">
      <c r="A781" s="297"/>
      <c r="B781" s="297"/>
      <c r="C781" s="297"/>
      <c r="D781" s="579"/>
      <c r="E781" s="297"/>
      <c r="F781" s="297"/>
      <c r="G781" s="297"/>
      <c r="H781" s="297"/>
      <c r="I781" s="297"/>
      <c r="J781" s="297"/>
      <c r="K781" s="297"/>
      <c r="L781" s="297"/>
      <c r="M781" s="297"/>
      <c r="N781" s="297"/>
      <c r="O781" s="297"/>
      <c r="P781" s="297"/>
      <c r="Q781" s="297"/>
      <c r="R781" s="297"/>
      <c r="S781" s="297"/>
      <c r="T781" s="297"/>
      <c r="U781" s="297"/>
      <c r="V781" s="297"/>
      <c r="W781" s="297"/>
      <c r="X781" s="297"/>
      <c r="Y781" s="297"/>
      <c r="Z781" s="297"/>
    </row>
    <row r="782" spans="1:26" ht="15.75" customHeight="1">
      <c r="A782" s="297"/>
      <c r="B782" s="297"/>
      <c r="C782" s="297"/>
      <c r="D782" s="579"/>
      <c r="E782" s="297"/>
      <c r="F782" s="297"/>
      <c r="G782" s="297"/>
      <c r="H782" s="297"/>
      <c r="I782" s="297"/>
      <c r="J782" s="297"/>
      <c r="K782" s="297"/>
      <c r="L782" s="297"/>
      <c r="M782" s="297"/>
      <c r="N782" s="297"/>
      <c r="O782" s="297"/>
      <c r="P782" s="297"/>
      <c r="Q782" s="297"/>
      <c r="R782" s="297"/>
      <c r="S782" s="297"/>
      <c r="T782" s="297"/>
      <c r="U782" s="297"/>
      <c r="V782" s="297"/>
      <c r="W782" s="297"/>
      <c r="X782" s="297"/>
      <c r="Y782" s="297"/>
      <c r="Z782" s="297"/>
    </row>
    <row r="783" spans="1:26" ht="15.75" customHeight="1">
      <c r="A783" s="297"/>
      <c r="B783" s="297"/>
      <c r="C783" s="297"/>
      <c r="D783" s="579"/>
      <c r="E783" s="297"/>
      <c r="F783" s="297"/>
      <c r="G783" s="297"/>
      <c r="H783" s="297"/>
      <c r="I783" s="297"/>
      <c r="J783" s="297"/>
      <c r="K783" s="297"/>
      <c r="L783" s="297"/>
      <c r="M783" s="297"/>
      <c r="N783" s="297"/>
      <c r="O783" s="297"/>
      <c r="P783" s="297"/>
      <c r="Q783" s="297"/>
      <c r="R783" s="297"/>
      <c r="S783" s="297"/>
      <c r="T783" s="297"/>
      <c r="U783" s="297"/>
      <c r="V783" s="297"/>
      <c r="W783" s="297"/>
      <c r="X783" s="297"/>
      <c r="Y783" s="297"/>
      <c r="Z783" s="297"/>
    </row>
    <row r="784" spans="1:26" ht="15.75" customHeight="1">
      <c r="A784" s="297"/>
      <c r="B784" s="297"/>
      <c r="C784" s="297"/>
      <c r="D784" s="579"/>
      <c r="E784" s="297"/>
      <c r="F784" s="297"/>
      <c r="G784" s="297"/>
      <c r="H784" s="297"/>
      <c r="I784" s="297"/>
      <c r="J784" s="297"/>
      <c r="K784" s="297"/>
      <c r="L784" s="297"/>
      <c r="M784" s="297"/>
      <c r="N784" s="297"/>
      <c r="O784" s="297"/>
      <c r="P784" s="297"/>
      <c r="Q784" s="297"/>
      <c r="R784" s="297"/>
      <c r="S784" s="297"/>
      <c r="T784" s="297"/>
      <c r="U784" s="297"/>
      <c r="V784" s="297"/>
      <c r="W784" s="297"/>
      <c r="X784" s="297"/>
      <c r="Y784" s="297"/>
      <c r="Z784" s="297"/>
    </row>
    <row r="785" spans="1:26" ht="15.75" customHeight="1">
      <c r="A785" s="297"/>
      <c r="B785" s="297"/>
      <c r="C785" s="297"/>
      <c r="D785" s="579"/>
      <c r="E785" s="297"/>
      <c r="F785" s="297"/>
      <c r="G785" s="297"/>
      <c r="H785" s="297"/>
      <c r="I785" s="297"/>
      <c r="J785" s="297"/>
      <c r="K785" s="297"/>
      <c r="L785" s="297"/>
      <c r="M785" s="297"/>
      <c r="N785" s="297"/>
      <c r="O785" s="297"/>
      <c r="P785" s="297"/>
      <c r="Q785" s="297"/>
      <c r="R785" s="297"/>
      <c r="S785" s="297"/>
      <c r="T785" s="297"/>
      <c r="U785" s="297"/>
      <c r="V785" s="297"/>
      <c r="W785" s="297"/>
      <c r="X785" s="297"/>
      <c r="Y785" s="297"/>
      <c r="Z785" s="297"/>
    </row>
    <row r="786" spans="1:26" ht="15.75" customHeight="1">
      <c r="A786" s="297"/>
      <c r="B786" s="297"/>
      <c r="C786" s="297"/>
      <c r="D786" s="579"/>
      <c r="E786" s="297"/>
      <c r="F786" s="297"/>
      <c r="G786" s="297"/>
      <c r="H786" s="297"/>
      <c r="I786" s="297"/>
      <c r="J786" s="297"/>
      <c r="K786" s="297"/>
      <c r="L786" s="297"/>
      <c r="M786" s="297"/>
      <c r="N786" s="297"/>
      <c r="O786" s="297"/>
      <c r="P786" s="297"/>
      <c r="Q786" s="297"/>
      <c r="R786" s="297"/>
      <c r="S786" s="297"/>
      <c r="T786" s="297"/>
      <c r="U786" s="297"/>
      <c r="V786" s="297"/>
      <c r="W786" s="297"/>
      <c r="X786" s="297"/>
      <c r="Y786" s="297"/>
      <c r="Z786" s="297"/>
    </row>
    <row r="787" spans="1:26" ht="15.75" customHeight="1">
      <c r="A787" s="297"/>
      <c r="B787" s="297"/>
      <c r="C787" s="297"/>
      <c r="D787" s="579"/>
      <c r="E787" s="297"/>
      <c r="F787" s="297"/>
      <c r="G787" s="297"/>
      <c r="H787" s="297"/>
      <c r="I787" s="297"/>
      <c r="J787" s="297"/>
      <c r="K787" s="297"/>
      <c r="L787" s="297"/>
      <c r="M787" s="297"/>
      <c r="N787" s="297"/>
      <c r="O787" s="297"/>
      <c r="P787" s="297"/>
      <c r="Q787" s="297"/>
      <c r="R787" s="297"/>
      <c r="S787" s="297"/>
      <c r="T787" s="297"/>
      <c r="U787" s="297"/>
      <c r="V787" s="297"/>
      <c r="W787" s="297"/>
      <c r="X787" s="297"/>
      <c r="Y787" s="297"/>
      <c r="Z787" s="297"/>
    </row>
    <row r="788" spans="1:26" ht="15.75" customHeight="1">
      <c r="A788" s="297"/>
      <c r="B788" s="297"/>
      <c r="C788" s="297"/>
      <c r="D788" s="579"/>
      <c r="E788" s="297"/>
      <c r="F788" s="297"/>
      <c r="G788" s="297"/>
      <c r="H788" s="297"/>
      <c r="I788" s="297"/>
      <c r="J788" s="297"/>
      <c r="K788" s="297"/>
      <c r="L788" s="297"/>
      <c r="M788" s="297"/>
      <c r="N788" s="297"/>
      <c r="O788" s="297"/>
      <c r="P788" s="297"/>
      <c r="Q788" s="297"/>
      <c r="R788" s="297"/>
      <c r="S788" s="297"/>
      <c r="T788" s="297"/>
      <c r="U788" s="297"/>
      <c r="V788" s="297"/>
      <c r="W788" s="297"/>
      <c r="X788" s="297"/>
      <c r="Y788" s="297"/>
      <c r="Z788" s="297"/>
    </row>
    <row r="789" spans="1:26" ht="15.75" customHeight="1">
      <c r="A789" s="297"/>
      <c r="B789" s="297"/>
      <c r="C789" s="297"/>
      <c r="D789" s="579"/>
      <c r="E789" s="297"/>
      <c r="F789" s="297"/>
      <c r="G789" s="297"/>
      <c r="H789" s="297"/>
      <c r="I789" s="297"/>
      <c r="J789" s="297"/>
      <c r="K789" s="297"/>
      <c r="L789" s="297"/>
      <c r="M789" s="297"/>
      <c r="N789" s="297"/>
      <c r="O789" s="297"/>
      <c r="P789" s="297"/>
      <c r="Q789" s="297"/>
      <c r="R789" s="297"/>
      <c r="S789" s="297"/>
      <c r="T789" s="297"/>
      <c r="U789" s="297"/>
      <c r="V789" s="297"/>
      <c r="W789" s="297"/>
      <c r="X789" s="297"/>
      <c r="Y789" s="297"/>
      <c r="Z789" s="297"/>
    </row>
    <row r="790" spans="1:26" ht="15.75" customHeight="1">
      <c r="A790" s="297"/>
      <c r="B790" s="297"/>
      <c r="C790" s="297"/>
      <c r="D790" s="579"/>
      <c r="E790" s="297"/>
      <c r="F790" s="297"/>
      <c r="G790" s="297"/>
      <c r="H790" s="297"/>
      <c r="I790" s="297"/>
      <c r="J790" s="297"/>
      <c r="K790" s="297"/>
      <c r="L790" s="297"/>
      <c r="M790" s="297"/>
      <c r="N790" s="297"/>
      <c r="O790" s="297"/>
      <c r="P790" s="297"/>
      <c r="Q790" s="297"/>
      <c r="R790" s="297"/>
      <c r="S790" s="297"/>
      <c r="T790" s="297"/>
      <c r="U790" s="297"/>
      <c r="V790" s="297"/>
      <c r="W790" s="297"/>
      <c r="X790" s="297"/>
      <c r="Y790" s="297"/>
      <c r="Z790" s="297"/>
    </row>
    <row r="791" spans="1:26" ht="15.75" customHeight="1">
      <c r="A791" s="297"/>
      <c r="B791" s="297"/>
      <c r="C791" s="297"/>
      <c r="D791" s="579"/>
      <c r="E791" s="297"/>
      <c r="F791" s="297"/>
      <c r="G791" s="297"/>
      <c r="H791" s="297"/>
      <c r="I791" s="297"/>
      <c r="J791" s="297"/>
      <c r="K791" s="297"/>
      <c r="L791" s="297"/>
      <c r="M791" s="297"/>
      <c r="N791" s="297"/>
      <c r="O791" s="297"/>
      <c r="P791" s="297"/>
      <c r="Q791" s="297"/>
      <c r="R791" s="297"/>
      <c r="S791" s="297"/>
      <c r="T791" s="297"/>
      <c r="U791" s="297"/>
      <c r="V791" s="297"/>
      <c r="W791" s="297"/>
      <c r="X791" s="297"/>
      <c r="Y791" s="297"/>
      <c r="Z791" s="297"/>
    </row>
    <row r="792" spans="1:26" ht="15.75" customHeight="1">
      <c r="A792" s="297"/>
      <c r="B792" s="297"/>
      <c r="C792" s="297"/>
      <c r="D792" s="579"/>
      <c r="E792" s="297"/>
      <c r="F792" s="297"/>
      <c r="G792" s="297"/>
      <c r="H792" s="297"/>
      <c r="I792" s="297"/>
      <c r="J792" s="297"/>
      <c r="K792" s="297"/>
      <c r="L792" s="297"/>
      <c r="M792" s="297"/>
      <c r="N792" s="297"/>
      <c r="O792" s="297"/>
      <c r="P792" s="297"/>
      <c r="Q792" s="297"/>
      <c r="R792" s="297"/>
      <c r="S792" s="297"/>
      <c r="T792" s="297"/>
      <c r="U792" s="297"/>
      <c r="V792" s="297"/>
      <c r="W792" s="297"/>
      <c r="X792" s="297"/>
      <c r="Y792" s="297"/>
      <c r="Z792" s="297"/>
    </row>
    <row r="793" spans="1:26" ht="15.75" customHeight="1">
      <c r="A793" s="297"/>
      <c r="B793" s="297"/>
      <c r="C793" s="297"/>
      <c r="D793" s="579"/>
      <c r="E793" s="297"/>
      <c r="F793" s="297"/>
      <c r="G793" s="297"/>
      <c r="H793" s="297"/>
      <c r="I793" s="297"/>
      <c r="J793" s="297"/>
      <c r="K793" s="297"/>
      <c r="L793" s="297"/>
      <c r="M793" s="297"/>
      <c r="N793" s="297"/>
      <c r="O793" s="297"/>
      <c r="P793" s="297"/>
      <c r="Q793" s="297"/>
      <c r="R793" s="297"/>
      <c r="S793" s="297"/>
      <c r="T793" s="297"/>
      <c r="U793" s="297"/>
      <c r="V793" s="297"/>
      <c r="W793" s="297"/>
      <c r="X793" s="297"/>
      <c r="Y793" s="297"/>
      <c r="Z793" s="297"/>
    </row>
    <row r="794" spans="1:26" ht="15.75" customHeight="1">
      <c r="A794" s="297"/>
      <c r="B794" s="297"/>
      <c r="C794" s="297"/>
      <c r="D794" s="579"/>
      <c r="E794" s="297"/>
      <c r="F794" s="297"/>
      <c r="G794" s="297"/>
      <c r="H794" s="297"/>
      <c r="I794" s="297"/>
      <c r="J794" s="297"/>
      <c r="K794" s="297"/>
      <c r="L794" s="297"/>
      <c r="M794" s="297"/>
      <c r="N794" s="297"/>
      <c r="O794" s="297"/>
      <c r="P794" s="297"/>
      <c r="Q794" s="297"/>
      <c r="R794" s="297"/>
      <c r="S794" s="297"/>
      <c r="T794" s="297"/>
      <c r="U794" s="297"/>
      <c r="V794" s="297"/>
      <c r="W794" s="297"/>
      <c r="X794" s="297"/>
      <c r="Y794" s="297"/>
      <c r="Z794" s="297"/>
    </row>
    <row r="795" spans="1:26" ht="15.75" customHeight="1">
      <c r="A795" s="297"/>
      <c r="B795" s="297"/>
      <c r="C795" s="297"/>
      <c r="D795" s="579"/>
      <c r="E795" s="297"/>
      <c r="F795" s="297"/>
      <c r="G795" s="297"/>
      <c r="H795" s="297"/>
      <c r="I795" s="297"/>
      <c r="J795" s="297"/>
      <c r="K795" s="297"/>
      <c r="L795" s="297"/>
      <c r="M795" s="297"/>
      <c r="N795" s="297"/>
      <c r="O795" s="297"/>
      <c r="P795" s="297"/>
      <c r="Q795" s="297"/>
      <c r="R795" s="297"/>
      <c r="S795" s="297"/>
      <c r="T795" s="297"/>
      <c r="U795" s="297"/>
      <c r="V795" s="297"/>
      <c r="W795" s="297"/>
      <c r="X795" s="297"/>
      <c r="Y795" s="297"/>
      <c r="Z795" s="297"/>
    </row>
    <row r="796" spans="1:26" ht="15.75" customHeight="1">
      <c r="A796" s="297"/>
      <c r="B796" s="297"/>
      <c r="C796" s="297"/>
      <c r="D796" s="579"/>
      <c r="E796" s="297"/>
      <c r="F796" s="297"/>
      <c r="G796" s="297"/>
      <c r="H796" s="297"/>
      <c r="I796" s="297"/>
      <c r="J796" s="297"/>
      <c r="K796" s="297"/>
      <c r="L796" s="297"/>
      <c r="M796" s="297"/>
      <c r="N796" s="297"/>
      <c r="O796" s="297"/>
      <c r="P796" s="297"/>
      <c r="Q796" s="297"/>
      <c r="R796" s="297"/>
      <c r="S796" s="297"/>
      <c r="T796" s="297"/>
      <c r="U796" s="297"/>
      <c r="V796" s="297"/>
      <c r="W796" s="297"/>
      <c r="X796" s="297"/>
      <c r="Y796" s="297"/>
      <c r="Z796" s="297"/>
    </row>
    <row r="797" spans="1:26" ht="15.75" customHeight="1">
      <c r="A797" s="297"/>
      <c r="B797" s="297"/>
      <c r="C797" s="297"/>
      <c r="D797" s="579"/>
      <c r="E797" s="297"/>
      <c r="F797" s="297"/>
      <c r="G797" s="297"/>
      <c r="H797" s="297"/>
      <c r="I797" s="297"/>
      <c r="J797" s="297"/>
      <c r="K797" s="297"/>
      <c r="L797" s="297"/>
      <c r="M797" s="297"/>
      <c r="N797" s="297"/>
      <c r="O797" s="297"/>
      <c r="P797" s="297"/>
      <c r="Q797" s="297"/>
      <c r="R797" s="297"/>
      <c r="S797" s="297"/>
      <c r="T797" s="297"/>
      <c r="U797" s="297"/>
      <c r="V797" s="297"/>
      <c r="W797" s="297"/>
      <c r="X797" s="297"/>
      <c r="Y797" s="297"/>
      <c r="Z797" s="297"/>
    </row>
    <row r="798" spans="1:26" ht="15.75" customHeight="1">
      <c r="A798" s="297"/>
      <c r="B798" s="297"/>
      <c r="C798" s="297"/>
      <c r="D798" s="579"/>
      <c r="E798" s="297"/>
      <c r="F798" s="297"/>
      <c r="G798" s="297"/>
      <c r="H798" s="297"/>
      <c r="I798" s="297"/>
      <c r="J798" s="297"/>
      <c r="K798" s="297"/>
      <c r="L798" s="297"/>
      <c r="M798" s="297"/>
      <c r="N798" s="297"/>
      <c r="O798" s="297"/>
      <c r="P798" s="297"/>
      <c r="Q798" s="297"/>
      <c r="R798" s="297"/>
      <c r="S798" s="297"/>
      <c r="T798" s="297"/>
      <c r="U798" s="297"/>
      <c r="V798" s="297"/>
      <c r="W798" s="297"/>
      <c r="X798" s="297"/>
      <c r="Y798" s="297"/>
      <c r="Z798" s="297"/>
    </row>
    <row r="799" spans="1:26" ht="15.75" customHeight="1">
      <c r="A799" s="297"/>
      <c r="B799" s="297"/>
      <c r="C799" s="297"/>
      <c r="D799" s="579"/>
      <c r="E799" s="297"/>
      <c r="F799" s="297"/>
      <c r="G799" s="297"/>
      <c r="H799" s="297"/>
      <c r="I799" s="297"/>
      <c r="J799" s="297"/>
      <c r="K799" s="297"/>
      <c r="L799" s="297"/>
      <c r="M799" s="297"/>
      <c r="N799" s="297"/>
      <c r="O799" s="297"/>
      <c r="P799" s="297"/>
      <c r="Q799" s="297"/>
      <c r="R799" s="297"/>
      <c r="S799" s="297"/>
      <c r="T799" s="297"/>
      <c r="U799" s="297"/>
      <c r="V799" s="297"/>
      <c r="W799" s="297"/>
      <c r="X799" s="297"/>
      <c r="Y799" s="297"/>
      <c r="Z799" s="297"/>
    </row>
    <row r="800" spans="1:26" ht="15.75" customHeight="1">
      <c r="A800" s="297"/>
      <c r="B800" s="297"/>
      <c r="C800" s="297"/>
      <c r="D800" s="579"/>
      <c r="E800" s="297"/>
      <c r="F800" s="297"/>
      <c r="G800" s="297"/>
      <c r="H800" s="297"/>
      <c r="I800" s="297"/>
      <c r="J800" s="297"/>
      <c r="K800" s="297"/>
      <c r="L800" s="297"/>
      <c r="M800" s="297"/>
      <c r="N800" s="297"/>
      <c r="O800" s="297"/>
      <c r="P800" s="297"/>
      <c r="Q800" s="297"/>
      <c r="R800" s="297"/>
      <c r="S800" s="297"/>
      <c r="T800" s="297"/>
      <c r="U800" s="297"/>
      <c r="V800" s="297"/>
      <c r="W800" s="297"/>
      <c r="X800" s="297"/>
      <c r="Y800" s="297"/>
      <c r="Z800" s="297"/>
    </row>
    <row r="801" spans="1:26" ht="15.75" customHeight="1">
      <c r="A801" s="297"/>
      <c r="B801" s="297"/>
      <c r="C801" s="297"/>
      <c r="D801" s="579"/>
      <c r="E801" s="297"/>
      <c r="F801" s="297"/>
      <c r="G801" s="297"/>
      <c r="H801" s="297"/>
      <c r="I801" s="297"/>
      <c r="J801" s="297"/>
      <c r="K801" s="297"/>
      <c r="L801" s="297"/>
      <c r="M801" s="297"/>
      <c r="N801" s="297"/>
      <c r="O801" s="297"/>
      <c r="P801" s="297"/>
      <c r="Q801" s="297"/>
      <c r="R801" s="297"/>
      <c r="S801" s="297"/>
      <c r="T801" s="297"/>
      <c r="U801" s="297"/>
      <c r="V801" s="297"/>
      <c r="W801" s="297"/>
      <c r="X801" s="297"/>
      <c r="Y801" s="297"/>
      <c r="Z801" s="297"/>
    </row>
    <row r="802" spans="1:26" ht="15.75" customHeight="1">
      <c r="A802" s="297"/>
      <c r="B802" s="297"/>
      <c r="C802" s="297"/>
      <c r="D802" s="579"/>
      <c r="E802" s="297"/>
      <c r="F802" s="297"/>
      <c r="G802" s="297"/>
      <c r="H802" s="297"/>
      <c r="I802" s="297"/>
      <c r="J802" s="297"/>
      <c r="K802" s="297"/>
      <c r="L802" s="297"/>
      <c r="M802" s="297"/>
      <c r="N802" s="297"/>
      <c r="O802" s="297"/>
      <c r="P802" s="297"/>
      <c r="Q802" s="297"/>
      <c r="R802" s="297"/>
      <c r="S802" s="297"/>
      <c r="T802" s="297"/>
      <c r="U802" s="297"/>
      <c r="V802" s="297"/>
      <c r="W802" s="297"/>
      <c r="X802" s="297"/>
      <c r="Y802" s="297"/>
      <c r="Z802" s="297"/>
    </row>
    <row r="803" spans="1:26" ht="15.75" customHeight="1">
      <c r="A803" s="297"/>
      <c r="B803" s="297"/>
      <c r="C803" s="297"/>
      <c r="D803" s="579"/>
      <c r="E803" s="297"/>
      <c r="F803" s="297"/>
      <c r="G803" s="297"/>
      <c r="H803" s="297"/>
      <c r="I803" s="297"/>
      <c r="J803" s="297"/>
      <c r="K803" s="297"/>
      <c r="L803" s="297"/>
      <c r="M803" s="297"/>
      <c r="N803" s="297"/>
      <c r="O803" s="297"/>
      <c r="P803" s="297"/>
      <c r="Q803" s="297"/>
      <c r="R803" s="297"/>
      <c r="S803" s="297"/>
      <c r="T803" s="297"/>
      <c r="U803" s="297"/>
      <c r="V803" s="297"/>
      <c r="W803" s="297"/>
      <c r="X803" s="297"/>
      <c r="Y803" s="297"/>
      <c r="Z803" s="297"/>
    </row>
    <row r="804" spans="1:26" ht="15.75" customHeight="1">
      <c r="A804" s="297"/>
      <c r="B804" s="297"/>
      <c r="C804" s="297"/>
      <c r="D804" s="579"/>
      <c r="E804" s="297"/>
      <c r="F804" s="297"/>
      <c r="G804" s="297"/>
      <c r="H804" s="297"/>
      <c r="I804" s="297"/>
      <c r="J804" s="297"/>
      <c r="K804" s="297"/>
      <c r="L804" s="297"/>
      <c r="M804" s="297"/>
      <c r="N804" s="297"/>
      <c r="O804" s="297"/>
      <c r="P804" s="297"/>
      <c r="Q804" s="297"/>
      <c r="R804" s="297"/>
      <c r="S804" s="297"/>
      <c r="T804" s="297"/>
      <c r="U804" s="297"/>
      <c r="V804" s="297"/>
      <c r="W804" s="297"/>
      <c r="X804" s="297"/>
      <c r="Y804" s="297"/>
      <c r="Z804" s="297"/>
    </row>
    <row r="805" spans="1:26" ht="15.75" customHeight="1">
      <c r="A805" s="297"/>
      <c r="B805" s="297"/>
      <c r="C805" s="297"/>
      <c r="D805" s="579"/>
      <c r="E805" s="297"/>
      <c r="F805" s="297"/>
      <c r="G805" s="297"/>
      <c r="H805" s="297"/>
      <c r="I805" s="297"/>
      <c r="J805" s="297"/>
      <c r="K805" s="297"/>
      <c r="L805" s="297"/>
      <c r="M805" s="297"/>
      <c r="N805" s="297"/>
      <c r="O805" s="297"/>
      <c r="P805" s="297"/>
      <c r="Q805" s="297"/>
      <c r="R805" s="297"/>
      <c r="S805" s="297"/>
      <c r="T805" s="297"/>
      <c r="U805" s="297"/>
      <c r="V805" s="297"/>
      <c r="W805" s="297"/>
      <c r="X805" s="297"/>
      <c r="Y805" s="297"/>
      <c r="Z805" s="297"/>
    </row>
    <row r="806" spans="1:26" ht="15.75" customHeight="1">
      <c r="A806" s="297"/>
      <c r="B806" s="297"/>
      <c r="C806" s="297"/>
      <c r="D806" s="579"/>
      <c r="E806" s="297"/>
      <c r="F806" s="297"/>
      <c r="G806" s="297"/>
      <c r="H806" s="297"/>
      <c r="I806" s="297"/>
      <c r="J806" s="297"/>
      <c r="K806" s="297"/>
      <c r="L806" s="297"/>
      <c r="M806" s="297"/>
      <c r="N806" s="297"/>
      <c r="O806" s="297"/>
      <c r="P806" s="297"/>
      <c r="Q806" s="297"/>
      <c r="R806" s="297"/>
      <c r="S806" s="297"/>
      <c r="T806" s="297"/>
      <c r="U806" s="297"/>
      <c r="V806" s="297"/>
      <c r="W806" s="297"/>
      <c r="X806" s="297"/>
      <c r="Y806" s="297"/>
      <c r="Z806" s="297"/>
    </row>
    <row r="807" spans="1:26" ht="15.75" customHeight="1">
      <c r="A807" s="297"/>
      <c r="B807" s="297"/>
      <c r="C807" s="297"/>
      <c r="D807" s="579"/>
      <c r="E807" s="297"/>
      <c r="F807" s="297"/>
      <c r="G807" s="297"/>
      <c r="H807" s="297"/>
      <c r="I807" s="297"/>
      <c r="J807" s="297"/>
      <c r="K807" s="297"/>
      <c r="L807" s="297"/>
      <c r="M807" s="297"/>
      <c r="N807" s="297"/>
      <c r="O807" s="297"/>
      <c r="P807" s="297"/>
      <c r="Q807" s="297"/>
      <c r="R807" s="297"/>
      <c r="S807" s="297"/>
      <c r="T807" s="297"/>
      <c r="U807" s="297"/>
      <c r="V807" s="297"/>
      <c r="W807" s="297"/>
      <c r="X807" s="297"/>
      <c r="Y807" s="297"/>
      <c r="Z807" s="297"/>
    </row>
    <row r="808" spans="1:26" ht="15.75" customHeight="1">
      <c r="A808" s="297"/>
      <c r="B808" s="297"/>
      <c r="C808" s="297"/>
      <c r="D808" s="579"/>
      <c r="E808" s="297"/>
      <c r="F808" s="297"/>
      <c r="G808" s="297"/>
      <c r="H808" s="297"/>
      <c r="I808" s="297"/>
      <c r="J808" s="297"/>
      <c r="K808" s="297"/>
      <c r="L808" s="297"/>
      <c r="M808" s="297"/>
      <c r="N808" s="297"/>
      <c r="O808" s="297"/>
      <c r="P808" s="297"/>
      <c r="Q808" s="297"/>
      <c r="R808" s="297"/>
      <c r="S808" s="297"/>
      <c r="T808" s="297"/>
      <c r="U808" s="297"/>
      <c r="V808" s="297"/>
      <c r="W808" s="297"/>
      <c r="X808" s="297"/>
      <c r="Y808" s="297"/>
      <c r="Z808" s="297"/>
    </row>
    <row r="809" spans="1:26" ht="15.75" customHeight="1">
      <c r="A809" s="297"/>
      <c r="B809" s="297"/>
      <c r="C809" s="297"/>
      <c r="D809" s="579"/>
      <c r="E809" s="297"/>
      <c r="F809" s="297"/>
      <c r="G809" s="297"/>
      <c r="H809" s="297"/>
      <c r="I809" s="297"/>
      <c r="J809" s="297"/>
      <c r="K809" s="297"/>
      <c r="L809" s="297"/>
      <c r="M809" s="297"/>
      <c r="N809" s="297"/>
      <c r="O809" s="297"/>
      <c r="P809" s="297"/>
      <c r="Q809" s="297"/>
      <c r="R809" s="297"/>
      <c r="S809" s="297"/>
      <c r="T809" s="297"/>
      <c r="U809" s="297"/>
      <c r="V809" s="297"/>
      <c r="W809" s="297"/>
      <c r="X809" s="297"/>
      <c r="Y809" s="297"/>
      <c r="Z809" s="297"/>
    </row>
    <row r="810" spans="1:26" ht="15.75" customHeight="1">
      <c r="A810" s="297"/>
      <c r="B810" s="297"/>
      <c r="C810" s="297"/>
      <c r="D810" s="579"/>
      <c r="E810" s="297"/>
      <c r="F810" s="297"/>
      <c r="G810" s="297"/>
      <c r="H810" s="297"/>
      <c r="I810" s="297"/>
      <c r="J810" s="297"/>
      <c r="K810" s="297"/>
      <c r="L810" s="297"/>
      <c r="M810" s="297"/>
      <c r="N810" s="297"/>
      <c r="O810" s="297"/>
      <c r="P810" s="297"/>
      <c r="Q810" s="297"/>
      <c r="R810" s="297"/>
      <c r="S810" s="297"/>
      <c r="T810" s="297"/>
      <c r="U810" s="297"/>
      <c r="V810" s="297"/>
      <c r="W810" s="297"/>
      <c r="X810" s="297"/>
      <c r="Y810" s="297"/>
      <c r="Z810" s="297"/>
    </row>
    <row r="811" spans="1:26" ht="15.75" customHeight="1">
      <c r="A811" s="297"/>
      <c r="B811" s="297"/>
      <c r="C811" s="297"/>
      <c r="D811" s="579"/>
      <c r="E811" s="297"/>
      <c r="F811" s="297"/>
      <c r="G811" s="297"/>
      <c r="H811" s="297"/>
      <c r="I811" s="297"/>
      <c r="J811" s="297"/>
      <c r="K811" s="297"/>
      <c r="L811" s="297"/>
      <c r="M811" s="297"/>
      <c r="N811" s="297"/>
      <c r="O811" s="297"/>
      <c r="P811" s="297"/>
      <c r="Q811" s="297"/>
      <c r="R811" s="297"/>
      <c r="S811" s="297"/>
      <c r="T811" s="297"/>
      <c r="U811" s="297"/>
      <c r="V811" s="297"/>
      <c r="W811" s="297"/>
      <c r="X811" s="297"/>
      <c r="Y811" s="297"/>
      <c r="Z811" s="297"/>
    </row>
    <row r="812" spans="1:26" ht="15.75" customHeight="1">
      <c r="A812" s="297"/>
      <c r="B812" s="297"/>
      <c r="C812" s="297"/>
      <c r="D812" s="579"/>
      <c r="E812" s="297"/>
      <c r="F812" s="297"/>
      <c r="G812" s="297"/>
      <c r="H812" s="297"/>
      <c r="I812" s="297"/>
      <c r="J812" s="297"/>
      <c r="K812" s="297"/>
      <c r="L812" s="297"/>
      <c r="M812" s="297"/>
      <c r="N812" s="297"/>
      <c r="O812" s="297"/>
      <c r="P812" s="297"/>
      <c r="Q812" s="297"/>
      <c r="R812" s="297"/>
      <c r="S812" s="297"/>
      <c r="T812" s="297"/>
      <c r="U812" s="297"/>
      <c r="V812" s="297"/>
      <c r="W812" s="297"/>
      <c r="X812" s="297"/>
      <c r="Y812" s="297"/>
      <c r="Z812" s="297"/>
    </row>
    <row r="813" spans="1:26" ht="15.75" customHeight="1">
      <c r="A813" s="297"/>
      <c r="B813" s="297"/>
      <c r="C813" s="297"/>
      <c r="D813" s="579"/>
      <c r="E813" s="297"/>
      <c r="F813" s="297"/>
      <c r="G813" s="297"/>
      <c r="H813" s="297"/>
      <c r="I813" s="297"/>
      <c r="J813" s="297"/>
      <c r="K813" s="297"/>
      <c r="L813" s="297"/>
      <c r="M813" s="297"/>
      <c r="N813" s="297"/>
      <c r="O813" s="297"/>
      <c r="P813" s="297"/>
      <c r="Q813" s="297"/>
      <c r="R813" s="297"/>
      <c r="S813" s="297"/>
      <c r="T813" s="297"/>
      <c r="U813" s="297"/>
      <c r="V813" s="297"/>
      <c r="W813" s="297"/>
      <c r="X813" s="297"/>
      <c r="Y813" s="297"/>
      <c r="Z813" s="297"/>
    </row>
    <row r="814" spans="1:26" ht="15.75" customHeight="1">
      <c r="A814" s="297"/>
      <c r="B814" s="297"/>
      <c r="C814" s="297"/>
      <c r="D814" s="579"/>
      <c r="E814" s="297"/>
      <c r="F814" s="297"/>
      <c r="G814" s="297"/>
      <c r="H814" s="297"/>
      <c r="I814" s="297"/>
      <c r="J814" s="297"/>
      <c r="K814" s="297"/>
      <c r="L814" s="297"/>
      <c r="M814" s="297"/>
      <c r="N814" s="297"/>
      <c r="O814" s="297"/>
      <c r="P814" s="297"/>
      <c r="Q814" s="297"/>
      <c r="R814" s="297"/>
      <c r="S814" s="297"/>
      <c r="T814" s="297"/>
      <c r="U814" s="297"/>
      <c r="V814" s="297"/>
      <c r="W814" s="297"/>
      <c r="X814" s="297"/>
      <c r="Y814" s="297"/>
      <c r="Z814" s="297"/>
    </row>
    <row r="815" spans="1:26" ht="15.75" customHeight="1">
      <c r="A815" s="297"/>
      <c r="B815" s="297"/>
      <c r="C815" s="297"/>
      <c r="D815" s="579"/>
      <c r="E815" s="297"/>
      <c r="F815" s="297"/>
      <c r="G815" s="297"/>
      <c r="H815" s="297"/>
      <c r="I815" s="297"/>
      <c r="J815" s="297"/>
      <c r="K815" s="297"/>
      <c r="L815" s="297"/>
      <c r="M815" s="297"/>
      <c r="N815" s="297"/>
      <c r="O815" s="297"/>
      <c r="P815" s="297"/>
      <c r="Q815" s="297"/>
      <c r="R815" s="297"/>
      <c r="S815" s="297"/>
      <c r="T815" s="297"/>
      <c r="U815" s="297"/>
      <c r="V815" s="297"/>
      <c r="W815" s="297"/>
      <c r="X815" s="297"/>
      <c r="Y815" s="297"/>
      <c r="Z815" s="297"/>
    </row>
    <row r="816" spans="1:26" ht="15.75" customHeight="1">
      <c r="A816" s="297"/>
      <c r="B816" s="297"/>
      <c r="C816" s="297"/>
      <c r="D816" s="579"/>
      <c r="E816" s="297"/>
      <c r="F816" s="297"/>
      <c r="G816" s="297"/>
      <c r="H816" s="297"/>
      <c r="I816" s="297"/>
      <c r="J816" s="297"/>
      <c r="K816" s="297"/>
      <c r="L816" s="297"/>
      <c r="M816" s="297"/>
      <c r="N816" s="297"/>
      <c r="O816" s="297"/>
      <c r="P816" s="297"/>
      <c r="Q816" s="297"/>
      <c r="R816" s="297"/>
      <c r="S816" s="297"/>
      <c r="T816" s="297"/>
      <c r="U816" s="297"/>
      <c r="V816" s="297"/>
      <c r="W816" s="297"/>
      <c r="X816" s="297"/>
      <c r="Y816" s="297"/>
      <c r="Z816" s="297"/>
    </row>
    <row r="817" spans="1:26" ht="15.75" customHeight="1">
      <c r="A817" s="297"/>
      <c r="B817" s="297"/>
      <c r="C817" s="297"/>
      <c r="D817" s="579"/>
      <c r="E817" s="297"/>
      <c r="F817" s="297"/>
      <c r="G817" s="297"/>
      <c r="H817" s="297"/>
      <c r="I817" s="297"/>
      <c r="J817" s="297"/>
      <c r="K817" s="297"/>
      <c r="L817" s="297"/>
      <c r="M817" s="297"/>
      <c r="N817" s="297"/>
      <c r="O817" s="297"/>
      <c r="P817" s="297"/>
      <c r="Q817" s="297"/>
      <c r="R817" s="297"/>
      <c r="S817" s="297"/>
      <c r="T817" s="297"/>
      <c r="U817" s="297"/>
      <c r="V817" s="297"/>
      <c r="W817" s="297"/>
      <c r="X817" s="297"/>
      <c r="Y817" s="297"/>
      <c r="Z817" s="297"/>
    </row>
    <row r="818" spans="1:26" ht="15.75" customHeight="1">
      <c r="A818" s="297"/>
      <c r="B818" s="297"/>
      <c r="C818" s="297"/>
      <c r="D818" s="579"/>
      <c r="E818" s="297"/>
      <c r="F818" s="297"/>
      <c r="G818" s="297"/>
      <c r="H818" s="297"/>
      <c r="I818" s="297"/>
      <c r="J818" s="297"/>
      <c r="K818" s="297"/>
      <c r="L818" s="297"/>
      <c r="M818" s="297"/>
      <c r="N818" s="297"/>
      <c r="O818" s="297"/>
      <c r="P818" s="297"/>
      <c r="Q818" s="297"/>
      <c r="R818" s="297"/>
      <c r="S818" s="297"/>
      <c r="T818" s="297"/>
      <c r="U818" s="297"/>
      <c r="V818" s="297"/>
      <c r="W818" s="297"/>
      <c r="X818" s="297"/>
      <c r="Y818" s="297"/>
      <c r="Z818" s="297"/>
    </row>
    <row r="819" spans="1:26" ht="15.75" customHeight="1">
      <c r="A819" s="297"/>
      <c r="B819" s="297"/>
      <c r="C819" s="297"/>
      <c r="D819" s="579"/>
      <c r="E819" s="297"/>
      <c r="F819" s="297"/>
      <c r="G819" s="297"/>
      <c r="H819" s="297"/>
      <c r="I819" s="297"/>
      <c r="J819" s="297"/>
      <c r="K819" s="297"/>
      <c r="L819" s="297"/>
      <c r="M819" s="297"/>
      <c r="N819" s="297"/>
      <c r="O819" s="297"/>
      <c r="P819" s="297"/>
      <c r="Q819" s="297"/>
      <c r="R819" s="297"/>
      <c r="S819" s="297"/>
      <c r="T819" s="297"/>
      <c r="U819" s="297"/>
      <c r="V819" s="297"/>
      <c r="W819" s="297"/>
      <c r="X819" s="297"/>
      <c r="Y819" s="297"/>
      <c r="Z819" s="297"/>
    </row>
    <row r="820" spans="1:26" ht="15.75" customHeight="1">
      <c r="A820" s="297"/>
      <c r="B820" s="297"/>
      <c r="C820" s="297"/>
      <c r="D820" s="579"/>
      <c r="E820" s="297"/>
      <c r="F820" s="297"/>
      <c r="G820" s="297"/>
      <c r="H820" s="297"/>
      <c r="I820" s="297"/>
      <c r="J820" s="297"/>
      <c r="K820" s="297"/>
      <c r="L820" s="297"/>
      <c r="M820" s="297"/>
      <c r="N820" s="297"/>
      <c r="O820" s="297"/>
      <c r="P820" s="297"/>
      <c r="Q820" s="297"/>
      <c r="R820" s="297"/>
      <c r="S820" s="297"/>
      <c r="T820" s="297"/>
      <c r="U820" s="297"/>
      <c r="V820" s="297"/>
      <c r="W820" s="297"/>
      <c r="X820" s="297"/>
      <c r="Y820" s="297"/>
      <c r="Z820" s="297"/>
    </row>
    <row r="821" spans="1:26" ht="15.75" customHeight="1">
      <c r="A821" s="297"/>
      <c r="B821" s="297"/>
      <c r="C821" s="297"/>
      <c r="D821" s="579"/>
      <c r="E821" s="297"/>
      <c r="F821" s="297"/>
      <c r="G821" s="297"/>
      <c r="H821" s="297"/>
      <c r="I821" s="297"/>
      <c r="J821" s="297"/>
      <c r="K821" s="297"/>
      <c r="L821" s="297"/>
      <c r="M821" s="297"/>
      <c r="N821" s="297"/>
      <c r="O821" s="297"/>
      <c r="P821" s="297"/>
      <c r="Q821" s="297"/>
      <c r="R821" s="297"/>
      <c r="S821" s="297"/>
      <c r="T821" s="297"/>
      <c r="U821" s="297"/>
      <c r="V821" s="297"/>
      <c r="W821" s="297"/>
      <c r="X821" s="297"/>
      <c r="Y821" s="297"/>
      <c r="Z821" s="297"/>
    </row>
    <row r="822" spans="1:26" ht="15.75" customHeight="1">
      <c r="A822" s="297"/>
      <c r="B822" s="297"/>
      <c r="C822" s="297"/>
      <c r="D822" s="579"/>
      <c r="E822" s="297"/>
      <c r="F822" s="297"/>
      <c r="G822" s="297"/>
      <c r="H822" s="297"/>
      <c r="I822" s="297"/>
      <c r="J822" s="297"/>
      <c r="K822" s="297"/>
      <c r="L822" s="297"/>
      <c r="M822" s="297"/>
      <c r="N822" s="297"/>
      <c r="O822" s="297"/>
      <c r="P822" s="297"/>
      <c r="Q822" s="297"/>
      <c r="R822" s="297"/>
      <c r="S822" s="297"/>
      <c r="T822" s="297"/>
      <c r="U822" s="297"/>
      <c r="V822" s="297"/>
      <c r="W822" s="297"/>
      <c r="X822" s="297"/>
      <c r="Y822" s="297"/>
      <c r="Z822" s="297"/>
    </row>
    <row r="823" spans="1:26" ht="15.75" customHeight="1">
      <c r="A823" s="297"/>
      <c r="B823" s="297"/>
      <c r="C823" s="297"/>
      <c r="D823" s="579"/>
      <c r="E823" s="297"/>
      <c r="F823" s="297"/>
      <c r="G823" s="297"/>
      <c r="H823" s="297"/>
      <c r="I823" s="297"/>
      <c r="J823" s="297"/>
      <c r="K823" s="297"/>
      <c r="L823" s="297"/>
      <c r="M823" s="297"/>
      <c r="N823" s="297"/>
      <c r="O823" s="297"/>
      <c r="P823" s="297"/>
      <c r="Q823" s="297"/>
      <c r="R823" s="297"/>
      <c r="S823" s="297"/>
      <c r="T823" s="297"/>
      <c r="U823" s="297"/>
      <c r="V823" s="297"/>
      <c r="W823" s="297"/>
      <c r="X823" s="297"/>
      <c r="Y823" s="297"/>
      <c r="Z823" s="297"/>
    </row>
    <row r="824" spans="1:26" ht="15.75" customHeight="1">
      <c r="A824" s="297"/>
      <c r="B824" s="297"/>
      <c r="C824" s="297"/>
      <c r="D824" s="579"/>
      <c r="E824" s="297"/>
      <c r="F824" s="297"/>
      <c r="G824" s="297"/>
      <c r="H824" s="297"/>
      <c r="I824" s="297"/>
      <c r="J824" s="297"/>
      <c r="K824" s="297"/>
      <c r="L824" s="297"/>
      <c r="M824" s="297"/>
      <c r="N824" s="297"/>
      <c r="O824" s="297"/>
      <c r="P824" s="297"/>
      <c r="Q824" s="297"/>
      <c r="R824" s="297"/>
      <c r="S824" s="297"/>
      <c r="T824" s="297"/>
      <c r="U824" s="297"/>
      <c r="V824" s="297"/>
      <c r="W824" s="297"/>
      <c r="X824" s="297"/>
      <c r="Y824" s="297"/>
      <c r="Z824" s="297"/>
    </row>
    <row r="825" spans="1:26" ht="15.75" customHeight="1">
      <c r="A825" s="297"/>
      <c r="B825" s="297"/>
      <c r="C825" s="297"/>
      <c r="D825" s="579"/>
      <c r="E825" s="297"/>
      <c r="F825" s="297"/>
      <c r="G825" s="297"/>
      <c r="H825" s="297"/>
      <c r="I825" s="297"/>
      <c r="J825" s="297"/>
      <c r="K825" s="297"/>
      <c r="L825" s="297"/>
      <c r="M825" s="297"/>
      <c r="N825" s="297"/>
      <c r="O825" s="297"/>
      <c r="P825" s="297"/>
      <c r="Q825" s="297"/>
      <c r="R825" s="297"/>
      <c r="S825" s="297"/>
      <c r="T825" s="297"/>
      <c r="U825" s="297"/>
      <c r="V825" s="297"/>
      <c r="W825" s="297"/>
      <c r="X825" s="297"/>
      <c r="Y825" s="297"/>
      <c r="Z825" s="297"/>
    </row>
    <row r="826" spans="1:26" ht="15.75" customHeight="1">
      <c r="A826" s="297"/>
      <c r="B826" s="297"/>
      <c r="C826" s="297"/>
      <c r="D826" s="579"/>
      <c r="E826" s="297"/>
      <c r="F826" s="297"/>
      <c r="G826" s="297"/>
      <c r="H826" s="297"/>
      <c r="I826" s="297"/>
      <c r="J826" s="297"/>
      <c r="K826" s="297"/>
      <c r="L826" s="297"/>
      <c r="M826" s="297"/>
      <c r="N826" s="297"/>
      <c r="O826" s="297"/>
      <c r="P826" s="297"/>
      <c r="Q826" s="297"/>
      <c r="R826" s="297"/>
      <c r="S826" s="297"/>
      <c r="T826" s="297"/>
      <c r="U826" s="297"/>
      <c r="V826" s="297"/>
      <c r="W826" s="297"/>
      <c r="X826" s="297"/>
      <c r="Y826" s="297"/>
      <c r="Z826" s="297"/>
    </row>
    <row r="827" spans="1:26" ht="15.75" customHeight="1">
      <c r="A827" s="297"/>
      <c r="B827" s="297"/>
      <c r="C827" s="297"/>
      <c r="D827" s="579"/>
      <c r="E827" s="297"/>
      <c r="F827" s="297"/>
      <c r="G827" s="297"/>
      <c r="H827" s="297"/>
      <c r="I827" s="297"/>
      <c r="J827" s="297"/>
      <c r="K827" s="297"/>
      <c r="L827" s="297"/>
      <c r="M827" s="297"/>
      <c r="N827" s="297"/>
      <c r="O827" s="297"/>
      <c r="P827" s="297"/>
      <c r="Q827" s="297"/>
      <c r="R827" s="297"/>
      <c r="S827" s="297"/>
      <c r="T827" s="297"/>
      <c r="U827" s="297"/>
      <c r="V827" s="297"/>
      <c r="W827" s="297"/>
      <c r="X827" s="297"/>
      <c r="Y827" s="297"/>
      <c r="Z827" s="297"/>
    </row>
    <row r="828" spans="1:26" ht="15.75" customHeight="1">
      <c r="A828" s="297"/>
      <c r="B828" s="297"/>
      <c r="C828" s="297"/>
      <c r="D828" s="579"/>
      <c r="E828" s="297"/>
      <c r="F828" s="297"/>
      <c r="G828" s="297"/>
      <c r="H828" s="297"/>
      <c r="I828" s="297"/>
      <c r="J828" s="297"/>
      <c r="K828" s="297"/>
      <c r="L828" s="297"/>
      <c r="M828" s="297"/>
      <c r="N828" s="297"/>
      <c r="O828" s="297"/>
      <c r="P828" s="297"/>
      <c r="Q828" s="297"/>
      <c r="R828" s="297"/>
      <c r="S828" s="297"/>
      <c r="T828" s="297"/>
      <c r="U828" s="297"/>
      <c r="V828" s="297"/>
      <c r="W828" s="297"/>
      <c r="X828" s="297"/>
      <c r="Y828" s="297"/>
      <c r="Z828" s="297"/>
    </row>
    <row r="829" spans="1:26" ht="15.75" customHeight="1">
      <c r="A829" s="297"/>
      <c r="B829" s="297"/>
      <c r="C829" s="297"/>
      <c r="D829" s="579"/>
      <c r="E829" s="297"/>
      <c r="F829" s="297"/>
      <c r="G829" s="297"/>
      <c r="H829" s="297"/>
      <c r="I829" s="297"/>
      <c r="J829" s="297"/>
      <c r="K829" s="297"/>
      <c r="L829" s="297"/>
      <c r="M829" s="297"/>
      <c r="N829" s="297"/>
      <c r="O829" s="297"/>
      <c r="P829" s="297"/>
      <c r="Q829" s="297"/>
      <c r="R829" s="297"/>
      <c r="S829" s="297"/>
      <c r="T829" s="297"/>
      <c r="U829" s="297"/>
      <c r="V829" s="297"/>
      <c r="W829" s="297"/>
      <c r="X829" s="297"/>
      <c r="Y829" s="297"/>
      <c r="Z829" s="297"/>
    </row>
    <row r="830" spans="1:26" ht="15.75" customHeight="1">
      <c r="A830" s="297"/>
      <c r="B830" s="297"/>
      <c r="C830" s="297"/>
      <c r="D830" s="579"/>
      <c r="E830" s="297"/>
      <c r="F830" s="297"/>
      <c r="G830" s="297"/>
      <c r="H830" s="297"/>
      <c r="I830" s="297"/>
      <c r="J830" s="297"/>
      <c r="K830" s="297"/>
      <c r="L830" s="297"/>
      <c r="M830" s="297"/>
      <c r="N830" s="297"/>
      <c r="O830" s="297"/>
      <c r="P830" s="297"/>
      <c r="Q830" s="297"/>
      <c r="R830" s="297"/>
      <c r="S830" s="297"/>
      <c r="T830" s="297"/>
      <c r="U830" s="297"/>
      <c r="V830" s="297"/>
      <c r="W830" s="297"/>
      <c r="X830" s="297"/>
      <c r="Y830" s="297"/>
      <c r="Z830" s="297"/>
    </row>
    <row r="831" spans="1:26" ht="15.75" customHeight="1">
      <c r="A831" s="297"/>
      <c r="B831" s="297"/>
      <c r="C831" s="297"/>
      <c r="D831" s="579"/>
      <c r="E831" s="297"/>
      <c r="F831" s="297"/>
      <c r="G831" s="297"/>
      <c r="H831" s="297"/>
      <c r="I831" s="297"/>
      <c r="J831" s="297"/>
      <c r="K831" s="297"/>
      <c r="L831" s="297"/>
      <c r="M831" s="297"/>
      <c r="N831" s="297"/>
      <c r="O831" s="297"/>
      <c r="P831" s="297"/>
      <c r="Q831" s="297"/>
      <c r="R831" s="297"/>
      <c r="S831" s="297"/>
      <c r="T831" s="297"/>
      <c r="U831" s="297"/>
      <c r="V831" s="297"/>
      <c r="W831" s="297"/>
      <c r="X831" s="297"/>
      <c r="Y831" s="297"/>
      <c r="Z831" s="297"/>
    </row>
    <row r="832" spans="1:26" ht="15.75" customHeight="1">
      <c r="A832" s="297"/>
      <c r="B832" s="297"/>
      <c r="C832" s="297"/>
      <c r="D832" s="579"/>
      <c r="E832" s="297"/>
      <c r="F832" s="297"/>
      <c r="G832" s="297"/>
      <c r="H832" s="297"/>
      <c r="I832" s="297"/>
      <c r="J832" s="297"/>
      <c r="K832" s="297"/>
      <c r="L832" s="297"/>
      <c r="M832" s="297"/>
      <c r="N832" s="297"/>
      <c r="O832" s="297"/>
      <c r="P832" s="297"/>
      <c r="Q832" s="297"/>
      <c r="R832" s="297"/>
      <c r="S832" s="297"/>
      <c r="T832" s="297"/>
      <c r="U832" s="297"/>
      <c r="V832" s="297"/>
      <c r="W832" s="297"/>
      <c r="X832" s="297"/>
      <c r="Y832" s="297"/>
      <c r="Z832" s="297"/>
    </row>
    <row r="833" spans="1:26" ht="15.75" customHeight="1">
      <c r="A833" s="297"/>
      <c r="B833" s="297"/>
      <c r="C833" s="297"/>
      <c r="D833" s="579"/>
      <c r="E833" s="297"/>
      <c r="F833" s="297"/>
      <c r="G833" s="297"/>
      <c r="H833" s="297"/>
      <c r="I833" s="297"/>
      <c r="J833" s="297"/>
      <c r="K833" s="297"/>
      <c r="L833" s="297"/>
      <c r="M833" s="297"/>
      <c r="N833" s="297"/>
      <c r="O833" s="297"/>
      <c r="P833" s="297"/>
      <c r="Q833" s="297"/>
      <c r="R833" s="297"/>
      <c r="S833" s="297"/>
      <c r="T833" s="297"/>
      <c r="U833" s="297"/>
      <c r="V833" s="297"/>
      <c r="W833" s="297"/>
      <c r="X833" s="297"/>
      <c r="Y833" s="297"/>
      <c r="Z833" s="297"/>
    </row>
    <row r="834" spans="1:26" ht="15.75" customHeight="1">
      <c r="A834" s="297"/>
      <c r="B834" s="297"/>
      <c r="C834" s="297"/>
      <c r="D834" s="579"/>
      <c r="E834" s="297"/>
      <c r="F834" s="297"/>
      <c r="G834" s="297"/>
      <c r="H834" s="297"/>
      <c r="I834" s="297"/>
      <c r="J834" s="297"/>
      <c r="K834" s="297"/>
      <c r="L834" s="297"/>
      <c r="M834" s="297"/>
      <c r="N834" s="297"/>
      <c r="O834" s="297"/>
      <c r="P834" s="297"/>
      <c r="Q834" s="297"/>
      <c r="R834" s="297"/>
      <c r="S834" s="297"/>
      <c r="T834" s="297"/>
      <c r="U834" s="297"/>
      <c r="V834" s="297"/>
      <c r="W834" s="297"/>
      <c r="X834" s="297"/>
      <c r="Y834" s="297"/>
      <c r="Z834" s="297"/>
    </row>
    <row r="835" spans="1:26" ht="15.75" customHeight="1">
      <c r="A835" s="297"/>
      <c r="B835" s="297"/>
      <c r="C835" s="297"/>
      <c r="D835" s="579"/>
      <c r="E835" s="297"/>
      <c r="F835" s="297"/>
      <c r="G835" s="297"/>
      <c r="H835" s="297"/>
      <c r="I835" s="297"/>
      <c r="J835" s="297"/>
      <c r="K835" s="297"/>
      <c r="L835" s="297"/>
      <c r="M835" s="297"/>
      <c r="N835" s="297"/>
      <c r="O835" s="297"/>
      <c r="P835" s="297"/>
      <c r="Q835" s="297"/>
      <c r="R835" s="297"/>
      <c r="S835" s="297"/>
      <c r="T835" s="297"/>
      <c r="U835" s="297"/>
      <c r="V835" s="297"/>
      <c r="W835" s="297"/>
      <c r="X835" s="297"/>
      <c r="Y835" s="297"/>
      <c r="Z835" s="297"/>
    </row>
    <row r="836" spans="1:26" ht="15.75" customHeight="1">
      <c r="A836" s="297"/>
      <c r="B836" s="297"/>
      <c r="C836" s="297"/>
      <c r="D836" s="579"/>
      <c r="E836" s="297"/>
      <c r="F836" s="297"/>
      <c r="G836" s="297"/>
      <c r="H836" s="297"/>
      <c r="I836" s="297"/>
      <c r="J836" s="297"/>
      <c r="K836" s="297"/>
      <c r="L836" s="297"/>
      <c r="M836" s="297"/>
      <c r="N836" s="297"/>
      <c r="O836" s="297"/>
      <c r="P836" s="297"/>
      <c r="Q836" s="297"/>
      <c r="R836" s="297"/>
      <c r="S836" s="297"/>
      <c r="T836" s="297"/>
      <c r="U836" s="297"/>
      <c r="V836" s="297"/>
      <c r="W836" s="297"/>
      <c r="X836" s="297"/>
      <c r="Y836" s="297"/>
      <c r="Z836" s="297"/>
    </row>
    <row r="837" spans="1:26" ht="15.75" customHeight="1">
      <c r="A837" s="297"/>
      <c r="B837" s="297"/>
      <c r="C837" s="297"/>
      <c r="D837" s="579"/>
      <c r="E837" s="297"/>
      <c r="F837" s="297"/>
      <c r="G837" s="297"/>
      <c r="H837" s="297"/>
      <c r="I837" s="297"/>
      <c r="J837" s="297"/>
      <c r="K837" s="297"/>
      <c r="L837" s="297"/>
      <c r="M837" s="297"/>
      <c r="N837" s="297"/>
      <c r="O837" s="297"/>
      <c r="P837" s="297"/>
      <c r="Q837" s="297"/>
      <c r="R837" s="297"/>
      <c r="S837" s="297"/>
      <c r="T837" s="297"/>
      <c r="U837" s="297"/>
      <c r="V837" s="297"/>
      <c r="W837" s="297"/>
      <c r="X837" s="297"/>
      <c r="Y837" s="297"/>
      <c r="Z837" s="297"/>
    </row>
    <row r="838" spans="1:26" ht="15.75" customHeight="1">
      <c r="A838" s="297"/>
      <c r="B838" s="297"/>
      <c r="C838" s="297"/>
      <c r="D838" s="579"/>
      <c r="E838" s="297"/>
      <c r="F838" s="297"/>
      <c r="G838" s="297"/>
      <c r="H838" s="297"/>
      <c r="I838" s="297"/>
      <c r="J838" s="297"/>
      <c r="K838" s="297"/>
      <c r="L838" s="297"/>
      <c r="M838" s="297"/>
      <c r="N838" s="297"/>
      <c r="O838" s="297"/>
      <c r="P838" s="297"/>
      <c r="Q838" s="297"/>
      <c r="R838" s="297"/>
      <c r="S838" s="297"/>
      <c r="T838" s="297"/>
      <c r="U838" s="297"/>
      <c r="V838" s="297"/>
      <c r="W838" s="297"/>
      <c r="X838" s="297"/>
      <c r="Y838" s="297"/>
      <c r="Z838" s="297"/>
    </row>
    <row r="839" spans="1:26" ht="15.75" customHeight="1">
      <c r="A839" s="297"/>
      <c r="B839" s="297"/>
      <c r="C839" s="297"/>
      <c r="D839" s="579"/>
      <c r="E839" s="297"/>
      <c r="F839" s="297"/>
      <c r="G839" s="297"/>
      <c r="H839" s="297"/>
      <c r="I839" s="297"/>
      <c r="J839" s="297"/>
      <c r="K839" s="297"/>
      <c r="L839" s="297"/>
      <c r="M839" s="297"/>
      <c r="N839" s="297"/>
      <c r="O839" s="297"/>
      <c r="P839" s="297"/>
      <c r="Q839" s="297"/>
      <c r="R839" s="297"/>
      <c r="S839" s="297"/>
      <c r="T839" s="297"/>
      <c r="U839" s="297"/>
      <c r="V839" s="297"/>
      <c r="W839" s="297"/>
      <c r="X839" s="297"/>
      <c r="Y839" s="297"/>
      <c r="Z839" s="297"/>
    </row>
    <row r="840" spans="1:26" ht="15.75" customHeight="1">
      <c r="A840" s="297"/>
      <c r="B840" s="297"/>
      <c r="C840" s="297"/>
      <c r="D840" s="579"/>
      <c r="E840" s="297"/>
      <c r="F840" s="297"/>
      <c r="G840" s="297"/>
      <c r="H840" s="297"/>
      <c r="I840" s="297"/>
      <c r="J840" s="297"/>
      <c r="K840" s="297"/>
      <c r="L840" s="297"/>
      <c r="M840" s="297"/>
      <c r="N840" s="297"/>
      <c r="O840" s="297"/>
      <c r="P840" s="297"/>
      <c r="Q840" s="297"/>
      <c r="R840" s="297"/>
      <c r="S840" s="297"/>
      <c r="T840" s="297"/>
      <c r="U840" s="297"/>
      <c r="V840" s="297"/>
      <c r="W840" s="297"/>
      <c r="X840" s="297"/>
      <c r="Y840" s="297"/>
      <c r="Z840" s="297"/>
    </row>
    <row r="841" spans="1:26" ht="15.75" customHeight="1">
      <c r="A841" s="297"/>
      <c r="B841" s="297"/>
      <c r="C841" s="297"/>
      <c r="D841" s="579"/>
      <c r="E841" s="297"/>
      <c r="F841" s="297"/>
      <c r="G841" s="297"/>
      <c r="H841" s="297"/>
      <c r="I841" s="297"/>
      <c r="J841" s="297"/>
      <c r="K841" s="297"/>
      <c r="L841" s="297"/>
      <c r="M841" s="297"/>
      <c r="N841" s="297"/>
      <c r="O841" s="297"/>
      <c r="P841" s="297"/>
      <c r="Q841" s="297"/>
      <c r="R841" s="297"/>
      <c r="S841" s="297"/>
      <c r="T841" s="297"/>
      <c r="U841" s="297"/>
      <c r="V841" s="297"/>
      <c r="W841" s="297"/>
      <c r="X841" s="297"/>
      <c r="Y841" s="297"/>
      <c r="Z841" s="297"/>
    </row>
    <row r="842" spans="1:26" ht="15.75" customHeight="1">
      <c r="A842" s="297"/>
      <c r="B842" s="297"/>
      <c r="C842" s="297"/>
      <c r="D842" s="579"/>
      <c r="E842" s="297"/>
      <c r="F842" s="297"/>
      <c r="G842" s="297"/>
      <c r="H842" s="297"/>
      <c r="I842" s="297"/>
      <c r="J842" s="297"/>
      <c r="K842" s="297"/>
      <c r="L842" s="297"/>
      <c r="M842" s="297"/>
      <c r="N842" s="297"/>
      <c r="O842" s="297"/>
      <c r="P842" s="297"/>
      <c r="Q842" s="297"/>
      <c r="R842" s="297"/>
      <c r="S842" s="297"/>
      <c r="T842" s="297"/>
      <c r="U842" s="297"/>
      <c r="V842" s="297"/>
      <c r="W842" s="297"/>
      <c r="X842" s="297"/>
      <c r="Y842" s="297"/>
      <c r="Z842" s="297"/>
    </row>
    <row r="843" spans="1:26" ht="15.75" customHeight="1">
      <c r="A843" s="297"/>
      <c r="B843" s="297"/>
      <c r="C843" s="297"/>
      <c r="D843" s="579"/>
      <c r="E843" s="297"/>
      <c r="F843" s="297"/>
      <c r="G843" s="297"/>
      <c r="H843" s="297"/>
      <c r="I843" s="297"/>
      <c r="J843" s="297"/>
      <c r="K843" s="297"/>
      <c r="L843" s="297"/>
      <c r="M843" s="297"/>
      <c r="N843" s="297"/>
      <c r="O843" s="297"/>
      <c r="P843" s="297"/>
      <c r="Q843" s="297"/>
      <c r="R843" s="297"/>
      <c r="S843" s="297"/>
      <c r="T843" s="297"/>
      <c r="U843" s="297"/>
      <c r="V843" s="297"/>
      <c r="W843" s="297"/>
      <c r="X843" s="297"/>
      <c r="Y843" s="297"/>
      <c r="Z843" s="297"/>
    </row>
    <row r="844" spans="1:26" ht="15.75" customHeight="1">
      <c r="A844" s="297"/>
      <c r="B844" s="297"/>
      <c r="C844" s="297"/>
      <c r="D844" s="579"/>
      <c r="E844" s="297"/>
      <c r="F844" s="297"/>
      <c r="G844" s="297"/>
      <c r="H844" s="297"/>
      <c r="I844" s="297"/>
      <c r="J844" s="297"/>
      <c r="K844" s="297"/>
      <c r="L844" s="297"/>
      <c r="M844" s="297"/>
      <c r="N844" s="297"/>
      <c r="O844" s="297"/>
      <c r="P844" s="297"/>
      <c r="Q844" s="297"/>
      <c r="R844" s="297"/>
      <c r="S844" s="297"/>
      <c r="T844" s="297"/>
      <c r="U844" s="297"/>
      <c r="V844" s="297"/>
      <c r="W844" s="297"/>
      <c r="X844" s="297"/>
      <c r="Y844" s="297"/>
      <c r="Z844" s="297"/>
    </row>
    <row r="845" spans="1:26" ht="15.75" customHeight="1">
      <c r="A845" s="297"/>
      <c r="B845" s="297"/>
      <c r="C845" s="297"/>
      <c r="D845" s="579"/>
      <c r="E845" s="297"/>
      <c r="F845" s="297"/>
      <c r="G845" s="297"/>
      <c r="H845" s="297"/>
      <c r="I845" s="297"/>
      <c r="J845" s="297"/>
      <c r="K845" s="297"/>
      <c r="L845" s="297"/>
      <c r="M845" s="297"/>
      <c r="N845" s="297"/>
      <c r="O845" s="297"/>
      <c r="P845" s="297"/>
      <c r="Q845" s="297"/>
      <c r="R845" s="297"/>
      <c r="S845" s="297"/>
      <c r="T845" s="297"/>
      <c r="U845" s="297"/>
      <c r="V845" s="297"/>
      <c r="W845" s="297"/>
      <c r="X845" s="297"/>
      <c r="Y845" s="297"/>
      <c r="Z845" s="297"/>
    </row>
    <row r="846" spans="1:26" ht="15.75" customHeight="1">
      <c r="A846" s="297"/>
      <c r="B846" s="297"/>
      <c r="C846" s="297"/>
      <c r="D846" s="579"/>
      <c r="E846" s="297"/>
      <c r="F846" s="297"/>
      <c r="G846" s="297"/>
      <c r="H846" s="297"/>
      <c r="I846" s="297"/>
      <c r="J846" s="297"/>
      <c r="K846" s="297"/>
      <c r="L846" s="297"/>
      <c r="M846" s="297"/>
      <c r="N846" s="297"/>
      <c r="O846" s="297"/>
      <c r="P846" s="297"/>
      <c r="Q846" s="297"/>
      <c r="R846" s="297"/>
      <c r="S846" s="297"/>
      <c r="T846" s="297"/>
      <c r="U846" s="297"/>
      <c r="V846" s="297"/>
      <c r="W846" s="297"/>
      <c r="X846" s="297"/>
      <c r="Y846" s="297"/>
      <c r="Z846" s="297"/>
    </row>
    <row r="847" spans="1:26" ht="15.75" customHeight="1">
      <c r="A847" s="297"/>
      <c r="B847" s="297"/>
      <c r="C847" s="297"/>
      <c r="D847" s="579"/>
      <c r="E847" s="297"/>
      <c r="F847" s="297"/>
      <c r="G847" s="297"/>
      <c r="H847" s="297"/>
      <c r="I847" s="297"/>
      <c r="J847" s="297"/>
      <c r="K847" s="297"/>
      <c r="L847" s="297"/>
      <c r="M847" s="297"/>
      <c r="N847" s="297"/>
      <c r="O847" s="297"/>
      <c r="P847" s="297"/>
      <c r="Q847" s="297"/>
      <c r="R847" s="297"/>
      <c r="S847" s="297"/>
      <c r="T847" s="297"/>
      <c r="U847" s="297"/>
      <c r="V847" s="297"/>
      <c r="W847" s="297"/>
      <c r="X847" s="297"/>
      <c r="Y847" s="297"/>
      <c r="Z847" s="297"/>
    </row>
    <row r="848" spans="1:26" ht="15.75" customHeight="1">
      <c r="A848" s="297"/>
      <c r="B848" s="297"/>
      <c r="C848" s="297"/>
      <c r="D848" s="579"/>
      <c r="E848" s="297"/>
      <c r="F848" s="297"/>
      <c r="G848" s="297"/>
      <c r="H848" s="297"/>
      <c r="I848" s="297"/>
      <c r="J848" s="297"/>
      <c r="K848" s="297"/>
      <c r="L848" s="297"/>
      <c r="M848" s="297"/>
      <c r="N848" s="297"/>
      <c r="O848" s="297"/>
      <c r="P848" s="297"/>
      <c r="Q848" s="297"/>
      <c r="R848" s="297"/>
      <c r="S848" s="297"/>
      <c r="T848" s="297"/>
      <c r="U848" s="297"/>
      <c r="V848" s="297"/>
      <c r="W848" s="297"/>
      <c r="X848" s="297"/>
      <c r="Y848" s="297"/>
      <c r="Z848" s="297"/>
    </row>
    <row r="849" spans="1:26" ht="15.75" customHeight="1">
      <c r="A849" s="297"/>
      <c r="B849" s="297"/>
      <c r="C849" s="297"/>
      <c r="D849" s="579"/>
      <c r="E849" s="297"/>
      <c r="F849" s="297"/>
      <c r="G849" s="297"/>
      <c r="H849" s="297"/>
      <c r="I849" s="297"/>
      <c r="J849" s="297"/>
      <c r="K849" s="297"/>
      <c r="L849" s="297"/>
      <c r="M849" s="297"/>
      <c r="N849" s="297"/>
      <c r="O849" s="297"/>
      <c r="P849" s="297"/>
      <c r="Q849" s="297"/>
      <c r="R849" s="297"/>
      <c r="S849" s="297"/>
      <c r="T849" s="297"/>
      <c r="U849" s="297"/>
      <c r="V849" s="297"/>
      <c r="W849" s="297"/>
      <c r="X849" s="297"/>
      <c r="Y849" s="297"/>
      <c r="Z849" s="297"/>
    </row>
    <row r="850" spans="1:26" ht="15.75" customHeight="1">
      <c r="A850" s="297"/>
      <c r="B850" s="297"/>
      <c r="C850" s="297"/>
      <c r="D850" s="579"/>
      <c r="E850" s="297"/>
      <c r="F850" s="297"/>
      <c r="G850" s="297"/>
      <c r="H850" s="297"/>
      <c r="I850" s="297"/>
      <c r="J850" s="297"/>
      <c r="K850" s="297"/>
      <c r="L850" s="297"/>
      <c r="M850" s="297"/>
      <c r="N850" s="297"/>
      <c r="O850" s="297"/>
      <c r="P850" s="297"/>
      <c r="Q850" s="297"/>
      <c r="R850" s="297"/>
      <c r="S850" s="297"/>
      <c r="T850" s="297"/>
      <c r="U850" s="297"/>
      <c r="V850" s="297"/>
      <c r="W850" s="297"/>
      <c r="X850" s="297"/>
      <c r="Y850" s="297"/>
      <c r="Z850" s="297"/>
    </row>
    <row r="851" spans="1:26" ht="15.75" customHeight="1">
      <c r="A851" s="297"/>
      <c r="B851" s="297"/>
      <c r="C851" s="297"/>
      <c r="D851" s="579"/>
      <c r="E851" s="297"/>
      <c r="F851" s="297"/>
      <c r="G851" s="297"/>
      <c r="H851" s="297"/>
      <c r="I851" s="297"/>
      <c r="J851" s="297"/>
      <c r="K851" s="297"/>
      <c r="L851" s="297"/>
      <c r="M851" s="297"/>
      <c r="N851" s="297"/>
      <c r="O851" s="297"/>
      <c r="P851" s="297"/>
      <c r="Q851" s="297"/>
      <c r="R851" s="297"/>
      <c r="S851" s="297"/>
      <c r="T851" s="297"/>
      <c r="U851" s="297"/>
      <c r="V851" s="297"/>
      <c r="W851" s="297"/>
      <c r="X851" s="297"/>
      <c r="Y851" s="297"/>
      <c r="Z851" s="297"/>
    </row>
    <row r="852" spans="1:26" ht="15.75" customHeight="1">
      <c r="A852" s="297"/>
      <c r="B852" s="297"/>
      <c r="C852" s="297"/>
      <c r="D852" s="579"/>
      <c r="E852" s="297"/>
      <c r="F852" s="297"/>
      <c r="G852" s="297"/>
      <c r="H852" s="297"/>
      <c r="I852" s="297"/>
      <c r="J852" s="297"/>
      <c r="K852" s="297"/>
      <c r="L852" s="297"/>
      <c r="M852" s="297"/>
      <c r="N852" s="297"/>
      <c r="O852" s="297"/>
      <c r="P852" s="297"/>
      <c r="Q852" s="297"/>
      <c r="R852" s="297"/>
      <c r="S852" s="297"/>
      <c r="T852" s="297"/>
      <c r="U852" s="297"/>
      <c r="V852" s="297"/>
      <c r="W852" s="297"/>
      <c r="X852" s="297"/>
      <c r="Y852" s="297"/>
      <c r="Z852" s="297"/>
    </row>
    <row r="853" spans="1:26" ht="15.75" customHeight="1">
      <c r="A853" s="297"/>
      <c r="B853" s="297"/>
      <c r="C853" s="297"/>
      <c r="D853" s="579"/>
      <c r="E853" s="297"/>
      <c r="F853" s="297"/>
      <c r="G853" s="297"/>
      <c r="H853" s="297"/>
      <c r="I853" s="297"/>
      <c r="J853" s="297"/>
      <c r="K853" s="297"/>
      <c r="L853" s="297"/>
      <c r="M853" s="297"/>
      <c r="N853" s="297"/>
      <c r="O853" s="297"/>
      <c r="P853" s="297"/>
      <c r="Q853" s="297"/>
      <c r="R853" s="297"/>
      <c r="S853" s="297"/>
      <c r="T853" s="297"/>
      <c r="U853" s="297"/>
      <c r="V853" s="297"/>
      <c r="W853" s="297"/>
      <c r="X853" s="297"/>
      <c r="Y853" s="297"/>
      <c r="Z853" s="297"/>
    </row>
    <row r="854" spans="1:26" ht="15.75" customHeight="1">
      <c r="A854" s="297"/>
      <c r="B854" s="297"/>
      <c r="C854" s="297"/>
      <c r="D854" s="579"/>
      <c r="E854" s="297"/>
      <c r="F854" s="297"/>
      <c r="G854" s="297"/>
      <c r="H854" s="297"/>
      <c r="I854" s="297"/>
      <c r="J854" s="297"/>
      <c r="K854" s="297"/>
      <c r="L854" s="297"/>
      <c r="M854" s="297"/>
      <c r="N854" s="297"/>
      <c r="O854" s="297"/>
      <c r="P854" s="297"/>
      <c r="Q854" s="297"/>
      <c r="R854" s="297"/>
      <c r="S854" s="297"/>
      <c r="T854" s="297"/>
      <c r="U854" s="297"/>
      <c r="V854" s="297"/>
      <c r="W854" s="297"/>
      <c r="X854" s="297"/>
      <c r="Y854" s="297"/>
      <c r="Z854" s="297"/>
    </row>
    <row r="855" spans="1:26" ht="15.75" customHeight="1">
      <c r="A855" s="297"/>
      <c r="B855" s="297"/>
      <c r="C855" s="297"/>
      <c r="D855" s="579"/>
      <c r="E855" s="297"/>
      <c r="F855" s="297"/>
      <c r="G855" s="297"/>
      <c r="H855" s="297"/>
      <c r="I855" s="297"/>
      <c r="J855" s="297"/>
      <c r="K855" s="297"/>
      <c r="L855" s="297"/>
      <c r="M855" s="297"/>
      <c r="N855" s="297"/>
      <c r="O855" s="297"/>
      <c r="P855" s="297"/>
      <c r="Q855" s="297"/>
      <c r="R855" s="297"/>
      <c r="S855" s="297"/>
      <c r="T855" s="297"/>
      <c r="U855" s="297"/>
      <c r="V855" s="297"/>
      <c r="W855" s="297"/>
      <c r="X855" s="297"/>
      <c r="Y855" s="297"/>
      <c r="Z855" s="297"/>
    </row>
    <row r="856" spans="1:26" ht="15.75" customHeight="1">
      <c r="A856" s="297"/>
      <c r="B856" s="297"/>
      <c r="C856" s="297"/>
      <c r="D856" s="579"/>
      <c r="E856" s="297"/>
      <c r="F856" s="297"/>
      <c r="G856" s="297"/>
      <c r="H856" s="297"/>
      <c r="I856" s="297"/>
      <c r="J856" s="297"/>
      <c r="K856" s="297"/>
      <c r="L856" s="297"/>
      <c r="M856" s="297"/>
      <c r="N856" s="297"/>
      <c r="O856" s="297"/>
      <c r="P856" s="297"/>
      <c r="Q856" s="297"/>
      <c r="R856" s="297"/>
      <c r="S856" s="297"/>
      <c r="T856" s="297"/>
      <c r="U856" s="297"/>
      <c r="V856" s="297"/>
      <c r="W856" s="297"/>
      <c r="X856" s="297"/>
      <c r="Y856" s="297"/>
      <c r="Z856" s="297"/>
    </row>
    <row r="857" spans="1:26" ht="15.75" customHeight="1">
      <c r="A857" s="297"/>
      <c r="B857" s="297"/>
      <c r="C857" s="297"/>
      <c r="D857" s="579"/>
      <c r="E857" s="297"/>
      <c r="F857" s="297"/>
      <c r="G857" s="297"/>
      <c r="H857" s="297"/>
      <c r="I857" s="297"/>
      <c r="J857" s="297"/>
      <c r="K857" s="297"/>
      <c r="L857" s="297"/>
      <c r="M857" s="297"/>
      <c r="N857" s="297"/>
      <c r="O857" s="297"/>
      <c r="P857" s="297"/>
      <c r="Q857" s="297"/>
      <c r="R857" s="297"/>
      <c r="S857" s="297"/>
      <c r="T857" s="297"/>
      <c r="U857" s="297"/>
      <c r="V857" s="297"/>
      <c r="W857" s="297"/>
      <c r="X857" s="297"/>
      <c r="Y857" s="297"/>
      <c r="Z857" s="297"/>
    </row>
    <row r="858" spans="1:26" ht="15.75" customHeight="1">
      <c r="A858" s="297"/>
      <c r="B858" s="297"/>
      <c r="C858" s="297"/>
      <c r="D858" s="579"/>
      <c r="E858" s="297"/>
      <c r="F858" s="297"/>
      <c r="G858" s="297"/>
      <c r="H858" s="297"/>
      <c r="I858" s="297"/>
      <c r="J858" s="297"/>
      <c r="K858" s="297"/>
      <c r="L858" s="297"/>
      <c r="M858" s="297"/>
      <c r="N858" s="297"/>
      <c r="O858" s="297"/>
      <c r="P858" s="297"/>
      <c r="Q858" s="297"/>
      <c r="R858" s="297"/>
      <c r="S858" s="297"/>
      <c r="T858" s="297"/>
      <c r="U858" s="297"/>
      <c r="V858" s="297"/>
      <c r="W858" s="297"/>
      <c r="X858" s="297"/>
      <c r="Y858" s="297"/>
      <c r="Z858" s="297"/>
    </row>
    <row r="859" spans="1:26" ht="15.75" customHeight="1">
      <c r="A859" s="297"/>
      <c r="B859" s="297"/>
      <c r="C859" s="297"/>
      <c r="D859" s="579"/>
      <c r="E859" s="297"/>
      <c r="F859" s="297"/>
      <c r="G859" s="297"/>
      <c r="H859" s="297"/>
      <c r="I859" s="297"/>
      <c r="J859" s="297"/>
      <c r="K859" s="297"/>
      <c r="L859" s="297"/>
      <c r="M859" s="297"/>
      <c r="N859" s="297"/>
      <c r="O859" s="297"/>
      <c r="P859" s="297"/>
      <c r="Q859" s="297"/>
      <c r="R859" s="297"/>
      <c r="S859" s="297"/>
      <c r="T859" s="297"/>
      <c r="U859" s="297"/>
      <c r="V859" s="297"/>
      <c r="W859" s="297"/>
      <c r="X859" s="297"/>
      <c r="Y859" s="297"/>
      <c r="Z859" s="297"/>
    </row>
    <row r="860" spans="1:26" ht="15.75" customHeight="1">
      <c r="A860" s="297"/>
      <c r="B860" s="297"/>
      <c r="C860" s="297"/>
      <c r="D860" s="579"/>
      <c r="E860" s="297"/>
      <c r="F860" s="297"/>
      <c r="G860" s="297"/>
      <c r="H860" s="297"/>
      <c r="I860" s="297"/>
      <c r="J860" s="297"/>
      <c r="K860" s="297"/>
      <c r="L860" s="297"/>
      <c r="M860" s="297"/>
      <c r="N860" s="297"/>
      <c r="O860" s="297"/>
      <c r="P860" s="297"/>
      <c r="Q860" s="297"/>
      <c r="R860" s="297"/>
      <c r="S860" s="297"/>
      <c r="T860" s="297"/>
      <c r="U860" s="297"/>
      <c r="V860" s="297"/>
      <c r="W860" s="297"/>
      <c r="X860" s="297"/>
      <c r="Y860" s="297"/>
      <c r="Z860" s="297"/>
    </row>
    <row r="861" spans="1:26" ht="15.75" customHeight="1">
      <c r="A861" s="297"/>
      <c r="B861" s="297"/>
      <c r="C861" s="297"/>
      <c r="D861" s="579"/>
      <c r="E861" s="297"/>
      <c r="F861" s="297"/>
      <c r="G861" s="297"/>
      <c r="H861" s="297"/>
      <c r="I861" s="297"/>
      <c r="J861" s="297"/>
      <c r="K861" s="297"/>
      <c r="L861" s="297"/>
      <c r="M861" s="297"/>
      <c r="N861" s="297"/>
      <c r="O861" s="297"/>
      <c r="P861" s="297"/>
      <c r="Q861" s="297"/>
      <c r="R861" s="297"/>
      <c r="S861" s="297"/>
      <c r="T861" s="297"/>
      <c r="U861" s="297"/>
      <c r="V861" s="297"/>
      <c r="W861" s="297"/>
      <c r="X861" s="297"/>
      <c r="Y861" s="297"/>
      <c r="Z861" s="297"/>
    </row>
    <row r="862" spans="1:26" ht="15.75" customHeight="1">
      <c r="A862" s="297"/>
      <c r="B862" s="297"/>
      <c r="C862" s="297"/>
      <c r="D862" s="579"/>
      <c r="E862" s="297"/>
      <c r="F862" s="297"/>
      <c r="G862" s="297"/>
      <c r="H862" s="297"/>
      <c r="I862" s="297"/>
      <c r="J862" s="297"/>
      <c r="K862" s="297"/>
      <c r="L862" s="297"/>
      <c r="M862" s="297"/>
      <c r="N862" s="297"/>
      <c r="O862" s="297"/>
      <c r="P862" s="297"/>
      <c r="Q862" s="297"/>
      <c r="R862" s="297"/>
      <c r="S862" s="297"/>
      <c r="T862" s="297"/>
      <c r="U862" s="297"/>
      <c r="V862" s="297"/>
      <c r="W862" s="297"/>
      <c r="X862" s="297"/>
      <c r="Y862" s="297"/>
      <c r="Z862" s="297"/>
    </row>
    <row r="863" spans="1:26" ht="15.75" customHeight="1">
      <c r="A863" s="297"/>
      <c r="B863" s="297"/>
      <c r="C863" s="297"/>
      <c r="D863" s="579"/>
      <c r="E863" s="297"/>
      <c r="F863" s="297"/>
      <c r="G863" s="297"/>
      <c r="H863" s="297"/>
      <c r="I863" s="297"/>
      <c r="J863" s="297"/>
      <c r="K863" s="297"/>
      <c r="L863" s="297"/>
      <c r="M863" s="297"/>
      <c r="N863" s="297"/>
      <c r="O863" s="297"/>
      <c r="P863" s="297"/>
      <c r="Q863" s="297"/>
      <c r="R863" s="297"/>
      <c r="S863" s="297"/>
      <c r="T863" s="297"/>
      <c r="U863" s="297"/>
      <c r="V863" s="297"/>
      <c r="W863" s="297"/>
      <c r="X863" s="297"/>
      <c r="Y863" s="297"/>
      <c r="Z863" s="297"/>
    </row>
    <row r="864" spans="1:26" ht="15.75" customHeight="1">
      <c r="A864" s="297"/>
      <c r="B864" s="297"/>
      <c r="C864" s="297"/>
      <c r="D864" s="579"/>
      <c r="E864" s="297"/>
      <c r="F864" s="297"/>
      <c r="G864" s="297"/>
      <c r="H864" s="297"/>
      <c r="I864" s="297"/>
      <c r="J864" s="297"/>
      <c r="K864" s="297"/>
      <c r="L864" s="297"/>
      <c r="M864" s="297"/>
      <c r="N864" s="297"/>
      <c r="O864" s="297"/>
      <c r="P864" s="297"/>
      <c r="Q864" s="297"/>
      <c r="R864" s="297"/>
      <c r="S864" s="297"/>
      <c r="T864" s="297"/>
      <c r="U864" s="297"/>
      <c r="V864" s="297"/>
      <c r="W864" s="297"/>
      <c r="X864" s="297"/>
      <c r="Y864" s="297"/>
      <c r="Z864" s="297"/>
    </row>
    <row r="865" spans="1:26" ht="15.75" customHeight="1">
      <c r="A865" s="297"/>
      <c r="B865" s="297"/>
      <c r="C865" s="297"/>
      <c r="D865" s="579"/>
      <c r="E865" s="297"/>
      <c r="F865" s="297"/>
      <c r="G865" s="297"/>
      <c r="H865" s="297"/>
      <c r="I865" s="297"/>
      <c r="J865" s="297"/>
      <c r="K865" s="297"/>
      <c r="L865" s="297"/>
      <c r="M865" s="297"/>
      <c r="N865" s="297"/>
      <c r="O865" s="297"/>
      <c r="P865" s="297"/>
      <c r="Q865" s="297"/>
      <c r="R865" s="297"/>
      <c r="S865" s="297"/>
      <c r="T865" s="297"/>
      <c r="U865" s="297"/>
      <c r="V865" s="297"/>
      <c r="W865" s="297"/>
      <c r="X865" s="297"/>
      <c r="Y865" s="297"/>
      <c r="Z865" s="297"/>
    </row>
    <row r="866" spans="1:26" ht="15.75" customHeight="1">
      <c r="A866" s="297"/>
      <c r="B866" s="297"/>
      <c r="C866" s="297"/>
      <c r="D866" s="579"/>
      <c r="E866" s="297"/>
      <c r="F866" s="297"/>
      <c r="G866" s="297"/>
      <c r="H866" s="297"/>
      <c r="I866" s="297"/>
      <c r="J866" s="297"/>
      <c r="K866" s="297"/>
      <c r="L866" s="297"/>
      <c r="M866" s="297"/>
      <c r="N866" s="297"/>
      <c r="O866" s="297"/>
      <c r="P866" s="297"/>
      <c r="Q866" s="297"/>
      <c r="R866" s="297"/>
      <c r="S866" s="297"/>
      <c r="T866" s="297"/>
      <c r="U866" s="297"/>
      <c r="V866" s="297"/>
      <c r="W866" s="297"/>
      <c r="X866" s="297"/>
      <c r="Y866" s="297"/>
      <c r="Z866" s="297"/>
    </row>
    <row r="867" spans="1:26" ht="15.75" customHeight="1">
      <c r="A867" s="297"/>
      <c r="B867" s="297"/>
      <c r="C867" s="297"/>
      <c r="D867" s="579"/>
      <c r="E867" s="297"/>
      <c r="F867" s="297"/>
      <c r="G867" s="297"/>
      <c r="H867" s="297"/>
      <c r="I867" s="297"/>
      <c r="J867" s="297"/>
      <c r="K867" s="297"/>
      <c r="L867" s="297"/>
      <c r="M867" s="297"/>
      <c r="N867" s="297"/>
      <c r="O867" s="297"/>
      <c r="P867" s="297"/>
      <c r="Q867" s="297"/>
      <c r="R867" s="297"/>
      <c r="S867" s="297"/>
      <c r="T867" s="297"/>
      <c r="U867" s="297"/>
      <c r="V867" s="297"/>
      <c r="W867" s="297"/>
      <c r="X867" s="297"/>
      <c r="Y867" s="297"/>
      <c r="Z867" s="297"/>
    </row>
    <row r="868" spans="1:26" ht="15.75" customHeight="1">
      <c r="A868" s="297"/>
      <c r="B868" s="297"/>
      <c r="C868" s="297"/>
      <c r="D868" s="579"/>
      <c r="E868" s="297"/>
      <c r="F868" s="297"/>
      <c r="G868" s="297"/>
      <c r="H868" s="297"/>
      <c r="I868" s="297"/>
      <c r="J868" s="297"/>
      <c r="K868" s="297"/>
      <c r="L868" s="297"/>
      <c r="M868" s="297"/>
      <c r="N868" s="297"/>
      <c r="O868" s="297"/>
      <c r="P868" s="297"/>
      <c r="Q868" s="297"/>
      <c r="R868" s="297"/>
      <c r="S868" s="297"/>
      <c r="T868" s="297"/>
      <c r="U868" s="297"/>
      <c r="V868" s="297"/>
      <c r="W868" s="297"/>
      <c r="X868" s="297"/>
      <c r="Y868" s="297"/>
      <c r="Z868" s="297"/>
    </row>
    <row r="869" spans="1:26" ht="15.75" customHeight="1">
      <c r="A869" s="297"/>
      <c r="B869" s="297"/>
      <c r="C869" s="297"/>
      <c r="D869" s="579"/>
      <c r="E869" s="297"/>
      <c r="F869" s="297"/>
      <c r="G869" s="297"/>
      <c r="H869" s="297"/>
      <c r="I869" s="297"/>
      <c r="J869" s="297"/>
      <c r="K869" s="297"/>
      <c r="L869" s="297"/>
      <c r="M869" s="297"/>
      <c r="N869" s="297"/>
      <c r="O869" s="297"/>
      <c r="P869" s="297"/>
      <c r="Q869" s="297"/>
      <c r="R869" s="297"/>
      <c r="S869" s="297"/>
      <c r="T869" s="297"/>
      <c r="U869" s="297"/>
      <c r="V869" s="297"/>
      <c r="W869" s="297"/>
      <c r="X869" s="297"/>
      <c r="Y869" s="297"/>
      <c r="Z869" s="297"/>
    </row>
    <row r="870" spans="1:26" ht="15.75" customHeight="1">
      <c r="A870" s="297"/>
      <c r="B870" s="297"/>
      <c r="C870" s="297"/>
      <c r="D870" s="579"/>
      <c r="E870" s="297"/>
      <c r="F870" s="297"/>
      <c r="G870" s="297"/>
      <c r="H870" s="297"/>
      <c r="I870" s="297"/>
      <c r="J870" s="297"/>
      <c r="K870" s="297"/>
      <c r="L870" s="297"/>
      <c r="M870" s="297"/>
      <c r="N870" s="297"/>
      <c r="O870" s="297"/>
      <c r="P870" s="297"/>
      <c r="Q870" s="297"/>
      <c r="R870" s="297"/>
      <c r="S870" s="297"/>
      <c r="T870" s="297"/>
      <c r="U870" s="297"/>
      <c r="V870" s="297"/>
      <c r="W870" s="297"/>
      <c r="X870" s="297"/>
      <c r="Y870" s="297"/>
      <c r="Z870" s="297"/>
    </row>
    <row r="871" spans="1:26" ht="15.75" customHeight="1">
      <c r="A871" s="297"/>
      <c r="B871" s="297"/>
      <c r="C871" s="297"/>
      <c r="D871" s="579"/>
      <c r="E871" s="297"/>
      <c r="F871" s="297"/>
      <c r="G871" s="297"/>
      <c r="H871" s="297"/>
      <c r="I871" s="297"/>
      <c r="J871" s="297"/>
      <c r="K871" s="297"/>
      <c r="L871" s="297"/>
      <c r="M871" s="297"/>
      <c r="N871" s="297"/>
      <c r="O871" s="297"/>
      <c r="P871" s="297"/>
      <c r="Q871" s="297"/>
      <c r="R871" s="297"/>
      <c r="S871" s="297"/>
      <c r="T871" s="297"/>
      <c r="U871" s="297"/>
      <c r="V871" s="297"/>
      <c r="W871" s="297"/>
      <c r="X871" s="297"/>
      <c r="Y871" s="297"/>
      <c r="Z871" s="297"/>
    </row>
    <row r="872" spans="1:26" ht="15.75" customHeight="1">
      <c r="A872" s="297"/>
      <c r="B872" s="297"/>
      <c r="C872" s="297"/>
      <c r="D872" s="579"/>
      <c r="E872" s="297"/>
      <c r="F872" s="297"/>
      <c r="G872" s="297"/>
      <c r="H872" s="297"/>
      <c r="I872" s="297"/>
      <c r="J872" s="297"/>
      <c r="K872" s="297"/>
      <c r="L872" s="297"/>
      <c r="M872" s="297"/>
      <c r="N872" s="297"/>
      <c r="O872" s="297"/>
      <c r="P872" s="297"/>
      <c r="Q872" s="297"/>
      <c r="R872" s="297"/>
      <c r="S872" s="297"/>
      <c r="T872" s="297"/>
      <c r="U872" s="297"/>
      <c r="V872" s="297"/>
      <c r="W872" s="297"/>
      <c r="X872" s="297"/>
      <c r="Y872" s="297"/>
      <c r="Z872" s="297"/>
    </row>
    <row r="873" spans="1:26" ht="15.75" customHeight="1">
      <c r="A873" s="297"/>
      <c r="B873" s="297"/>
      <c r="C873" s="297"/>
      <c r="D873" s="579"/>
      <c r="E873" s="297"/>
      <c r="F873" s="297"/>
      <c r="G873" s="297"/>
      <c r="H873" s="297"/>
      <c r="I873" s="297"/>
      <c r="J873" s="297"/>
      <c r="K873" s="297"/>
      <c r="L873" s="297"/>
      <c r="M873" s="297"/>
      <c r="N873" s="297"/>
      <c r="O873" s="297"/>
      <c r="P873" s="297"/>
      <c r="Q873" s="297"/>
      <c r="R873" s="297"/>
      <c r="S873" s="297"/>
      <c r="T873" s="297"/>
      <c r="U873" s="297"/>
      <c r="V873" s="297"/>
      <c r="W873" s="297"/>
      <c r="X873" s="297"/>
      <c r="Y873" s="297"/>
      <c r="Z873" s="297"/>
    </row>
    <row r="874" spans="1:26" ht="15.75" customHeight="1">
      <c r="A874" s="297"/>
      <c r="B874" s="297"/>
      <c r="C874" s="297"/>
      <c r="D874" s="579"/>
      <c r="E874" s="297"/>
      <c r="F874" s="297"/>
      <c r="G874" s="297"/>
      <c r="H874" s="297"/>
      <c r="I874" s="297"/>
      <c r="J874" s="297"/>
      <c r="K874" s="297"/>
      <c r="L874" s="297"/>
      <c r="M874" s="297"/>
      <c r="N874" s="297"/>
      <c r="O874" s="297"/>
      <c r="P874" s="297"/>
      <c r="Q874" s="297"/>
      <c r="R874" s="297"/>
      <c r="S874" s="297"/>
      <c r="T874" s="297"/>
      <c r="U874" s="297"/>
      <c r="V874" s="297"/>
      <c r="W874" s="297"/>
      <c r="X874" s="297"/>
      <c r="Y874" s="297"/>
      <c r="Z874" s="297"/>
    </row>
    <row r="875" spans="1:26" ht="15.75" customHeight="1">
      <c r="A875" s="297"/>
      <c r="B875" s="297"/>
      <c r="C875" s="297"/>
      <c r="D875" s="579"/>
      <c r="E875" s="297"/>
      <c r="F875" s="297"/>
      <c r="G875" s="297"/>
      <c r="H875" s="297"/>
      <c r="I875" s="297"/>
      <c r="J875" s="297"/>
      <c r="K875" s="297"/>
      <c r="L875" s="297"/>
      <c r="M875" s="297"/>
      <c r="N875" s="297"/>
      <c r="O875" s="297"/>
      <c r="P875" s="297"/>
      <c r="Q875" s="297"/>
      <c r="R875" s="297"/>
      <c r="S875" s="297"/>
      <c r="T875" s="297"/>
      <c r="U875" s="297"/>
      <c r="V875" s="297"/>
      <c r="W875" s="297"/>
      <c r="X875" s="297"/>
      <c r="Y875" s="297"/>
      <c r="Z875" s="297"/>
    </row>
    <row r="876" spans="1:26" ht="15.75" customHeight="1">
      <c r="A876" s="297"/>
      <c r="B876" s="297"/>
      <c r="C876" s="297"/>
      <c r="D876" s="579"/>
      <c r="E876" s="297"/>
      <c r="F876" s="297"/>
      <c r="G876" s="297"/>
      <c r="H876" s="297"/>
      <c r="I876" s="297"/>
      <c r="J876" s="297"/>
      <c r="K876" s="297"/>
      <c r="L876" s="297"/>
      <c r="M876" s="297"/>
      <c r="N876" s="297"/>
      <c r="O876" s="297"/>
      <c r="P876" s="297"/>
      <c r="Q876" s="297"/>
      <c r="R876" s="297"/>
      <c r="S876" s="297"/>
      <c r="T876" s="297"/>
      <c r="U876" s="297"/>
      <c r="V876" s="297"/>
      <c r="W876" s="297"/>
      <c r="X876" s="297"/>
      <c r="Y876" s="297"/>
      <c r="Z876" s="297"/>
    </row>
    <row r="877" spans="1:26" ht="15.75" customHeight="1">
      <c r="A877" s="297"/>
      <c r="B877" s="297"/>
      <c r="C877" s="297"/>
      <c r="D877" s="579"/>
      <c r="E877" s="297"/>
      <c r="F877" s="297"/>
      <c r="G877" s="297"/>
      <c r="H877" s="297"/>
      <c r="I877" s="297"/>
      <c r="J877" s="297"/>
      <c r="K877" s="297"/>
      <c r="L877" s="297"/>
      <c r="M877" s="297"/>
      <c r="N877" s="297"/>
      <c r="O877" s="297"/>
      <c r="P877" s="297"/>
      <c r="Q877" s="297"/>
      <c r="R877" s="297"/>
      <c r="S877" s="297"/>
      <c r="T877" s="297"/>
      <c r="U877" s="297"/>
      <c r="V877" s="297"/>
      <c r="W877" s="297"/>
      <c r="X877" s="297"/>
      <c r="Y877" s="297"/>
      <c r="Z877" s="297"/>
    </row>
    <row r="878" spans="1:26" ht="15.75" customHeight="1">
      <c r="A878" s="297"/>
      <c r="B878" s="297"/>
      <c r="C878" s="297"/>
      <c r="D878" s="579"/>
      <c r="E878" s="297"/>
      <c r="F878" s="297"/>
      <c r="G878" s="297"/>
      <c r="H878" s="297"/>
      <c r="I878" s="297"/>
      <c r="J878" s="297"/>
      <c r="K878" s="297"/>
      <c r="L878" s="297"/>
      <c r="M878" s="297"/>
      <c r="N878" s="297"/>
      <c r="O878" s="297"/>
      <c r="P878" s="297"/>
      <c r="Q878" s="297"/>
      <c r="R878" s="297"/>
      <c r="S878" s="297"/>
      <c r="T878" s="297"/>
      <c r="U878" s="297"/>
      <c r="V878" s="297"/>
      <c r="W878" s="297"/>
      <c r="X878" s="297"/>
      <c r="Y878" s="297"/>
      <c r="Z878" s="297"/>
    </row>
    <row r="879" spans="1:26" ht="15.75" customHeight="1">
      <c r="A879" s="297"/>
      <c r="B879" s="297"/>
      <c r="C879" s="297"/>
      <c r="D879" s="579"/>
      <c r="E879" s="297"/>
      <c r="F879" s="297"/>
      <c r="G879" s="297"/>
      <c r="H879" s="297"/>
      <c r="I879" s="297"/>
      <c r="J879" s="297"/>
      <c r="K879" s="297"/>
      <c r="L879" s="297"/>
      <c r="M879" s="297"/>
      <c r="N879" s="297"/>
      <c r="O879" s="297"/>
      <c r="P879" s="297"/>
      <c r="Q879" s="297"/>
      <c r="R879" s="297"/>
      <c r="S879" s="297"/>
      <c r="T879" s="297"/>
      <c r="U879" s="297"/>
      <c r="V879" s="297"/>
      <c r="W879" s="297"/>
      <c r="X879" s="297"/>
      <c r="Y879" s="297"/>
      <c r="Z879" s="297"/>
    </row>
    <row r="880" spans="1:26" ht="15.75" customHeight="1">
      <c r="A880" s="297"/>
      <c r="B880" s="297"/>
      <c r="C880" s="297"/>
      <c r="D880" s="579"/>
      <c r="E880" s="297"/>
      <c r="F880" s="297"/>
      <c r="G880" s="297"/>
      <c r="H880" s="297"/>
      <c r="I880" s="297"/>
      <c r="J880" s="297"/>
      <c r="K880" s="297"/>
      <c r="L880" s="297"/>
      <c r="M880" s="297"/>
      <c r="N880" s="297"/>
      <c r="O880" s="297"/>
      <c r="P880" s="297"/>
      <c r="Q880" s="297"/>
      <c r="R880" s="297"/>
      <c r="S880" s="297"/>
      <c r="T880" s="297"/>
      <c r="U880" s="297"/>
      <c r="V880" s="297"/>
      <c r="W880" s="297"/>
      <c r="X880" s="297"/>
      <c r="Y880" s="297"/>
      <c r="Z880" s="297"/>
    </row>
    <row r="881" spans="1:26" ht="15.75" customHeight="1">
      <c r="A881" s="297"/>
      <c r="B881" s="297"/>
      <c r="C881" s="297"/>
      <c r="D881" s="579"/>
      <c r="E881" s="297"/>
      <c r="F881" s="297"/>
      <c r="G881" s="297"/>
      <c r="H881" s="297"/>
      <c r="I881" s="297"/>
      <c r="J881" s="297"/>
      <c r="K881" s="297"/>
      <c r="L881" s="297"/>
      <c r="M881" s="297"/>
      <c r="N881" s="297"/>
      <c r="O881" s="297"/>
      <c r="P881" s="297"/>
      <c r="Q881" s="297"/>
      <c r="R881" s="297"/>
      <c r="S881" s="297"/>
      <c r="T881" s="297"/>
      <c r="U881" s="297"/>
      <c r="V881" s="297"/>
      <c r="W881" s="297"/>
      <c r="X881" s="297"/>
      <c r="Y881" s="297"/>
      <c r="Z881" s="297"/>
    </row>
    <row r="882" spans="1:26" ht="15.75" customHeight="1">
      <c r="A882" s="297"/>
      <c r="B882" s="297"/>
      <c r="C882" s="297"/>
      <c r="D882" s="579"/>
      <c r="E882" s="297"/>
      <c r="F882" s="297"/>
      <c r="G882" s="297"/>
      <c r="H882" s="297"/>
      <c r="I882" s="297"/>
      <c r="J882" s="297"/>
      <c r="K882" s="297"/>
      <c r="L882" s="297"/>
      <c r="M882" s="297"/>
      <c r="N882" s="297"/>
      <c r="O882" s="297"/>
      <c r="P882" s="297"/>
      <c r="Q882" s="297"/>
      <c r="R882" s="297"/>
      <c r="S882" s="297"/>
      <c r="T882" s="297"/>
      <c r="U882" s="297"/>
      <c r="V882" s="297"/>
      <c r="W882" s="297"/>
      <c r="X882" s="297"/>
      <c r="Y882" s="297"/>
      <c r="Z882" s="297"/>
    </row>
    <row r="883" spans="1:26" ht="15.75" customHeight="1">
      <c r="A883" s="297"/>
      <c r="B883" s="297"/>
      <c r="C883" s="297"/>
      <c r="D883" s="579"/>
      <c r="E883" s="297"/>
      <c r="F883" s="297"/>
      <c r="G883" s="297"/>
      <c r="H883" s="297"/>
      <c r="I883" s="297"/>
      <c r="J883" s="297"/>
      <c r="K883" s="297"/>
      <c r="L883" s="297"/>
      <c r="M883" s="297"/>
      <c r="N883" s="297"/>
      <c r="O883" s="297"/>
      <c r="P883" s="297"/>
      <c r="Q883" s="297"/>
      <c r="R883" s="297"/>
      <c r="S883" s="297"/>
      <c r="T883" s="297"/>
      <c r="U883" s="297"/>
      <c r="V883" s="297"/>
      <c r="W883" s="297"/>
      <c r="X883" s="297"/>
      <c r="Y883" s="297"/>
      <c r="Z883" s="297"/>
    </row>
    <row r="884" spans="1:26" ht="15.75" customHeight="1">
      <c r="A884" s="297"/>
      <c r="B884" s="297"/>
      <c r="C884" s="297"/>
      <c r="D884" s="579"/>
      <c r="E884" s="297"/>
      <c r="F884" s="297"/>
      <c r="G884" s="297"/>
      <c r="H884" s="297"/>
      <c r="I884" s="297"/>
      <c r="J884" s="297"/>
      <c r="K884" s="297"/>
      <c r="L884" s="297"/>
      <c r="M884" s="297"/>
      <c r="N884" s="297"/>
      <c r="O884" s="297"/>
      <c r="P884" s="297"/>
      <c r="Q884" s="297"/>
      <c r="R884" s="297"/>
      <c r="S884" s="297"/>
      <c r="T884" s="297"/>
      <c r="U884" s="297"/>
      <c r="V884" s="297"/>
      <c r="W884" s="297"/>
      <c r="X884" s="297"/>
      <c r="Y884" s="297"/>
      <c r="Z884" s="297"/>
    </row>
    <row r="885" spans="1:26" ht="15.75" customHeight="1">
      <c r="A885" s="297"/>
      <c r="B885" s="297"/>
      <c r="C885" s="297"/>
      <c r="D885" s="579"/>
      <c r="E885" s="297"/>
      <c r="F885" s="297"/>
      <c r="G885" s="297"/>
      <c r="H885" s="297"/>
      <c r="I885" s="297"/>
      <c r="J885" s="297"/>
      <c r="K885" s="297"/>
      <c r="L885" s="297"/>
      <c r="M885" s="297"/>
      <c r="N885" s="297"/>
      <c r="O885" s="297"/>
      <c r="P885" s="297"/>
      <c r="Q885" s="297"/>
      <c r="R885" s="297"/>
      <c r="S885" s="297"/>
      <c r="T885" s="297"/>
      <c r="U885" s="297"/>
      <c r="V885" s="297"/>
      <c r="W885" s="297"/>
      <c r="X885" s="297"/>
      <c r="Y885" s="297"/>
      <c r="Z885" s="297"/>
    </row>
    <row r="886" spans="1:26" ht="15.75" customHeight="1">
      <c r="A886" s="297"/>
      <c r="B886" s="297"/>
      <c r="C886" s="297"/>
      <c r="D886" s="579"/>
      <c r="E886" s="297"/>
      <c r="F886" s="297"/>
      <c r="G886" s="297"/>
      <c r="H886" s="297"/>
      <c r="I886" s="297"/>
      <c r="J886" s="297"/>
      <c r="K886" s="297"/>
      <c r="L886" s="297"/>
      <c r="M886" s="297"/>
      <c r="N886" s="297"/>
      <c r="O886" s="297"/>
      <c r="P886" s="297"/>
      <c r="Q886" s="297"/>
      <c r="R886" s="297"/>
      <c r="S886" s="297"/>
      <c r="T886" s="297"/>
      <c r="U886" s="297"/>
      <c r="V886" s="297"/>
      <c r="W886" s="297"/>
      <c r="X886" s="297"/>
      <c r="Y886" s="297"/>
      <c r="Z886" s="297"/>
    </row>
    <row r="887" spans="1:26" ht="15.75" customHeight="1">
      <c r="A887" s="297"/>
      <c r="B887" s="297"/>
      <c r="C887" s="297"/>
      <c r="D887" s="579"/>
      <c r="E887" s="297"/>
      <c r="F887" s="297"/>
      <c r="G887" s="297"/>
      <c r="H887" s="297"/>
      <c r="I887" s="297"/>
      <c r="J887" s="297"/>
      <c r="K887" s="297"/>
      <c r="L887" s="297"/>
      <c r="M887" s="297"/>
      <c r="N887" s="297"/>
      <c r="O887" s="297"/>
      <c r="P887" s="297"/>
      <c r="Q887" s="297"/>
      <c r="R887" s="297"/>
      <c r="S887" s="297"/>
      <c r="T887" s="297"/>
      <c r="U887" s="297"/>
      <c r="V887" s="297"/>
      <c r="W887" s="297"/>
      <c r="X887" s="297"/>
      <c r="Y887" s="297"/>
      <c r="Z887" s="297"/>
    </row>
    <row r="888" spans="1:26" ht="15.75" customHeight="1">
      <c r="A888" s="297"/>
      <c r="B888" s="297"/>
      <c r="C888" s="297"/>
      <c r="D888" s="579"/>
      <c r="E888" s="297"/>
      <c r="F888" s="297"/>
      <c r="G888" s="297"/>
      <c r="H888" s="297"/>
      <c r="I888" s="297"/>
      <c r="J888" s="297"/>
      <c r="K888" s="297"/>
      <c r="L888" s="297"/>
      <c r="M888" s="297"/>
      <c r="N888" s="297"/>
      <c r="O888" s="297"/>
      <c r="P888" s="297"/>
      <c r="Q888" s="297"/>
      <c r="R888" s="297"/>
      <c r="S888" s="297"/>
      <c r="T888" s="297"/>
      <c r="U888" s="297"/>
      <c r="V888" s="297"/>
      <c r="W888" s="297"/>
      <c r="X888" s="297"/>
      <c r="Y888" s="297"/>
      <c r="Z888" s="297"/>
    </row>
    <row r="889" spans="1:26" ht="15.75" customHeight="1">
      <c r="A889" s="297"/>
      <c r="B889" s="297"/>
      <c r="C889" s="297"/>
      <c r="D889" s="579"/>
      <c r="E889" s="297"/>
      <c r="F889" s="297"/>
      <c r="G889" s="297"/>
      <c r="H889" s="297"/>
      <c r="I889" s="297"/>
      <c r="J889" s="297"/>
      <c r="K889" s="297"/>
      <c r="L889" s="297"/>
      <c r="M889" s="297"/>
      <c r="N889" s="297"/>
      <c r="O889" s="297"/>
      <c r="P889" s="297"/>
      <c r="Q889" s="297"/>
      <c r="R889" s="297"/>
      <c r="S889" s="297"/>
      <c r="T889" s="297"/>
      <c r="U889" s="297"/>
      <c r="V889" s="297"/>
      <c r="W889" s="297"/>
      <c r="X889" s="297"/>
      <c r="Y889" s="297"/>
      <c r="Z889" s="297"/>
    </row>
    <row r="890" spans="1:26" ht="15.75" customHeight="1">
      <c r="A890" s="297"/>
      <c r="B890" s="297"/>
      <c r="C890" s="297"/>
      <c r="D890" s="579"/>
      <c r="E890" s="297"/>
      <c r="F890" s="297"/>
      <c r="G890" s="297"/>
      <c r="H890" s="297"/>
      <c r="I890" s="297"/>
      <c r="J890" s="297"/>
      <c r="K890" s="297"/>
      <c r="L890" s="297"/>
      <c r="M890" s="297"/>
      <c r="N890" s="297"/>
      <c r="O890" s="297"/>
      <c r="P890" s="297"/>
      <c r="Q890" s="297"/>
      <c r="R890" s="297"/>
      <c r="S890" s="297"/>
      <c r="T890" s="297"/>
      <c r="U890" s="297"/>
      <c r="V890" s="297"/>
      <c r="W890" s="297"/>
      <c r="X890" s="297"/>
      <c r="Y890" s="297"/>
      <c r="Z890" s="297"/>
    </row>
    <row r="891" spans="1:26" ht="15.75" customHeight="1">
      <c r="A891" s="297"/>
      <c r="B891" s="297"/>
      <c r="C891" s="297"/>
      <c r="D891" s="579"/>
      <c r="E891" s="297"/>
      <c r="F891" s="297"/>
      <c r="G891" s="297"/>
      <c r="H891" s="297"/>
      <c r="I891" s="297"/>
      <c r="J891" s="297"/>
      <c r="K891" s="297"/>
      <c r="L891" s="297"/>
      <c r="M891" s="297"/>
      <c r="N891" s="297"/>
      <c r="O891" s="297"/>
      <c r="P891" s="297"/>
      <c r="Q891" s="297"/>
      <c r="R891" s="297"/>
      <c r="S891" s="297"/>
      <c r="T891" s="297"/>
      <c r="U891" s="297"/>
      <c r="V891" s="297"/>
      <c r="W891" s="297"/>
      <c r="X891" s="297"/>
      <c r="Y891" s="297"/>
      <c r="Z891" s="297"/>
    </row>
    <row r="892" spans="1:26" ht="15.75" customHeight="1">
      <c r="A892" s="297"/>
      <c r="B892" s="297"/>
      <c r="C892" s="297"/>
      <c r="D892" s="579"/>
      <c r="E892" s="297"/>
      <c r="F892" s="297"/>
      <c r="G892" s="297"/>
      <c r="H892" s="297"/>
      <c r="I892" s="297"/>
      <c r="J892" s="297"/>
      <c r="K892" s="297"/>
      <c r="L892" s="297"/>
      <c r="M892" s="297"/>
      <c r="N892" s="297"/>
      <c r="O892" s="297"/>
      <c r="P892" s="297"/>
      <c r="Q892" s="297"/>
      <c r="R892" s="297"/>
      <c r="S892" s="297"/>
      <c r="T892" s="297"/>
      <c r="U892" s="297"/>
      <c r="V892" s="297"/>
      <c r="W892" s="297"/>
      <c r="X892" s="297"/>
      <c r="Y892" s="297"/>
      <c r="Z892" s="297"/>
    </row>
    <row r="893" spans="1:26" ht="15.75" customHeight="1">
      <c r="A893" s="297"/>
      <c r="B893" s="297"/>
      <c r="C893" s="297"/>
      <c r="D893" s="579"/>
      <c r="E893" s="297"/>
      <c r="F893" s="297"/>
      <c r="G893" s="297"/>
      <c r="H893" s="297"/>
      <c r="I893" s="297"/>
      <c r="J893" s="297"/>
      <c r="K893" s="297"/>
      <c r="L893" s="297"/>
      <c r="M893" s="297"/>
      <c r="N893" s="297"/>
      <c r="O893" s="297"/>
      <c r="P893" s="297"/>
      <c r="Q893" s="297"/>
      <c r="R893" s="297"/>
      <c r="S893" s="297"/>
      <c r="T893" s="297"/>
      <c r="U893" s="297"/>
      <c r="V893" s="297"/>
      <c r="W893" s="297"/>
      <c r="X893" s="297"/>
      <c r="Y893" s="297"/>
      <c r="Z893" s="297"/>
    </row>
    <row r="894" spans="1:26" ht="15.75" customHeight="1">
      <c r="A894" s="297"/>
      <c r="B894" s="297"/>
      <c r="C894" s="297"/>
      <c r="D894" s="579"/>
      <c r="E894" s="297"/>
      <c r="F894" s="297"/>
      <c r="G894" s="297"/>
      <c r="H894" s="297"/>
      <c r="I894" s="297"/>
      <c r="J894" s="297"/>
      <c r="K894" s="297"/>
      <c r="L894" s="297"/>
      <c r="M894" s="297"/>
      <c r="N894" s="297"/>
      <c r="O894" s="297"/>
      <c r="P894" s="297"/>
      <c r="Q894" s="297"/>
      <c r="R894" s="297"/>
      <c r="S894" s="297"/>
      <c r="T894" s="297"/>
      <c r="U894" s="297"/>
      <c r="V894" s="297"/>
      <c r="W894" s="297"/>
      <c r="X894" s="297"/>
      <c r="Y894" s="297"/>
      <c r="Z894" s="297"/>
    </row>
    <row r="895" spans="1:26" ht="15.75" customHeight="1">
      <c r="A895" s="297"/>
      <c r="B895" s="297"/>
      <c r="C895" s="297"/>
      <c r="D895" s="579"/>
      <c r="E895" s="297"/>
      <c r="F895" s="297"/>
      <c r="G895" s="297"/>
      <c r="H895" s="297"/>
      <c r="I895" s="297"/>
      <c r="J895" s="297"/>
      <c r="K895" s="297"/>
      <c r="L895" s="297"/>
      <c r="M895" s="297"/>
      <c r="N895" s="297"/>
      <c r="O895" s="297"/>
      <c r="P895" s="297"/>
      <c r="Q895" s="297"/>
      <c r="R895" s="297"/>
      <c r="S895" s="297"/>
      <c r="T895" s="297"/>
      <c r="U895" s="297"/>
      <c r="V895" s="297"/>
      <c r="W895" s="297"/>
      <c r="X895" s="297"/>
      <c r="Y895" s="297"/>
      <c r="Z895" s="297"/>
    </row>
    <row r="896" spans="1:26" ht="15.75" customHeight="1">
      <c r="A896" s="297"/>
      <c r="B896" s="297"/>
      <c r="C896" s="297"/>
      <c r="D896" s="579"/>
      <c r="E896" s="297"/>
      <c r="F896" s="297"/>
      <c r="G896" s="297"/>
      <c r="H896" s="297"/>
      <c r="I896" s="297"/>
      <c r="J896" s="297"/>
      <c r="K896" s="297"/>
      <c r="L896" s="297"/>
      <c r="M896" s="297"/>
      <c r="N896" s="297"/>
      <c r="O896" s="297"/>
      <c r="P896" s="297"/>
      <c r="Q896" s="297"/>
      <c r="R896" s="297"/>
      <c r="S896" s="297"/>
      <c r="T896" s="297"/>
      <c r="U896" s="297"/>
      <c r="V896" s="297"/>
      <c r="W896" s="297"/>
      <c r="X896" s="297"/>
      <c r="Y896" s="297"/>
      <c r="Z896" s="297"/>
    </row>
    <row r="897" spans="1:26" ht="15.75" customHeight="1">
      <c r="A897" s="297"/>
      <c r="B897" s="297"/>
      <c r="C897" s="297"/>
      <c r="D897" s="579"/>
      <c r="E897" s="297"/>
      <c r="F897" s="297"/>
      <c r="G897" s="297"/>
      <c r="H897" s="297"/>
      <c r="I897" s="297"/>
      <c r="J897" s="297"/>
      <c r="K897" s="297"/>
      <c r="L897" s="297"/>
      <c r="M897" s="297"/>
      <c r="N897" s="297"/>
      <c r="O897" s="297"/>
      <c r="P897" s="297"/>
      <c r="Q897" s="297"/>
      <c r="R897" s="297"/>
      <c r="S897" s="297"/>
      <c r="T897" s="297"/>
      <c r="U897" s="297"/>
      <c r="V897" s="297"/>
      <c r="W897" s="297"/>
      <c r="X897" s="297"/>
      <c r="Y897" s="297"/>
      <c r="Z897" s="297"/>
    </row>
    <row r="898" spans="1:26" ht="15.75" customHeight="1">
      <c r="A898" s="297"/>
      <c r="B898" s="297"/>
      <c r="C898" s="297"/>
      <c r="D898" s="579"/>
      <c r="E898" s="297"/>
      <c r="F898" s="297"/>
      <c r="G898" s="297"/>
      <c r="H898" s="297"/>
      <c r="I898" s="297"/>
      <c r="J898" s="297"/>
      <c r="K898" s="297"/>
      <c r="L898" s="297"/>
      <c r="M898" s="297"/>
      <c r="N898" s="297"/>
      <c r="O898" s="297"/>
      <c r="P898" s="297"/>
      <c r="Q898" s="297"/>
      <c r="R898" s="297"/>
      <c r="S898" s="297"/>
      <c r="T898" s="297"/>
      <c r="U898" s="297"/>
      <c r="V898" s="297"/>
      <c r="W898" s="297"/>
      <c r="X898" s="297"/>
      <c r="Y898" s="297"/>
      <c r="Z898" s="297"/>
    </row>
    <row r="899" spans="1:26" ht="15.75" customHeight="1">
      <c r="A899" s="297"/>
      <c r="B899" s="297"/>
      <c r="C899" s="297"/>
      <c r="D899" s="579"/>
      <c r="E899" s="297"/>
      <c r="F899" s="297"/>
      <c r="G899" s="297"/>
      <c r="H899" s="297"/>
      <c r="I899" s="297"/>
      <c r="J899" s="297"/>
      <c r="K899" s="297"/>
      <c r="L899" s="297"/>
      <c r="M899" s="297"/>
      <c r="N899" s="297"/>
      <c r="O899" s="297"/>
      <c r="P899" s="297"/>
      <c r="Q899" s="297"/>
      <c r="R899" s="297"/>
      <c r="S899" s="297"/>
      <c r="T899" s="297"/>
      <c r="U899" s="297"/>
      <c r="V899" s="297"/>
      <c r="W899" s="297"/>
      <c r="X899" s="297"/>
      <c r="Y899" s="297"/>
      <c r="Z899" s="297"/>
    </row>
    <row r="900" spans="1:26" ht="15.75" customHeight="1">
      <c r="A900" s="297"/>
      <c r="B900" s="297"/>
      <c r="C900" s="297"/>
      <c r="D900" s="579"/>
      <c r="E900" s="297"/>
      <c r="F900" s="297"/>
      <c r="G900" s="297"/>
      <c r="H900" s="297"/>
      <c r="I900" s="297"/>
      <c r="J900" s="297"/>
      <c r="K900" s="297"/>
      <c r="L900" s="297"/>
      <c r="M900" s="297"/>
      <c r="N900" s="297"/>
      <c r="O900" s="297"/>
      <c r="P900" s="297"/>
      <c r="Q900" s="297"/>
      <c r="R900" s="297"/>
      <c r="S900" s="297"/>
      <c r="T900" s="297"/>
      <c r="U900" s="297"/>
      <c r="V900" s="297"/>
      <c r="W900" s="297"/>
      <c r="X900" s="297"/>
      <c r="Y900" s="297"/>
      <c r="Z900" s="297"/>
    </row>
    <row r="901" spans="1:26" ht="15.75" customHeight="1">
      <c r="A901" s="297"/>
      <c r="B901" s="297"/>
      <c r="C901" s="297"/>
      <c r="D901" s="579"/>
      <c r="E901" s="297"/>
      <c r="F901" s="297"/>
      <c r="G901" s="297"/>
      <c r="H901" s="297"/>
      <c r="I901" s="297"/>
      <c r="J901" s="297"/>
      <c r="K901" s="297"/>
      <c r="L901" s="297"/>
      <c r="M901" s="297"/>
      <c r="N901" s="297"/>
      <c r="O901" s="297"/>
      <c r="P901" s="297"/>
      <c r="Q901" s="297"/>
      <c r="R901" s="297"/>
      <c r="S901" s="297"/>
      <c r="T901" s="297"/>
      <c r="U901" s="297"/>
      <c r="V901" s="297"/>
      <c r="W901" s="297"/>
      <c r="X901" s="297"/>
      <c r="Y901" s="297"/>
      <c r="Z901" s="297"/>
    </row>
    <row r="902" spans="1:26" ht="15.75" customHeight="1">
      <c r="A902" s="297"/>
      <c r="B902" s="297"/>
      <c r="C902" s="297"/>
      <c r="D902" s="579"/>
      <c r="E902" s="297"/>
      <c r="F902" s="297"/>
      <c r="G902" s="297"/>
      <c r="H902" s="297"/>
      <c r="I902" s="297"/>
      <c r="J902" s="297"/>
      <c r="K902" s="297"/>
      <c r="L902" s="297"/>
      <c r="M902" s="297"/>
      <c r="N902" s="297"/>
      <c r="O902" s="297"/>
      <c r="P902" s="297"/>
      <c r="Q902" s="297"/>
      <c r="R902" s="297"/>
      <c r="S902" s="297"/>
      <c r="T902" s="297"/>
      <c r="U902" s="297"/>
      <c r="V902" s="297"/>
      <c r="W902" s="297"/>
      <c r="X902" s="297"/>
      <c r="Y902" s="297"/>
      <c r="Z902" s="297"/>
    </row>
    <row r="903" spans="1:26" ht="15.75" customHeight="1">
      <c r="A903" s="297"/>
      <c r="B903" s="297"/>
      <c r="C903" s="297"/>
      <c r="D903" s="579"/>
      <c r="E903" s="297"/>
      <c r="F903" s="297"/>
      <c r="G903" s="297"/>
      <c r="H903" s="297"/>
      <c r="I903" s="297"/>
      <c r="J903" s="297"/>
      <c r="K903" s="297"/>
      <c r="L903" s="297"/>
      <c r="M903" s="297"/>
      <c r="N903" s="297"/>
      <c r="O903" s="297"/>
      <c r="P903" s="297"/>
      <c r="Q903" s="297"/>
      <c r="R903" s="297"/>
      <c r="S903" s="297"/>
      <c r="T903" s="297"/>
      <c r="U903" s="297"/>
      <c r="V903" s="297"/>
      <c r="W903" s="297"/>
      <c r="X903" s="297"/>
      <c r="Y903" s="297"/>
      <c r="Z903" s="297"/>
    </row>
    <row r="904" spans="1:26" ht="15.75" customHeight="1">
      <c r="A904" s="297"/>
      <c r="B904" s="297"/>
      <c r="C904" s="297"/>
      <c r="D904" s="579"/>
      <c r="E904" s="297"/>
      <c r="F904" s="297"/>
      <c r="G904" s="297"/>
      <c r="H904" s="297"/>
      <c r="I904" s="297"/>
      <c r="J904" s="297"/>
      <c r="K904" s="297"/>
      <c r="L904" s="297"/>
      <c r="M904" s="297"/>
      <c r="N904" s="297"/>
      <c r="O904" s="297"/>
      <c r="P904" s="297"/>
      <c r="Q904" s="297"/>
      <c r="R904" s="297"/>
      <c r="S904" s="297"/>
      <c r="T904" s="297"/>
      <c r="U904" s="297"/>
      <c r="V904" s="297"/>
      <c r="W904" s="297"/>
      <c r="X904" s="297"/>
      <c r="Y904" s="297"/>
      <c r="Z904" s="297"/>
    </row>
    <row r="905" spans="1:26" ht="15.75" customHeight="1">
      <c r="A905" s="297"/>
      <c r="B905" s="297"/>
      <c r="C905" s="297"/>
      <c r="D905" s="579"/>
      <c r="E905" s="297"/>
      <c r="F905" s="297"/>
      <c r="G905" s="297"/>
      <c r="H905" s="297"/>
      <c r="I905" s="297"/>
      <c r="J905" s="297"/>
      <c r="K905" s="297"/>
      <c r="L905" s="297"/>
      <c r="M905" s="297"/>
      <c r="N905" s="297"/>
      <c r="O905" s="297"/>
      <c r="P905" s="297"/>
      <c r="Q905" s="297"/>
      <c r="R905" s="297"/>
      <c r="S905" s="297"/>
      <c r="T905" s="297"/>
      <c r="U905" s="297"/>
      <c r="V905" s="297"/>
      <c r="W905" s="297"/>
      <c r="X905" s="297"/>
      <c r="Y905" s="297"/>
      <c r="Z905" s="297"/>
    </row>
    <row r="906" spans="1:26" ht="15.75" customHeight="1">
      <c r="A906" s="297"/>
      <c r="B906" s="297"/>
      <c r="C906" s="297"/>
      <c r="D906" s="579"/>
      <c r="E906" s="297"/>
      <c r="F906" s="297"/>
      <c r="G906" s="297"/>
      <c r="H906" s="297"/>
      <c r="I906" s="297"/>
      <c r="J906" s="297"/>
      <c r="K906" s="297"/>
      <c r="L906" s="297"/>
      <c r="M906" s="297"/>
      <c r="N906" s="297"/>
      <c r="O906" s="297"/>
      <c r="P906" s="297"/>
      <c r="Q906" s="297"/>
      <c r="R906" s="297"/>
      <c r="S906" s="297"/>
      <c r="T906" s="297"/>
      <c r="U906" s="297"/>
      <c r="V906" s="297"/>
      <c r="W906" s="297"/>
      <c r="X906" s="297"/>
      <c r="Y906" s="297"/>
      <c r="Z906" s="297"/>
    </row>
    <row r="907" spans="1:26" ht="15.75" customHeight="1">
      <c r="A907" s="297"/>
      <c r="B907" s="297"/>
      <c r="C907" s="297"/>
      <c r="D907" s="579"/>
      <c r="E907" s="297"/>
      <c r="F907" s="297"/>
      <c r="G907" s="297"/>
      <c r="H907" s="297"/>
      <c r="I907" s="297"/>
      <c r="J907" s="297"/>
      <c r="K907" s="297"/>
      <c r="L907" s="297"/>
      <c r="M907" s="297"/>
      <c r="N907" s="297"/>
      <c r="O907" s="297"/>
      <c r="P907" s="297"/>
      <c r="Q907" s="297"/>
      <c r="R907" s="297"/>
      <c r="S907" s="297"/>
      <c r="T907" s="297"/>
      <c r="U907" s="297"/>
      <c r="V907" s="297"/>
      <c r="W907" s="297"/>
      <c r="X907" s="297"/>
      <c r="Y907" s="297"/>
      <c r="Z907" s="297"/>
    </row>
    <row r="908" spans="1:26" ht="15.75" customHeight="1">
      <c r="A908" s="297"/>
      <c r="B908" s="297"/>
      <c r="C908" s="297"/>
      <c r="D908" s="579"/>
      <c r="E908" s="297"/>
      <c r="F908" s="297"/>
      <c r="G908" s="297"/>
      <c r="H908" s="297"/>
      <c r="I908" s="297"/>
      <c r="J908" s="297"/>
      <c r="K908" s="297"/>
      <c r="L908" s="297"/>
      <c r="M908" s="297"/>
      <c r="N908" s="297"/>
      <c r="O908" s="297"/>
      <c r="P908" s="297"/>
      <c r="Q908" s="297"/>
      <c r="R908" s="297"/>
      <c r="S908" s="297"/>
      <c r="T908" s="297"/>
      <c r="U908" s="297"/>
      <c r="V908" s="297"/>
      <c r="W908" s="297"/>
      <c r="X908" s="297"/>
      <c r="Y908" s="297"/>
      <c r="Z908" s="297"/>
    </row>
    <row r="909" spans="1:26" ht="15.75" customHeight="1">
      <c r="A909" s="297"/>
      <c r="B909" s="297"/>
      <c r="C909" s="297"/>
      <c r="D909" s="579"/>
      <c r="E909" s="297"/>
      <c r="F909" s="297"/>
      <c r="G909" s="297"/>
      <c r="H909" s="297"/>
      <c r="I909" s="297"/>
      <c r="J909" s="297"/>
      <c r="K909" s="297"/>
      <c r="L909" s="297"/>
      <c r="M909" s="297"/>
      <c r="N909" s="297"/>
      <c r="O909" s="297"/>
      <c r="P909" s="297"/>
      <c r="Q909" s="297"/>
      <c r="R909" s="297"/>
      <c r="S909" s="297"/>
      <c r="T909" s="297"/>
      <c r="U909" s="297"/>
      <c r="V909" s="297"/>
      <c r="W909" s="297"/>
      <c r="X909" s="297"/>
      <c r="Y909" s="297"/>
      <c r="Z909" s="297"/>
    </row>
    <row r="910" spans="1:26" ht="15.75" customHeight="1">
      <c r="A910" s="297"/>
      <c r="B910" s="297"/>
      <c r="C910" s="297"/>
      <c r="D910" s="579"/>
      <c r="E910" s="297"/>
      <c r="F910" s="297"/>
      <c r="G910" s="297"/>
      <c r="H910" s="297"/>
      <c r="I910" s="297"/>
      <c r="J910" s="297"/>
      <c r="K910" s="297"/>
      <c r="L910" s="297"/>
      <c r="M910" s="297"/>
      <c r="N910" s="297"/>
      <c r="O910" s="297"/>
      <c r="P910" s="297"/>
      <c r="Q910" s="297"/>
      <c r="R910" s="297"/>
      <c r="S910" s="297"/>
      <c r="T910" s="297"/>
      <c r="U910" s="297"/>
      <c r="V910" s="297"/>
      <c r="W910" s="297"/>
      <c r="X910" s="297"/>
      <c r="Y910" s="297"/>
      <c r="Z910" s="297"/>
    </row>
    <row r="911" spans="1:26" ht="15.75" customHeight="1">
      <c r="A911" s="297"/>
      <c r="B911" s="297"/>
      <c r="C911" s="297"/>
      <c r="D911" s="579"/>
      <c r="E911" s="297"/>
      <c r="F911" s="297"/>
      <c r="G911" s="297"/>
      <c r="H911" s="297"/>
      <c r="I911" s="297"/>
      <c r="J911" s="297"/>
      <c r="K911" s="297"/>
      <c r="L911" s="297"/>
      <c r="M911" s="297"/>
      <c r="N911" s="297"/>
      <c r="O911" s="297"/>
      <c r="P911" s="297"/>
      <c r="Q911" s="297"/>
      <c r="R911" s="297"/>
      <c r="S911" s="297"/>
      <c r="T911" s="297"/>
      <c r="U911" s="297"/>
      <c r="V911" s="297"/>
      <c r="W911" s="297"/>
      <c r="X911" s="297"/>
      <c r="Y911" s="297"/>
      <c r="Z911" s="297"/>
    </row>
    <row r="912" spans="1:26" ht="15.75" customHeight="1">
      <c r="A912" s="297"/>
      <c r="B912" s="297"/>
      <c r="C912" s="297"/>
      <c r="D912" s="579"/>
      <c r="E912" s="297"/>
      <c r="F912" s="297"/>
      <c r="G912" s="297"/>
      <c r="H912" s="297"/>
      <c r="I912" s="297"/>
      <c r="J912" s="297"/>
      <c r="K912" s="297"/>
      <c r="L912" s="297"/>
      <c r="M912" s="297"/>
      <c r="N912" s="297"/>
      <c r="O912" s="297"/>
      <c r="P912" s="297"/>
      <c r="Q912" s="297"/>
      <c r="R912" s="297"/>
      <c r="S912" s="297"/>
      <c r="T912" s="297"/>
      <c r="U912" s="297"/>
      <c r="V912" s="297"/>
      <c r="W912" s="297"/>
      <c r="X912" s="297"/>
      <c r="Y912" s="297"/>
      <c r="Z912" s="297"/>
    </row>
    <row r="913" spans="1:26" ht="15.75" customHeight="1">
      <c r="A913" s="297"/>
      <c r="B913" s="297"/>
      <c r="C913" s="297"/>
      <c r="D913" s="579"/>
      <c r="E913" s="297"/>
      <c r="F913" s="297"/>
      <c r="G913" s="297"/>
      <c r="H913" s="297"/>
      <c r="I913" s="297"/>
      <c r="J913" s="297"/>
      <c r="K913" s="297"/>
      <c r="L913" s="297"/>
      <c r="M913" s="297"/>
      <c r="N913" s="297"/>
      <c r="O913" s="297"/>
      <c r="P913" s="297"/>
      <c r="Q913" s="297"/>
      <c r="R913" s="297"/>
      <c r="S913" s="297"/>
      <c r="T913" s="297"/>
      <c r="U913" s="297"/>
      <c r="V913" s="297"/>
      <c r="W913" s="297"/>
      <c r="X913" s="297"/>
      <c r="Y913" s="297"/>
      <c r="Z913" s="297"/>
    </row>
    <row r="914" spans="1:26" ht="15.75" customHeight="1">
      <c r="A914" s="297"/>
      <c r="B914" s="297"/>
      <c r="C914" s="297"/>
      <c r="D914" s="579"/>
      <c r="E914" s="297"/>
      <c r="F914" s="297"/>
      <c r="G914" s="297"/>
      <c r="H914" s="297"/>
      <c r="I914" s="297"/>
      <c r="J914" s="297"/>
      <c r="K914" s="297"/>
      <c r="L914" s="297"/>
      <c r="M914" s="297"/>
      <c r="N914" s="297"/>
      <c r="O914" s="297"/>
      <c r="P914" s="297"/>
      <c r="Q914" s="297"/>
      <c r="R914" s="297"/>
      <c r="S914" s="297"/>
      <c r="T914" s="297"/>
      <c r="U914" s="297"/>
      <c r="V914" s="297"/>
      <c r="W914" s="297"/>
      <c r="X914" s="297"/>
      <c r="Y914" s="297"/>
      <c r="Z914" s="297"/>
    </row>
    <row r="915" spans="1:26" ht="15.75" customHeight="1">
      <c r="A915" s="297"/>
      <c r="B915" s="297"/>
      <c r="C915" s="297"/>
      <c r="D915" s="579"/>
      <c r="E915" s="297"/>
      <c r="F915" s="297"/>
      <c r="G915" s="297"/>
      <c r="H915" s="297"/>
      <c r="I915" s="297"/>
      <c r="J915" s="297"/>
      <c r="K915" s="297"/>
      <c r="L915" s="297"/>
      <c r="M915" s="297"/>
      <c r="N915" s="297"/>
      <c r="O915" s="297"/>
      <c r="P915" s="297"/>
      <c r="Q915" s="297"/>
      <c r="R915" s="297"/>
      <c r="S915" s="297"/>
      <c r="T915" s="297"/>
      <c r="U915" s="297"/>
      <c r="V915" s="297"/>
      <c r="W915" s="297"/>
      <c r="X915" s="297"/>
      <c r="Y915" s="297"/>
      <c r="Z915" s="297"/>
    </row>
    <row r="916" spans="1:26" ht="15.75" customHeight="1">
      <c r="A916" s="297"/>
      <c r="B916" s="297"/>
      <c r="C916" s="297"/>
      <c r="D916" s="579"/>
      <c r="E916" s="297"/>
      <c r="F916" s="297"/>
      <c r="G916" s="297"/>
      <c r="H916" s="297"/>
      <c r="I916" s="297"/>
      <c r="J916" s="297"/>
      <c r="K916" s="297"/>
      <c r="L916" s="297"/>
      <c r="M916" s="297"/>
      <c r="N916" s="297"/>
      <c r="O916" s="297"/>
      <c r="P916" s="297"/>
      <c r="Q916" s="297"/>
      <c r="R916" s="297"/>
      <c r="S916" s="297"/>
      <c r="T916" s="297"/>
      <c r="U916" s="297"/>
      <c r="V916" s="297"/>
      <c r="W916" s="297"/>
      <c r="X916" s="297"/>
      <c r="Y916" s="297"/>
      <c r="Z916" s="297"/>
    </row>
    <row r="917" spans="1:26" ht="15.75" customHeight="1">
      <c r="A917" s="297"/>
      <c r="B917" s="297"/>
      <c r="C917" s="297"/>
      <c r="D917" s="579"/>
      <c r="E917" s="297"/>
      <c r="F917" s="297"/>
      <c r="G917" s="297"/>
      <c r="H917" s="297"/>
      <c r="I917" s="297"/>
      <c r="J917" s="297"/>
      <c r="K917" s="297"/>
      <c r="L917" s="297"/>
      <c r="M917" s="297"/>
      <c r="N917" s="297"/>
      <c r="O917" s="297"/>
      <c r="P917" s="297"/>
      <c r="Q917" s="297"/>
      <c r="R917" s="297"/>
      <c r="S917" s="297"/>
      <c r="T917" s="297"/>
      <c r="U917" s="297"/>
      <c r="V917" s="297"/>
      <c r="W917" s="297"/>
      <c r="X917" s="297"/>
      <c r="Y917" s="297"/>
      <c r="Z917" s="297"/>
    </row>
    <row r="918" spans="1:26" ht="15.75" customHeight="1">
      <c r="A918" s="297"/>
      <c r="B918" s="297"/>
      <c r="C918" s="297"/>
      <c r="D918" s="579"/>
      <c r="E918" s="297"/>
      <c r="F918" s="297"/>
      <c r="G918" s="297"/>
      <c r="H918" s="297"/>
      <c r="I918" s="297"/>
      <c r="J918" s="297"/>
      <c r="K918" s="297"/>
      <c r="L918" s="297"/>
      <c r="M918" s="297"/>
      <c r="N918" s="297"/>
      <c r="O918" s="297"/>
      <c r="P918" s="297"/>
      <c r="Q918" s="297"/>
      <c r="R918" s="297"/>
      <c r="S918" s="297"/>
      <c r="T918" s="297"/>
      <c r="U918" s="297"/>
      <c r="V918" s="297"/>
      <c r="W918" s="297"/>
      <c r="X918" s="297"/>
      <c r="Y918" s="297"/>
      <c r="Z918" s="297"/>
    </row>
    <row r="919" spans="1:26" ht="15.75" customHeight="1">
      <c r="A919" s="297"/>
      <c r="B919" s="297"/>
      <c r="C919" s="297"/>
      <c r="D919" s="579"/>
      <c r="E919" s="297"/>
      <c r="F919" s="297"/>
      <c r="G919" s="297"/>
      <c r="H919" s="297"/>
      <c r="I919" s="297"/>
      <c r="J919" s="297"/>
      <c r="K919" s="297"/>
      <c r="L919" s="297"/>
      <c r="M919" s="297"/>
      <c r="N919" s="297"/>
      <c r="O919" s="297"/>
      <c r="P919" s="297"/>
      <c r="Q919" s="297"/>
      <c r="R919" s="297"/>
      <c r="S919" s="297"/>
      <c r="T919" s="297"/>
      <c r="U919" s="297"/>
      <c r="V919" s="297"/>
      <c r="W919" s="297"/>
      <c r="X919" s="297"/>
      <c r="Y919" s="297"/>
      <c r="Z919" s="297"/>
    </row>
    <row r="920" spans="1:26" ht="15.75" customHeight="1">
      <c r="A920" s="297"/>
      <c r="B920" s="297"/>
      <c r="C920" s="297"/>
      <c r="D920" s="579"/>
      <c r="E920" s="297"/>
      <c r="F920" s="297"/>
      <c r="G920" s="297"/>
      <c r="H920" s="297"/>
      <c r="I920" s="297"/>
      <c r="J920" s="297"/>
      <c r="K920" s="297"/>
      <c r="L920" s="297"/>
      <c r="M920" s="297"/>
      <c r="N920" s="297"/>
      <c r="O920" s="297"/>
      <c r="P920" s="297"/>
      <c r="Q920" s="297"/>
      <c r="R920" s="297"/>
      <c r="S920" s="297"/>
      <c r="T920" s="297"/>
      <c r="U920" s="297"/>
      <c r="V920" s="297"/>
      <c r="W920" s="297"/>
      <c r="X920" s="297"/>
      <c r="Y920" s="297"/>
      <c r="Z920" s="297"/>
    </row>
    <row r="921" spans="1:26" ht="15.75" customHeight="1">
      <c r="A921" s="297"/>
      <c r="B921" s="297"/>
      <c r="C921" s="297"/>
      <c r="D921" s="579"/>
      <c r="E921" s="297"/>
      <c r="F921" s="297"/>
      <c r="G921" s="297"/>
      <c r="H921" s="297"/>
      <c r="I921" s="297"/>
      <c r="J921" s="297"/>
      <c r="K921" s="297"/>
      <c r="L921" s="297"/>
      <c r="M921" s="297"/>
      <c r="N921" s="297"/>
      <c r="O921" s="297"/>
      <c r="P921" s="297"/>
      <c r="Q921" s="297"/>
      <c r="R921" s="297"/>
      <c r="S921" s="297"/>
      <c r="T921" s="297"/>
      <c r="U921" s="297"/>
      <c r="V921" s="297"/>
      <c r="W921" s="297"/>
      <c r="X921" s="297"/>
      <c r="Y921" s="297"/>
      <c r="Z921" s="297"/>
    </row>
    <row r="922" spans="1:26" ht="15.75" customHeight="1">
      <c r="A922" s="297"/>
      <c r="B922" s="297"/>
      <c r="C922" s="297"/>
      <c r="D922" s="579"/>
      <c r="E922" s="297"/>
      <c r="F922" s="297"/>
      <c r="G922" s="297"/>
      <c r="H922" s="297"/>
      <c r="I922" s="297"/>
      <c r="J922" s="297"/>
      <c r="K922" s="297"/>
      <c r="L922" s="297"/>
      <c r="M922" s="297"/>
      <c r="N922" s="297"/>
      <c r="O922" s="297"/>
      <c r="P922" s="297"/>
      <c r="Q922" s="297"/>
      <c r="R922" s="297"/>
      <c r="S922" s="297"/>
      <c r="T922" s="297"/>
      <c r="U922" s="297"/>
      <c r="V922" s="297"/>
      <c r="W922" s="297"/>
      <c r="X922" s="297"/>
      <c r="Y922" s="297"/>
      <c r="Z922" s="297"/>
    </row>
    <row r="923" spans="1:26" ht="15.75" customHeight="1">
      <c r="A923" s="297"/>
      <c r="B923" s="297"/>
      <c r="C923" s="297"/>
      <c r="D923" s="579"/>
      <c r="E923" s="297"/>
      <c r="F923" s="297"/>
      <c r="G923" s="297"/>
      <c r="H923" s="297"/>
      <c r="I923" s="297"/>
      <c r="J923" s="297"/>
      <c r="K923" s="297"/>
      <c r="L923" s="297"/>
      <c r="M923" s="297"/>
      <c r="N923" s="297"/>
      <c r="O923" s="297"/>
      <c r="P923" s="297"/>
      <c r="Q923" s="297"/>
      <c r="R923" s="297"/>
      <c r="S923" s="297"/>
      <c r="T923" s="297"/>
      <c r="U923" s="297"/>
      <c r="V923" s="297"/>
      <c r="W923" s="297"/>
      <c r="X923" s="297"/>
      <c r="Y923" s="297"/>
      <c r="Z923" s="297"/>
    </row>
    <row r="924" spans="1:26" ht="15.75" customHeight="1">
      <c r="A924" s="297"/>
      <c r="B924" s="297"/>
      <c r="C924" s="297"/>
      <c r="D924" s="579"/>
      <c r="E924" s="297"/>
      <c r="F924" s="297"/>
      <c r="G924" s="297"/>
      <c r="H924" s="297"/>
      <c r="I924" s="297"/>
      <c r="J924" s="297"/>
      <c r="K924" s="297"/>
      <c r="L924" s="297"/>
      <c r="M924" s="297"/>
      <c r="N924" s="297"/>
      <c r="O924" s="297"/>
      <c r="P924" s="297"/>
      <c r="Q924" s="297"/>
      <c r="R924" s="297"/>
      <c r="S924" s="297"/>
      <c r="T924" s="297"/>
      <c r="U924" s="297"/>
      <c r="V924" s="297"/>
      <c r="W924" s="297"/>
      <c r="X924" s="297"/>
      <c r="Y924" s="297"/>
      <c r="Z924" s="297"/>
    </row>
    <row r="925" spans="1:26" ht="15.75" customHeight="1">
      <c r="A925" s="297"/>
      <c r="B925" s="297"/>
      <c r="C925" s="297"/>
      <c r="D925" s="579"/>
      <c r="E925" s="297"/>
      <c r="F925" s="297"/>
      <c r="G925" s="297"/>
      <c r="H925" s="297"/>
      <c r="I925" s="297"/>
      <c r="J925" s="297"/>
      <c r="K925" s="297"/>
      <c r="L925" s="297"/>
      <c r="M925" s="297"/>
      <c r="N925" s="297"/>
      <c r="O925" s="297"/>
      <c r="P925" s="297"/>
      <c r="Q925" s="297"/>
      <c r="R925" s="297"/>
      <c r="S925" s="297"/>
      <c r="T925" s="297"/>
      <c r="U925" s="297"/>
      <c r="V925" s="297"/>
      <c r="W925" s="297"/>
      <c r="X925" s="297"/>
      <c r="Y925" s="297"/>
      <c r="Z925" s="297"/>
    </row>
    <row r="926" spans="1:26" ht="15.75" customHeight="1">
      <c r="A926" s="297"/>
      <c r="B926" s="297"/>
      <c r="C926" s="297"/>
      <c r="D926" s="579"/>
      <c r="E926" s="297"/>
      <c r="F926" s="297"/>
      <c r="G926" s="297"/>
      <c r="H926" s="297"/>
      <c r="I926" s="297"/>
      <c r="J926" s="297"/>
      <c r="K926" s="297"/>
      <c r="L926" s="297"/>
      <c r="M926" s="297"/>
      <c r="N926" s="297"/>
      <c r="O926" s="297"/>
      <c r="P926" s="297"/>
      <c r="Q926" s="297"/>
      <c r="R926" s="297"/>
      <c r="S926" s="297"/>
      <c r="T926" s="297"/>
      <c r="U926" s="297"/>
      <c r="V926" s="297"/>
      <c r="W926" s="297"/>
      <c r="X926" s="297"/>
      <c r="Y926" s="297"/>
      <c r="Z926" s="297"/>
    </row>
    <row r="927" spans="1:26" ht="15.75" customHeight="1">
      <c r="A927" s="297"/>
      <c r="B927" s="297"/>
      <c r="C927" s="297"/>
      <c r="D927" s="579"/>
      <c r="E927" s="297"/>
      <c r="F927" s="297"/>
      <c r="G927" s="297"/>
      <c r="H927" s="297"/>
      <c r="I927" s="297"/>
      <c r="J927" s="297"/>
      <c r="K927" s="297"/>
      <c r="L927" s="297"/>
      <c r="M927" s="297"/>
      <c r="N927" s="297"/>
      <c r="O927" s="297"/>
      <c r="P927" s="297"/>
      <c r="Q927" s="297"/>
      <c r="R927" s="297"/>
      <c r="S927" s="297"/>
      <c r="T927" s="297"/>
      <c r="U927" s="297"/>
      <c r="V927" s="297"/>
      <c r="W927" s="297"/>
      <c r="X927" s="297"/>
      <c r="Y927" s="297"/>
      <c r="Z927" s="297"/>
    </row>
    <row r="928" spans="1:26" ht="15.75" customHeight="1">
      <c r="A928" s="297"/>
      <c r="B928" s="297"/>
      <c r="C928" s="297"/>
      <c r="D928" s="579"/>
      <c r="E928" s="297"/>
      <c r="F928" s="297"/>
      <c r="G928" s="297"/>
      <c r="H928" s="297"/>
      <c r="I928" s="297"/>
      <c r="J928" s="297"/>
      <c r="K928" s="297"/>
      <c r="L928" s="297"/>
      <c r="M928" s="297"/>
      <c r="N928" s="297"/>
      <c r="O928" s="297"/>
      <c r="P928" s="297"/>
      <c r="Q928" s="297"/>
      <c r="R928" s="297"/>
      <c r="S928" s="297"/>
      <c r="T928" s="297"/>
      <c r="U928" s="297"/>
      <c r="V928" s="297"/>
      <c r="W928" s="297"/>
      <c r="X928" s="297"/>
      <c r="Y928" s="297"/>
      <c r="Z928" s="297"/>
    </row>
    <row r="929" spans="1:26" ht="15.75" customHeight="1">
      <c r="A929" s="297"/>
      <c r="B929" s="297"/>
      <c r="C929" s="297"/>
      <c r="D929" s="579"/>
      <c r="E929" s="297"/>
      <c r="F929" s="297"/>
      <c r="G929" s="297"/>
      <c r="H929" s="297"/>
      <c r="I929" s="297"/>
      <c r="J929" s="297"/>
      <c r="K929" s="297"/>
      <c r="L929" s="297"/>
      <c r="M929" s="297"/>
      <c r="N929" s="297"/>
      <c r="O929" s="297"/>
      <c r="P929" s="297"/>
      <c r="Q929" s="297"/>
      <c r="R929" s="297"/>
      <c r="S929" s="297"/>
      <c r="T929" s="297"/>
      <c r="U929" s="297"/>
      <c r="V929" s="297"/>
      <c r="W929" s="297"/>
      <c r="X929" s="297"/>
      <c r="Y929" s="297"/>
      <c r="Z929" s="297"/>
    </row>
    <row r="930" spans="1:26" ht="15.75" customHeight="1">
      <c r="A930" s="297"/>
      <c r="B930" s="297"/>
      <c r="C930" s="297"/>
      <c r="D930" s="579"/>
      <c r="E930" s="297"/>
      <c r="F930" s="297"/>
      <c r="G930" s="297"/>
      <c r="H930" s="297"/>
      <c r="I930" s="297"/>
      <c r="J930" s="297"/>
      <c r="K930" s="297"/>
      <c r="L930" s="297"/>
      <c r="M930" s="297"/>
      <c r="N930" s="297"/>
      <c r="O930" s="297"/>
      <c r="P930" s="297"/>
      <c r="Q930" s="297"/>
      <c r="R930" s="297"/>
      <c r="S930" s="297"/>
      <c r="T930" s="297"/>
      <c r="U930" s="297"/>
      <c r="V930" s="297"/>
      <c r="W930" s="297"/>
      <c r="X930" s="297"/>
      <c r="Y930" s="297"/>
      <c r="Z930" s="297"/>
    </row>
    <row r="931" spans="1:26" ht="15.75" customHeight="1">
      <c r="A931" s="297"/>
      <c r="B931" s="297"/>
      <c r="C931" s="297"/>
      <c r="D931" s="579"/>
      <c r="E931" s="297"/>
      <c r="F931" s="297"/>
      <c r="G931" s="297"/>
      <c r="H931" s="297"/>
      <c r="I931" s="297"/>
      <c r="J931" s="297"/>
      <c r="K931" s="297"/>
      <c r="L931" s="297"/>
      <c r="M931" s="297"/>
      <c r="N931" s="297"/>
      <c r="O931" s="297"/>
      <c r="P931" s="297"/>
      <c r="Q931" s="297"/>
      <c r="R931" s="297"/>
      <c r="S931" s="297"/>
      <c r="T931" s="297"/>
      <c r="U931" s="297"/>
      <c r="V931" s="297"/>
      <c r="W931" s="297"/>
      <c r="X931" s="297"/>
      <c r="Y931" s="297"/>
      <c r="Z931" s="297"/>
    </row>
    <row r="932" spans="1:26" ht="15.75" customHeight="1">
      <c r="A932" s="297"/>
      <c r="B932" s="297"/>
      <c r="C932" s="297"/>
      <c r="D932" s="579"/>
      <c r="E932" s="297"/>
      <c r="F932" s="297"/>
      <c r="G932" s="297"/>
      <c r="H932" s="297"/>
      <c r="I932" s="297"/>
      <c r="J932" s="297"/>
      <c r="K932" s="297"/>
      <c r="L932" s="297"/>
      <c r="M932" s="297"/>
      <c r="N932" s="297"/>
      <c r="O932" s="297"/>
      <c r="P932" s="297"/>
      <c r="Q932" s="297"/>
      <c r="R932" s="297"/>
      <c r="S932" s="297"/>
      <c r="T932" s="297"/>
      <c r="U932" s="297"/>
      <c r="V932" s="297"/>
      <c r="W932" s="297"/>
      <c r="X932" s="297"/>
      <c r="Y932" s="297"/>
      <c r="Z932" s="297"/>
    </row>
    <row r="933" spans="1:26" ht="15.75" customHeight="1">
      <c r="A933" s="297"/>
      <c r="B933" s="297"/>
      <c r="C933" s="297"/>
      <c r="D933" s="579"/>
      <c r="E933" s="297"/>
      <c r="F933" s="297"/>
      <c r="G933" s="297"/>
      <c r="H933" s="297"/>
      <c r="I933" s="297"/>
      <c r="J933" s="297"/>
      <c r="K933" s="297"/>
      <c r="L933" s="297"/>
      <c r="M933" s="297"/>
      <c r="N933" s="297"/>
      <c r="O933" s="297"/>
      <c r="P933" s="297"/>
      <c r="Q933" s="297"/>
      <c r="R933" s="297"/>
      <c r="S933" s="297"/>
      <c r="T933" s="297"/>
      <c r="U933" s="297"/>
      <c r="V933" s="297"/>
      <c r="W933" s="297"/>
      <c r="X933" s="297"/>
      <c r="Y933" s="297"/>
      <c r="Z933" s="297"/>
    </row>
    <row r="934" spans="1:26" ht="15.75" customHeight="1">
      <c r="A934" s="297"/>
      <c r="B934" s="297"/>
      <c r="C934" s="297"/>
      <c r="D934" s="579"/>
      <c r="E934" s="297"/>
      <c r="F934" s="297"/>
      <c r="G934" s="297"/>
      <c r="H934" s="297"/>
      <c r="I934" s="297"/>
      <c r="J934" s="297"/>
      <c r="K934" s="297"/>
      <c r="L934" s="297"/>
      <c r="M934" s="297"/>
      <c r="N934" s="297"/>
      <c r="O934" s="297"/>
      <c r="P934" s="297"/>
      <c r="Q934" s="297"/>
      <c r="R934" s="297"/>
      <c r="S934" s="297"/>
      <c r="T934" s="297"/>
      <c r="U934" s="297"/>
      <c r="V934" s="297"/>
      <c r="W934" s="297"/>
      <c r="X934" s="297"/>
      <c r="Y934" s="297"/>
      <c r="Z934" s="297"/>
    </row>
    <row r="935" spans="1:26" ht="15.75" customHeight="1">
      <c r="A935" s="297"/>
      <c r="B935" s="297"/>
      <c r="C935" s="297"/>
      <c r="D935" s="579"/>
      <c r="E935" s="297"/>
      <c r="F935" s="297"/>
      <c r="G935" s="297"/>
      <c r="H935" s="297"/>
      <c r="I935" s="297"/>
      <c r="J935" s="297"/>
      <c r="K935" s="297"/>
      <c r="L935" s="297"/>
      <c r="M935" s="297"/>
      <c r="N935" s="297"/>
      <c r="O935" s="297"/>
      <c r="P935" s="297"/>
      <c r="Q935" s="297"/>
      <c r="R935" s="297"/>
      <c r="S935" s="297"/>
      <c r="T935" s="297"/>
      <c r="U935" s="297"/>
      <c r="V935" s="297"/>
      <c r="W935" s="297"/>
      <c r="X935" s="297"/>
      <c r="Y935" s="297"/>
      <c r="Z935" s="297"/>
    </row>
    <row r="936" spans="1:26" ht="15.75" customHeight="1">
      <c r="A936" s="297"/>
      <c r="B936" s="297"/>
      <c r="C936" s="297"/>
      <c r="D936" s="579"/>
      <c r="E936" s="297"/>
      <c r="F936" s="297"/>
      <c r="G936" s="297"/>
      <c r="H936" s="297"/>
      <c r="I936" s="297"/>
      <c r="J936" s="297"/>
      <c r="K936" s="297"/>
      <c r="L936" s="297"/>
      <c r="M936" s="297"/>
      <c r="N936" s="297"/>
      <c r="O936" s="297"/>
      <c r="P936" s="297"/>
      <c r="Q936" s="297"/>
      <c r="R936" s="297"/>
      <c r="S936" s="297"/>
      <c r="T936" s="297"/>
      <c r="U936" s="297"/>
      <c r="V936" s="297"/>
      <c r="W936" s="297"/>
      <c r="X936" s="297"/>
      <c r="Y936" s="297"/>
      <c r="Z936" s="297"/>
    </row>
    <row r="937" spans="1:26" ht="15.75" customHeight="1">
      <c r="A937" s="297"/>
      <c r="B937" s="297"/>
      <c r="C937" s="297"/>
      <c r="D937" s="579"/>
      <c r="E937" s="297"/>
      <c r="F937" s="297"/>
      <c r="G937" s="297"/>
      <c r="H937" s="297"/>
      <c r="I937" s="297"/>
      <c r="J937" s="297"/>
      <c r="K937" s="297"/>
      <c r="L937" s="297"/>
      <c r="M937" s="297"/>
      <c r="N937" s="297"/>
      <c r="O937" s="297"/>
      <c r="P937" s="297"/>
      <c r="Q937" s="297"/>
      <c r="R937" s="297"/>
      <c r="S937" s="297"/>
      <c r="T937" s="297"/>
      <c r="U937" s="297"/>
      <c r="V937" s="297"/>
      <c r="W937" s="297"/>
      <c r="X937" s="297"/>
      <c r="Y937" s="297"/>
      <c r="Z937" s="297"/>
    </row>
    <row r="938" spans="1:26" ht="15.75" customHeight="1">
      <c r="A938" s="297"/>
      <c r="B938" s="297"/>
      <c r="C938" s="297"/>
      <c r="D938" s="579"/>
      <c r="E938" s="297"/>
      <c r="F938" s="297"/>
      <c r="G938" s="297"/>
      <c r="H938" s="297"/>
      <c r="I938" s="297"/>
      <c r="J938" s="297"/>
      <c r="K938" s="297"/>
      <c r="L938" s="297"/>
      <c r="M938" s="297"/>
      <c r="N938" s="297"/>
      <c r="O938" s="297"/>
      <c r="P938" s="297"/>
      <c r="Q938" s="297"/>
      <c r="R938" s="297"/>
      <c r="S938" s="297"/>
      <c r="T938" s="297"/>
      <c r="U938" s="297"/>
      <c r="V938" s="297"/>
      <c r="W938" s="297"/>
      <c r="X938" s="297"/>
      <c r="Y938" s="297"/>
      <c r="Z938" s="297"/>
    </row>
    <row r="939" spans="1:26" ht="15.75" customHeight="1">
      <c r="A939" s="297"/>
      <c r="B939" s="297"/>
      <c r="C939" s="297"/>
      <c r="D939" s="579"/>
      <c r="E939" s="297"/>
      <c r="F939" s="297"/>
      <c r="G939" s="297"/>
      <c r="H939" s="297"/>
      <c r="I939" s="297"/>
      <c r="J939" s="297"/>
      <c r="K939" s="297"/>
      <c r="L939" s="297"/>
      <c r="M939" s="297"/>
      <c r="N939" s="297"/>
      <c r="O939" s="297"/>
      <c r="P939" s="297"/>
      <c r="Q939" s="297"/>
      <c r="R939" s="297"/>
      <c r="S939" s="297"/>
      <c r="T939" s="297"/>
      <c r="U939" s="297"/>
      <c r="V939" s="297"/>
      <c r="W939" s="297"/>
      <c r="X939" s="297"/>
      <c r="Y939" s="297"/>
      <c r="Z939" s="297"/>
    </row>
    <row r="940" spans="1:26" ht="15.75" customHeight="1">
      <c r="A940" s="297"/>
      <c r="B940" s="297"/>
      <c r="C940" s="297"/>
      <c r="D940" s="579"/>
      <c r="E940" s="297"/>
      <c r="F940" s="297"/>
      <c r="G940" s="297"/>
      <c r="H940" s="297"/>
      <c r="I940" s="297"/>
      <c r="J940" s="297"/>
      <c r="K940" s="297"/>
      <c r="L940" s="297"/>
      <c r="M940" s="297"/>
      <c r="N940" s="297"/>
      <c r="O940" s="297"/>
      <c r="P940" s="297"/>
      <c r="Q940" s="297"/>
      <c r="R940" s="297"/>
      <c r="S940" s="297"/>
      <c r="T940" s="297"/>
      <c r="U940" s="297"/>
      <c r="V940" s="297"/>
      <c r="W940" s="297"/>
      <c r="X940" s="297"/>
      <c r="Y940" s="297"/>
      <c r="Z940" s="297"/>
    </row>
    <row r="941" spans="1:26" ht="15.75" customHeight="1">
      <c r="A941" s="297"/>
      <c r="B941" s="297"/>
      <c r="C941" s="297"/>
      <c r="D941" s="579"/>
      <c r="E941" s="297"/>
      <c r="F941" s="297"/>
      <c r="G941" s="297"/>
      <c r="H941" s="297"/>
      <c r="I941" s="297"/>
      <c r="J941" s="297"/>
      <c r="K941" s="297"/>
      <c r="L941" s="297"/>
      <c r="M941" s="297"/>
      <c r="N941" s="297"/>
      <c r="O941" s="297"/>
      <c r="P941" s="297"/>
      <c r="Q941" s="297"/>
      <c r="R941" s="297"/>
      <c r="S941" s="297"/>
      <c r="T941" s="297"/>
      <c r="U941" s="297"/>
      <c r="V941" s="297"/>
      <c r="W941" s="297"/>
      <c r="X941" s="297"/>
      <c r="Y941" s="297"/>
      <c r="Z941" s="297"/>
    </row>
    <row r="942" spans="1:26" ht="15.75" customHeight="1">
      <c r="A942" s="297"/>
      <c r="B942" s="297"/>
      <c r="C942" s="297"/>
      <c r="D942" s="579"/>
      <c r="E942" s="297"/>
      <c r="F942" s="297"/>
      <c r="G942" s="297"/>
      <c r="H942" s="297"/>
      <c r="I942" s="297"/>
      <c r="J942" s="297"/>
      <c r="K942" s="297"/>
      <c r="L942" s="297"/>
      <c r="M942" s="297"/>
      <c r="N942" s="297"/>
      <c r="O942" s="297"/>
      <c r="P942" s="297"/>
      <c r="Q942" s="297"/>
      <c r="R942" s="297"/>
      <c r="S942" s="297"/>
      <c r="T942" s="297"/>
      <c r="U942" s="297"/>
      <c r="V942" s="297"/>
      <c r="W942" s="297"/>
      <c r="X942" s="297"/>
      <c r="Y942" s="297"/>
      <c r="Z942" s="297"/>
    </row>
    <row r="943" spans="1:26" ht="15.75" customHeight="1">
      <c r="A943" s="297"/>
      <c r="B943" s="297"/>
      <c r="C943" s="297"/>
      <c r="D943" s="579"/>
      <c r="E943" s="297"/>
      <c r="F943" s="297"/>
      <c r="G943" s="297"/>
      <c r="H943" s="297"/>
      <c r="I943" s="297"/>
      <c r="J943" s="297"/>
      <c r="K943" s="297"/>
      <c r="L943" s="297"/>
      <c r="M943" s="297"/>
      <c r="N943" s="297"/>
      <c r="O943" s="297"/>
      <c r="P943" s="297"/>
      <c r="Q943" s="297"/>
      <c r="R943" s="297"/>
      <c r="S943" s="297"/>
      <c r="T943" s="297"/>
      <c r="U943" s="297"/>
      <c r="V943" s="297"/>
      <c r="W943" s="297"/>
      <c r="X943" s="297"/>
      <c r="Y943" s="297"/>
      <c r="Z943" s="297"/>
    </row>
    <row r="944" spans="1:26" ht="15.75" customHeight="1">
      <c r="A944" s="297"/>
      <c r="B944" s="297"/>
      <c r="C944" s="297"/>
      <c r="D944" s="579"/>
      <c r="E944" s="297"/>
      <c r="F944" s="297"/>
      <c r="G944" s="297"/>
      <c r="H944" s="297"/>
      <c r="I944" s="297"/>
      <c r="J944" s="297"/>
      <c r="K944" s="297"/>
      <c r="L944" s="297"/>
      <c r="M944" s="297"/>
      <c r="N944" s="297"/>
      <c r="O944" s="297"/>
      <c r="P944" s="297"/>
      <c r="Q944" s="297"/>
      <c r="R944" s="297"/>
      <c r="S944" s="297"/>
      <c r="T944" s="297"/>
      <c r="U944" s="297"/>
      <c r="V944" s="297"/>
      <c r="W944" s="297"/>
      <c r="X944" s="297"/>
      <c r="Y944" s="297"/>
      <c r="Z944" s="297"/>
    </row>
    <row r="945" spans="1:26" ht="15.75" customHeight="1">
      <c r="A945" s="297"/>
      <c r="B945" s="297"/>
      <c r="C945" s="297"/>
      <c r="D945" s="579"/>
      <c r="E945" s="297"/>
      <c r="F945" s="297"/>
      <c r="G945" s="297"/>
      <c r="H945" s="297"/>
      <c r="I945" s="297"/>
      <c r="J945" s="297"/>
      <c r="K945" s="297"/>
      <c r="L945" s="297"/>
      <c r="M945" s="297"/>
      <c r="N945" s="297"/>
      <c r="O945" s="297"/>
      <c r="P945" s="297"/>
      <c r="Q945" s="297"/>
      <c r="R945" s="297"/>
      <c r="S945" s="297"/>
      <c r="T945" s="297"/>
      <c r="U945" s="297"/>
      <c r="V945" s="297"/>
      <c r="W945" s="297"/>
      <c r="X945" s="297"/>
      <c r="Y945" s="297"/>
      <c r="Z945" s="297"/>
    </row>
    <row r="946" spans="1:26" ht="15.75" customHeight="1">
      <c r="A946" s="297"/>
      <c r="B946" s="297"/>
      <c r="C946" s="297"/>
      <c r="D946" s="579"/>
      <c r="E946" s="297"/>
      <c r="F946" s="297"/>
      <c r="G946" s="297"/>
      <c r="H946" s="297"/>
      <c r="I946" s="297"/>
      <c r="J946" s="297"/>
      <c r="K946" s="297"/>
      <c r="L946" s="297"/>
      <c r="M946" s="297"/>
      <c r="N946" s="297"/>
      <c r="O946" s="297"/>
      <c r="P946" s="297"/>
      <c r="Q946" s="297"/>
      <c r="R946" s="297"/>
      <c r="S946" s="297"/>
      <c r="T946" s="297"/>
      <c r="U946" s="297"/>
      <c r="V946" s="297"/>
      <c r="W946" s="297"/>
      <c r="X946" s="297"/>
      <c r="Y946" s="297"/>
      <c r="Z946" s="297"/>
    </row>
    <row r="947" spans="1:26" ht="15.75" customHeight="1">
      <c r="A947" s="297"/>
      <c r="B947" s="297"/>
      <c r="C947" s="297"/>
      <c r="D947" s="579"/>
      <c r="E947" s="297"/>
      <c r="F947" s="297"/>
      <c r="G947" s="297"/>
      <c r="H947" s="297"/>
      <c r="I947" s="297"/>
      <c r="J947" s="297"/>
      <c r="K947" s="297"/>
      <c r="L947" s="297"/>
      <c r="M947" s="297"/>
      <c r="N947" s="297"/>
      <c r="O947" s="297"/>
      <c r="P947" s="297"/>
      <c r="Q947" s="297"/>
      <c r="R947" s="297"/>
      <c r="S947" s="297"/>
      <c r="T947" s="297"/>
      <c r="U947" s="297"/>
      <c r="V947" s="297"/>
      <c r="W947" s="297"/>
      <c r="X947" s="297"/>
      <c r="Y947" s="297"/>
      <c r="Z947" s="297"/>
    </row>
    <row r="948" spans="1:26" ht="15.75" customHeight="1">
      <c r="A948" s="297"/>
      <c r="B948" s="297"/>
      <c r="C948" s="297"/>
      <c r="D948" s="579"/>
      <c r="E948" s="297"/>
      <c r="F948" s="297"/>
      <c r="G948" s="297"/>
      <c r="H948" s="297"/>
      <c r="I948" s="297"/>
      <c r="J948" s="297"/>
      <c r="K948" s="297"/>
      <c r="L948" s="297"/>
      <c r="M948" s="297"/>
      <c r="N948" s="297"/>
      <c r="O948" s="297"/>
      <c r="P948" s="297"/>
      <c r="Q948" s="297"/>
      <c r="R948" s="297"/>
      <c r="S948" s="297"/>
      <c r="T948" s="297"/>
      <c r="U948" s="297"/>
      <c r="V948" s="297"/>
      <c r="W948" s="297"/>
      <c r="X948" s="297"/>
      <c r="Y948" s="297"/>
      <c r="Z948" s="297"/>
    </row>
    <row r="949" spans="1:26" ht="15.75" customHeight="1">
      <c r="A949" s="297"/>
      <c r="B949" s="297"/>
      <c r="C949" s="297"/>
      <c r="D949" s="579"/>
      <c r="E949" s="297"/>
      <c r="F949" s="297"/>
      <c r="G949" s="297"/>
      <c r="H949" s="297"/>
      <c r="I949" s="297"/>
      <c r="J949" s="297"/>
      <c r="K949" s="297"/>
      <c r="L949" s="297"/>
      <c r="M949" s="297"/>
      <c r="N949" s="297"/>
      <c r="O949" s="297"/>
      <c r="P949" s="297"/>
      <c r="Q949" s="297"/>
      <c r="R949" s="297"/>
      <c r="S949" s="297"/>
      <c r="T949" s="297"/>
      <c r="U949" s="297"/>
      <c r="V949" s="297"/>
      <c r="W949" s="297"/>
      <c r="X949" s="297"/>
      <c r="Y949" s="297"/>
      <c r="Z949" s="297"/>
    </row>
    <row r="950" spans="1:26" ht="15.75" customHeight="1">
      <c r="A950" s="297"/>
      <c r="B950" s="297"/>
      <c r="C950" s="297"/>
      <c r="D950" s="579"/>
      <c r="E950" s="297"/>
      <c r="F950" s="297"/>
      <c r="G950" s="297"/>
      <c r="H950" s="297"/>
      <c r="I950" s="297"/>
      <c r="J950" s="297"/>
      <c r="K950" s="297"/>
      <c r="L950" s="297"/>
      <c r="M950" s="297"/>
      <c r="N950" s="297"/>
      <c r="O950" s="297"/>
      <c r="P950" s="297"/>
      <c r="Q950" s="297"/>
      <c r="R950" s="297"/>
      <c r="S950" s="297"/>
      <c r="T950" s="297"/>
      <c r="U950" s="297"/>
      <c r="V950" s="297"/>
      <c r="W950" s="297"/>
      <c r="X950" s="297"/>
      <c r="Y950" s="297"/>
      <c r="Z950" s="297"/>
    </row>
    <row r="951" spans="1:26" ht="15.75" customHeight="1">
      <c r="A951" s="297"/>
      <c r="B951" s="297"/>
      <c r="C951" s="297"/>
      <c r="D951" s="579"/>
      <c r="E951" s="297"/>
      <c r="F951" s="297"/>
      <c r="G951" s="297"/>
      <c r="H951" s="297"/>
      <c r="I951" s="297"/>
      <c r="J951" s="297"/>
      <c r="K951" s="297"/>
      <c r="L951" s="297"/>
      <c r="M951" s="297"/>
      <c r="N951" s="297"/>
      <c r="O951" s="297"/>
      <c r="P951" s="297"/>
      <c r="Q951" s="297"/>
      <c r="R951" s="297"/>
      <c r="S951" s="297"/>
      <c r="T951" s="297"/>
      <c r="U951" s="297"/>
      <c r="V951" s="297"/>
      <c r="W951" s="297"/>
      <c r="X951" s="297"/>
      <c r="Y951" s="297"/>
      <c r="Z951" s="297"/>
    </row>
    <row r="952" spans="1:26" ht="15.75" customHeight="1">
      <c r="A952" s="297"/>
      <c r="B952" s="297"/>
      <c r="C952" s="297"/>
      <c r="D952" s="579"/>
      <c r="E952" s="297"/>
      <c r="F952" s="297"/>
      <c r="G952" s="297"/>
      <c r="H952" s="297"/>
      <c r="I952" s="297"/>
      <c r="J952" s="297"/>
      <c r="K952" s="297"/>
      <c r="L952" s="297"/>
      <c r="M952" s="297"/>
      <c r="N952" s="297"/>
      <c r="O952" s="297"/>
      <c r="P952" s="297"/>
      <c r="Q952" s="297"/>
      <c r="R952" s="297"/>
      <c r="S952" s="297"/>
      <c r="T952" s="297"/>
      <c r="U952" s="297"/>
      <c r="V952" s="297"/>
      <c r="W952" s="297"/>
      <c r="X952" s="297"/>
      <c r="Y952" s="297"/>
      <c r="Z952" s="297"/>
    </row>
    <row r="953" spans="1:26" ht="15.75" customHeight="1">
      <c r="A953" s="297"/>
      <c r="B953" s="297"/>
      <c r="C953" s="297"/>
      <c r="D953" s="579"/>
      <c r="E953" s="297"/>
      <c r="F953" s="297"/>
      <c r="G953" s="297"/>
      <c r="H953" s="297"/>
      <c r="I953" s="297"/>
      <c r="J953" s="297"/>
      <c r="K953" s="297"/>
      <c r="L953" s="297"/>
      <c r="M953" s="297"/>
      <c r="N953" s="297"/>
      <c r="O953" s="297"/>
      <c r="P953" s="297"/>
      <c r="Q953" s="297"/>
      <c r="R953" s="297"/>
      <c r="S953" s="297"/>
      <c r="T953" s="297"/>
      <c r="U953" s="297"/>
      <c r="V953" s="297"/>
      <c r="W953" s="297"/>
      <c r="X953" s="297"/>
      <c r="Y953" s="297"/>
      <c r="Z953" s="297"/>
    </row>
    <row r="954" spans="1:26" ht="15.75" customHeight="1">
      <c r="A954" s="297"/>
      <c r="B954" s="297"/>
      <c r="C954" s="297"/>
      <c r="D954" s="579"/>
      <c r="E954" s="297"/>
      <c r="F954" s="297"/>
      <c r="G954" s="297"/>
      <c r="H954" s="297"/>
      <c r="I954" s="297"/>
      <c r="J954" s="297"/>
      <c r="K954" s="297"/>
      <c r="L954" s="297"/>
      <c r="M954" s="297"/>
      <c r="N954" s="297"/>
      <c r="O954" s="297"/>
      <c r="P954" s="297"/>
      <c r="Q954" s="297"/>
      <c r="R954" s="297"/>
      <c r="S954" s="297"/>
      <c r="T954" s="297"/>
      <c r="U954" s="297"/>
      <c r="V954" s="297"/>
      <c r="W954" s="297"/>
      <c r="X954" s="297"/>
      <c r="Y954" s="297"/>
      <c r="Z954" s="297"/>
    </row>
    <row r="955" spans="1:26" ht="15.75" customHeight="1">
      <c r="A955" s="297"/>
      <c r="B955" s="297"/>
      <c r="C955" s="297"/>
      <c r="D955" s="579"/>
      <c r="E955" s="297"/>
      <c r="F955" s="297"/>
      <c r="G955" s="297"/>
      <c r="H955" s="297"/>
      <c r="I955" s="297"/>
      <c r="J955" s="297"/>
      <c r="K955" s="297"/>
      <c r="L955" s="297"/>
      <c r="M955" s="297"/>
      <c r="N955" s="297"/>
      <c r="O955" s="297"/>
      <c r="P955" s="297"/>
      <c r="Q955" s="297"/>
      <c r="R955" s="297"/>
      <c r="S955" s="297"/>
      <c r="T955" s="297"/>
      <c r="U955" s="297"/>
      <c r="V955" s="297"/>
      <c r="W955" s="297"/>
      <c r="X955" s="297"/>
      <c r="Y955" s="297"/>
      <c r="Z955" s="297"/>
    </row>
    <row r="956" spans="1:26" ht="15.75" customHeight="1">
      <c r="A956" s="297"/>
      <c r="B956" s="297"/>
      <c r="C956" s="297"/>
      <c r="D956" s="579"/>
      <c r="E956" s="297"/>
      <c r="F956" s="297"/>
      <c r="G956" s="297"/>
      <c r="H956" s="297"/>
      <c r="I956" s="297"/>
      <c r="J956" s="297"/>
      <c r="K956" s="297"/>
      <c r="L956" s="297"/>
      <c r="M956" s="297"/>
      <c r="N956" s="297"/>
      <c r="O956" s="297"/>
      <c r="P956" s="297"/>
      <c r="Q956" s="297"/>
      <c r="R956" s="297"/>
      <c r="S956" s="297"/>
      <c r="T956" s="297"/>
      <c r="U956" s="297"/>
      <c r="V956" s="297"/>
      <c r="W956" s="297"/>
      <c r="X956" s="297"/>
      <c r="Y956" s="297"/>
      <c r="Z956" s="297"/>
    </row>
    <row r="957" spans="1:26" ht="15.75" customHeight="1">
      <c r="A957" s="297"/>
      <c r="B957" s="297"/>
      <c r="C957" s="297"/>
      <c r="D957" s="579"/>
      <c r="E957" s="297"/>
      <c r="F957" s="297"/>
      <c r="G957" s="297"/>
      <c r="H957" s="297"/>
      <c r="I957" s="297"/>
      <c r="J957" s="297"/>
      <c r="K957" s="297"/>
      <c r="L957" s="297"/>
      <c r="M957" s="297"/>
      <c r="N957" s="297"/>
      <c r="O957" s="297"/>
      <c r="P957" s="297"/>
      <c r="Q957" s="297"/>
      <c r="R957" s="297"/>
      <c r="S957" s="297"/>
      <c r="T957" s="297"/>
      <c r="U957" s="297"/>
      <c r="V957" s="297"/>
      <c r="W957" s="297"/>
      <c r="X957" s="297"/>
      <c r="Y957" s="297"/>
      <c r="Z957" s="297"/>
    </row>
    <row r="958" spans="1:26" ht="15.75" customHeight="1">
      <c r="A958" s="297"/>
      <c r="B958" s="297"/>
      <c r="C958" s="297"/>
      <c r="D958" s="579"/>
      <c r="E958" s="297"/>
      <c r="F958" s="297"/>
      <c r="G958" s="297"/>
      <c r="H958" s="297"/>
      <c r="I958" s="297"/>
      <c r="J958" s="297"/>
      <c r="K958" s="297"/>
      <c r="L958" s="297"/>
      <c r="M958" s="297"/>
      <c r="N958" s="297"/>
      <c r="O958" s="297"/>
      <c r="P958" s="297"/>
      <c r="Q958" s="297"/>
      <c r="R958" s="297"/>
      <c r="S958" s="297"/>
      <c r="T958" s="297"/>
      <c r="U958" s="297"/>
      <c r="V958" s="297"/>
      <c r="W958" s="297"/>
      <c r="X958" s="297"/>
      <c r="Y958" s="297"/>
      <c r="Z958" s="297"/>
    </row>
    <row r="959" spans="1:26" ht="15.75" customHeight="1">
      <c r="A959" s="297"/>
      <c r="B959" s="297"/>
      <c r="C959" s="297"/>
      <c r="D959" s="579"/>
      <c r="E959" s="297"/>
      <c r="F959" s="297"/>
      <c r="G959" s="297"/>
      <c r="H959" s="297"/>
      <c r="I959" s="297"/>
      <c r="J959" s="297"/>
      <c r="K959" s="297"/>
      <c r="L959" s="297"/>
      <c r="M959" s="297"/>
      <c r="N959" s="297"/>
      <c r="O959" s="297"/>
      <c r="P959" s="297"/>
      <c r="Q959" s="297"/>
      <c r="R959" s="297"/>
      <c r="S959" s="297"/>
      <c r="T959" s="297"/>
      <c r="U959" s="297"/>
      <c r="V959" s="297"/>
      <c r="W959" s="297"/>
      <c r="X959" s="297"/>
      <c r="Y959" s="297"/>
      <c r="Z959" s="297"/>
    </row>
    <row r="960" spans="1:26" ht="15.75" customHeight="1">
      <c r="A960" s="297"/>
      <c r="B960" s="297"/>
      <c r="C960" s="297"/>
      <c r="D960" s="579"/>
      <c r="E960" s="297"/>
      <c r="F960" s="297"/>
      <c r="G960" s="297"/>
      <c r="H960" s="297"/>
      <c r="I960" s="297"/>
      <c r="J960" s="297"/>
      <c r="K960" s="297"/>
      <c r="L960" s="297"/>
      <c r="M960" s="297"/>
      <c r="N960" s="297"/>
      <c r="O960" s="297"/>
      <c r="P960" s="297"/>
      <c r="Q960" s="297"/>
      <c r="R960" s="297"/>
      <c r="S960" s="297"/>
      <c r="T960" s="297"/>
      <c r="U960" s="297"/>
      <c r="V960" s="297"/>
      <c r="W960" s="297"/>
      <c r="X960" s="297"/>
      <c r="Y960" s="297"/>
      <c r="Z960" s="297"/>
    </row>
    <row r="961" spans="1:26" ht="15.75" customHeight="1">
      <c r="A961" s="297"/>
      <c r="B961" s="297"/>
      <c r="C961" s="297"/>
      <c r="D961" s="579"/>
      <c r="E961" s="297"/>
      <c r="F961" s="297"/>
      <c r="G961" s="297"/>
      <c r="H961" s="297"/>
      <c r="I961" s="297"/>
      <c r="J961" s="297"/>
      <c r="K961" s="297"/>
      <c r="L961" s="297"/>
      <c r="M961" s="297"/>
      <c r="N961" s="297"/>
      <c r="O961" s="297"/>
      <c r="P961" s="297"/>
      <c r="Q961" s="297"/>
      <c r="R961" s="297"/>
      <c r="S961" s="297"/>
      <c r="T961" s="297"/>
      <c r="U961" s="297"/>
      <c r="V961" s="297"/>
      <c r="W961" s="297"/>
      <c r="X961" s="297"/>
      <c r="Y961" s="297"/>
      <c r="Z961" s="297"/>
    </row>
    <row r="962" spans="1:26" ht="15.75" customHeight="1">
      <c r="A962" s="297"/>
      <c r="B962" s="297"/>
      <c r="C962" s="297"/>
      <c r="D962" s="579"/>
      <c r="E962" s="297"/>
      <c r="F962" s="297"/>
      <c r="G962" s="297"/>
      <c r="H962" s="297"/>
      <c r="I962" s="297"/>
      <c r="J962" s="297"/>
      <c r="K962" s="297"/>
      <c r="L962" s="297"/>
      <c r="M962" s="297"/>
      <c r="N962" s="297"/>
      <c r="O962" s="297"/>
      <c r="P962" s="297"/>
      <c r="Q962" s="297"/>
      <c r="R962" s="297"/>
      <c r="S962" s="297"/>
      <c r="T962" s="297"/>
      <c r="U962" s="297"/>
      <c r="V962" s="297"/>
      <c r="W962" s="297"/>
      <c r="X962" s="297"/>
      <c r="Y962" s="297"/>
      <c r="Z962" s="297"/>
    </row>
    <row r="963" spans="1:26" ht="15.75" customHeight="1">
      <c r="A963" s="297"/>
      <c r="B963" s="297"/>
      <c r="C963" s="297"/>
      <c r="D963" s="579"/>
      <c r="E963" s="297"/>
      <c r="F963" s="297"/>
      <c r="G963" s="297"/>
      <c r="H963" s="297"/>
      <c r="I963" s="297"/>
      <c r="J963" s="297"/>
      <c r="K963" s="297"/>
      <c r="L963" s="297"/>
      <c r="M963" s="297"/>
      <c r="N963" s="297"/>
      <c r="O963" s="297"/>
      <c r="P963" s="297"/>
      <c r="Q963" s="297"/>
      <c r="R963" s="297"/>
      <c r="S963" s="297"/>
      <c r="T963" s="297"/>
      <c r="U963" s="297"/>
      <c r="V963" s="297"/>
      <c r="W963" s="297"/>
      <c r="X963" s="297"/>
      <c r="Y963" s="297"/>
      <c r="Z963" s="297"/>
    </row>
    <row r="964" spans="1:26" ht="15.75" customHeight="1">
      <c r="A964" s="297"/>
      <c r="B964" s="297"/>
      <c r="C964" s="297"/>
      <c r="D964" s="579"/>
      <c r="E964" s="297"/>
      <c r="F964" s="297"/>
      <c r="G964" s="297"/>
      <c r="H964" s="297"/>
      <c r="I964" s="297"/>
      <c r="J964" s="297"/>
      <c r="K964" s="297"/>
      <c r="L964" s="297"/>
      <c r="M964" s="297"/>
      <c r="N964" s="297"/>
      <c r="O964" s="297"/>
      <c r="P964" s="297"/>
      <c r="Q964" s="297"/>
      <c r="R964" s="297"/>
      <c r="S964" s="297"/>
      <c r="T964" s="297"/>
      <c r="U964" s="297"/>
      <c r="V964" s="297"/>
      <c r="W964" s="297"/>
      <c r="X964" s="297"/>
      <c r="Y964" s="297"/>
      <c r="Z964" s="297"/>
    </row>
    <row r="965" spans="1:26" ht="15.75" customHeight="1">
      <c r="A965" s="297"/>
      <c r="B965" s="297"/>
      <c r="C965" s="297"/>
      <c r="D965" s="579"/>
      <c r="E965" s="297"/>
      <c r="F965" s="297"/>
      <c r="G965" s="297"/>
      <c r="H965" s="297"/>
      <c r="I965" s="297"/>
      <c r="J965" s="297"/>
      <c r="K965" s="297"/>
      <c r="L965" s="297"/>
      <c r="M965" s="297"/>
      <c r="N965" s="297"/>
      <c r="O965" s="297"/>
      <c r="P965" s="297"/>
      <c r="Q965" s="297"/>
      <c r="R965" s="297"/>
      <c r="S965" s="297"/>
      <c r="T965" s="297"/>
      <c r="U965" s="297"/>
      <c r="V965" s="297"/>
      <c r="W965" s="297"/>
      <c r="X965" s="297"/>
      <c r="Y965" s="297"/>
      <c r="Z965" s="297"/>
    </row>
    <row r="966" spans="1:26" ht="15.75" customHeight="1">
      <c r="A966" s="297"/>
      <c r="B966" s="297"/>
      <c r="C966" s="297"/>
      <c r="D966" s="579"/>
      <c r="E966" s="297"/>
      <c r="F966" s="297"/>
      <c r="G966" s="297"/>
      <c r="H966" s="297"/>
      <c r="I966" s="297"/>
      <c r="J966" s="297"/>
      <c r="K966" s="297"/>
      <c r="L966" s="297"/>
      <c r="M966" s="297"/>
      <c r="N966" s="297"/>
      <c r="O966" s="297"/>
      <c r="P966" s="297"/>
      <c r="Q966" s="297"/>
      <c r="R966" s="297"/>
      <c r="S966" s="297"/>
      <c r="T966" s="297"/>
      <c r="U966" s="297"/>
      <c r="V966" s="297"/>
      <c r="W966" s="297"/>
      <c r="X966" s="297"/>
      <c r="Y966" s="297"/>
      <c r="Z966" s="297"/>
    </row>
    <row r="967" spans="1:26" ht="15.75" customHeight="1">
      <c r="A967" s="297"/>
      <c r="B967" s="297"/>
      <c r="C967" s="297"/>
      <c r="D967" s="579"/>
      <c r="E967" s="297"/>
      <c r="F967" s="297"/>
      <c r="G967" s="297"/>
      <c r="H967" s="297"/>
      <c r="I967" s="297"/>
      <c r="J967" s="297"/>
      <c r="K967" s="297"/>
      <c r="L967" s="297"/>
      <c r="M967" s="297"/>
      <c r="N967" s="297"/>
      <c r="O967" s="297"/>
      <c r="P967" s="297"/>
      <c r="Q967" s="297"/>
      <c r="R967" s="297"/>
      <c r="S967" s="297"/>
      <c r="T967" s="297"/>
      <c r="U967" s="297"/>
      <c r="V967" s="297"/>
      <c r="W967" s="297"/>
      <c r="X967" s="297"/>
      <c r="Y967" s="297"/>
      <c r="Z967" s="297"/>
    </row>
    <row r="968" spans="1:26" ht="15.75" customHeight="1">
      <c r="A968" s="297"/>
      <c r="B968" s="297"/>
      <c r="C968" s="297"/>
      <c r="D968" s="579"/>
      <c r="E968" s="297"/>
      <c r="F968" s="297"/>
      <c r="G968" s="297"/>
      <c r="H968" s="297"/>
      <c r="I968" s="297"/>
      <c r="J968" s="297"/>
      <c r="K968" s="297"/>
      <c r="L968" s="297"/>
      <c r="M968" s="297"/>
      <c r="N968" s="297"/>
      <c r="O968" s="297"/>
      <c r="P968" s="297"/>
      <c r="Q968" s="297"/>
      <c r="R968" s="297"/>
      <c r="S968" s="297"/>
      <c r="T968" s="297"/>
      <c r="U968" s="297"/>
      <c r="V968" s="297"/>
      <c r="W968" s="297"/>
      <c r="X968" s="297"/>
      <c r="Y968" s="297"/>
      <c r="Z968" s="297"/>
    </row>
    <row r="969" spans="1:26" ht="15.75" customHeight="1">
      <c r="A969" s="297"/>
      <c r="B969" s="297"/>
      <c r="C969" s="297"/>
      <c r="D969" s="579"/>
      <c r="E969" s="297"/>
      <c r="F969" s="297"/>
      <c r="G969" s="297"/>
      <c r="H969" s="297"/>
      <c r="I969" s="297"/>
      <c r="J969" s="297"/>
      <c r="K969" s="297"/>
      <c r="L969" s="297"/>
      <c r="M969" s="297"/>
      <c r="N969" s="297"/>
      <c r="O969" s="297"/>
      <c r="P969" s="297"/>
      <c r="Q969" s="297"/>
      <c r="R969" s="297"/>
      <c r="S969" s="297"/>
      <c r="T969" s="297"/>
      <c r="U969" s="297"/>
      <c r="V969" s="297"/>
      <c r="W969" s="297"/>
      <c r="X969" s="297"/>
      <c r="Y969" s="297"/>
      <c r="Z969" s="297"/>
    </row>
    <row r="970" spans="1:26" ht="15.75" customHeight="1">
      <c r="A970" s="297"/>
      <c r="B970" s="297"/>
      <c r="C970" s="297"/>
      <c r="D970" s="579"/>
      <c r="E970" s="297"/>
      <c r="F970" s="297"/>
      <c r="G970" s="297"/>
      <c r="H970" s="297"/>
      <c r="I970" s="297"/>
      <c r="J970" s="297"/>
      <c r="K970" s="297"/>
      <c r="L970" s="297"/>
      <c r="M970" s="297"/>
      <c r="N970" s="297"/>
      <c r="O970" s="297"/>
      <c r="P970" s="297"/>
      <c r="Q970" s="297"/>
      <c r="R970" s="297"/>
      <c r="S970" s="297"/>
      <c r="T970" s="297"/>
      <c r="U970" s="297"/>
      <c r="V970" s="297"/>
      <c r="W970" s="297"/>
      <c r="X970" s="297"/>
      <c r="Y970" s="297"/>
      <c r="Z970" s="297"/>
    </row>
    <row r="971" spans="1:26" ht="15.75" customHeight="1">
      <c r="A971" s="297"/>
      <c r="B971" s="297"/>
      <c r="C971" s="297"/>
      <c r="D971" s="579"/>
      <c r="E971" s="297"/>
      <c r="F971" s="297"/>
      <c r="G971" s="297"/>
      <c r="H971" s="297"/>
      <c r="I971" s="297"/>
      <c r="J971" s="297"/>
      <c r="K971" s="297"/>
      <c r="L971" s="297"/>
      <c r="M971" s="297"/>
      <c r="N971" s="297"/>
      <c r="O971" s="297"/>
      <c r="P971" s="297"/>
      <c r="Q971" s="297"/>
      <c r="R971" s="297"/>
      <c r="S971" s="297"/>
      <c r="T971" s="297"/>
      <c r="U971" s="297"/>
      <c r="V971" s="297"/>
      <c r="W971" s="297"/>
      <c r="X971" s="297"/>
      <c r="Y971" s="297"/>
      <c r="Z971" s="297"/>
    </row>
    <row r="972" spans="1:26" ht="15.75" customHeight="1">
      <c r="A972" s="297"/>
      <c r="B972" s="297"/>
      <c r="C972" s="297"/>
      <c r="D972" s="579"/>
      <c r="E972" s="297"/>
      <c r="F972" s="297"/>
      <c r="G972" s="297"/>
      <c r="H972" s="297"/>
      <c r="I972" s="297"/>
      <c r="J972" s="297"/>
      <c r="K972" s="297"/>
      <c r="L972" s="297"/>
      <c r="M972" s="297"/>
      <c r="N972" s="297"/>
      <c r="O972" s="297"/>
      <c r="P972" s="297"/>
      <c r="Q972" s="297"/>
      <c r="R972" s="297"/>
      <c r="S972" s="297"/>
      <c r="T972" s="297"/>
      <c r="U972" s="297"/>
      <c r="V972" s="297"/>
      <c r="W972" s="297"/>
      <c r="X972" s="297"/>
      <c r="Y972" s="297"/>
      <c r="Z972" s="297"/>
    </row>
    <row r="973" spans="1:26" ht="15.75" customHeight="1">
      <c r="A973" s="297"/>
      <c r="B973" s="297"/>
      <c r="C973" s="297"/>
      <c r="D973" s="579"/>
      <c r="E973" s="297"/>
      <c r="F973" s="297"/>
      <c r="G973" s="297"/>
      <c r="H973" s="297"/>
      <c r="I973" s="297"/>
      <c r="J973" s="297"/>
      <c r="K973" s="297"/>
      <c r="L973" s="297"/>
      <c r="M973" s="297"/>
      <c r="N973" s="297"/>
      <c r="O973" s="297"/>
      <c r="P973" s="297"/>
      <c r="Q973" s="297"/>
      <c r="R973" s="297"/>
      <c r="S973" s="297"/>
      <c r="T973" s="297"/>
      <c r="U973" s="297"/>
      <c r="V973" s="297"/>
      <c r="W973" s="297"/>
      <c r="X973" s="297"/>
      <c r="Y973" s="297"/>
      <c r="Z973" s="297"/>
    </row>
    <row r="974" spans="1:26" ht="15.75" customHeight="1">
      <c r="A974" s="297"/>
      <c r="B974" s="297"/>
      <c r="C974" s="297"/>
      <c r="D974" s="579"/>
      <c r="E974" s="297"/>
      <c r="F974" s="297"/>
      <c r="G974" s="297"/>
      <c r="H974" s="297"/>
      <c r="I974" s="297"/>
      <c r="J974" s="297"/>
      <c r="K974" s="297"/>
      <c r="L974" s="297"/>
      <c r="M974" s="297"/>
      <c r="N974" s="297"/>
      <c r="O974" s="297"/>
      <c r="P974" s="297"/>
      <c r="Q974" s="297"/>
      <c r="R974" s="297"/>
      <c r="S974" s="297"/>
      <c r="T974" s="297"/>
      <c r="U974" s="297"/>
      <c r="V974" s="297"/>
      <c r="W974" s="297"/>
      <c r="X974" s="297"/>
      <c r="Y974" s="297"/>
      <c r="Z974" s="297"/>
    </row>
    <row r="975" spans="1:26" ht="15.75" customHeight="1">
      <c r="A975" s="297"/>
      <c r="B975" s="297"/>
      <c r="C975" s="297"/>
      <c r="D975" s="579"/>
      <c r="E975" s="297"/>
      <c r="F975" s="297"/>
      <c r="G975" s="297"/>
      <c r="H975" s="297"/>
      <c r="I975" s="297"/>
      <c r="J975" s="297"/>
      <c r="K975" s="297"/>
      <c r="L975" s="297"/>
      <c r="M975" s="297"/>
      <c r="N975" s="297"/>
      <c r="O975" s="297"/>
      <c r="P975" s="297"/>
      <c r="Q975" s="297"/>
      <c r="R975" s="297"/>
      <c r="S975" s="297"/>
      <c r="T975" s="297"/>
      <c r="U975" s="297"/>
      <c r="V975" s="297"/>
      <c r="W975" s="297"/>
      <c r="X975" s="297"/>
      <c r="Y975" s="297"/>
      <c r="Z975" s="297"/>
    </row>
    <row r="976" spans="1:26" ht="15.75" customHeight="1">
      <c r="A976" s="297"/>
      <c r="B976" s="297"/>
      <c r="C976" s="297"/>
      <c r="D976" s="579"/>
      <c r="E976" s="297"/>
      <c r="F976" s="297"/>
      <c r="G976" s="297"/>
      <c r="H976" s="297"/>
      <c r="I976" s="297"/>
      <c r="J976" s="297"/>
      <c r="K976" s="297"/>
      <c r="L976" s="297"/>
      <c r="M976" s="297"/>
      <c r="N976" s="297"/>
      <c r="O976" s="297"/>
      <c r="P976" s="297"/>
      <c r="Q976" s="297"/>
      <c r="R976" s="297"/>
      <c r="S976" s="297"/>
      <c r="T976" s="297"/>
      <c r="U976" s="297"/>
      <c r="V976" s="297"/>
      <c r="W976" s="297"/>
      <c r="X976" s="297"/>
      <c r="Y976" s="297"/>
      <c r="Z976" s="297"/>
    </row>
    <row r="977" spans="1:26" ht="15.75" customHeight="1">
      <c r="A977" s="297"/>
      <c r="B977" s="297"/>
      <c r="C977" s="297"/>
      <c r="D977" s="579"/>
      <c r="E977" s="297"/>
      <c r="F977" s="297"/>
      <c r="G977" s="297"/>
      <c r="H977" s="297"/>
      <c r="I977" s="297"/>
      <c r="J977" s="297"/>
      <c r="K977" s="297"/>
      <c r="L977" s="297"/>
      <c r="M977" s="297"/>
      <c r="N977" s="297"/>
      <c r="O977" s="297"/>
      <c r="P977" s="297"/>
      <c r="Q977" s="297"/>
      <c r="R977" s="297"/>
      <c r="S977" s="297"/>
      <c r="T977" s="297"/>
      <c r="U977" s="297"/>
      <c r="V977" s="297"/>
      <c r="W977" s="297"/>
      <c r="X977" s="297"/>
      <c r="Y977" s="297"/>
      <c r="Z977" s="297"/>
    </row>
    <row r="978" spans="1:26" ht="15.75" customHeight="1">
      <c r="A978" s="297"/>
      <c r="B978" s="297"/>
      <c r="C978" s="297"/>
      <c r="D978" s="579"/>
      <c r="E978" s="297"/>
      <c r="F978" s="297"/>
      <c r="G978" s="297"/>
      <c r="H978" s="297"/>
      <c r="I978" s="297"/>
      <c r="J978" s="297"/>
      <c r="K978" s="297"/>
      <c r="L978" s="297"/>
      <c r="M978" s="297"/>
      <c r="N978" s="297"/>
      <c r="O978" s="297"/>
      <c r="P978" s="297"/>
      <c r="Q978" s="297"/>
      <c r="R978" s="297"/>
      <c r="S978" s="297"/>
      <c r="T978" s="297"/>
      <c r="U978" s="297"/>
      <c r="V978" s="297"/>
      <c r="W978" s="297"/>
      <c r="X978" s="297"/>
      <c r="Y978" s="297"/>
      <c r="Z978" s="297"/>
    </row>
    <row r="979" spans="1:26" ht="15.75" customHeight="1">
      <c r="A979" s="297"/>
      <c r="B979" s="297"/>
      <c r="C979" s="297"/>
      <c r="D979" s="579"/>
      <c r="E979" s="297"/>
      <c r="F979" s="297"/>
      <c r="G979" s="297"/>
      <c r="H979" s="297"/>
      <c r="I979" s="297"/>
      <c r="J979" s="297"/>
      <c r="K979" s="297"/>
      <c r="L979" s="297"/>
      <c r="M979" s="297"/>
      <c r="N979" s="297"/>
      <c r="O979" s="297"/>
      <c r="P979" s="297"/>
      <c r="Q979" s="297"/>
      <c r="R979" s="297"/>
      <c r="S979" s="297"/>
      <c r="T979" s="297"/>
      <c r="U979" s="297"/>
      <c r="V979" s="297"/>
      <c r="W979" s="297"/>
      <c r="X979" s="297"/>
      <c r="Y979" s="297"/>
      <c r="Z979" s="297"/>
    </row>
    <row r="980" spans="1:26" ht="15.75" customHeight="1">
      <c r="A980" s="297"/>
      <c r="B980" s="297"/>
      <c r="C980" s="297"/>
      <c r="D980" s="579"/>
      <c r="E980" s="297"/>
      <c r="F980" s="297"/>
      <c r="G980" s="297"/>
      <c r="H980" s="297"/>
      <c r="I980" s="297"/>
      <c r="J980" s="297"/>
      <c r="K980" s="297"/>
      <c r="L980" s="297"/>
      <c r="M980" s="297"/>
      <c r="N980" s="297"/>
      <c r="O980" s="297"/>
      <c r="P980" s="297"/>
      <c r="Q980" s="297"/>
      <c r="R980" s="297"/>
      <c r="S980" s="297"/>
      <c r="T980" s="297"/>
      <c r="U980" s="297"/>
      <c r="V980" s="297"/>
      <c r="W980" s="297"/>
      <c r="X980" s="297"/>
      <c r="Y980" s="297"/>
      <c r="Z980" s="297"/>
    </row>
    <row r="981" spans="1:26" ht="15.75" customHeight="1">
      <c r="A981" s="297"/>
      <c r="B981" s="297"/>
      <c r="C981" s="297"/>
      <c r="D981" s="579"/>
      <c r="E981" s="297"/>
      <c r="F981" s="297"/>
      <c r="G981" s="297"/>
      <c r="H981" s="297"/>
      <c r="I981" s="297"/>
      <c r="J981" s="297"/>
      <c r="K981" s="297"/>
      <c r="L981" s="297"/>
      <c r="M981" s="297"/>
      <c r="N981" s="297"/>
      <c r="O981" s="297"/>
      <c r="P981" s="297"/>
      <c r="Q981" s="297"/>
      <c r="R981" s="297"/>
      <c r="S981" s="297"/>
      <c r="T981" s="297"/>
      <c r="U981" s="297"/>
      <c r="V981" s="297"/>
      <c r="W981" s="297"/>
      <c r="X981" s="297"/>
      <c r="Y981" s="297"/>
      <c r="Z981" s="297"/>
    </row>
    <row r="982" spans="1:26" ht="15.75" customHeight="1">
      <c r="A982" s="297"/>
      <c r="B982" s="297"/>
      <c r="C982" s="297"/>
      <c r="D982" s="579"/>
      <c r="E982" s="297"/>
      <c r="F982" s="297"/>
      <c r="G982" s="297"/>
      <c r="H982" s="297"/>
      <c r="I982" s="297"/>
      <c r="J982" s="297"/>
      <c r="K982" s="297"/>
      <c r="L982" s="297"/>
      <c r="M982" s="297"/>
      <c r="N982" s="297"/>
      <c r="O982" s="297"/>
      <c r="P982" s="297"/>
      <c r="Q982" s="297"/>
      <c r="R982" s="297"/>
      <c r="S982" s="297"/>
      <c r="T982" s="297"/>
      <c r="U982" s="297"/>
      <c r="V982" s="297"/>
      <c r="W982" s="297"/>
      <c r="X982" s="297"/>
      <c r="Y982" s="297"/>
      <c r="Z982" s="297"/>
    </row>
    <row r="983" spans="1:26" ht="15.75" customHeight="1">
      <c r="A983" s="297"/>
      <c r="B983" s="297"/>
      <c r="C983" s="297"/>
      <c r="D983" s="579"/>
      <c r="E983" s="297"/>
      <c r="F983" s="297"/>
      <c r="G983" s="297"/>
      <c r="H983" s="297"/>
      <c r="I983" s="297"/>
      <c r="J983" s="297"/>
      <c r="K983" s="297"/>
      <c r="L983" s="297"/>
      <c r="M983" s="297"/>
      <c r="N983" s="297"/>
      <c r="O983" s="297"/>
      <c r="P983" s="297"/>
      <c r="Q983" s="297"/>
      <c r="R983" s="297"/>
      <c r="S983" s="297"/>
      <c r="T983" s="297"/>
      <c r="U983" s="297"/>
      <c r="V983" s="297"/>
      <c r="W983" s="297"/>
      <c r="X983" s="297"/>
      <c r="Y983" s="297"/>
      <c r="Z983" s="297"/>
    </row>
    <row r="984" spans="1:26" ht="15.75" customHeight="1">
      <c r="A984" s="297"/>
      <c r="B984" s="297"/>
      <c r="C984" s="297"/>
      <c r="D984" s="579"/>
      <c r="E984" s="297"/>
      <c r="F984" s="297"/>
      <c r="G984" s="297"/>
      <c r="H984" s="297"/>
      <c r="I984" s="297"/>
      <c r="J984" s="297"/>
      <c r="K984" s="297"/>
      <c r="L984" s="297"/>
      <c r="M984" s="297"/>
      <c r="N984" s="297"/>
      <c r="O984" s="297"/>
      <c r="P984" s="297"/>
      <c r="Q984" s="297"/>
      <c r="R984" s="297"/>
      <c r="S984" s="297"/>
      <c r="T984" s="297"/>
      <c r="U984" s="297"/>
      <c r="V984" s="297"/>
      <c r="W984" s="297"/>
      <c r="X984" s="297"/>
      <c r="Y984" s="297"/>
      <c r="Z984" s="297"/>
    </row>
    <row r="985" spans="1:26" ht="15.75" customHeight="1">
      <c r="A985" s="297"/>
      <c r="B985" s="297"/>
      <c r="C985" s="297"/>
      <c r="D985" s="579"/>
      <c r="E985" s="297"/>
      <c r="F985" s="297"/>
      <c r="G985" s="297"/>
      <c r="H985" s="297"/>
      <c r="I985" s="297"/>
      <c r="J985" s="297"/>
      <c r="K985" s="297"/>
      <c r="L985" s="297"/>
      <c r="M985" s="297"/>
      <c r="N985" s="297"/>
      <c r="O985" s="297"/>
      <c r="P985" s="297"/>
      <c r="Q985" s="297"/>
      <c r="R985" s="297"/>
      <c r="S985" s="297"/>
      <c r="T985" s="297"/>
      <c r="U985" s="297"/>
      <c r="V985" s="297"/>
      <c r="W985" s="297"/>
      <c r="X985" s="297"/>
      <c r="Y985" s="297"/>
      <c r="Z985" s="297"/>
    </row>
    <row r="986" spans="1:26" ht="15.75" customHeight="1">
      <c r="A986" s="297"/>
      <c r="B986" s="297"/>
      <c r="C986" s="297"/>
      <c r="D986" s="579"/>
      <c r="E986" s="297"/>
      <c r="F986" s="297"/>
      <c r="G986" s="297"/>
      <c r="H986" s="297"/>
      <c r="I986" s="297"/>
      <c r="J986" s="297"/>
      <c r="K986" s="297"/>
      <c r="L986" s="297"/>
      <c r="M986" s="297"/>
      <c r="N986" s="297"/>
      <c r="O986" s="297"/>
      <c r="P986" s="297"/>
      <c r="Q986" s="297"/>
      <c r="R986" s="297"/>
      <c r="S986" s="297"/>
      <c r="T986" s="297"/>
      <c r="U986" s="297"/>
      <c r="V986" s="297"/>
      <c r="W986" s="297"/>
      <c r="X986" s="297"/>
      <c r="Y986" s="297"/>
      <c r="Z986" s="297"/>
    </row>
    <row r="987" spans="1:26" ht="15.75" customHeight="1">
      <c r="A987" s="297"/>
      <c r="B987" s="297"/>
      <c r="C987" s="297"/>
      <c r="D987" s="579"/>
      <c r="E987" s="297"/>
      <c r="F987" s="297"/>
      <c r="G987" s="297"/>
      <c r="H987" s="297"/>
      <c r="I987" s="297"/>
      <c r="J987" s="297"/>
      <c r="K987" s="297"/>
      <c r="L987" s="297"/>
      <c r="M987" s="297"/>
      <c r="N987" s="297"/>
      <c r="O987" s="297"/>
      <c r="P987" s="297"/>
      <c r="Q987" s="297"/>
      <c r="R987" s="297"/>
      <c r="S987" s="297"/>
      <c r="T987" s="297"/>
      <c r="U987" s="297"/>
      <c r="V987" s="297"/>
      <c r="W987" s="297"/>
      <c r="X987" s="297"/>
      <c r="Y987" s="297"/>
      <c r="Z987" s="297"/>
    </row>
    <row r="988" spans="1:26" ht="15.75" customHeight="1">
      <c r="A988" s="297"/>
      <c r="B988" s="297"/>
      <c r="C988" s="297"/>
      <c r="D988" s="579"/>
      <c r="E988" s="297"/>
      <c r="F988" s="297"/>
      <c r="G988" s="297"/>
      <c r="H988" s="297"/>
      <c r="I988" s="297"/>
      <c r="J988" s="297"/>
      <c r="K988" s="297"/>
      <c r="L988" s="297"/>
      <c r="M988" s="297"/>
      <c r="N988" s="297"/>
      <c r="O988" s="297"/>
      <c r="P988" s="297"/>
      <c r="Q988" s="297"/>
      <c r="R988" s="297"/>
      <c r="S988" s="297"/>
      <c r="T988" s="297"/>
      <c r="U988" s="297"/>
      <c r="V988" s="297"/>
      <c r="W988" s="297"/>
      <c r="X988" s="297"/>
      <c r="Y988" s="297"/>
      <c r="Z988" s="297"/>
    </row>
    <row r="989" spans="1:26" ht="15.75" customHeight="1">
      <c r="A989" s="297"/>
      <c r="B989" s="297"/>
      <c r="C989" s="297"/>
      <c r="D989" s="579"/>
      <c r="E989" s="297"/>
      <c r="F989" s="297"/>
      <c r="G989" s="297"/>
      <c r="H989" s="297"/>
      <c r="I989" s="297"/>
      <c r="J989" s="297"/>
      <c r="K989" s="297"/>
      <c r="L989" s="297"/>
      <c r="M989" s="297"/>
      <c r="N989" s="297"/>
      <c r="O989" s="297"/>
      <c r="P989" s="297"/>
      <c r="Q989" s="297"/>
      <c r="R989" s="297"/>
      <c r="S989" s="297"/>
      <c r="T989" s="297"/>
      <c r="U989" s="297"/>
      <c r="V989" s="297"/>
      <c r="W989" s="297"/>
      <c r="X989" s="297"/>
      <c r="Y989" s="297"/>
      <c r="Z989" s="297"/>
    </row>
    <row r="990" spans="1:26" ht="15.75" customHeight="1">
      <c r="A990" s="297"/>
      <c r="B990" s="297"/>
      <c r="C990" s="297"/>
      <c r="D990" s="579"/>
      <c r="E990" s="297"/>
      <c r="F990" s="297"/>
      <c r="G990" s="297"/>
      <c r="H990" s="297"/>
      <c r="I990" s="297"/>
      <c r="J990" s="297"/>
      <c r="K990" s="297"/>
      <c r="L990" s="297"/>
      <c r="M990" s="297"/>
      <c r="N990" s="297"/>
      <c r="O990" s="297"/>
      <c r="P990" s="297"/>
      <c r="Q990" s="297"/>
      <c r="R990" s="297"/>
      <c r="S990" s="297"/>
      <c r="T990" s="297"/>
      <c r="U990" s="297"/>
      <c r="V990" s="297"/>
      <c r="W990" s="297"/>
      <c r="X990" s="297"/>
      <c r="Y990" s="297"/>
      <c r="Z990" s="297"/>
    </row>
    <row r="991" spans="1:26" ht="15.75" customHeight="1">
      <c r="A991" s="297"/>
      <c r="B991" s="297"/>
      <c r="C991" s="297"/>
      <c r="D991" s="579"/>
      <c r="E991" s="297"/>
      <c r="F991" s="297"/>
      <c r="G991" s="297"/>
      <c r="H991" s="297"/>
      <c r="I991" s="297"/>
      <c r="J991" s="297"/>
      <c r="K991" s="297"/>
      <c r="L991" s="297"/>
      <c r="M991" s="297"/>
      <c r="N991" s="297"/>
      <c r="O991" s="297"/>
      <c r="P991" s="297"/>
      <c r="Q991" s="297"/>
      <c r="R991" s="297"/>
      <c r="S991" s="297"/>
      <c r="T991" s="297"/>
      <c r="U991" s="297"/>
      <c r="V991" s="297"/>
      <c r="W991" s="297"/>
      <c r="X991" s="297"/>
      <c r="Y991" s="297"/>
      <c r="Z991" s="297"/>
    </row>
    <row r="992" spans="1:26" ht="15.75" customHeight="1">
      <c r="A992" s="297"/>
      <c r="B992" s="297"/>
      <c r="C992" s="297"/>
      <c r="D992" s="579"/>
      <c r="E992" s="297"/>
      <c r="F992" s="297"/>
      <c r="G992" s="297"/>
      <c r="H992" s="297"/>
      <c r="I992" s="297"/>
      <c r="J992" s="297"/>
      <c r="K992" s="297"/>
      <c r="L992" s="297"/>
      <c r="M992" s="297"/>
      <c r="N992" s="297"/>
      <c r="O992" s="297"/>
      <c r="P992" s="297"/>
      <c r="Q992" s="297"/>
      <c r="R992" s="297"/>
      <c r="S992" s="297"/>
      <c r="T992" s="297"/>
      <c r="U992" s="297"/>
      <c r="V992" s="297"/>
      <c r="W992" s="297"/>
      <c r="X992" s="297"/>
      <c r="Y992" s="297"/>
      <c r="Z992" s="297"/>
    </row>
    <row r="993" spans="1:26" ht="15.75" customHeight="1">
      <c r="A993" s="297"/>
      <c r="B993" s="297"/>
      <c r="C993" s="297"/>
      <c r="D993" s="579"/>
      <c r="E993" s="297"/>
      <c r="F993" s="297"/>
      <c r="G993" s="297"/>
      <c r="H993" s="297"/>
      <c r="I993" s="297"/>
      <c r="J993" s="297"/>
      <c r="K993" s="297"/>
      <c r="L993" s="297"/>
      <c r="M993" s="297"/>
      <c r="N993" s="297"/>
      <c r="O993" s="297"/>
      <c r="P993" s="297"/>
      <c r="Q993" s="297"/>
      <c r="R993" s="297"/>
      <c r="S993" s="297"/>
      <c r="T993" s="297"/>
      <c r="U993" s="297"/>
      <c r="V993" s="297"/>
      <c r="W993" s="297"/>
      <c r="X993" s="297"/>
      <c r="Y993" s="297"/>
      <c r="Z993" s="297"/>
    </row>
    <row r="994" spans="1:26" ht="15.75" customHeight="1">
      <c r="A994" s="297"/>
      <c r="B994" s="297"/>
      <c r="C994" s="297"/>
      <c r="D994" s="579"/>
      <c r="E994" s="297"/>
      <c r="F994" s="297"/>
      <c r="G994" s="297"/>
      <c r="H994" s="297"/>
      <c r="I994" s="297"/>
      <c r="J994" s="297"/>
      <c r="K994" s="297"/>
      <c r="L994" s="297"/>
      <c r="M994" s="297"/>
      <c r="N994" s="297"/>
      <c r="O994" s="297"/>
      <c r="P994" s="297"/>
      <c r="Q994" s="297"/>
      <c r="R994" s="297"/>
      <c r="S994" s="297"/>
      <c r="T994" s="297"/>
      <c r="U994" s="297"/>
      <c r="V994" s="297"/>
      <c r="W994" s="297"/>
      <c r="X994" s="297"/>
      <c r="Y994" s="297"/>
      <c r="Z994" s="297"/>
    </row>
    <row r="995" spans="1:26" ht="15.75" customHeight="1">
      <c r="A995" s="297"/>
      <c r="B995" s="297"/>
      <c r="C995" s="297"/>
      <c r="D995" s="579"/>
      <c r="E995" s="297"/>
      <c r="F995" s="297"/>
      <c r="G995" s="297"/>
      <c r="H995" s="297"/>
      <c r="I995" s="297"/>
      <c r="J995" s="297"/>
      <c r="K995" s="297"/>
      <c r="L995" s="297"/>
      <c r="M995" s="297"/>
      <c r="N995" s="297"/>
      <c r="O995" s="297"/>
      <c r="P995" s="297"/>
      <c r="Q995" s="297"/>
      <c r="R995" s="297"/>
      <c r="S995" s="297"/>
      <c r="T995" s="297"/>
      <c r="U995" s="297"/>
      <c r="V995" s="297"/>
      <c r="W995" s="297"/>
      <c r="X995" s="297"/>
      <c r="Y995" s="297"/>
      <c r="Z995" s="297"/>
    </row>
    <row r="996" spans="1:26" ht="15.75" customHeight="1">
      <c r="A996" s="297"/>
      <c r="B996" s="297"/>
      <c r="C996" s="297"/>
      <c r="D996" s="579"/>
      <c r="E996" s="297"/>
      <c r="F996" s="297"/>
      <c r="G996" s="297"/>
      <c r="H996" s="297"/>
      <c r="I996" s="297"/>
      <c r="J996" s="297"/>
      <c r="K996" s="297"/>
      <c r="L996" s="297"/>
      <c r="M996" s="297"/>
      <c r="N996" s="297"/>
      <c r="O996" s="297"/>
      <c r="P996" s="297"/>
      <c r="Q996" s="297"/>
      <c r="R996" s="297"/>
      <c r="S996" s="297"/>
      <c r="T996" s="297"/>
      <c r="U996" s="297"/>
      <c r="V996" s="297"/>
      <c r="W996" s="297"/>
      <c r="X996" s="297"/>
      <c r="Y996" s="297"/>
      <c r="Z996" s="297"/>
    </row>
    <row r="997" spans="1:26" ht="15.75" customHeight="1">
      <c r="A997" s="297"/>
      <c r="B997" s="297"/>
      <c r="C997" s="297"/>
      <c r="D997" s="579"/>
      <c r="E997" s="297"/>
      <c r="F997" s="297"/>
      <c r="G997" s="297"/>
      <c r="H997" s="297"/>
      <c r="I997" s="297"/>
      <c r="J997" s="297"/>
      <c r="K997" s="297"/>
      <c r="L997" s="297"/>
      <c r="M997" s="297"/>
      <c r="N997" s="297"/>
      <c r="O997" s="297"/>
      <c r="P997" s="297"/>
      <c r="Q997" s="297"/>
      <c r="R997" s="297"/>
      <c r="S997" s="297"/>
      <c r="T997" s="297"/>
      <c r="U997" s="297"/>
      <c r="V997" s="297"/>
      <c r="W997" s="297"/>
      <c r="X997" s="297"/>
      <c r="Y997" s="297"/>
      <c r="Z997" s="297"/>
    </row>
    <row r="998" spans="1:26" ht="15.75" customHeight="1">
      <c r="A998" s="297"/>
      <c r="B998" s="297"/>
      <c r="C998" s="297"/>
      <c r="D998" s="579"/>
      <c r="E998" s="297"/>
      <c r="F998" s="297"/>
      <c r="G998" s="297"/>
      <c r="H998" s="297"/>
      <c r="I998" s="297"/>
      <c r="J998" s="297"/>
      <c r="K998" s="297"/>
      <c r="L998" s="297"/>
      <c r="M998" s="297"/>
      <c r="N998" s="297"/>
      <c r="O998" s="297"/>
      <c r="P998" s="297"/>
      <c r="Q998" s="297"/>
      <c r="R998" s="297"/>
      <c r="S998" s="297"/>
      <c r="T998" s="297"/>
      <c r="U998" s="297"/>
      <c r="V998" s="297"/>
      <c r="W998" s="297"/>
      <c r="X998" s="297"/>
      <c r="Y998" s="297"/>
      <c r="Z998" s="297"/>
    </row>
    <row r="999" spans="1:26" ht="15.75" customHeight="1">
      <c r="A999" s="297"/>
      <c r="B999" s="297"/>
      <c r="C999" s="297"/>
      <c r="D999" s="579"/>
      <c r="E999" s="297"/>
      <c r="F999" s="297"/>
      <c r="G999" s="297"/>
      <c r="H999" s="297"/>
      <c r="I999" s="297"/>
      <c r="J999" s="297"/>
      <c r="K999" s="297"/>
      <c r="L999" s="297"/>
      <c r="M999" s="297"/>
      <c r="N999" s="297"/>
      <c r="O999" s="297"/>
      <c r="P999" s="297"/>
      <c r="Q999" s="297"/>
      <c r="R999" s="297"/>
      <c r="S999" s="297"/>
      <c r="T999" s="297"/>
      <c r="U999" s="297"/>
      <c r="V999" s="297"/>
      <c r="W999" s="297"/>
      <c r="X999" s="297"/>
      <c r="Y999" s="297"/>
      <c r="Z999" s="297"/>
    </row>
    <row r="1000" spans="1:26" ht="15.75" customHeight="1">
      <c r="A1000" s="297"/>
      <c r="B1000" s="297"/>
      <c r="C1000" s="297"/>
      <c r="D1000" s="579"/>
      <c r="E1000" s="297"/>
      <c r="F1000" s="297"/>
      <c r="G1000" s="297"/>
      <c r="H1000" s="297"/>
      <c r="I1000" s="297"/>
      <c r="J1000" s="297"/>
      <c r="K1000" s="297"/>
      <c r="L1000" s="297"/>
      <c r="M1000" s="297"/>
      <c r="N1000" s="297"/>
      <c r="O1000" s="297"/>
      <c r="P1000" s="297"/>
      <c r="Q1000" s="297"/>
      <c r="R1000" s="297"/>
      <c r="S1000" s="297"/>
      <c r="T1000" s="297"/>
      <c r="U1000" s="297"/>
      <c r="V1000" s="297"/>
      <c r="W1000" s="297"/>
      <c r="X1000" s="297"/>
      <c r="Y1000" s="297"/>
      <c r="Z1000" s="297"/>
    </row>
  </sheetData>
  <mergeCells count="5">
    <mergeCell ref="Q2:R2"/>
    <mergeCell ref="B91:D91"/>
    <mergeCell ref="E91:G91"/>
    <mergeCell ref="H91:J91"/>
    <mergeCell ref="K91:O91"/>
  </mergeCells>
  <pageMargins left="0.31496062992125984" right="0.31496062992125984" top="0.55118110236220474" bottom="0.74803149606299213" header="0" footer="0"/>
  <pageSetup paperSize="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  <pageSetUpPr fitToPage="1"/>
  </sheetPr>
  <dimension ref="B2:P1000"/>
  <sheetViews>
    <sheetView showGridLines="0" workbookViewId="0">
      <selection activeCell="S22" sqref="S22"/>
    </sheetView>
  </sheetViews>
  <sheetFormatPr defaultColWidth="14.42578125" defaultRowHeight="15" customHeight="1"/>
  <cols>
    <col min="1" max="5" width="8.7109375" customWidth="1"/>
    <col min="6" max="6" width="15.7109375" customWidth="1"/>
    <col min="7" max="7" width="15" customWidth="1"/>
    <col min="8" max="8" width="13.28515625" customWidth="1"/>
    <col min="9" max="26" width="8.7109375" customWidth="1"/>
  </cols>
  <sheetData>
    <row r="2" spans="2:16">
      <c r="B2" s="297"/>
      <c r="C2" s="1133"/>
      <c r="D2" s="1131"/>
      <c r="E2" s="1132"/>
      <c r="F2" s="1131"/>
      <c r="G2" s="1131"/>
      <c r="H2" s="1131"/>
      <c r="I2" s="1131"/>
      <c r="J2" s="1131"/>
      <c r="K2" s="1131"/>
      <c r="L2" s="1131"/>
      <c r="M2" s="1131"/>
      <c r="N2" s="1131"/>
      <c r="O2" s="1131"/>
      <c r="P2" s="1134"/>
    </row>
    <row r="3" spans="2:16">
      <c r="B3" s="297"/>
      <c r="C3" s="1123"/>
      <c r="D3" s="297"/>
      <c r="E3" s="579"/>
      <c r="F3" s="1111" t="s">
        <v>1806</v>
      </c>
      <c r="G3" s="297"/>
      <c r="H3" s="297"/>
      <c r="I3" s="297"/>
      <c r="J3" s="297"/>
      <c r="K3" s="297"/>
      <c r="L3" s="297"/>
      <c r="M3" s="297"/>
      <c r="N3" s="297"/>
      <c r="O3" s="297"/>
      <c r="P3" s="1098"/>
    </row>
    <row r="4" spans="2:16">
      <c r="B4" s="297"/>
      <c r="C4" s="1123"/>
      <c r="D4" s="297"/>
      <c r="E4" s="579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1098"/>
    </row>
    <row r="5" spans="2:16">
      <c r="B5" s="297"/>
      <c r="C5" s="1123"/>
      <c r="D5" s="297"/>
      <c r="E5" s="579"/>
      <c r="F5" s="297"/>
      <c r="G5" s="297"/>
      <c r="H5" s="297"/>
      <c r="I5" s="297"/>
      <c r="J5" s="758" t="s">
        <v>1807</v>
      </c>
      <c r="K5" s="297"/>
      <c r="L5" s="297"/>
      <c r="M5" s="297"/>
      <c r="N5" s="297"/>
      <c r="O5" s="297"/>
      <c r="P5" s="1098"/>
    </row>
    <row r="6" spans="2:16">
      <c r="B6" s="297"/>
      <c r="C6" s="1123"/>
      <c r="D6" s="297"/>
      <c r="E6" s="579"/>
      <c r="F6" s="297"/>
      <c r="G6" s="297"/>
      <c r="H6" s="297"/>
      <c r="I6" s="297"/>
      <c r="J6" s="1102"/>
      <c r="K6" s="1102"/>
      <c r="L6" s="1102"/>
      <c r="M6" s="1102"/>
      <c r="N6" s="1102"/>
      <c r="O6" s="1102"/>
      <c r="P6" s="1098"/>
    </row>
    <row r="7" spans="2:16">
      <c r="B7" s="297"/>
      <c r="C7" s="1123"/>
      <c r="D7" s="297"/>
      <c r="E7" s="579"/>
      <c r="F7" s="297"/>
      <c r="G7" s="297"/>
      <c r="H7" s="297"/>
      <c r="I7" s="297"/>
      <c r="J7" s="1102"/>
      <c r="K7" s="1102"/>
      <c r="L7" s="1102"/>
      <c r="M7" s="1102"/>
      <c r="N7" s="1102"/>
      <c r="O7" s="1102"/>
      <c r="P7" s="1098"/>
    </row>
    <row r="8" spans="2:16">
      <c r="B8" s="297"/>
      <c r="C8" s="1123"/>
      <c r="D8" s="297"/>
      <c r="E8" s="579"/>
      <c r="F8" s="297"/>
      <c r="G8" s="297"/>
      <c r="H8" s="297"/>
      <c r="I8" s="297"/>
      <c r="J8" s="1102"/>
      <c r="K8" s="1102"/>
      <c r="L8" s="1102"/>
      <c r="M8" s="1102"/>
      <c r="N8" s="1102"/>
      <c r="O8" s="1102"/>
      <c r="P8" s="1098"/>
    </row>
    <row r="9" spans="2:16">
      <c r="B9" s="297"/>
      <c r="C9" s="1123"/>
      <c r="D9" s="297"/>
      <c r="E9" s="579"/>
      <c r="F9" s="297"/>
      <c r="G9" s="297"/>
      <c r="H9" s="297"/>
      <c r="I9" s="297"/>
      <c r="J9" s="1102"/>
      <c r="K9" s="1102"/>
      <c r="L9" s="1102"/>
      <c r="M9" s="1102"/>
      <c r="N9" s="1102"/>
      <c r="O9" s="1102"/>
      <c r="P9" s="1098"/>
    </row>
    <row r="10" spans="2:16">
      <c r="B10" s="297"/>
      <c r="C10" s="1123"/>
      <c r="D10" s="297"/>
      <c r="E10" s="579"/>
      <c r="F10" s="297"/>
      <c r="G10" s="297"/>
      <c r="H10" s="297"/>
      <c r="I10" s="297"/>
      <c r="J10" s="1102"/>
      <c r="K10" s="1102"/>
      <c r="L10" s="1102"/>
      <c r="M10" s="1102"/>
      <c r="N10" s="1102"/>
      <c r="O10" s="1102"/>
      <c r="P10" s="1098"/>
    </row>
    <row r="11" spans="2:16">
      <c r="B11" s="297"/>
      <c r="C11" s="1123"/>
      <c r="D11" s="297"/>
      <c r="E11" s="579"/>
      <c r="F11" s="297"/>
      <c r="G11" s="297"/>
      <c r="H11" s="297"/>
      <c r="I11" s="297"/>
      <c r="J11" s="1102"/>
      <c r="K11" s="1102"/>
      <c r="L11" s="1102"/>
      <c r="M11" s="1102"/>
      <c r="N11" s="1102"/>
      <c r="O11" s="1102"/>
      <c r="P11" s="1098"/>
    </row>
    <row r="12" spans="2:16">
      <c r="B12" s="297"/>
      <c r="C12" s="1123"/>
      <c r="D12" s="297"/>
      <c r="E12" s="579"/>
      <c r="F12" s="297"/>
      <c r="G12" s="297"/>
      <c r="H12" s="297"/>
      <c r="I12" s="297"/>
      <c r="J12" s="1102"/>
      <c r="K12" s="1102"/>
      <c r="L12" s="1102"/>
      <c r="M12" s="1102"/>
      <c r="N12" s="1102"/>
      <c r="O12" s="1102"/>
      <c r="P12" s="1098"/>
    </row>
    <row r="13" spans="2:16">
      <c r="B13" s="297"/>
      <c r="C13" s="1123"/>
      <c r="D13" s="297"/>
      <c r="E13" s="579"/>
      <c r="F13" s="297"/>
      <c r="G13" s="297"/>
      <c r="H13" s="297"/>
      <c r="I13" s="297"/>
      <c r="J13" s="1102"/>
      <c r="K13" s="1102"/>
      <c r="L13" s="1102"/>
      <c r="M13" s="1102"/>
      <c r="N13" s="1102"/>
      <c r="O13" s="1102"/>
      <c r="P13" s="1098"/>
    </row>
    <row r="14" spans="2:16">
      <c r="B14" s="297"/>
      <c r="C14" s="1123"/>
      <c r="D14" s="297"/>
      <c r="E14" s="579"/>
      <c r="F14" s="297"/>
      <c r="G14" s="297"/>
      <c r="H14" s="297"/>
      <c r="I14" s="297"/>
      <c r="J14" s="1102"/>
      <c r="K14" s="1102"/>
      <c r="L14" s="1102"/>
      <c r="M14" s="1102"/>
      <c r="N14" s="1102"/>
      <c r="O14" s="1102"/>
      <c r="P14" s="1098"/>
    </row>
    <row r="15" spans="2:16">
      <c r="B15" s="297"/>
      <c r="C15" s="1123"/>
      <c r="D15" s="297"/>
      <c r="E15" s="579"/>
      <c r="F15" s="297"/>
      <c r="G15" s="297"/>
      <c r="H15" s="297"/>
      <c r="I15" s="297"/>
      <c r="J15" s="1102"/>
      <c r="K15" s="1102"/>
      <c r="L15" s="1102"/>
      <c r="M15" s="1102"/>
      <c r="N15" s="1102"/>
      <c r="O15" s="1102"/>
      <c r="P15" s="1098"/>
    </row>
    <row r="16" spans="2:16">
      <c r="B16" s="297"/>
      <c r="C16" s="1123"/>
      <c r="D16" s="297"/>
      <c r="E16" s="579"/>
      <c r="F16" s="297"/>
      <c r="G16" s="297"/>
      <c r="H16" s="297"/>
      <c r="I16" s="297"/>
      <c r="J16" s="1102"/>
      <c r="K16" s="1102"/>
      <c r="L16" s="1102"/>
      <c r="M16" s="1102"/>
      <c r="N16" s="1102"/>
      <c r="O16" s="1102"/>
      <c r="P16" s="1098"/>
    </row>
    <row r="17" spans="2:16">
      <c r="B17" s="297"/>
      <c r="C17" s="1123"/>
      <c r="D17" s="297"/>
      <c r="E17" s="579"/>
      <c r="F17" s="297"/>
      <c r="G17" s="297"/>
      <c r="H17" s="297"/>
      <c r="I17" s="297"/>
      <c r="J17" s="1102"/>
      <c r="K17" s="1102"/>
      <c r="L17" s="1102"/>
      <c r="M17" s="1102"/>
      <c r="N17" s="1102"/>
      <c r="O17" s="1102"/>
      <c r="P17" s="1098"/>
    </row>
    <row r="18" spans="2:16">
      <c r="B18" s="297"/>
      <c r="C18" s="1123"/>
      <c r="D18" s="297"/>
      <c r="E18" s="579"/>
      <c r="F18" s="297"/>
      <c r="G18" s="297"/>
      <c r="H18" s="297"/>
      <c r="I18" s="297"/>
      <c r="J18" s="1102"/>
      <c r="K18" s="1102"/>
      <c r="L18" s="1102"/>
      <c r="M18" s="1102"/>
      <c r="N18" s="1102"/>
      <c r="O18" s="1102"/>
      <c r="P18" s="1098"/>
    </row>
    <row r="19" spans="2:16">
      <c r="B19" s="297"/>
      <c r="C19" s="1123"/>
      <c r="D19" s="297"/>
      <c r="E19" s="579"/>
      <c r="F19" s="297"/>
      <c r="G19" s="297"/>
      <c r="H19" s="297"/>
      <c r="I19" s="297"/>
      <c r="J19" s="1102"/>
      <c r="K19" s="1102"/>
      <c r="L19" s="1102"/>
      <c r="M19" s="1102"/>
      <c r="N19" s="1102"/>
      <c r="O19" s="1102"/>
      <c r="P19" s="1098"/>
    </row>
    <row r="20" spans="2:16">
      <c r="B20" s="297"/>
      <c r="C20" s="1123"/>
      <c r="D20" s="297"/>
      <c r="E20" s="579"/>
      <c r="F20" s="297"/>
      <c r="G20" s="297"/>
      <c r="H20" s="297"/>
      <c r="I20" s="297"/>
      <c r="J20" s="1102"/>
      <c r="K20" s="1102"/>
      <c r="L20" s="1102"/>
      <c r="M20" s="1102"/>
      <c r="N20" s="1102"/>
      <c r="O20" s="1102"/>
      <c r="P20" s="1098"/>
    </row>
    <row r="21" spans="2:16" ht="15.75" customHeight="1">
      <c r="B21" s="297"/>
      <c r="C21" s="1123"/>
      <c r="D21" s="297"/>
      <c r="E21" s="579"/>
      <c r="F21" s="297"/>
      <c r="G21" s="297"/>
      <c r="H21" s="297"/>
      <c r="I21" s="297"/>
      <c r="J21" s="1102"/>
      <c r="K21" s="1102"/>
      <c r="L21" s="1102"/>
      <c r="M21" s="1102"/>
      <c r="N21" s="1102"/>
      <c r="O21" s="1102"/>
      <c r="P21" s="1098"/>
    </row>
    <row r="22" spans="2:16" ht="15.75" customHeight="1">
      <c r="B22" s="297"/>
      <c r="C22" s="1123"/>
      <c r="D22" s="297"/>
      <c r="E22" s="579"/>
      <c r="F22" s="297"/>
      <c r="G22" s="297"/>
      <c r="H22" s="297"/>
      <c r="I22" s="297"/>
      <c r="J22" s="297"/>
      <c r="K22" s="297"/>
      <c r="L22" s="297"/>
      <c r="M22" s="297"/>
      <c r="N22" s="297"/>
      <c r="O22" s="297"/>
      <c r="P22" s="1098"/>
    </row>
    <row r="23" spans="2:16" ht="15.75" customHeight="1">
      <c r="B23" s="297"/>
      <c r="C23" s="1123"/>
      <c r="D23" s="297"/>
      <c r="E23" s="579"/>
      <c r="F23" s="297"/>
      <c r="G23" s="297"/>
      <c r="H23" s="297"/>
      <c r="I23" s="297"/>
      <c r="J23" s="297"/>
      <c r="K23" s="297"/>
      <c r="L23" s="297"/>
      <c r="M23" s="297"/>
      <c r="N23" s="297"/>
      <c r="O23" s="297"/>
      <c r="P23" s="1098"/>
    </row>
    <row r="24" spans="2:16" ht="15.75" customHeight="1">
      <c r="B24" s="297"/>
      <c r="C24" s="1104" t="s">
        <v>1800</v>
      </c>
      <c r="D24" s="1025"/>
      <c r="E24" s="1089"/>
      <c r="F24" s="1025"/>
      <c r="G24" s="1025"/>
      <c r="H24" s="1025"/>
      <c r="I24" s="1025"/>
      <c r="J24" s="1025"/>
      <c r="K24" s="1025"/>
      <c r="L24" s="1091" t="s">
        <v>1801</v>
      </c>
      <c r="M24" s="1025"/>
      <c r="N24" s="1025"/>
      <c r="O24" s="1025"/>
      <c r="P24" s="1090"/>
    </row>
    <row r="25" spans="2:16" ht="15.75" customHeight="1">
      <c r="B25" s="297"/>
      <c r="C25" s="1104" t="s">
        <v>1802</v>
      </c>
      <c r="D25" s="1025"/>
      <c r="E25" s="1089"/>
      <c r="F25" s="1025"/>
      <c r="G25" s="1025"/>
      <c r="H25" s="1025"/>
      <c r="I25" s="1025"/>
      <c r="J25" s="1025"/>
      <c r="K25" s="1025"/>
      <c r="L25" s="1091" t="s">
        <v>1803</v>
      </c>
      <c r="M25" s="1025"/>
      <c r="N25" s="1025"/>
      <c r="O25" s="1025"/>
      <c r="P25" s="1090"/>
    </row>
    <row r="26" spans="2:16" ht="15.75" customHeight="1">
      <c r="B26" s="297"/>
      <c r="C26" s="1135" t="s">
        <v>1808</v>
      </c>
      <c r="D26" s="1024"/>
      <c r="E26" s="1094"/>
      <c r="F26" s="1034"/>
      <c r="G26" s="1026" t="s">
        <v>1809</v>
      </c>
      <c r="H26" s="1024"/>
      <c r="I26" s="1024"/>
      <c r="J26" s="1034"/>
      <c r="K26" s="297"/>
      <c r="L26" s="297"/>
      <c r="M26" s="297"/>
      <c r="N26" s="297"/>
      <c r="O26" s="297"/>
      <c r="P26" s="1098"/>
    </row>
    <row r="27" spans="2:16" ht="15.75" customHeight="1">
      <c r="B27" s="297"/>
      <c r="C27" s="1123"/>
      <c r="D27" s="297"/>
      <c r="E27" s="579"/>
      <c r="F27" s="1125"/>
      <c r="G27" s="1097"/>
      <c r="H27" s="297"/>
      <c r="I27" s="297"/>
      <c r="J27" s="1125"/>
      <c r="K27" s="297"/>
      <c r="L27" s="297"/>
      <c r="M27" s="297"/>
      <c r="N27" s="297"/>
      <c r="O27" s="297"/>
      <c r="P27" s="1098"/>
    </row>
    <row r="28" spans="2:16" ht="15.75" customHeight="1">
      <c r="B28" s="297"/>
      <c r="C28" s="1123"/>
      <c r="D28" s="297"/>
      <c r="E28" s="579"/>
      <c r="F28" s="1125"/>
      <c r="G28" s="1097"/>
      <c r="H28" s="297"/>
      <c r="I28" s="297"/>
      <c r="J28" s="1125"/>
      <c r="K28" s="297"/>
      <c r="L28" s="297"/>
      <c r="M28" s="297"/>
      <c r="N28" s="297"/>
      <c r="O28" s="297"/>
      <c r="P28" s="1098"/>
    </row>
    <row r="29" spans="2:16" ht="15.75" customHeight="1">
      <c r="B29" s="297"/>
      <c r="C29" s="1123"/>
      <c r="D29" s="297"/>
      <c r="E29" s="579"/>
      <c r="F29" s="1125"/>
      <c r="G29" s="1097"/>
      <c r="H29" s="297"/>
      <c r="I29" s="297"/>
      <c r="J29" s="1125"/>
      <c r="K29" s="297"/>
      <c r="L29" s="297"/>
      <c r="M29" s="297"/>
      <c r="N29" s="297"/>
      <c r="O29" s="297"/>
      <c r="P29" s="1098"/>
    </row>
    <row r="30" spans="2:16" ht="15.75" customHeight="1">
      <c r="B30" s="297"/>
      <c r="C30" s="1123"/>
      <c r="D30" s="297"/>
      <c r="E30" s="579"/>
      <c r="F30" s="1125"/>
      <c r="G30" s="1097"/>
      <c r="H30" s="297"/>
      <c r="I30" s="297"/>
      <c r="J30" s="1125"/>
      <c r="K30" s="297"/>
      <c r="L30" s="297"/>
      <c r="M30" s="297"/>
      <c r="N30" s="297"/>
      <c r="O30" s="297"/>
      <c r="P30" s="1098"/>
    </row>
    <row r="31" spans="2:16" ht="15.75" customHeight="1">
      <c r="B31" s="297"/>
      <c r="C31" s="1123"/>
      <c r="D31" s="297"/>
      <c r="E31" s="579"/>
      <c r="F31" s="1125"/>
      <c r="G31" s="1097"/>
      <c r="H31" s="297"/>
      <c r="I31" s="297"/>
      <c r="J31" s="1125"/>
      <c r="K31" s="297"/>
      <c r="L31" s="297"/>
      <c r="M31" s="297"/>
      <c r="N31" s="297"/>
      <c r="O31" s="297"/>
      <c r="P31" s="1098"/>
    </row>
    <row r="32" spans="2:16" ht="15.75" customHeight="1">
      <c r="B32" s="297"/>
      <c r="C32" s="1126"/>
      <c r="D32" s="790"/>
      <c r="E32" s="1136"/>
      <c r="F32" s="1129"/>
      <c r="G32" s="1128"/>
      <c r="H32" s="790"/>
      <c r="I32" s="790"/>
      <c r="J32" s="1129"/>
      <c r="K32" s="1128" t="s">
        <v>1810</v>
      </c>
      <c r="L32" s="790"/>
      <c r="M32" s="790"/>
      <c r="N32" s="790"/>
      <c r="O32" s="790"/>
      <c r="P32" s="1130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COVER</vt:lpstr>
      <vt:lpstr>DAFTAR ISI</vt:lpstr>
      <vt:lpstr>FORM CEK LHI DAN TTB</vt:lpstr>
      <vt:lpstr>Data Inv. Kantor</vt:lpstr>
      <vt:lpstr>FORM REKAP SAMPLING</vt:lpstr>
      <vt:lpstr>No KKA</vt:lpstr>
      <vt:lpstr>Kesesuaian Data Karyawan</vt:lpstr>
      <vt:lpstr>LBT</vt:lpstr>
      <vt:lpstr>Price List</vt:lpstr>
      <vt:lpstr>Kesesuaian LHK</vt:lpstr>
      <vt:lpstr>Rekap Pending</vt:lpstr>
      <vt:lpstr>FORM CHECK KK</vt:lpstr>
      <vt:lpstr>BOP</vt:lpstr>
      <vt:lpstr>CEK FISIK TTB </vt:lpstr>
      <vt:lpstr>Pemeriksan RMK dan TB Retur</vt:lpstr>
      <vt:lpstr>SKEMA PEMERIKSAAN</vt:lpstr>
      <vt:lpstr>VERIFIKASI PENDING</vt:lpstr>
      <vt:lpstr>Rekap Setor</vt:lpstr>
      <vt:lpstr>PIUTANG JDWL </vt:lpstr>
      <vt:lpstr>FORM REKAP SAMPLING </vt:lpstr>
      <vt:lpstr>Data Inv. Kantor </vt:lpstr>
      <vt:lpstr>FORM CEK KK</vt:lpstr>
      <vt:lpstr>Form Checklist ADM</vt:lpstr>
      <vt:lpstr>Form Checklist OPS</vt:lpstr>
      <vt:lpstr>Form Check List Kendaraan</vt:lpstr>
      <vt:lpstr>Kondisi Kendaraan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Audit</cp:lastModifiedBy>
  <dcterms:created xsi:type="dcterms:W3CDTF">2017-06-02T02:56:27Z</dcterms:created>
  <dcterms:modified xsi:type="dcterms:W3CDTF">2024-02-15T02:38:05Z</dcterms:modified>
</cp:coreProperties>
</file>