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<sst xmlns="http://schemas.openxmlformats.org/spreadsheetml/2006/main" count="384" uniqueCount="300">
  <si>
    <t>YT Channel ID</t>
  </si>
  <si>
    <t>Influencer Code</t>
  </si>
  <si>
    <t>Influencer Email</t>
  </si>
  <si>
    <t>Commission Estimate April 29-May 29</t>
  </si>
  <si>
    <t>Commission Estimate April 29-June 11</t>
  </si>
  <si>
    <t>Commission Estimate May 30- June 11</t>
  </si>
  <si>
    <t>May 2019 Views</t>
  </si>
  <si>
    <t>Est YouTube Revenue (eRPM = $2.60)</t>
  </si>
  <si>
    <t>Share of YTAds (eRPM = $2.60)</t>
  </si>
  <si>
    <t>Commission Estimate April 29- July 2</t>
  </si>
  <si>
    <t>Commission Estimate June 11 - July 2</t>
  </si>
  <si>
    <t>Commission Estimate April 29 - July 9</t>
  </si>
  <si>
    <t>Commission Estimate July 2-July 9</t>
  </si>
  <si>
    <t>Tubular List</t>
  </si>
  <si>
    <t>Commission Estimate April 29 - July 22</t>
  </si>
  <si>
    <t>June 2019 Views</t>
  </si>
  <si>
    <t>UCS7b93ZwoL1xt2hR7a7l2mg</t>
  </si>
  <si>
    <t>alex</t>
  </si>
  <si>
    <t>inquisitormaster@ellifyagency.com</t>
  </si>
  <si>
    <t>Y</t>
  </si>
  <si>
    <t>UCp1R0TBvgM7gj0rwTYULmSA</t>
  </si>
  <si>
    <t>alvinblox</t>
  </si>
  <si>
    <t>business@alvinblox.com</t>
  </si>
  <si>
    <t>UCxnYiv7s4698GRIlGE1_T7g</t>
  </si>
  <si>
    <t>amberry</t>
  </si>
  <si>
    <t>ambertaylorthomas@hotmail.co.uk</t>
  </si>
  <si>
    <t>UCEfdlFLFtqXDIrrbWy78peQ</t>
  </si>
  <si>
    <t>ant</t>
  </si>
  <si>
    <t>minecraftchannel353@gmail.com</t>
  </si>
  <si>
    <t>UC97jQLPY0sbx_SClAA11BcQ</t>
  </si>
  <si>
    <t>ashley</t>
  </si>
  <si>
    <t>itsAshleyosity@gmail.com</t>
  </si>
  <si>
    <t>UCydb-zJzxnPAugGylrTpogg</t>
  </si>
  <si>
    <t>ayzria</t>
  </si>
  <si>
    <t>iiimadisparkles@gmail.com</t>
  </si>
  <si>
    <t>UCb2xjV_NgBT0_k3U8KX9jsw</t>
  </si>
  <si>
    <t>bacon</t>
  </si>
  <si>
    <t>myusernamesthis@gmail.com</t>
  </si>
  <si>
    <t>UC6DXR_JYNOC-znjhRVr_3kA</t>
  </si>
  <si>
    <t>bandi</t>
  </si>
  <si>
    <t>bandirue@gmail.com</t>
  </si>
  <si>
    <t>UCzjncYsUc4PZpVaCJpnVysg</t>
  </si>
  <si>
    <t>bandites</t>
  </si>
  <si>
    <t>masterb2856@gmail.com</t>
  </si>
  <si>
    <t>UCwFEjtz9pk4xMOiT4lSi7sQ</t>
  </si>
  <si>
    <t>bigb2</t>
  </si>
  <si>
    <t>bigbst4tz2@outlook.com</t>
  </si>
  <si>
    <t>UC3lQ5SwucuzBeVWnpo3-3gg</t>
  </si>
  <si>
    <t>blox4fun</t>
  </si>
  <si>
    <t>blox4fun@gmail.com</t>
  </si>
  <si>
    <t>UCXg4rJUbDP1IP3TmZ9KDpJg</t>
  </si>
  <si>
    <t>brianna</t>
  </si>
  <si>
    <t>brianna@tbnr.work</t>
  </si>
  <si>
    <t>UChHJHjFVD3apDH6v5aQ8SfA</t>
  </si>
  <si>
    <t>brite</t>
  </si>
  <si>
    <t>TeraBrite@gmail.com</t>
  </si>
  <si>
    <t>UCIwZv2JVmkzM9OEflxvLKNQ</t>
  </si>
  <si>
    <t>buur</t>
  </si>
  <si>
    <t>teunspijkstra@gmail.com</t>
  </si>
  <si>
    <t>UCWXB965c8P0KzY9MmvvyEUQ</t>
  </si>
  <si>
    <t>captain</t>
  </si>
  <si>
    <t>captaintate21@gmail.com</t>
  </si>
  <si>
    <t>UCWdh9h_W2A4XKcLYdmD0ijg</t>
  </si>
  <si>
    <t>chrisatm</t>
  </si>
  <si>
    <t>chrisandthemike@gmail.com</t>
  </si>
  <si>
    <t>UCPnGatTXxMGFtys-uUBlNqA</t>
  </si>
  <si>
    <t>conor3d</t>
  </si>
  <si>
    <t>Conor.3D@outlook.com</t>
  </si>
  <si>
    <t>UCZlXWfndRF4PWcemogYeu2g</t>
  </si>
  <si>
    <t>crafted</t>
  </si>
  <si>
    <t>contact@alexyt.com</t>
  </si>
  <si>
    <t>UCKf22lP04KAEQzb_ZMwlV6Q</t>
  </si>
  <si>
    <t>cybernova</t>
  </si>
  <si>
    <t>cybernovabusiness@yahoo.com</t>
  </si>
  <si>
    <t>UCEGGYLCdQdce1vA9qmuU4IA</t>
  </si>
  <si>
    <t>deeterplay</t>
  </si>
  <si>
    <t>Gratedfamilygaming@gmail.com</t>
  </si>
  <si>
    <t>UCb4_M9EjEHEtvi_zgfcw9FA</t>
  </si>
  <si>
    <t>defild</t>
  </si>
  <si>
    <t>defildbusiness@gmail.com</t>
  </si>
  <si>
    <t>UCOaMOXfe8EWH1GJyhqhXrAA</t>
  </si>
  <si>
    <t>denis</t>
  </si>
  <si>
    <t>deniskopotun@live.ca</t>
  </si>
  <si>
    <t>UC5hvHi9B93qzv36JB3e2Q2A</t>
  </si>
  <si>
    <t>dollastic</t>
  </si>
  <si>
    <t>dearlastic@gmail.com</t>
  </si>
  <si>
    <t>UCC-RHF_77zQdKcA75hr5oTQ</t>
  </si>
  <si>
    <t>fgteev</t>
  </si>
  <si>
    <t>fgteev@gmail.com</t>
  </si>
  <si>
    <t>UCA5ag-KEd73r2dSgcqMWitA</t>
  </si>
  <si>
    <t>fudz</t>
  </si>
  <si>
    <t>fudsim@yahoo.co.uk</t>
  </si>
  <si>
    <t>UCDYCph3O3BlykIi2uegyEnA</t>
  </si>
  <si>
    <t>funky</t>
  </si>
  <si>
    <t>funkysquadhd.business@gmail.com</t>
  </si>
  <si>
    <t>UCUk7VggtJdo9XYTy3Z5QVAw</t>
  </si>
  <si>
    <t>funneh</t>
  </si>
  <si>
    <t>itsfunneh.business@outlook.com</t>
  </si>
  <si>
    <t>UCvWL-zZptXTeQQWMMfToH-g</t>
  </si>
  <si>
    <t>funsquad</t>
  </si>
  <si>
    <t>Daylinsfunhouse@gmail.com</t>
  </si>
  <si>
    <t>UCOsLinHfFppH4XKs4PCKt2A</t>
  </si>
  <si>
    <t>gallant</t>
  </si>
  <si>
    <t>robsgaming318@gmail.com</t>
  </si>
  <si>
    <t>UCeWxJ65POpVrSxlzxx1aL1g</t>
  </si>
  <si>
    <t>goldencode</t>
  </si>
  <si>
    <t>iyed_tatou@yahoo.fr</t>
  </si>
  <si>
    <t>UC3E8z5P4FemGLQRXixxHL3g</t>
  </si>
  <si>
    <t>gravy</t>
  </si>
  <si>
    <t>gravycatman.business@gmail.com</t>
  </si>
  <si>
    <t>UCcYJor5cL_8-Ugsc8UHXTvA</t>
  </si>
  <si>
    <t>gremlins</t>
  </si>
  <si>
    <t>xdarzethx@gmail.com</t>
  </si>
  <si>
    <t>UCoTTQrTU7iAAKWIDmEUSwCg</t>
  </si>
  <si>
    <t>hyper</t>
  </si>
  <si>
    <t>DylanHyperCO@gmail.com</t>
  </si>
  <si>
    <t>UCgeDg0hSKdY3JEXcehK1lAA</t>
  </si>
  <si>
    <t>ibemaine</t>
  </si>
  <si>
    <t>germainejohnsonjr@gmail.com</t>
  </si>
  <si>
    <t>UCNeSZuUvGJtYGPLkPcol05g</t>
  </si>
  <si>
    <t>iifnatik</t>
  </si>
  <si>
    <t>iifnatik@gmail.com</t>
  </si>
  <si>
    <t>UC5u2g4wA-PHxOzEvPfHKfSg</t>
  </si>
  <si>
    <t>intelplayz</t>
  </si>
  <si>
    <t>robloxintel97@gmail.com</t>
  </si>
  <si>
    <t>UCXnZRyqhMZlydNijw_nUpvg</t>
  </si>
  <si>
    <t>jerome</t>
  </si>
  <si>
    <t>Business@JeromeAceti.com</t>
  </si>
  <si>
    <t>UCPGhzlxltApd7GEngwgdPig</t>
  </si>
  <si>
    <t>jonesgame</t>
  </si>
  <si>
    <t>tjonesgotgame@gmail.com</t>
  </si>
  <si>
    <t>UCoCx_TUGxhoS8CYg_QMG2eg</t>
  </si>
  <si>
    <t>kavra</t>
  </si>
  <si>
    <t>kav7285a@gmail.com</t>
  </si>
  <si>
    <t>UCBIoH4VhFOTkNB2dS3rTjdA</t>
  </si>
  <si>
    <t>keisyo</t>
  </si>
  <si>
    <t>kerstinho94@gmail.com</t>
  </si>
  <si>
    <t>UCaEFegr3Rcs430VZWEoNstw</t>
  </si>
  <si>
    <t>keyin</t>
  </si>
  <si>
    <t>kindlykeyin@gmail.com</t>
  </si>
  <si>
    <t>UC58otONbfRjWcYjlJvHaYfw</t>
  </si>
  <si>
    <t>kunicorn</t>
  </si>
  <si>
    <t>hellocuties@kawaiikunicorn.com</t>
  </si>
  <si>
    <t>UCZevxpArDHu4s2CXzGK-mKg</t>
  </si>
  <si>
    <t>linkmon99</t>
  </si>
  <si>
    <t>linkmonproductions@gmail.com</t>
  </si>
  <si>
    <t>UCx0jo8WnTo23tZHwPpewnEA</t>
  </si>
  <si>
    <t>loginhdi</t>
  </si>
  <si>
    <t>loginhdi@gmail.com</t>
  </si>
  <si>
    <t>UCU-fiiGOSThVLJEXa9j96rA</t>
  </si>
  <si>
    <t>lonnie</t>
  </si>
  <si>
    <t>LonnieA17@gmail.com</t>
  </si>
  <si>
    <t>UCgTeA2SZ5qLAPla6CKyvLgg</t>
  </si>
  <si>
    <t>matrix</t>
  </si>
  <si>
    <t>aaminevideos@gmail.com</t>
  </si>
  <si>
    <t>UCJI-CtBCPVCSRPjmBnlbkvQ</t>
  </si>
  <si>
    <t>mayrushart</t>
  </si>
  <si>
    <t>mayrushart@gmail.com</t>
  </si>
  <si>
    <t>UC4yL0FigKOot2UOhmzWhK9Q</t>
  </si>
  <si>
    <t>maxmello</t>
  </si>
  <si>
    <t>max.n.fu@gmail.com</t>
  </si>
  <si>
    <t>UCwwSHAjJb3E0GqMucvUU-FQ</t>
  </si>
  <si>
    <t>meganplays</t>
  </si>
  <si>
    <t>meganeleeds@gmail.com</t>
  </si>
  <si>
    <t>UCNmQCKo35ACnJkJavKG0C3A</t>
  </si>
  <si>
    <t>mermaid</t>
  </si>
  <si>
    <t>gamingmermaidbusiness@gmail.com</t>
  </si>
  <si>
    <t>UCnnlCQ99V2PeqLYVPBOXFiQ</t>
  </si>
  <si>
    <t>micro</t>
  </si>
  <si>
    <t>Microguardianbusiness@gmail.com</t>
  </si>
  <si>
    <t>UCc4gkSlPvth1VYCt8fcQEiw</t>
  </si>
  <si>
    <t>monkey</t>
  </si>
  <si>
    <t>monkeyvsbiz@gmail.com</t>
  </si>
  <si>
    <t>UCbxf0HYIJmGeboVsboGVoxg</t>
  </si>
  <si>
    <t>napkin</t>
  </si>
  <si>
    <t>napkinnate@outlook.com</t>
  </si>
  <si>
    <t>UCtghAMGOpNxMheOfWRRMe6A</t>
  </si>
  <si>
    <t>nightfoxx</t>
  </si>
  <si>
    <t>nightfoxbusiness@gmail.com</t>
  </si>
  <si>
    <t>UChd1FPXykD4pust3ljzq6hQ</t>
  </si>
  <si>
    <t>noodles</t>
  </si>
  <si>
    <t>Thinknoodles@gmail.com</t>
  </si>
  <si>
    <t>UCj9QhyYCvhAwiBHA5B88pYg</t>
  </si>
  <si>
    <t>oblivious</t>
  </si>
  <si>
    <t>oblivioushd.business@gmail.com</t>
  </si>
  <si>
    <t>UC3s2gS8SgIGEETZeHGPKlfg</t>
  </si>
  <si>
    <t>pandawanda</t>
  </si>
  <si>
    <t>dapandagirl.yt@gmail.com</t>
  </si>
  <si>
    <t>UCJJnOuMO0CfGK_Bh_cFIkpA</t>
  </si>
  <si>
    <t>pankayz</t>
  </si>
  <si>
    <t>officialteampz@gmail.com</t>
  </si>
  <si>
    <t>UCUr-JYjDaLBOI9TgTIl-65A</t>
  </si>
  <si>
    <t>peetah</t>
  </si>
  <si>
    <t>breadpeetah@gmail.com</t>
  </si>
  <si>
    <t>UCIJT2QLQbTkekm9ImQIxDFA</t>
  </si>
  <si>
    <t>playonyx</t>
  </si>
  <si>
    <t>onyx7gaming@gmail.com</t>
  </si>
  <si>
    <t>UC8qNcrcCOpYIsWWwkX9mDGQ</t>
  </si>
  <si>
    <t>poke</t>
  </si>
  <si>
    <t>ZACKTARNOPOL@GMAIL.COM</t>
  </si>
  <si>
    <t>UCaQkoFF-Vkr3RTfov6ymT8g</t>
  </si>
  <si>
    <t>potato</t>
  </si>
  <si>
    <t>codyowen2@gmail.com</t>
  </si>
  <si>
    <t>UCmr_vYKbp98f6kdRoer0iVw</t>
  </si>
  <si>
    <t>preston</t>
  </si>
  <si>
    <t>Preston@tbnr.work</t>
  </si>
  <si>
    <t>UCc8XDwqgnzWF0Y1BrtkgUWw</t>
  </si>
  <si>
    <t>quack</t>
  </si>
  <si>
    <t>lknickerson99@gmail.com</t>
  </si>
  <si>
    <t>UCdhYgyxv4-RGOG30eILIBsQ</t>
  </si>
  <si>
    <t>rainway</t>
  </si>
  <si>
    <t>real423@gmail.com</t>
  </si>
  <si>
    <t xml:space="preserve">UCEzn-ACJ1Ky512YcqwwWDKg  </t>
  </si>
  <si>
    <t>razorfish</t>
  </si>
  <si>
    <t>Mastergaming1217@gmail.com</t>
  </si>
  <si>
    <t>UC5Dc5w_PvV_W_BGCCsvfIIQ</t>
  </si>
  <si>
    <t>realisticg</t>
  </si>
  <si>
    <t>craftygamerschannel@gmail.com</t>
  </si>
  <si>
    <t>UCxsk7hqE_CwZWGEJEkGanbA</t>
  </si>
  <si>
    <t>realkreek</t>
  </si>
  <si>
    <t>kreekcraft.business@gmail.com</t>
  </si>
  <si>
    <t>UC3ujNcS4FOnfcghNcuII5hA</t>
  </si>
  <si>
    <t>realroses</t>
  </si>
  <si>
    <t>realrosesbusiness@gmail.com</t>
  </si>
  <si>
    <t>UCSSfq3nNRhpV7uh0NfBYxvg</t>
  </si>
  <si>
    <t>remainings</t>
  </si>
  <si>
    <t>RemainingsIG@gmail.com</t>
  </si>
  <si>
    <t>UCatvsuQH5Lxy3hOahdElDyA</t>
  </si>
  <si>
    <t>robloxmuff</t>
  </si>
  <si>
    <t>robloxmuff@gmail.com</t>
  </si>
  <si>
    <t>UCZ6Q04B1w95habVHTEE_uIg</t>
  </si>
  <si>
    <t>roporoblox</t>
  </si>
  <si>
    <t>ropogaming@gmail.com</t>
  </si>
  <si>
    <t>UCEMOZ_fY37Eeu7vIAynxKUg</t>
  </si>
  <si>
    <t>russo</t>
  </si>
  <si>
    <t>russotalks@gmail.com</t>
  </si>
  <si>
    <t>russoplays</t>
  </si>
  <si>
    <t>UCHRTfR2r0Ss3UjFyw7gSA-A</t>
  </si>
  <si>
    <t>ryguyrocky</t>
  </si>
  <si>
    <t>ryguyrocky1@gmail.com</t>
  </si>
  <si>
    <t>UCt8eypdLUND5CBvgXzEZrxw</t>
  </si>
  <si>
    <t>sallygreen</t>
  </si>
  <si>
    <t>sally@sallygreengamer.com</t>
  </si>
  <si>
    <t>UCDrq5eTH19GAW7mAPurFZQQ</t>
  </si>
  <si>
    <t>see</t>
  </si>
  <si>
    <t>seedeng0@gmail.com</t>
  </si>
  <si>
    <t>UCRg_6vX4BZgAS8xP2373sag</t>
  </si>
  <si>
    <t>seniac</t>
  </si>
  <si>
    <t>seniacgames@gmail.com</t>
  </si>
  <si>
    <t>UC8Az2w8GX-HRbnly-NlgdgA</t>
  </si>
  <si>
    <t>shaneplays</t>
  </si>
  <si>
    <t>shaneuriotfilms@gmail.com</t>
  </si>
  <si>
    <t>UCfw6CRDOg5xQsB-2QNC_KUA</t>
  </si>
  <si>
    <t>sketch</t>
  </si>
  <si>
    <t>Sk3tchanimated@gmail.com</t>
  </si>
  <si>
    <t>UCJSAqvnjG8IMhsOsUdPmqUA</t>
  </si>
  <si>
    <t>sky</t>
  </si>
  <si>
    <t>julia181226@gmail.com</t>
  </si>
  <si>
    <t>UCCp4IWg4A_JLexo30Jlf-UQ</t>
  </si>
  <si>
    <t>subzero</t>
  </si>
  <si>
    <t>mayatoots@gmail.com</t>
  </si>
  <si>
    <t>UCquKkmifC6eDU-bbKxqjJgw</t>
  </si>
  <si>
    <t>tanqr</t>
  </si>
  <si>
    <t>liam.100@live.com</t>
  </si>
  <si>
    <t>UC83X2fsfYM9YQIwGCmkVzPw</t>
  </si>
  <si>
    <t>thefgncrew</t>
  </si>
  <si>
    <t>M_Coker78@Comcast.net</t>
  </si>
  <si>
    <t>UCMR4c29nBjseYCz2IxrIC4Q</t>
  </si>
  <si>
    <t>thnxcya</t>
  </si>
  <si>
    <t>thnxcyabusiness@hotmail.com</t>
  </si>
  <si>
    <t>UCZXVJgry4FxvZO2718qQh5Q</t>
  </si>
  <si>
    <t>tofuu</t>
  </si>
  <si>
    <t>tofuugamingbusiness@gmail.com</t>
  </si>
  <si>
    <t>UC7tHXQXWImq_0I3PCQ8Udaw</t>
  </si>
  <si>
    <t>tootyfruit</t>
  </si>
  <si>
    <t>annoyingorangebiz@gmail.com</t>
  </si>
  <si>
    <t>UCda6cVHHXVEV5C_PG0CPUlQ</t>
  </si>
  <si>
    <t>toyheroes</t>
  </si>
  <si>
    <t>imaginationstationcompany@gmail.com</t>
  </si>
  <si>
    <t>UCofNexGUsTb8z0Qo4uclRIg</t>
  </si>
  <si>
    <t>twiisted</t>
  </si>
  <si>
    <t>business@twiistedpandora.com</t>
  </si>
  <si>
    <t>UCJdm97nNlV8Xy0X5hmOEdtw</t>
  </si>
  <si>
    <t>unicorn</t>
  </si>
  <si>
    <t>azreena2000@gmail.com</t>
  </si>
  <si>
    <t>UCGQeir-Q7_pau-fpulT4ccA</t>
  </si>
  <si>
    <t>veddev</t>
  </si>
  <si>
    <t>veddevbusinessmail@gmail.com</t>
  </si>
  <si>
    <t>UCdQU063mkoHXk6WCklvm74Q</t>
  </si>
  <si>
    <t>z00ldyt</t>
  </si>
  <si>
    <t>yousief.magdy@gmail.com</t>
  </si>
  <si>
    <t>UCAc-yX63ImMA6P5yCcgi1qA</t>
  </si>
  <si>
    <t>zach</t>
  </si>
  <si>
    <t>ZacharyZaxor@EllifyAgency.com</t>
  </si>
  <si>
    <t>UCMqCgLoHI5Ye_qdD4Y25MWA</t>
  </si>
  <si>
    <t>zephplayz</t>
  </si>
  <si>
    <t>zephplayz@gmail.com</t>
  </si>
  <si>
    <t>UCrK7Hn84N6nPuq3tRl3xb_g</t>
  </si>
  <si>
    <t>znac</t>
  </si>
  <si>
    <t>tobiasnordal@hotmail.com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</si>
</sst>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7">
    <font>
      <sz val="10.0"/>
      <color rgb="FF000000"/>
      <name val="Arial"/>
    </font>
    <font>
      <sz val="12.0"/>
      <color theme="1"/>
      <name val="Calibri"/>
    </font>
    <font>
      <color theme="1"/>
      <name val="Arial"/>
    </font>
    <font>
      <sz val="12.0"/>
      <color rgb="FF000000"/>
      <name val="Calibri"/>
    </font>
    <font>
      <sz val="12.0"/>
      <color rgb="FF000000"/>
      <name val="Docs-Calibri"/>
    </font>
    <font>
      <u/>
      <sz val="12.0"/>
      <color rgb="FF000000"/>
      <name val="Docs-Calibri"/>
    </font>
    <font>
      <sz val="11.0"/>
      <color rgb="FF000000"/>
      <name val="Inconsolata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3" numFmtId="3" xfId="0" applyAlignment="1" applyFont="1" applyNumberFormat="1">
      <alignment horizontal="right" vertical="bottom"/>
    </xf>
    <xf borderId="0" fillId="2" fontId="3" numFmtId="164" xfId="0" applyAlignment="1" applyFont="1" applyNumberFormat="1">
      <alignment horizontal="right" vertical="bottom"/>
    </xf>
    <xf borderId="0" fillId="0" fontId="1" numFmtId="10" xfId="0" applyAlignment="1" applyFont="1" applyNumberForma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2" numFmtId="10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0" fontId="2" numFmtId="3" xfId="0" applyAlignment="1" applyFont="1" applyNumberFormat="1">
      <alignment vertical="bottom"/>
    </xf>
    <xf borderId="0" fillId="0" fontId="2" numFmtId="10" xfId="0" applyAlignment="1" applyFont="1" applyNumberFormat="1">
      <alignment vertical="bottom"/>
    </xf>
    <xf borderId="0" fillId="0" fontId="2" numFmtId="3" xfId="0" applyAlignment="1" applyFont="1" applyNumberFormat="1">
      <alignment vertical="bottom"/>
    </xf>
    <xf borderId="0" fillId="0" fontId="2" numFmtId="164" xfId="0" applyAlignment="1" applyFont="1" applyNumberFormat="1">
      <alignment vertical="bottom"/>
    </xf>
    <xf borderId="0" fillId="2" fontId="3" numFmtId="0" xfId="0" applyAlignment="1" applyFont="1">
      <alignment vertical="bottom"/>
    </xf>
    <xf borderId="0" fillId="2" fontId="1" numFmtId="3" xfId="0" applyAlignment="1" applyFont="1" applyNumberFormat="1">
      <alignment horizontal="right" vertical="bottom"/>
    </xf>
    <xf borderId="0" fillId="3" fontId="4" numFmtId="0" xfId="0" applyAlignment="1" applyFill="1" applyFont="1">
      <alignment vertical="bottom"/>
    </xf>
    <xf borderId="0" fillId="3" fontId="3" numFmtId="0" xfId="0" applyAlignment="1" applyFont="1">
      <alignment vertical="bottom"/>
    </xf>
    <xf borderId="1" fillId="0" fontId="3" numFmtId="164" xfId="0" applyAlignment="1" applyBorder="1" applyFont="1" applyNumberFormat="1">
      <alignment horizontal="right" vertical="bottom"/>
    </xf>
    <xf borderId="0" fillId="2" fontId="3" numFmtId="3" xfId="0" applyAlignment="1" applyFont="1" applyNumberFormat="1">
      <alignment horizontal="right" vertical="bottom"/>
    </xf>
    <xf borderId="0" fillId="3" fontId="1" numFmtId="0" xfId="0" applyAlignment="1" applyFont="1">
      <alignment vertical="bottom"/>
    </xf>
    <xf borderId="0" fillId="3" fontId="5" numFmtId="0" xfId="0" applyAlignment="1" applyFont="1">
      <alignment vertical="bottom"/>
    </xf>
    <xf borderId="0" fillId="4" fontId="2" numFmtId="3" xfId="0" applyAlignment="1" applyFill="1" applyFont="1" applyNumberForma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2" fontId="6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7</v>
      </c>
      <c r="O1" s="1" t="s">
        <v>8</v>
      </c>
      <c r="P1" s="3" t="s">
        <v>13</v>
      </c>
      <c r="Q1" s="1" t="s">
        <v>14</v>
      </c>
      <c r="R1" s="1" t="s">
        <v>15</v>
      </c>
      <c r="S1" s="1" t="s">
        <v>7</v>
      </c>
      <c r="T1" s="1" t="s">
        <v>8</v>
      </c>
    </row>
    <row r="2">
      <c r="A2" s="1" t="s">
        <v>16</v>
      </c>
      <c r="B2" s="4" t="s">
        <v>17</v>
      </c>
      <c r="C2" s="1" t="s">
        <v>18</v>
      </c>
      <c r="D2" s="5">
        <v>161.063691</v>
      </c>
      <c r="E2" s="5">
        <v>324.539079</v>
      </c>
      <c r="F2" s="6">
        <f t="shared" ref="F2:F6" si="1">(E2-D2)</f>
        <v>163.475388</v>
      </c>
      <c r="G2" s="7">
        <v>6.0974983E7</v>
      </c>
      <c r="H2" s="8">
        <f t="shared" ref="H2:H3" si="2">(G2/1000*2.6)*(44/31)</f>
        <v>225017.3566</v>
      </c>
      <c r="I2" s="9">
        <f t="shared" ref="I2:I6" si="3">(E2/H2)</f>
        <v>0.001442284648</v>
      </c>
      <c r="J2" s="8">
        <v>603.578645</v>
      </c>
      <c r="K2" s="6">
        <f t="shared" ref="K2:K6" si="4">(J2-E2)</f>
        <v>279.039566</v>
      </c>
      <c r="L2" s="5">
        <v>723.0640948</v>
      </c>
      <c r="M2" s="6">
        <f t="shared" ref="M2:M6" si="5">(L2-J2)</f>
        <v>119.4854498</v>
      </c>
      <c r="N2" s="6">
        <f t="shared" ref="N2:N3" si="6">(G2/1000*2.6)*(72/31)</f>
        <v>368210.2199</v>
      </c>
      <c r="O2" s="9">
        <f t="shared" ref="O2:O6" si="7">(L2/N2)</f>
        <v>0.001963726305</v>
      </c>
      <c r="P2" s="3" t="s">
        <v>19</v>
      </c>
      <c r="Q2" s="5">
        <v>868.7288601</v>
      </c>
      <c r="R2" s="10">
        <v>2.7183266E7</v>
      </c>
      <c r="S2" s="6">
        <f t="shared" ref="S2:S3" si="8">(R2/1000*2.6)*(85/30)</f>
        <v>200250.0595</v>
      </c>
      <c r="T2" s="11">
        <f t="shared" ref="T2:T6" si="9">(Q2/S2)</f>
        <v>0.004338220234</v>
      </c>
    </row>
    <row r="3">
      <c r="A3" s="1" t="s">
        <v>20</v>
      </c>
      <c r="B3" s="4" t="s">
        <v>21</v>
      </c>
      <c r="C3" s="12" t="s">
        <v>22</v>
      </c>
      <c r="D3" s="5">
        <v>116.739136</v>
      </c>
      <c r="E3" s="5">
        <v>155.454626</v>
      </c>
      <c r="F3" s="6">
        <f t="shared" si="1"/>
        <v>38.71549</v>
      </c>
      <c r="G3" s="7">
        <v>510854.0</v>
      </c>
      <c r="H3" s="8">
        <f t="shared" si="2"/>
        <v>1885.216052</v>
      </c>
      <c r="I3" s="9">
        <f t="shared" si="3"/>
        <v>0.08245984638</v>
      </c>
      <c r="J3" s="8">
        <v>217.7970981</v>
      </c>
      <c r="K3" s="6">
        <f t="shared" si="4"/>
        <v>62.3424721</v>
      </c>
      <c r="L3" s="5">
        <v>229.4772848</v>
      </c>
      <c r="M3" s="6">
        <f t="shared" si="5"/>
        <v>11.6801867</v>
      </c>
      <c r="N3" s="6">
        <f t="shared" si="6"/>
        <v>3084.898994</v>
      </c>
      <c r="O3" s="9">
        <f t="shared" si="7"/>
        <v>0.07438729284</v>
      </c>
      <c r="P3" s="3" t="s">
        <v>19</v>
      </c>
      <c r="Q3" s="5">
        <v>253.986926</v>
      </c>
      <c r="R3" s="10">
        <v>32889.0</v>
      </c>
      <c r="S3" s="6">
        <f t="shared" si="8"/>
        <v>242.2823</v>
      </c>
      <c r="T3" s="11">
        <f t="shared" si="9"/>
        <v>1.048309868</v>
      </c>
    </row>
    <row r="4">
      <c r="A4" s="1" t="s">
        <v>23</v>
      </c>
      <c r="B4" s="4" t="s">
        <v>24</v>
      </c>
      <c r="C4" s="1" t="s">
        <v>25</v>
      </c>
      <c r="D4" s="5">
        <v>83.9082831</v>
      </c>
      <c r="E4" s="5">
        <v>144.487181</v>
      </c>
      <c r="F4" s="6">
        <f t="shared" si="1"/>
        <v>60.5788979</v>
      </c>
      <c r="G4" s="7">
        <v>3529782.0</v>
      </c>
      <c r="H4" s="8">
        <f>(G4/1000*2.6)*(37/31)</f>
        <v>10953.71059</v>
      </c>
      <c r="I4" s="9">
        <f t="shared" si="3"/>
        <v>0.01319070645</v>
      </c>
      <c r="J4" s="8">
        <v>203.4127343</v>
      </c>
      <c r="K4" s="6">
        <f t="shared" si="4"/>
        <v>58.9255533</v>
      </c>
      <c r="L4" s="5">
        <v>238.6289165</v>
      </c>
      <c r="M4" s="6">
        <f t="shared" si="5"/>
        <v>35.2161822</v>
      </c>
      <c r="N4" s="6">
        <f>(G4/1000*2.6)*(65/31)</f>
        <v>19243.0051</v>
      </c>
      <c r="O4" s="9">
        <f t="shared" si="7"/>
        <v>0.01240081345</v>
      </c>
      <c r="P4" s="3" t="s">
        <v>19</v>
      </c>
      <c r="Q4" s="5">
        <v>280.9302764</v>
      </c>
      <c r="R4" s="10">
        <v>1338499.0</v>
      </c>
      <c r="S4" s="6">
        <f>(R4/1000*2.6)*(78/30)</f>
        <v>9048.25324</v>
      </c>
      <c r="T4" s="11">
        <f t="shared" si="9"/>
        <v>0.03104801214</v>
      </c>
    </row>
    <row r="5">
      <c r="A5" s="1" t="s">
        <v>26</v>
      </c>
      <c r="B5" s="4" t="s">
        <v>27</v>
      </c>
      <c r="C5" s="1" t="s">
        <v>28</v>
      </c>
      <c r="D5" s="5">
        <v>755.293156</v>
      </c>
      <c r="E5" s="5">
        <v>1007.25893</v>
      </c>
      <c r="F5" s="6">
        <f t="shared" si="1"/>
        <v>251.965774</v>
      </c>
      <c r="G5" s="7">
        <v>1.2276703E7</v>
      </c>
      <c r="H5" s="8">
        <f t="shared" ref="H5:H6" si="10">(G5/1000*2.6)*(44/31)</f>
        <v>45304.9943</v>
      </c>
      <c r="I5" s="9">
        <f t="shared" si="3"/>
        <v>0.02223284531</v>
      </c>
      <c r="J5" s="5">
        <v>1637.59584</v>
      </c>
      <c r="K5" s="6">
        <f t="shared" si="4"/>
        <v>630.33691</v>
      </c>
      <c r="L5" s="5">
        <v>1848.991921</v>
      </c>
      <c r="M5" s="6">
        <f t="shared" si="5"/>
        <v>211.396081</v>
      </c>
      <c r="N5" s="6">
        <f t="shared" ref="N5:N6" si="11">(G5/1000*2.6)*(72/31)</f>
        <v>74135.44521</v>
      </c>
      <c r="O5" s="9">
        <f t="shared" si="7"/>
        <v>0.02494072728</v>
      </c>
      <c r="P5" s="3" t="s">
        <v>19</v>
      </c>
      <c r="Q5" s="5">
        <v>2169.992024</v>
      </c>
      <c r="R5" s="10">
        <v>4472816.0</v>
      </c>
      <c r="S5" s="6">
        <f t="shared" ref="S5:S6" si="12">(R5/1000*2.6)*(85/30)</f>
        <v>32949.74453</v>
      </c>
      <c r="T5" s="11">
        <f t="shared" si="9"/>
        <v>0.06585762818</v>
      </c>
    </row>
    <row r="6">
      <c r="A6" s="1" t="s">
        <v>29</v>
      </c>
      <c r="B6" s="4" t="s">
        <v>30</v>
      </c>
      <c r="C6" s="1" t="s">
        <v>31</v>
      </c>
      <c r="D6" s="5">
        <v>27.2159098</v>
      </c>
      <c r="E6" s="5">
        <v>130.437266</v>
      </c>
      <c r="F6" s="6">
        <f t="shared" si="1"/>
        <v>103.2213562</v>
      </c>
      <c r="G6" s="7">
        <v>3440260.0</v>
      </c>
      <c r="H6" s="8">
        <f t="shared" si="10"/>
        <v>12695.66916</v>
      </c>
      <c r="I6" s="9">
        <f t="shared" si="3"/>
        <v>0.01027415447</v>
      </c>
      <c r="J6" s="5">
        <v>234.4670807</v>
      </c>
      <c r="K6" s="6">
        <f t="shared" si="4"/>
        <v>104.0298147</v>
      </c>
      <c r="L6" s="5">
        <v>279.5066742</v>
      </c>
      <c r="M6" s="6">
        <f t="shared" si="5"/>
        <v>45.0395935</v>
      </c>
      <c r="N6" s="6">
        <f t="shared" si="11"/>
        <v>20774.73135</v>
      </c>
      <c r="O6" s="9">
        <f t="shared" si="7"/>
        <v>0.01345416552</v>
      </c>
      <c r="P6" s="3" t="s">
        <v>19</v>
      </c>
      <c r="Q6" s="5">
        <v>353.5805325</v>
      </c>
      <c r="R6" s="10">
        <v>7631878.0</v>
      </c>
      <c r="S6" s="6">
        <f t="shared" si="12"/>
        <v>56221.50127</v>
      </c>
      <c r="T6" s="11">
        <f t="shared" si="9"/>
        <v>0.00628906245</v>
      </c>
    </row>
    <row r="7">
      <c r="A7" s="1" t="s">
        <v>32</v>
      </c>
      <c r="B7" s="4" t="s">
        <v>33</v>
      </c>
      <c r="C7" s="4" t="s">
        <v>34</v>
      </c>
      <c r="D7" s="5"/>
      <c r="E7" s="5"/>
      <c r="F7" s="1"/>
      <c r="G7" s="13"/>
      <c r="H7" s="8"/>
      <c r="I7" s="14"/>
      <c r="J7" s="5"/>
      <c r="K7" s="3"/>
      <c r="L7" s="5"/>
      <c r="M7" s="3"/>
      <c r="N7" s="6"/>
      <c r="O7" s="14"/>
      <c r="P7" s="3"/>
      <c r="Q7" s="5"/>
      <c r="R7" s="15"/>
      <c r="S7" s="16"/>
      <c r="T7" s="14"/>
    </row>
    <row r="8">
      <c r="A8" s="1" t="s">
        <v>35</v>
      </c>
      <c r="B8" s="4" t="s">
        <v>36</v>
      </c>
      <c r="C8" s="4" t="s">
        <v>37</v>
      </c>
      <c r="D8" s="5">
        <v>798.015945</v>
      </c>
      <c r="E8" s="5">
        <v>1461.95816</v>
      </c>
      <c r="F8" s="6">
        <f>(E8-D8)</f>
        <v>663.942215</v>
      </c>
      <c r="G8" s="7">
        <v>1.0061792E7</v>
      </c>
      <c r="H8" s="8">
        <f>(G8/1000*2.6)*(44/31)</f>
        <v>37131.25822</v>
      </c>
      <c r="I8" s="9">
        <f>(E8/H8)</f>
        <v>0.03937270726</v>
      </c>
      <c r="J8" s="5">
        <v>2620.016432</v>
      </c>
      <c r="K8" s="6">
        <f>(J8-E8)</f>
        <v>1158.058272</v>
      </c>
      <c r="L8" s="5">
        <v>2998.91528</v>
      </c>
      <c r="M8" s="6">
        <f>(L8-J8)</f>
        <v>378.898848</v>
      </c>
      <c r="N8" s="6">
        <f>(G8/1000*2.6)*(72/31)</f>
        <v>60760.24072</v>
      </c>
      <c r="O8" s="9">
        <f>(L8/N8)</f>
        <v>0.04935654047</v>
      </c>
      <c r="P8" s="3" t="s">
        <v>19</v>
      </c>
      <c r="Q8" s="5">
        <v>3647.189304</v>
      </c>
      <c r="R8" s="10">
        <v>4792422.0</v>
      </c>
      <c r="S8" s="6">
        <f>(R8/1000*2.6)*(85/30)</f>
        <v>35304.1754</v>
      </c>
      <c r="T8" s="11">
        <f t="shared" ref="T8:T15" si="13">(Q8/S8)</f>
        <v>0.1033075908</v>
      </c>
    </row>
    <row r="9">
      <c r="A9" s="1" t="s">
        <v>38</v>
      </c>
      <c r="B9" s="4" t="s">
        <v>39</v>
      </c>
      <c r="C9" s="1" t="s">
        <v>40</v>
      </c>
      <c r="D9" s="5"/>
      <c r="E9" s="5"/>
      <c r="F9" s="1"/>
      <c r="G9" s="13"/>
      <c r="H9" s="8"/>
      <c r="I9" s="14"/>
      <c r="J9" s="5"/>
      <c r="K9" s="3"/>
      <c r="L9" s="5"/>
      <c r="M9" s="3"/>
      <c r="N9" s="6"/>
      <c r="O9" s="14"/>
      <c r="P9" s="3"/>
      <c r="Q9" s="5">
        <v>5.864180114</v>
      </c>
      <c r="R9" s="10">
        <v>376653.0</v>
      </c>
      <c r="S9" s="6">
        <f>(R5/1000*2.6)*(7/30)</f>
        <v>2713.508373</v>
      </c>
      <c r="T9" s="11">
        <f t="shared" si="13"/>
        <v>0.002161106327</v>
      </c>
    </row>
    <row r="10">
      <c r="A10" s="1" t="s">
        <v>41</v>
      </c>
      <c r="B10" s="4" t="s">
        <v>42</v>
      </c>
      <c r="C10" s="1" t="s">
        <v>43</v>
      </c>
      <c r="D10" s="5">
        <v>7.51563047</v>
      </c>
      <c r="E10" s="5">
        <v>13.7000247</v>
      </c>
      <c r="F10" s="6">
        <f>(E10-D10)</f>
        <v>6.18439423</v>
      </c>
      <c r="G10" s="7">
        <v>1653024.0</v>
      </c>
      <c r="H10" s="8">
        <f>(G10/1000*2.6)*(30/31)</f>
        <v>4159.221677</v>
      </c>
      <c r="I10" s="9">
        <f>(E10/H10)</f>
        <v>0.003293891445</v>
      </c>
      <c r="J10" s="5">
        <v>32.39581369</v>
      </c>
      <c r="K10" s="6">
        <f>(J10-E10)</f>
        <v>18.69578899</v>
      </c>
      <c r="L10" s="5">
        <v>37.05944779</v>
      </c>
      <c r="M10" s="6">
        <f>(L10-J10)</f>
        <v>4.6636341</v>
      </c>
      <c r="N10" s="6">
        <f>(G10/1000*2.6)*(58/31)</f>
        <v>8041.16191</v>
      </c>
      <c r="O10" s="9">
        <f>(L10/N10)</f>
        <v>0.004608718019</v>
      </c>
      <c r="P10" s="3" t="s">
        <v>19</v>
      </c>
      <c r="Q10" s="5">
        <v>49.76896849</v>
      </c>
      <c r="R10" s="10">
        <v>586200.0</v>
      </c>
      <c r="S10" s="6">
        <f>(R10/1000*2.6)*(71/30)</f>
        <v>3607.084</v>
      </c>
      <c r="T10" s="11">
        <f t="shared" si="13"/>
        <v>0.01379756293</v>
      </c>
    </row>
    <row r="11">
      <c r="A11" s="17" t="s">
        <v>44</v>
      </c>
      <c r="B11" s="4" t="s">
        <v>45</v>
      </c>
      <c r="C11" s="1" t="s">
        <v>46</v>
      </c>
      <c r="D11" s="5"/>
      <c r="E11" s="5"/>
      <c r="F11" s="1"/>
      <c r="G11" s="13"/>
      <c r="H11" s="8"/>
      <c r="I11" s="14"/>
      <c r="J11" s="5"/>
      <c r="K11" s="3"/>
      <c r="L11" s="5"/>
      <c r="M11" s="3"/>
      <c r="N11" s="6"/>
      <c r="O11" s="14"/>
      <c r="P11" s="3"/>
      <c r="Q11" s="5">
        <v>2.99699625</v>
      </c>
      <c r="R11" s="10">
        <v>2003561.0</v>
      </c>
      <c r="S11" s="6">
        <f>(R11/1000*2.6)*(7/30)</f>
        <v>1215.493673</v>
      </c>
      <c r="T11" s="11">
        <f t="shared" si="13"/>
        <v>0.002465661744</v>
      </c>
    </row>
    <row r="12">
      <c r="A12" s="17" t="s">
        <v>47</v>
      </c>
      <c r="B12" s="4" t="s">
        <v>48</v>
      </c>
      <c r="C12" s="1" t="s">
        <v>49</v>
      </c>
      <c r="D12" s="5">
        <v>3.1818675</v>
      </c>
      <c r="E12" s="5">
        <v>4.30611375</v>
      </c>
      <c r="F12" s="6">
        <f t="shared" ref="F12:F14" si="14">(E12-D12)</f>
        <v>1.12424625</v>
      </c>
      <c r="G12" s="7">
        <v>2.0179276E7</v>
      </c>
      <c r="H12" s="8">
        <f t="shared" ref="H12:H14" si="15">(G12/1000*2.6)*(44/31)</f>
        <v>74468.03788</v>
      </c>
      <c r="I12" s="9">
        <f t="shared" ref="I12:I14" si="16">(E12/H12)</f>
        <v>0.00005782499274</v>
      </c>
      <c r="J12" s="5">
        <v>4.30611375</v>
      </c>
      <c r="K12" s="6">
        <f t="shared" ref="K12:K15" si="17">(J12-E12)</f>
        <v>0</v>
      </c>
      <c r="L12" s="5">
        <v>4.30611375</v>
      </c>
      <c r="M12" s="6">
        <f t="shared" ref="M12:M15" si="18">(L12-J12)</f>
        <v>0</v>
      </c>
      <c r="N12" s="6">
        <f t="shared" ref="N12:N14" si="19">(G12/1000*2.6)*(72/31)</f>
        <v>121856.7893</v>
      </c>
      <c r="O12" s="9">
        <f t="shared" ref="O12:O15" si="20">(L12/N12)</f>
        <v>0.00003533749556</v>
      </c>
      <c r="P12" s="3" t="s">
        <v>19</v>
      </c>
      <c r="Q12" s="5">
        <v>4.30611375</v>
      </c>
      <c r="R12" s="10">
        <v>4265626.0</v>
      </c>
      <c r="S12" s="6">
        <f t="shared" ref="S12:S14" si="21">(R12/1000*2.6)*(85/30)</f>
        <v>31423.44487</v>
      </c>
      <c r="T12" s="11">
        <f t="shared" si="13"/>
        <v>0.0001370350631</v>
      </c>
    </row>
    <row r="13">
      <c r="A13" s="1" t="s">
        <v>50</v>
      </c>
      <c r="B13" s="4" t="s">
        <v>51</v>
      </c>
      <c r="C13" s="4" t="s">
        <v>52</v>
      </c>
      <c r="D13" s="5">
        <v>3.41016</v>
      </c>
      <c r="E13" s="5">
        <v>3.595785</v>
      </c>
      <c r="F13" s="6">
        <f t="shared" si="14"/>
        <v>0.185625</v>
      </c>
      <c r="G13" s="7">
        <v>1758169.0</v>
      </c>
      <c r="H13" s="8">
        <f t="shared" si="15"/>
        <v>6488.210761</v>
      </c>
      <c r="I13" s="9">
        <f t="shared" si="16"/>
        <v>0.0005542028661</v>
      </c>
      <c r="J13" s="5">
        <v>7.43281805</v>
      </c>
      <c r="K13" s="6">
        <f t="shared" si="17"/>
        <v>3.83703305</v>
      </c>
      <c r="L13" s="5">
        <v>7.43281805</v>
      </c>
      <c r="M13" s="6">
        <f t="shared" si="18"/>
        <v>0</v>
      </c>
      <c r="N13" s="6">
        <f t="shared" si="19"/>
        <v>10617.07215</v>
      </c>
      <c r="O13" s="9">
        <f t="shared" si="20"/>
        <v>0.0007000817119</v>
      </c>
      <c r="P13" s="3" t="s">
        <v>19</v>
      </c>
      <c r="Q13" s="5">
        <v>12.06699497</v>
      </c>
      <c r="R13" s="10">
        <v>2.259671E7</v>
      </c>
      <c r="S13" s="6">
        <f t="shared" si="21"/>
        <v>166462.4303</v>
      </c>
      <c r="T13" s="11">
        <f t="shared" si="13"/>
        <v>0.00007249080135</v>
      </c>
    </row>
    <row r="14">
      <c r="A14" s="1" t="s">
        <v>53</v>
      </c>
      <c r="B14" s="4" t="s">
        <v>54</v>
      </c>
      <c r="C14" s="1" t="s">
        <v>55</v>
      </c>
      <c r="D14" s="5">
        <v>261.665584</v>
      </c>
      <c r="E14" s="5">
        <v>523.105517</v>
      </c>
      <c r="F14" s="6">
        <f t="shared" si="14"/>
        <v>261.439933</v>
      </c>
      <c r="G14" s="7">
        <v>6150707.0</v>
      </c>
      <c r="H14" s="8">
        <f t="shared" si="15"/>
        <v>22698.09293</v>
      </c>
      <c r="I14" s="9">
        <f t="shared" si="16"/>
        <v>0.02304623206</v>
      </c>
      <c r="J14" s="5">
        <v>1000.419261</v>
      </c>
      <c r="K14" s="6">
        <f t="shared" si="17"/>
        <v>477.313744</v>
      </c>
      <c r="L14" s="5">
        <v>1174.501369</v>
      </c>
      <c r="M14" s="6">
        <f t="shared" si="18"/>
        <v>174.082108</v>
      </c>
      <c r="N14" s="6">
        <f t="shared" si="19"/>
        <v>37142.33388</v>
      </c>
      <c r="O14" s="9">
        <f t="shared" si="20"/>
        <v>0.03162163618</v>
      </c>
      <c r="P14" s="3" t="s">
        <v>19</v>
      </c>
      <c r="Q14" s="5">
        <v>1531.714691</v>
      </c>
      <c r="R14" s="18">
        <v>4487476.0</v>
      </c>
      <c r="S14" s="6">
        <f t="shared" si="21"/>
        <v>33057.73987</v>
      </c>
      <c r="T14" s="11">
        <f t="shared" si="13"/>
        <v>0.04633452551</v>
      </c>
    </row>
    <row r="15">
      <c r="A15" s="1" t="s">
        <v>56</v>
      </c>
      <c r="B15" s="4" t="s">
        <v>57</v>
      </c>
      <c r="C15" s="4" t="s">
        <v>58</v>
      </c>
      <c r="D15" s="5"/>
      <c r="E15" s="5"/>
      <c r="F15" s="1"/>
      <c r="G15" s="7">
        <v>3613281.0</v>
      </c>
      <c r="H15" s="8"/>
      <c r="I15" s="14"/>
      <c r="J15" s="5">
        <v>1.2515916</v>
      </c>
      <c r="K15" s="6">
        <f t="shared" si="17"/>
        <v>1.2515916</v>
      </c>
      <c r="L15" s="5">
        <v>8.746351786</v>
      </c>
      <c r="M15" s="6">
        <f t="shared" si="18"/>
        <v>7.494760186</v>
      </c>
      <c r="N15" s="6">
        <f>(G15/1000*2.6)*(23/31)</f>
        <v>6970.135606</v>
      </c>
      <c r="O15" s="9">
        <f t="shared" si="20"/>
        <v>0.001254832371</v>
      </c>
      <c r="P15" s="3" t="s">
        <v>19</v>
      </c>
      <c r="Q15" s="5">
        <v>30.69101</v>
      </c>
      <c r="R15" s="10">
        <v>482584.0</v>
      </c>
      <c r="S15" s="6">
        <f>(R15/1000*2.6)*(36/30)</f>
        <v>1505.66208</v>
      </c>
      <c r="T15" s="11">
        <f t="shared" si="13"/>
        <v>0.02038373046</v>
      </c>
    </row>
    <row r="16">
      <c r="A16" s="19" t="s">
        <v>59</v>
      </c>
      <c r="B16" s="20" t="s">
        <v>60</v>
      </c>
      <c r="C16" s="1" t="s">
        <v>61</v>
      </c>
      <c r="D16" s="5"/>
      <c r="E16" s="5"/>
      <c r="F16" s="1"/>
      <c r="G16" s="13"/>
      <c r="H16" s="8"/>
      <c r="I16" s="14"/>
      <c r="J16" s="5"/>
      <c r="K16" s="3"/>
      <c r="L16" s="5"/>
      <c r="M16" s="3"/>
      <c r="N16" s="6"/>
      <c r="O16" s="14"/>
      <c r="P16" s="3"/>
      <c r="Q16" s="16"/>
      <c r="R16" s="15"/>
      <c r="S16" s="16"/>
      <c r="T16" s="14"/>
    </row>
    <row r="17">
      <c r="A17" s="17" t="s">
        <v>62</v>
      </c>
      <c r="B17" s="4" t="s">
        <v>63</v>
      </c>
      <c r="C17" s="1" t="s">
        <v>64</v>
      </c>
      <c r="D17" s="5">
        <v>21.6193938</v>
      </c>
      <c r="E17" s="5">
        <v>34.5345382</v>
      </c>
      <c r="F17" s="6">
        <f t="shared" ref="F17:F22" si="22">(E17-D17)</f>
        <v>12.9151444</v>
      </c>
      <c r="G17" s="7">
        <v>5242365.0</v>
      </c>
      <c r="H17" s="8">
        <f t="shared" ref="H17:H18" si="23">(G17/1000*2.6)*(44/31)</f>
        <v>19346.01794</v>
      </c>
      <c r="I17" s="9">
        <f t="shared" ref="I17:I22" si="24">(E17/H17)</f>
        <v>0.001785098014</v>
      </c>
      <c r="J17" s="5">
        <v>74.09165312</v>
      </c>
      <c r="K17" s="6">
        <f t="shared" ref="K17:K28" si="25">(J17-E17)</f>
        <v>39.55711492</v>
      </c>
      <c r="L17" s="5">
        <v>84.59879736</v>
      </c>
      <c r="M17" s="6">
        <f t="shared" ref="M17:M28" si="26">(L17-J17)</f>
        <v>10.50714424</v>
      </c>
      <c r="N17" s="6">
        <f t="shared" ref="N17:N18" si="27">(G17/1000*2.6)*(72/31)</f>
        <v>31657.12026</v>
      </c>
      <c r="O17" s="9">
        <f t="shared" ref="O17:O28" si="28">(L17/N17)</f>
        <v>0.00267234659</v>
      </c>
      <c r="P17" s="3" t="s">
        <v>19</v>
      </c>
      <c r="Q17" s="5">
        <v>96.31792103</v>
      </c>
      <c r="R17" s="10">
        <v>2011334.0</v>
      </c>
      <c r="S17" s="6">
        <f t="shared" ref="S17:S18" si="29">(R17/1000*2.6)*(85/30)</f>
        <v>14816.82713</v>
      </c>
      <c r="T17" s="11">
        <f t="shared" ref="T17:T28" si="30">(Q17/S17)</f>
        <v>0.006500576686</v>
      </c>
    </row>
    <row r="18">
      <c r="A18" s="1" t="s">
        <v>65</v>
      </c>
      <c r="B18" s="4" t="s">
        <v>66</v>
      </c>
      <c r="C18" s="1" t="s">
        <v>67</v>
      </c>
      <c r="D18" s="5">
        <v>763.023749</v>
      </c>
      <c r="E18" s="5">
        <v>1023.82329</v>
      </c>
      <c r="F18" s="6">
        <f t="shared" si="22"/>
        <v>260.799541</v>
      </c>
      <c r="G18" s="7">
        <v>7908262.0</v>
      </c>
      <c r="H18" s="8">
        <f t="shared" si="23"/>
        <v>29184.03783</v>
      </c>
      <c r="I18" s="9">
        <f t="shared" si="24"/>
        <v>0.03508161879</v>
      </c>
      <c r="J18" s="5">
        <v>1370.205831</v>
      </c>
      <c r="K18" s="6">
        <f t="shared" si="25"/>
        <v>346.382541</v>
      </c>
      <c r="L18" s="5">
        <v>1474.038323</v>
      </c>
      <c r="M18" s="6">
        <f t="shared" si="26"/>
        <v>103.832492</v>
      </c>
      <c r="N18" s="6">
        <f t="shared" si="27"/>
        <v>47755.69827</v>
      </c>
      <c r="O18" s="9">
        <f t="shared" si="28"/>
        <v>0.03086622909</v>
      </c>
      <c r="P18" s="3" t="s">
        <v>19</v>
      </c>
      <c r="Q18" s="5">
        <v>1678.614209</v>
      </c>
      <c r="R18" s="10">
        <v>922396.0</v>
      </c>
      <c r="S18" s="6">
        <f t="shared" si="29"/>
        <v>6794.983867</v>
      </c>
      <c r="T18" s="11">
        <f t="shared" si="30"/>
        <v>0.2470372619</v>
      </c>
    </row>
    <row r="19">
      <c r="A19" s="1" t="s">
        <v>68</v>
      </c>
      <c r="B19" s="4" t="s">
        <v>69</v>
      </c>
      <c r="C19" s="1" t="s">
        <v>70</v>
      </c>
      <c r="D19" s="5">
        <v>2.79869132</v>
      </c>
      <c r="E19" s="5">
        <v>5.66503941</v>
      </c>
      <c r="F19" s="6">
        <f t="shared" si="22"/>
        <v>2.86634809</v>
      </c>
      <c r="G19" s="7">
        <v>4554213.0</v>
      </c>
      <c r="H19" s="8">
        <f>(G19/1000*2.6)*(30/31)</f>
        <v>11458.98755</v>
      </c>
      <c r="I19" s="9">
        <f t="shared" si="24"/>
        <v>0.000494375213</v>
      </c>
      <c r="J19" s="5">
        <v>28.55150942</v>
      </c>
      <c r="K19" s="6">
        <f t="shared" si="25"/>
        <v>22.88647001</v>
      </c>
      <c r="L19" s="5">
        <v>33.57230567</v>
      </c>
      <c r="M19" s="6">
        <f t="shared" si="26"/>
        <v>5.02079625</v>
      </c>
      <c r="N19" s="6">
        <f>(G19/1000*2.6)*(58/31)</f>
        <v>22154.04259</v>
      </c>
      <c r="O19" s="9">
        <f t="shared" si="28"/>
        <v>0.001515403138</v>
      </c>
      <c r="P19" s="3" t="s">
        <v>19</v>
      </c>
      <c r="Q19" s="5">
        <v>41.86607934</v>
      </c>
      <c r="R19" s="10">
        <v>1602990.0</v>
      </c>
      <c r="S19" s="6">
        <f>(R19/1000*2.6)*(71/30)</f>
        <v>9863.7318</v>
      </c>
      <c r="T19" s="11">
        <f t="shared" si="30"/>
        <v>0.004244446239</v>
      </c>
    </row>
    <row r="20">
      <c r="A20" s="1" t="s">
        <v>71</v>
      </c>
      <c r="B20" s="4" t="s">
        <v>72</v>
      </c>
      <c r="C20" s="1" t="s">
        <v>73</v>
      </c>
      <c r="D20" s="5">
        <v>45.6428854</v>
      </c>
      <c r="E20" s="5">
        <v>161.349769</v>
      </c>
      <c r="F20" s="6">
        <f t="shared" si="22"/>
        <v>115.7068836</v>
      </c>
      <c r="G20" s="7">
        <v>4604763.0</v>
      </c>
      <c r="H20" s="8">
        <f t="shared" ref="H20:H22" si="31">(G20/1000*2.6)*(44/31)</f>
        <v>16993.06088</v>
      </c>
      <c r="I20" s="9">
        <f t="shared" si="24"/>
        <v>0.009495038602</v>
      </c>
      <c r="J20" s="5">
        <v>731.3505902</v>
      </c>
      <c r="K20" s="6">
        <f t="shared" si="25"/>
        <v>570.0008212</v>
      </c>
      <c r="L20" s="5">
        <v>939.7127496</v>
      </c>
      <c r="M20" s="6">
        <f t="shared" si="26"/>
        <v>208.3621594</v>
      </c>
      <c r="N20" s="6">
        <f t="shared" ref="N20:N22" si="32">(G20/1000*2.6)*(72/31)</f>
        <v>27806.82689</v>
      </c>
      <c r="O20" s="9">
        <f t="shared" si="28"/>
        <v>0.03379431797</v>
      </c>
      <c r="P20" s="3" t="s">
        <v>19</v>
      </c>
      <c r="Q20" s="5">
        <v>1406.608711</v>
      </c>
      <c r="R20" s="10">
        <v>2944495.0</v>
      </c>
      <c r="S20" s="6">
        <f t="shared" ref="S20:S22" si="33">(R20/1000*2.6)*(85/30)</f>
        <v>21691.11317</v>
      </c>
      <c r="T20" s="11">
        <f t="shared" si="30"/>
        <v>0.06484723491</v>
      </c>
    </row>
    <row r="21">
      <c r="A21" s="1" t="s">
        <v>74</v>
      </c>
      <c r="B21" s="4" t="s">
        <v>75</v>
      </c>
      <c r="C21" s="1" t="s">
        <v>76</v>
      </c>
      <c r="D21" s="5">
        <v>236.35939</v>
      </c>
      <c r="E21" s="5">
        <v>280.034932</v>
      </c>
      <c r="F21" s="6">
        <f t="shared" si="22"/>
        <v>43.675542</v>
      </c>
      <c r="G21" s="7">
        <v>4695535.0</v>
      </c>
      <c r="H21" s="8">
        <f t="shared" si="31"/>
        <v>17328.03884</v>
      </c>
      <c r="I21" s="9">
        <f t="shared" si="24"/>
        <v>0.0161607978</v>
      </c>
      <c r="J21" s="5">
        <v>371.1570762</v>
      </c>
      <c r="K21" s="6">
        <f t="shared" si="25"/>
        <v>91.1221442</v>
      </c>
      <c r="L21" s="5">
        <v>389.627761</v>
      </c>
      <c r="M21" s="6">
        <f t="shared" si="26"/>
        <v>18.4706848</v>
      </c>
      <c r="N21" s="6">
        <f t="shared" si="32"/>
        <v>28354.97265</v>
      </c>
      <c r="O21" s="9">
        <f t="shared" si="28"/>
        <v>0.01374107342</v>
      </c>
      <c r="P21" s="3" t="s">
        <v>19</v>
      </c>
      <c r="Q21" s="5">
        <v>424.3251359</v>
      </c>
      <c r="R21" s="10">
        <v>1041963.0</v>
      </c>
      <c r="S21" s="6">
        <f t="shared" si="33"/>
        <v>7675.7941</v>
      </c>
      <c r="T21" s="11">
        <f t="shared" si="30"/>
        <v>0.05528094297</v>
      </c>
    </row>
    <row r="22">
      <c r="A22" s="17" t="s">
        <v>77</v>
      </c>
      <c r="B22" s="4" t="s">
        <v>78</v>
      </c>
      <c r="C22" s="1" t="s">
        <v>79</v>
      </c>
      <c r="D22" s="5">
        <v>496.852247</v>
      </c>
      <c r="E22" s="5">
        <v>663.585501</v>
      </c>
      <c r="F22" s="6">
        <f t="shared" si="22"/>
        <v>166.733254</v>
      </c>
      <c r="G22" s="7">
        <v>2780555.0</v>
      </c>
      <c r="H22" s="8">
        <f t="shared" si="31"/>
        <v>10261.1449</v>
      </c>
      <c r="I22" s="9">
        <f t="shared" si="24"/>
        <v>0.06466973298</v>
      </c>
      <c r="J22" s="5">
        <v>856.102864</v>
      </c>
      <c r="K22" s="6">
        <f t="shared" si="25"/>
        <v>192.517363</v>
      </c>
      <c r="L22" s="5">
        <v>911.1423733</v>
      </c>
      <c r="M22" s="6">
        <f t="shared" si="26"/>
        <v>55.0395093</v>
      </c>
      <c r="N22" s="6">
        <f t="shared" si="32"/>
        <v>16790.96439</v>
      </c>
      <c r="O22" s="9">
        <f t="shared" si="28"/>
        <v>0.05426385003</v>
      </c>
      <c r="P22" s="3" t="s">
        <v>19</v>
      </c>
      <c r="Q22" s="5">
        <v>976.1311003</v>
      </c>
      <c r="R22" s="10">
        <v>1960213.0</v>
      </c>
      <c r="S22" s="6">
        <f t="shared" si="33"/>
        <v>14440.23577</v>
      </c>
      <c r="T22" s="11">
        <f t="shared" si="30"/>
        <v>0.06759800297</v>
      </c>
    </row>
    <row r="23">
      <c r="A23" s="4" t="s">
        <v>80</v>
      </c>
      <c r="B23" s="4" t="s">
        <v>81</v>
      </c>
      <c r="C23" s="4" t="s">
        <v>82</v>
      </c>
      <c r="D23" s="5"/>
      <c r="E23" s="5"/>
      <c r="F23" s="1"/>
      <c r="G23" s="7">
        <v>5.0924072E7</v>
      </c>
      <c r="H23" s="8"/>
      <c r="I23" s="14"/>
      <c r="J23" s="5">
        <v>12.10104867</v>
      </c>
      <c r="K23" s="6">
        <f t="shared" si="25"/>
        <v>12.10104867</v>
      </c>
      <c r="L23" s="5">
        <v>63.86016485</v>
      </c>
      <c r="M23" s="6">
        <f t="shared" si="26"/>
        <v>51.75911618</v>
      </c>
      <c r="N23" s="6">
        <f>(G23/1000*2.6)*(9/31)</f>
        <v>38439.4608</v>
      </c>
      <c r="O23" s="9">
        <f t="shared" si="28"/>
        <v>0.001661317914</v>
      </c>
      <c r="P23" s="3" t="s">
        <v>19</v>
      </c>
      <c r="Q23" s="5">
        <v>936.0959084</v>
      </c>
      <c r="R23" s="10">
        <v>2.165851E7</v>
      </c>
      <c r="S23" s="6">
        <f>(R23/1000*2.6)*(22/30)</f>
        <v>41295.55907</v>
      </c>
      <c r="T23" s="11">
        <f t="shared" si="30"/>
        <v>0.02266819797</v>
      </c>
    </row>
    <row r="24">
      <c r="A24" s="1" t="s">
        <v>83</v>
      </c>
      <c r="B24" s="4" t="s">
        <v>84</v>
      </c>
      <c r="C24" s="1" t="s">
        <v>85</v>
      </c>
      <c r="D24" s="5">
        <v>3.69426195</v>
      </c>
      <c r="E24" s="5">
        <v>6.72405832</v>
      </c>
      <c r="F24" s="6">
        <f t="shared" ref="F24:F28" si="34">(E24-D24)</f>
        <v>3.02979637</v>
      </c>
      <c r="G24" s="7">
        <v>2816645.0</v>
      </c>
      <c r="H24" s="8">
        <f>(G24/1000*2.6)*(44/31)</f>
        <v>10394.32865</v>
      </c>
      <c r="I24" s="9">
        <f t="shared" ref="I24:I28" si="35">(E24/H24)</f>
        <v>0.0006468968367</v>
      </c>
      <c r="J24" s="5">
        <v>12.9637804</v>
      </c>
      <c r="K24" s="6">
        <f t="shared" si="25"/>
        <v>6.23972208</v>
      </c>
      <c r="L24" s="5">
        <v>14.497072</v>
      </c>
      <c r="M24" s="6">
        <f t="shared" si="26"/>
        <v>1.5332916</v>
      </c>
      <c r="N24" s="8">
        <f>(G24/1000*2.6)*(72/31)</f>
        <v>17008.90142</v>
      </c>
      <c r="O24" s="9">
        <f t="shared" si="28"/>
        <v>0.000852322654</v>
      </c>
      <c r="P24" s="3" t="s">
        <v>19</v>
      </c>
      <c r="Q24" s="5">
        <v>22.956937</v>
      </c>
      <c r="R24" s="10">
        <v>129335.0</v>
      </c>
      <c r="S24" s="6">
        <f>(R24/1000*2.6)*(85/30)</f>
        <v>952.7678333</v>
      </c>
      <c r="T24" s="11">
        <f t="shared" si="30"/>
        <v>0.02409499586</v>
      </c>
    </row>
    <row r="25">
      <c r="A25" s="17" t="s">
        <v>86</v>
      </c>
      <c r="B25" s="4" t="s">
        <v>87</v>
      </c>
      <c r="C25" s="1" t="s">
        <v>88</v>
      </c>
      <c r="D25" s="5">
        <v>1.30498875</v>
      </c>
      <c r="E25" s="5">
        <v>2.61373125</v>
      </c>
      <c r="F25" s="6">
        <f t="shared" si="34"/>
        <v>1.3087425</v>
      </c>
      <c r="G25" s="7">
        <v>5.6452007E7</v>
      </c>
      <c r="H25" s="8">
        <f>(G25/1000*2.6)*(30/31)</f>
        <v>142040.5337</v>
      </c>
      <c r="I25" s="9">
        <f t="shared" si="35"/>
        <v>0.00001840130547</v>
      </c>
      <c r="J25" s="5">
        <v>41.61935958</v>
      </c>
      <c r="K25" s="6">
        <f t="shared" si="25"/>
        <v>39.00562833</v>
      </c>
      <c r="L25" s="5">
        <v>76.57951922</v>
      </c>
      <c r="M25" s="6">
        <f t="shared" si="26"/>
        <v>34.96015964</v>
      </c>
      <c r="N25" s="6">
        <f>(G25/1000*2.6)*(58/31)</f>
        <v>274611.6986</v>
      </c>
      <c r="O25" s="9">
        <f t="shared" si="28"/>
        <v>0.0002788647374</v>
      </c>
      <c r="P25" s="3" t="s">
        <v>19</v>
      </c>
      <c r="Q25" s="5">
        <v>114.2511002</v>
      </c>
      <c r="R25" s="10">
        <v>3.8873479E7</v>
      </c>
      <c r="S25" s="6">
        <f>(R25/1000*2.6)*(71/30)</f>
        <v>239201.4741</v>
      </c>
      <c r="T25" s="11">
        <f t="shared" si="30"/>
        <v>0.0004776354352</v>
      </c>
    </row>
    <row r="26">
      <c r="A26" s="1" t="s">
        <v>89</v>
      </c>
      <c r="B26" s="4" t="s">
        <v>90</v>
      </c>
      <c r="C26" s="1" t="s">
        <v>91</v>
      </c>
      <c r="D26" s="5">
        <v>22.80407</v>
      </c>
      <c r="E26" s="5">
        <v>26.9563666</v>
      </c>
      <c r="F26" s="6">
        <f t="shared" si="34"/>
        <v>4.1522966</v>
      </c>
      <c r="G26" s="7">
        <v>2379964.0</v>
      </c>
      <c r="H26" s="8">
        <f>(G26/1000*2.6)*(44/31)</f>
        <v>8782.83489</v>
      </c>
      <c r="I26" s="9">
        <f t="shared" si="35"/>
        <v>0.003069210219</v>
      </c>
      <c r="J26" s="5">
        <v>59.81374</v>
      </c>
      <c r="K26" s="6">
        <f t="shared" si="25"/>
        <v>32.8573734</v>
      </c>
      <c r="L26" s="5">
        <v>80.35799013</v>
      </c>
      <c r="M26" s="6">
        <f t="shared" si="26"/>
        <v>20.54425013</v>
      </c>
      <c r="N26" s="6">
        <f>(G26/1000*2.6)*(72/31)</f>
        <v>14371.91164</v>
      </c>
      <c r="O26" s="9">
        <f t="shared" si="28"/>
        <v>0.005591322306</v>
      </c>
      <c r="P26" s="3" t="s">
        <v>19</v>
      </c>
      <c r="Q26" s="5">
        <v>110.9378311</v>
      </c>
      <c r="R26" s="10">
        <v>539786.0</v>
      </c>
      <c r="S26" s="6">
        <f>(R26/1000*2.6)*(85/30)</f>
        <v>3976.423533</v>
      </c>
      <c r="T26" s="11">
        <f t="shared" si="30"/>
        <v>0.02789889713</v>
      </c>
    </row>
    <row r="27">
      <c r="A27" s="1" t="s">
        <v>92</v>
      </c>
      <c r="B27" s="4" t="s">
        <v>93</v>
      </c>
      <c r="C27" s="1" t="s">
        <v>94</v>
      </c>
      <c r="D27" s="5">
        <v>2.27487945</v>
      </c>
      <c r="E27" s="5">
        <v>14.7800648</v>
      </c>
      <c r="F27" s="6">
        <f t="shared" si="34"/>
        <v>12.50518535</v>
      </c>
      <c r="G27" s="7">
        <v>879027.0</v>
      </c>
      <c r="H27" s="8">
        <f>(G27/1000*2.6)*(23/31)</f>
        <v>1695.671439</v>
      </c>
      <c r="I27" s="9">
        <f t="shared" si="35"/>
        <v>0.008716349443</v>
      </c>
      <c r="J27" s="5">
        <v>32.05308988</v>
      </c>
      <c r="K27" s="6">
        <f t="shared" si="25"/>
        <v>17.27302508</v>
      </c>
      <c r="L27" s="5">
        <v>33.86155558</v>
      </c>
      <c r="M27" s="6">
        <f t="shared" si="26"/>
        <v>1.8084657</v>
      </c>
      <c r="N27" s="6">
        <f>(G27/1000*2.6)*(51/31)</f>
        <v>3759.967103</v>
      </c>
      <c r="O27" s="9">
        <f t="shared" si="28"/>
        <v>0.00900581166</v>
      </c>
      <c r="P27" s="3" t="s">
        <v>19</v>
      </c>
      <c r="Q27" s="5">
        <v>45.80072525</v>
      </c>
      <c r="R27" s="10">
        <v>776927.0</v>
      </c>
      <c r="S27" s="6">
        <f>(R27/1000*2.6)*(64/30)</f>
        <v>4309.355093</v>
      </c>
      <c r="T27" s="11">
        <f t="shared" si="30"/>
        <v>0.01062820869</v>
      </c>
    </row>
    <row r="28">
      <c r="A28" s="1" t="s">
        <v>95</v>
      </c>
      <c r="B28" s="4" t="s">
        <v>96</v>
      </c>
      <c r="C28" s="1" t="s">
        <v>97</v>
      </c>
      <c r="D28" s="5">
        <v>166.915965</v>
      </c>
      <c r="E28" s="5">
        <v>310.554779</v>
      </c>
      <c r="F28" s="6">
        <f t="shared" si="34"/>
        <v>143.638814</v>
      </c>
      <c r="G28" s="7">
        <v>9.604072E7</v>
      </c>
      <c r="H28" s="8">
        <f>(G28/1000*2.6)*(37/31)</f>
        <v>298036.0408</v>
      </c>
      <c r="I28" s="9">
        <f t="shared" si="35"/>
        <v>0.001042004109</v>
      </c>
      <c r="J28" s="5">
        <v>538.0928532</v>
      </c>
      <c r="K28" s="6">
        <f t="shared" si="25"/>
        <v>227.5380742</v>
      </c>
      <c r="L28" s="5">
        <v>623.4562916</v>
      </c>
      <c r="M28" s="6">
        <f t="shared" si="26"/>
        <v>85.3634384</v>
      </c>
      <c r="N28" s="6">
        <f>(G28/1000*2.6)*(65/31)</f>
        <v>523576.8284</v>
      </c>
      <c r="O28" s="9">
        <f t="shared" si="28"/>
        <v>0.001190763719</v>
      </c>
      <c r="P28" s="3" t="s">
        <v>19</v>
      </c>
      <c r="Q28" s="5">
        <v>808.9014901</v>
      </c>
      <c r="R28" s="10">
        <v>4.3416639E7</v>
      </c>
      <c r="S28" s="6">
        <f>(R28/1000*2.6)*(78/30)</f>
        <v>293496.4796</v>
      </c>
      <c r="T28" s="11">
        <f t="shared" si="30"/>
        <v>0.002756085835</v>
      </c>
    </row>
    <row r="29">
      <c r="A29" s="1" t="s">
        <v>98</v>
      </c>
      <c r="B29" s="4" t="s">
        <v>99</v>
      </c>
      <c r="C29" s="1" t="s">
        <v>100</v>
      </c>
      <c r="D29" s="5"/>
      <c r="E29" s="5"/>
      <c r="F29" s="1"/>
      <c r="G29" s="13"/>
      <c r="H29" s="8"/>
      <c r="I29" s="14"/>
      <c r="J29" s="5"/>
      <c r="K29" s="3"/>
      <c r="L29" s="5"/>
      <c r="M29" s="3"/>
      <c r="N29" s="6"/>
      <c r="O29" s="14"/>
      <c r="P29" s="3"/>
      <c r="Q29" s="5"/>
      <c r="R29" s="15"/>
      <c r="S29" s="16"/>
      <c r="T29" s="14"/>
    </row>
    <row r="30">
      <c r="A30" s="1" t="s">
        <v>101</v>
      </c>
      <c r="B30" s="4" t="s">
        <v>102</v>
      </c>
      <c r="C30" s="1" t="s">
        <v>103</v>
      </c>
      <c r="D30" s="5">
        <v>27.9431492</v>
      </c>
      <c r="E30" s="5">
        <v>44.632669</v>
      </c>
      <c r="F30" s="6">
        <f t="shared" ref="F30:F37" si="36">(E30-D30)</f>
        <v>16.6895198</v>
      </c>
      <c r="G30" s="7">
        <v>4693239.0</v>
      </c>
      <c r="H30" s="8">
        <f>(G30/1000*2.6)*(44/31)</f>
        <v>17319.56586</v>
      </c>
      <c r="I30" s="9">
        <f t="shared" ref="I30:I37" si="37">(E30/H30)</f>
        <v>0.002577008533</v>
      </c>
      <c r="J30" s="5">
        <v>70.66215883</v>
      </c>
      <c r="K30" s="6">
        <f t="shared" ref="K30:K37" si="38">(J30-E30)</f>
        <v>26.02948983</v>
      </c>
      <c r="L30" s="5">
        <v>76.64709976</v>
      </c>
      <c r="M30" s="6">
        <f t="shared" ref="M30:M37" si="39">(L30-J30)</f>
        <v>5.98494093</v>
      </c>
      <c r="N30" s="6">
        <f>(G30/1000*2.6)*(72/31)</f>
        <v>28341.10777</v>
      </c>
      <c r="O30" s="9">
        <f t="shared" ref="O30:O37" si="40">(L30/N30)</f>
        <v>0.002704449677</v>
      </c>
      <c r="P30" s="3" t="s">
        <v>19</v>
      </c>
      <c r="Q30" s="5">
        <v>93.32241223</v>
      </c>
      <c r="R30" s="10">
        <v>1687390.0</v>
      </c>
      <c r="S30" s="6">
        <f>(R30/1000*2.6)*(85/30)</f>
        <v>12430.43967</v>
      </c>
      <c r="T30" s="11">
        <f t="shared" ref="T30:T38" si="41">(Q30/S30)</f>
        <v>0.007507571311</v>
      </c>
    </row>
    <row r="31">
      <c r="A31" s="1" t="s">
        <v>104</v>
      </c>
      <c r="B31" s="4" t="s">
        <v>105</v>
      </c>
      <c r="C31" s="4" t="s">
        <v>106</v>
      </c>
      <c r="D31" s="5">
        <v>0.0</v>
      </c>
      <c r="E31" s="5">
        <v>4.21602683</v>
      </c>
      <c r="F31" s="6">
        <f t="shared" si="36"/>
        <v>4.21602683</v>
      </c>
      <c r="G31" s="7">
        <v>542972.0</v>
      </c>
      <c r="H31" s="8">
        <f>(G31/1000*2.6)*(9/31)</f>
        <v>409.8562839</v>
      </c>
      <c r="I31" s="9">
        <f t="shared" si="37"/>
        <v>0.010286598</v>
      </c>
      <c r="J31" s="5">
        <v>10.08261521</v>
      </c>
      <c r="K31" s="6">
        <f t="shared" si="38"/>
        <v>5.86658838</v>
      </c>
      <c r="L31" s="5">
        <v>11.26715869</v>
      </c>
      <c r="M31" s="6">
        <f t="shared" si="39"/>
        <v>1.18454348</v>
      </c>
      <c r="N31" s="6">
        <f>(G31/1000*2.6)*(37/31)</f>
        <v>1684.964723</v>
      </c>
      <c r="O31" s="9">
        <f t="shared" si="40"/>
        <v>0.00668688106</v>
      </c>
      <c r="P31" s="3" t="s">
        <v>19</v>
      </c>
      <c r="Q31" s="5">
        <v>13.17657904</v>
      </c>
      <c r="R31" s="10">
        <v>59918.0</v>
      </c>
      <c r="S31" s="6">
        <f>(R31/1000*2.6)*(50/30)</f>
        <v>259.6446667</v>
      </c>
      <c r="T31" s="11">
        <f t="shared" si="41"/>
        <v>0.05074850645</v>
      </c>
    </row>
    <row r="32">
      <c r="A32" s="1" t="s">
        <v>107</v>
      </c>
      <c r="B32" s="4" t="s">
        <v>108</v>
      </c>
      <c r="C32" s="1" t="s">
        <v>109</v>
      </c>
      <c r="D32" s="5">
        <v>789.402995</v>
      </c>
      <c r="E32" s="5">
        <v>1131.68247</v>
      </c>
      <c r="F32" s="6">
        <f t="shared" si="36"/>
        <v>342.279475</v>
      </c>
      <c r="G32" s="7">
        <v>1.7440846E7</v>
      </c>
      <c r="H32" s="8">
        <f>(G32/1000*2.6)*(44/31)</f>
        <v>64362.34782</v>
      </c>
      <c r="I32" s="9">
        <f t="shared" si="37"/>
        <v>0.01758298925</v>
      </c>
      <c r="J32" s="5">
        <v>1657.254986</v>
      </c>
      <c r="K32" s="6">
        <f t="shared" si="38"/>
        <v>525.572516</v>
      </c>
      <c r="L32" s="5">
        <v>1803.119663</v>
      </c>
      <c r="M32" s="6">
        <f t="shared" si="39"/>
        <v>145.864677</v>
      </c>
      <c r="N32" s="6">
        <f>(G32/1000*2.6)*(72/31)</f>
        <v>105320.2055</v>
      </c>
      <c r="O32" s="9">
        <f t="shared" si="40"/>
        <v>0.01712035838</v>
      </c>
      <c r="P32" s="3" t="s">
        <v>19</v>
      </c>
      <c r="Q32" s="5">
        <v>2031.952783</v>
      </c>
      <c r="R32" s="10">
        <v>8500720.0</v>
      </c>
      <c r="S32" s="6">
        <f>(R32/1000*2.6)*(85/30)</f>
        <v>62621.97067</v>
      </c>
      <c r="T32" s="11">
        <f t="shared" si="41"/>
        <v>0.03244792141</v>
      </c>
    </row>
    <row r="33">
      <c r="A33" s="1" t="s">
        <v>110</v>
      </c>
      <c r="B33" s="4" t="s">
        <v>111</v>
      </c>
      <c r="C33" s="1" t="s">
        <v>112</v>
      </c>
      <c r="D33" s="5">
        <v>5.100975</v>
      </c>
      <c r="E33" s="5">
        <v>5.100975</v>
      </c>
      <c r="F33" s="6">
        <f t="shared" si="36"/>
        <v>0</v>
      </c>
      <c r="G33" s="7">
        <v>1586831.0</v>
      </c>
      <c r="H33" s="8">
        <f>(G33/1000*2.6)*(37/31)</f>
        <v>4924.29491</v>
      </c>
      <c r="I33" s="9">
        <f t="shared" si="37"/>
        <v>0.001035879267</v>
      </c>
      <c r="J33" s="5">
        <v>5.100975</v>
      </c>
      <c r="K33" s="6">
        <f t="shared" si="38"/>
        <v>0</v>
      </c>
      <c r="L33" s="5">
        <v>14.39864535</v>
      </c>
      <c r="M33" s="6">
        <f t="shared" si="39"/>
        <v>9.29767035</v>
      </c>
      <c r="N33" s="6">
        <f>(G33/1000*2.6)*(65/31)</f>
        <v>8650.788355</v>
      </c>
      <c r="O33" s="9">
        <f t="shared" si="40"/>
        <v>0.001664431582</v>
      </c>
      <c r="P33" s="3" t="s">
        <v>19</v>
      </c>
      <c r="Q33" s="5">
        <v>18.88013891</v>
      </c>
      <c r="R33" s="10">
        <v>797019.0</v>
      </c>
      <c r="S33" s="6">
        <f>(R33/1000*2.6)*(78/30)</f>
        <v>5387.84844</v>
      </c>
      <c r="T33" s="11">
        <f t="shared" si="41"/>
        <v>0.0035042075</v>
      </c>
    </row>
    <row r="34">
      <c r="A34" s="1" t="s">
        <v>113</v>
      </c>
      <c r="B34" s="4" t="s">
        <v>114</v>
      </c>
      <c r="C34" s="1" t="s">
        <v>115</v>
      </c>
      <c r="D34" s="5">
        <v>251.531134</v>
      </c>
      <c r="E34" s="5">
        <v>445.976129</v>
      </c>
      <c r="F34" s="6">
        <f t="shared" si="36"/>
        <v>194.444995</v>
      </c>
      <c r="G34" s="7">
        <v>1.1083074E7</v>
      </c>
      <c r="H34" s="8">
        <f t="shared" ref="H34:H35" si="42">(G34/1000*2.6)*(44/31)</f>
        <v>40900.11825</v>
      </c>
      <c r="I34" s="9">
        <f t="shared" si="37"/>
        <v>0.01090403031</v>
      </c>
      <c r="J34" s="5">
        <v>1305.816498</v>
      </c>
      <c r="K34" s="6">
        <f t="shared" si="38"/>
        <v>859.840369</v>
      </c>
      <c r="L34" s="5">
        <v>1619.957496</v>
      </c>
      <c r="M34" s="6">
        <f t="shared" si="39"/>
        <v>314.140998</v>
      </c>
      <c r="N34" s="6">
        <f t="shared" ref="N34:N35" si="43">(G34/1000*2.6)*(72/31)</f>
        <v>66927.46622</v>
      </c>
      <c r="O34" s="9">
        <f t="shared" si="40"/>
        <v>0.02420467392</v>
      </c>
      <c r="P34" s="3" t="s">
        <v>19</v>
      </c>
      <c r="Q34" s="5">
        <v>2184.776705</v>
      </c>
      <c r="R34" s="10">
        <v>1.2393818E7</v>
      </c>
      <c r="S34" s="6">
        <f t="shared" ref="S34:S35" si="44">(R34/1000*2.6)*(85/30)</f>
        <v>91301.12593</v>
      </c>
      <c r="T34" s="11">
        <f t="shared" si="41"/>
        <v>0.02392935117</v>
      </c>
    </row>
    <row r="35">
      <c r="A35" s="1" t="s">
        <v>116</v>
      </c>
      <c r="B35" s="4" t="s">
        <v>117</v>
      </c>
      <c r="C35" s="4" t="s">
        <v>118</v>
      </c>
      <c r="D35" s="5">
        <v>70.7320139</v>
      </c>
      <c r="E35" s="5">
        <v>118.60232</v>
      </c>
      <c r="F35" s="6">
        <f t="shared" si="36"/>
        <v>47.8703061</v>
      </c>
      <c r="G35" s="7">
        <v>2331481.0</v>
      </c>
      <c r="H35" s="8">
        <f t="shared" si="42"/>
        <v>8603.916981</v>
      </c>
      <c r="I35" s="9">
        <f t="shared" si="37"/>
        <v>0.01378468903</v>
      </c>
      <c r="J35" s="5">
        <v>205.9940088</v>
      </c>
      <c r="K35" s="6">
        <f t="shared" si="38"/>
        <v>87.3916888</v>
      </c>
      <c r="L35" s="5">
        <v>231.0622698</v>
      </c>
      <c r="M35" s="6">
        <f t="shared" si="39"/>
        <v>25.068261</v>
      </c>
      <c r="N35" s="6">
        <f t="shared" si="43"/>
        <v>14079.13688</v>
      </c>
      <c r="O35" s="9">
        <f t="shared" si="40"/>
        <v>0.01641167863</v>
      </c>
      <c r="P35" s="3" t="s">
        <v>19</v>
      </c>
      <c r="Q35" s="5">
        <v>298.4162835</v>
      </c>
      <c r="R35" s="10">
        <v>1488863.0</v>
      </c>
      <c r="S35" s="6">
        <f t="shared" si="44"/>
        <v>10967.95743</v>
      </c>
      <c r="T35" s="11">
        <f t="shared" si="41"/>
        <v>0.0272080089</v>
      </c>
    </row>
    <row r="36">
      <c r="A36" s="1" t="s">
        <v>119</v>
      </c>
      <c r="B36" s="4" t="s">
        <v>120</v>
      </c>
      <c r="C36" s="1" t="s">
        <v>121</v>
      </c>
      <c r="D36" s="5">
        <v>47.0576855</v>
      </c>
      <c r="E36" s="5">
        <v>81.2430551</v>
      </c>
      <c r="F36" s="6">
        <f t="shared" si="36"/>
        <v>34.1853696</v>
      </c>
      <c r="G36" s="7">
        <v>1207759.0</v>
      </c>
      <c r="H36" s="8">
        <f t="shared" ref="H36:H37" si="45">(G36/1000*2.6)*(37/31)</f>
        <v>3747.948897</v>
      </c>
      <c r="I36" s="9">
        <f t="shared" si="37"/>
        <v>0.02167667098</v>
      </c>
      <c r="J36" s="5">
        <v>152.2610373</v>
      </c>
      <c r="K36" s="6">
        <f t="shared" si="38"/>
        <v>71.0179822</v>
      </c>
      <c r="L36" s="5">
        <v>162.5778533</v>
      </c>
      <c r="M36" s="6">
        <f t="shared" si="39"/>
        <v>10.316816</v>
      </c>
      <c r="N36" s="6">
        <f t="shared" ref="N36:N37" si="46">(G36/1000*2.6)*(65/31)</f>
        <v>6584.234548</v>
      </c>
      <c r="O36" s="9">
        <f t="shared" si="40"/>
        <v>0.02469198995</v>
      </c>
      <c r="P36" s="3" t="s">
        <v>19</v>
      </c>
      <c r="Q36" s="5">
        <v>175.9941835</v>
      </c>
      <c r="R36" s="10">
        <v>1087492.0</v>
      </c>
      <c r="S36" s="6">
        <f t="shared" ref="S36:S37" si="47">(R36/1000*2.6)*(78/30)</f>
        <v>7351.44592</v>
      </c>
      <c r="T36" s="11">
        <f t="shared" si="41"/>
        <v>0.02394007729</v>
      </c>
    </row>
    <row r="37">
      <c r="A37" s="1" t="s">
        <v>122</v>
      </c>
      <c r="B37" s="4" t="s">
        <v>123</v>
      </c>
      <c r="C37" s="1" t="s">
        <v>124</v>
      </c>
      <c r="D37" s="5">
        <v>71.346803</v>
      </c>
      <c r="E37" s="5">
        <v>134.565918</v>
      </c>
      <c r="F37" s="6">
        <f t="shared" si="36"/>
        <v>63.219115</v>
      </c>
      <c r="G37" s="7">
        <v>1807002.0</v>
      </c>
      <c r="H37" s="8">
        <f t="shared" si="45"/>
        <v>5607.535239</v>
      </c>
      <c r="I37" s="9">
        <f t="shared" si="37"/>
        <v>0.02399733792</v>
      </c>
      <c r="J37" s="5">
        <v>253.5217471</v>
      </c>
      <c r="K37" s="6">
        <f t="shared" si="38"/>
        <v>118.9558291</v>
      </c>
      <c r="L37" s="5">
        <v>275.3085966</v>
      </c>
      <c r="M37" s="6">
        <f t="shared" si="39"/>
        <v>21.7868495</v>
      </c>
      <c r="N37" s="6">
        <f t="shared" si="46"/>
        <v>9851.075419</v>
      </c>
      <c r="O37" s="9">
        <f t="shared" si="40"/>
        <v>0.02794706008</v>
      </c>
      <c r="P37" s="3" t="s">
        <v>19</v>
      </c>
      <c r="Q37" s="5">
        <v>299.9094455</v>
      </c>
      <c r="R37" s="10">
        <v>977894.0</v>
      </c>
      <c r="S37" s="6">
        <f t="shared" si="47"/>
        <v>6610.56344</v>
      </c>
      <c r="T37" s="11">
        <f t="shared" si="41"/>
        <v>0.04536821229</v>
      </c>
    </row>
    <row r="38">
      <c r="A38" s="1" t="s">
        <v>125</v>
      </c>
      <c r="B38" s="4" t="s">
        <v>126</v>
      </c>
      <c r="C38" s="1" t="s">
        <v>127</v>
      </c>
      <c r="D38" s="5"/>
      <c r="E38" s="5"/>
      <c r="F38" s="1"/>
      <c r="G38" s="13"/>
      <c r="H38" s="8"/>
      <c r="I38" s="14"/>
      <c r="J38" s="5"/>
      <c r="K38" s="3"/>
      <c r="L38" s="5"/>
      <c r="M38" s="3"/>
      <c r="N38" s="6"/>
      <c r="O38" s="14"/>
      <c r="P38" s="3"/>
      <c r="Q38" s="5">
        <v>0.232035</v>
      </c>
      <c r="R38" s="10">
        <v>792240.0</v>
      </c>
      <c r="S38" s="6">
        <f>(R38/1000*2.6)*(7/30)</f>
        <v>480.6256</v>
      </c>
      <c r="T38" s="11">
        <f t="shared" si="41"/>
        <v>0.0004827770306</v>
      </c>
    </row>
    <row r="39">
      <c r="A39" s="1" t="s">
        <v>128</v>
      </c>
      <c r="B39" s="4" t="s">
        <v>129</v>
      </c>
      <c r="C39" s="1" t="s">
        <v>130</v>
      </c>
      <c r="D39" s="5"/>
      <c r="E39" s="5"/>
      <c r="F39" s="1"/>
      <c r="G39" s="13"/>
      <c r="H39" s="8"/>
      <c r="I39" s="14"/>
      <c r="J39" s="5"/>
      <c r="K39" s="3"/>
      <c r="L39" s="5"/>
      <c r="M39" s="3"/>
      <c r="N39" s="6"/>
      <c r="O39" s="14"/>
      <c r="P39" s="3"/>
      <c r="Q39" s="5"/>
      <c r="R39" s="15"/>
      <c r="S39" s="16"/>
      <c r="T39" s="14"/>
    </row>
    <row r="40">
      <c r="A40" s="1" t="s">
        <v>131</v>
      </c>
      <c r="B40" s="4" t="s">
        <v>132</v>
      </c>
      <c r="C40" s="1" t="s">
        <v>133</v>
      </c>
      <c r="D40" s="5">
        <v>23.7940779</v>
      </c>
      <c r="E40" s="5">
        <v>30.9511286</v>
      </c>
      <c r="F40" s="6">
        <f t="shared" ref="F40:F41" si="48">(E40-D40)</f>
        <v>7.1570507</v>
      </c>
      <c r="G40" s="7">
        <v>3218811.0</v>
      </c>
      <c r="H40" s="8">
        <f t="shared" ref="H40:H41" si="49">(G40/1000*2.6)*(44/31)</f>
        <v>11878.45092</v>
      </c>
      <c r="I40" s="9">
        <f t="shared" ref="I40:I41" si="50">(E40/H40)</f>
        <v>0.002605653618</v>
      </c>
      <c r="J40" s="5">
        <v>43.10236266</v>
      </c>
      <c r="K40" s="6">
        <f t="shared" ref="K40:K41" si="51">(J40-E40)</f>
        <v>12.15123406</v>
      </c>
      <c r="L40" s="5">
        <v>47.87658117</v>
      </c>
      <c r="M40" s="6">
        <f t="shared" ref="M40:M41" si="52">(L40-J40)</f>
        <v>4.77421851</v>
      </c>
      <c r="N40" s="6">
        <f t="shared" ref="N40:N41" si="53">(G40/1000*2.6)*(72/31)</f>
        <v>19437.46514</v>
      </c>
      <c r="O40" s="9">
        <f t="shared" ref="O40:O41" si="54">(L40/N40)</f>
        <v>0.002463108272</v>
      </c>
      <c r="P40" s="3" t="s">
        <v>19</v>
      </c>
      <c r="Q40" s="21">
        <v>51.96919675</v>
      </c>
      <c r="R40" s="22">
        <v>31184.0</v>
      </c>
      <c r="S40" s="6">
        <f t="shared" ref="S40:S41" si="55">(R40/1000*2.6)*(85/30)</f>
        <v>229.7221333</v>
      </c>
      <c r="T40" s="11">
        <f t="shared" ref="T40:T42" si="56">(Q40/S40)</f>
        <v>0.226226337</v>
      </c>
    </row>
    <row r="41">
      <c r="A41" s="1" t="s">
        <v>134</v>
      </c>
      <c r="B41" s="4" t="s">
        <v>135</v>
      </c>
      <c r="C41" s="1" t="s">
        <v>136</v>
      </c>
      <c r="D41" s="5">
        <v>1006.80623</v>
      </c>
      <c r="E41" s="5">
        <v>1296.24697</v>
      </c>
      <c r="F41" s="6">
        <f t="shared" si="48"/>
        <v>289.44074</v>
      </c>
      <c r="G41" s="7">
        <v>4650049.0</v>
      </c>
      <c r="H41" s="8">
        <f t="shared" si="49"/>
        <v>17160.18083</v>
      </c>
      <c r="I41" s="9">
        <f t="shared" si="50"/>
        <v>0.07553807172</v>
      </c>
      <c r="J41" s="5">
        <v>1627.621426</v>
      </c>
      <c r="K41" s="6">
        <f t="shared" si="51"/>
        <v>331.374456</v>
      </c>
      <c r="L41" s="5">
        <v>1736.126278</v>
      </c>
      <c r="M41" s="6">
        <f t="shared" si="52"/>
        <v>108.504852</v>
      </c>
      <c r="N41" s="6">
        <f t="shared" si="53"/>
        <v>28080.2959</v>
      </c>
      <c r="O41" s="9">
        <f t="shared" si="54"/>
        <v>0.06182720739</v>
      </c>
      <c r="P41" s="3" t="s">
        <v>19</v>
      </c>
      <c r="Q41" s="21">
        <v>1928.104488</v>
      </c>
      <c r="R41" s="22">
        <v>990594.0</v>
      </c>
      <c r="S41" s="6">
        <f t="shared" si="55"/>
        <v>7297.3758</v>
      </c>
      <c r="T41" s="11">
        <f t="shared" si="56"/>
        <v>0.2642188837</v>
      </c>
    </row>
    <row r="42">
      <c r="A42" s="1" t="s">
        <v>137</v>
      </c>
      <c r="B42" s="4" t="s">
        <v>138</v>
      </c>
      <c r="C42" s="1" t="s">
        <v>139</v>
      </c>
      <c r="D42" s="5"/>
      <c r="E42" s="5"/>
      <c r="F42" s="1"/>
      <c r="G42" s="13"/>
      <c r="H42" s="8"/>
      <c r="I42" s="14"/>
      <c r="J42" s="5"/>
      <c r="K42" s="3"/>
      <c r="L42" s="5"/>
      <c r="M42" s="3"/>
      <c r="N42" s="6"/>
      <c r="O42" s="14"/>
      <c r="P42" s="3"/>
      <c r="Q42" s="5">
        <v>10.28702926</v>
      </c>
      <c r="R42" s="10">
        <v>1.4552999E7</v>
      </c>
      <c r="S42" s="6">
        <f>(R42/1000*2.6)*(7/30)</f>
        <v>8828.819393</v>
      </c>
      <c r="T42" s="11">
        <f t="shared" si="56"/>
        <v>0.001165164763</v>
      </c>
    </row>
    <row r="43">
      <c r="A43" s="23" t="s">
        <v>140</v>
      </c>
      <c r="B43" s="20" t="s">
        <v>141</v>
      </c>
      <c r="C43" s="1" t="s">
        <v>142</v>
      </c>
      <c r="D43" s="5"/>
      <c r="E43" s="5"/>
      <c r="F43" s="1"/>
      <c r="G43" s="13"/>
      <c r="H43" s="8"/>
      <c r="I43" s="14"/>
      <c r="J43" s="5"/>
      <c r="K43" s="3"/>
      <c r="L43" s="5"/>
      <c r="M43" s="3"/>
      <c r="N43" s="6"/>
      <c r="O43" s="14"/>
      <c r="P43" s="3"/>
      <c r="Q43" s="5"/>
      <c r="R43" s="15"/>
      <c r="S43" s="16"/>
      <c r="T43" s="14"/>
    </row>
    <row r="44">
      <c r="A44" s="1" t="s">
        <v>143</v>
      </c>
      <c r="B44" s="4" t="s">
        <v>144</v>
      </c>
      <c r="C44" s="1" t="s">
        <v>145</v>
      </c>
      <c r="D44" s="5">
        <v>208.412012</v>
      </c>
      <c r="E44" s="5">
        <v>354.852879</v>
      </c>
      <c r="F44" s="6">
        <f t="shared" ref="F44:F47" si="57">(E44-D44)</f>
        <v>146.440867</v>
      </c>
      <c r="G44" s="7">
        <v>1147142.0</v>
      </c>
      <c r="H44" s="8">
        <f t="shared" ref="H44:H47" si="58">(G44/1000*2.6)*(44/31)</f>
        <v>4233.324026</v>
      </c>
      <c r="I44" s="9">
        <f t="shared" ref="I44:I47" si="59">(E44/H44)</f>
        <v>0.08382369902</v>
      </c>
      <c r="J44" s="5">
        <v>511.2078337</v>
      </c>
      <c r="K44" s="6">
        <f t="shared" ref="K44:K48" si="60">(J44-E44)</f>
        <v>156.3549547</v>
      </c>
      <c r="L44" s="5">
        <v>574.1562853</v>
      </c>
      <c r="M44" s="6">
        <f t="shared" ref="M44:M48" si="61">(L44-J44)</f>
        <v>62.9484516</v>
      </c>
      <c r="N44" s="6">
        <f t="shared" ref="N44:N47" si="62">(G44/1000*2.6)*(72/31)</f>
        <v>6927.257497</v>
      </c>
      <c r="O44" s="9">
        <f t="shared" ref="O44:O48" si="63">(L44/N44)</f>
        <v>0.08288363549</v>
      </c>
      <c r="P44" s="3" t="s">
        <v>19</v>
      </c>
      <c r="Q44" s="5">
        <v>725.1773136</v>
      </c>
      <c r="R44" s="10">
        <v>96587.0</v>
      </c>
      <c r="S44" s="6">
        <f t="shared" ref="S44:S47" si="64">(R44/1000*2.6)*(85/30)</f>
        <v>711.5242333</v>
      </c>
      <c r="T44" s="11">
        <f t="shared" ref="T44:T48" si="65">(Q44/S44)</f>
        <v>1.019188497</v>
      </c>
    </row>
    <row r="45">
      <c r="A45" s="1" t="s">
        <v>146</v>
      </c>
      <c r="B45" s="4" t="s">
        <v>147</v>
      </c>
      <c r="C45" s="1" t="s">
        <v>148</v>
      </c>
      <c r="D45" s="5">
        <v>0.97147035</v>
      </c>
      <c r="E45" s="5">
        <v>1.9082166</v>
      </c>
      <c r="F45" s="6">
        <f t="shared" si="57"/>
        <v>0.93674625</v>
      </c>
      <c r="G45" s="7">
        <v>6644167.0</v>
      </c>
      <c r="H45" s="8">
        <f t="shared" si="58"/>
        <v>24519.11951</v>
      </c>
      <c r="I45" s="9">
        <f t="shared" si="59"/>
        <v>0.00007782565762</v>
      </c>
      <c r="J45" s="5">
        <v>3.1205082</v>
      </c>
      <c r="K45" s="6">
        <f t="shared" si="60"/>
        <v>1.2122916</v>
      </c>
      <c r="L45" s="5">
        <v>3.1205082</v>
      </c>
      <c r="M45" s="6">
        <f t="shared" si="61"/>
        <v>0</v>
      </c>
      <c r="N45" s="6">
        <f t="shared" si="62"/>
        <v>40122.19556</v>
      </c>
      <c r="O45" s="9">
        <f t="shared" si="63"/>
        <v>0.00007777511067</v>
      </c>
      <c r="P45" s="3" t="s">
        <v>19</v>
      </c>
      <c r="Q45" s="5">
        <v>3.1205082</v>
      </c>
      <c r="R45" s="10">
        <v>546131.0</v>
      </c>
      <c r="S45" s="6">
        <f t="shared" si="64"/>
        <v>4023.165033</v>
      </c>
      <c r="T45" s="11">
        <f t="shared" si="65"/>
        <v>0.0007756351465</v>
      </c>
    </row>
    <row r="46">
      <c r="A46" s="1" t="s">
        <v>149</v>
      </c>
      <c r="B46" s="4" t="s">
        <v>150</v>
      </c>
      <c r="C46" s="1" t="s">
        <v>151</v>
      </c>
      <c r="D46" s="5">
        <v>399.557136</v>
      </c>
      <c r="E46" s="5">
        <v>545.065098</v>
      </c>
      <c r="F46" s="6">
        <f t="shared" si="57"/>
        <v>145.507962</v>
      </c>
      <c r="G46" s="7">
        <v>523529.0</v>
      </c>
      <c r="H46" s="8">
        <f t="shared" si="58"/>
        <v>1931.99089</v>
      </c>
      <c r="I46" s="9">
        <f t="shared" si="59"/>
        <v>0.2821261222</v>
      </c>
      <c r="J46" s="5">
        <v>708.5131553</v>
      </c>
      <c r="K46" s="6">
        <f t="shared" si="60"/>
        <v>163.4480573</v>
      </c>
      <c r="L46" s="5">
        <v>752.5901697</v>
      </c>
      <c r="M46" s="6">
        <f t="shared" si="61"/>
        <v>44.0770144</v>
      </c>
      <c r="N46" s="6">
        <f t="shared" si="62"/>
        <v>3161.439639</v>
      </c>
      <c r="O46" s="9">
        <f t="shared" si="63"/>
        <v>0.2380529935</v>
      </c>
      <c r="P46" s="3" t="s">
        <v>19</v>
      </c>
      <c r="Q46" s="5">
        <v>828.248836</v>
      </c>
      <c r="R46" s="10">
        <v>175976.0</v>
      </c>
      <c r="S46" s="6">
        <f t="shared" si="64"/>
        <v>1296.356533</v>
      </c>
      <c r="T46" s="11">
        <f t="shared" si="65"/>
        <v>0.6389051273</v>
      </c>
    </row>
    <row r="47">
      <c r="A47" s="1" t="s">
        <v>152</v>
      </c>
      <c r="B47" s="4" t="s">
        <v>153</v>
      </c>
      <c r="C47" s="1" t="s">
        <v>154</v>
      </c>
      <c r="D47" s="5">
        <v>57.11736</v>
      </c>
      <c r="E47" s="5">
        <v>213.969867</v>
      </c>
      <c r="F47" s="6">
        <f t="shared" si="57"/>
        <v>156.852507</v>
      </c>
      <c r="G47" s="7">
        <v>2237031.0</v>
      </c>
      <c r="H47" s="8">
        <f t="shared" si="58"/>
        <v>8255.366013</v>
      </c>
      <c r="I47" s="9">
        <f t="shared" si="59"/>
        <v>0.02591888314</v>
      </c>
      <c r="J47" s="5">
        <v>459.0184954</v>
      </c>
      <c r="K47" s="6">
        <f t="shared" si="60"/>
        <v>245.0486284</v>
      </c>
      <c r="L47" s="5">
        <v>565.7849519</v>
      </c>
      <c r="M47" s="6">
        <f t="shared" si="61"/>
        <v>106.7664565</v>
      </c>
      <c r="N47" s="6">
        <f t="shared" si="62"/>
        <v>13508.78075</v>
      </c>
      <c r="O47" s="9">
        <f t="shared" si="63"/>
        <v>0.04188275481</v>
      </c>
      <c r="P47" s="3" t="s">
        <v>19</v>
      </c>
      <c r="Q47" s="5">
        <v>682.6398058</v>
      </c>
      <c r="R47" s="10">
        <v>692349.0</v>
      </c>
      <c r="S47" s="6">
        <f t="shared" si="64"/>
        <v>5100.3043</v>
      </c>
      <c r="T47" s="11">
        <f t="shared" si="65"/>
        <v>0.1338429564</v>
      </c>
    </row>
    <row r="48">
      <c r="A48" s="1" t="s">
        <v>155</v>
      </c>
      <c r="B48" s="4" t="s">
        <v>156</v>
      </c>
      <c r="C48" s="1" t="s">
        <v>157</v>
      </c>
      <c r="D48" s="5"/>
      <c r="E48" s="5"/>
      <c r="F48" s="1"/>
      <c r="G48" s="7">
        <v>7815933.0</v>
      </c>
      <c r="H48" s="8"/>
      <c r="I48" s="14"/>
      <c r="J48" s="5">
        <v>4.79776439</v>
      </c>
      <c r="K48" s="6">
        <f t="shared" si="60"/>
        <v>4.79776439</v>
      </c>
      <c r="L48" s="5">
        <v>35.43798943</v>
      </c>
      <c r="M48" s="6">
        <f t="shared" si="61"/>
        <v>30.64022504</v>
      </c>
      <c r="N48" s="6">
        <f>(G48/1000*2.6)*(9/31)</f>
        <v>5899.768781</v>
      </c>
      <c r="O48" s="9">
        <f t="shared" si="63"/>
        <v>0.006006674286</v>
      </c>
      <c r="P48" s="3" t="s">
        <v>19</v>
      </c>
      <c r="Q48" s="21">
        <v>102.0514252</v>
      </c>
      <c r="R48" s="22">
        <v>7024323.0</v>
      </c>
      <c r="S48" s="6">
        <f>(R48/1000*2.6)*(22/30)</f>
        <v>13393.04252</v>
      </c>
      <c r="T48" s="11">
        <f t="shared" si="65"/>
        <v>0.00761973428</v>
      </c>
    </row>
    <row r="49">
      <c r="A49" s="23" t="s">
        <v>158</v>
      </c>
      <c r="B49" s="20" t="s">
        <v>159</v>
      </c>
      <c r="C49" s="1" t="s">
        <v>160</v>
      </c>
      <c r="D49" s="5"/>
      <c r="E49" s="5"/>
      <c r="F49" s="1"/>
      <c r="G49" s="13"/>
      <c r="H49" s="8"/>
      <c r="I49" s="14"/>
      <c r="J49" s="5"/>
      <c r="K49" s="3"/>
      <c r="L49" s="5"/>
      <c r="M49" s="3"/>
      <c r="N49" s="6"/>
      <c r="O49" s="14"/>
      <c r="P49" s="3"/>
      <c r="Q49" s="21"/>
      <c r="R49" s="22"/>
      <c r="S49" s="16"/>
      <c r="T49" s="14"/>
    </row>
    <row r="50">
      <c r="A50" s="1" t="s">
        <v>161</v>
      </c>
      <c r="B50" s="4" t="s">
        <v>162</v>
      </c>
      <c r="C50" s="1" t="s">
        <v>163</v>
      </c>
      <c r="D50" s="5">
        <v>13.9370539</v>
      </c>
      <c r="E50" s="5">
        <v>78.2721158</v>
      </c>
      <c r="F50" s="6">
        <f t="shared" ref="F50:F52" si="66">(E50-D50)</f>
        <v>64.3350619</v>
      </c>
      <c r="G50" s="7">
        <v>1.0476229E7</v>
      </c>
      <c r="H50" s="8">
        <f>(G50/1000*2.6)*(37/31)</f>
        <v>32510.10419</v>
      </c>
      <c r="I50" s="9">
        <f t="shared" ref="I50:I52" si="67">(E50/H50)</f>
        <v>0.002407624268</v>
      </c>
      <c r="J50" s="5">
        <v>158.4395972</v>
      </c>
      <c r="K50" s="6">
        <f t="shared" ref="K50:K52" si="68">(J50-E50)</f>
        <v>80.1674814</v>
      </c>
      <c r="L50" s="5">
        <v>292.9280834</v>
      </c>
      <c r="M50" s="6">
        <f t="shared" ref="M50:M52" si="69">(L50-J50)</f>
        <v>134.4884862</v>
      </c>
      <c r="N50" s="6">
        <f>(G50/1000*2.6)*(65/31)</f>
        <v>57112.34519</v>
      </c>
      <c r="O50" s="9">
        <f t="shared" ref="O50:O52" si="70">(L50/N50)</f>
        <v>0.005128980125</v>
      </c>
      <c r="P50" s="3" t="s">
        <v>19</v>
      </c>
      <c r="Q50" s="21">
        <v>634.7448961</v>
      </c>
      <c r="R50" s="22">
        <v>7270084.0</v>
      </c>
      <c r="S50" s="6">
        <f>(R50/1000*2.6)*(78/30)</f>
        <v>49145.76784</v>
      </c>
      <c r="T50" s="11">
        <f t="shared" ref="T50:T52" si="71">(Q50/S50)</f>
        <v>0.01291555558</v>
      </c>
    </row>
    <row r="51">
      <c r="A51" s="1" t="s">
        <v>164</v>
      </c>
      <c r="B51" s="4" t="s">
        <v>165</v>
      </c>
      <c r="C51" s="1" t="s">
        <v>166</v>
      </c>
      <c r="D51" s="5">
        <v>0.37312125</v>
      </c>
      <c r="E51" s="5">
        <v>0.37312125</v>
      </c>
      <c r="F51" s="6">
        <f t="shared" si="66"/>
        <v>0</v>
      </c>
      <c r="G51" s="7">
        <v>6847454.0</v>
      </c>
      <c r="H51" s="8">
        <f>(G51/1000*2.6)*(44/31)</f>
        <v>25269.31412</v>
      </c>
      <c r="I51" s="9">
        <f t="shared" si="67"/>
        <v>0.00001476578463</v>
      </c>
      <c r="J51" s="5">
        <v>0.78187125</v>
      </c>
      <c r="K51" s="6">
        <f t="shared" si="68"/>
        <v>0.40875</v>
      </c>
      <c r="L51" s="5">
        <v>0.78187125</v>
      </c>
      <c r="M51" s="6">
        <f t="shared" si="69"/>
        <v>0</v>
      </c>
      <c r="N51" s="6">
        <f>(G51/1000*2.6)*(72/31)</f>
        <v>41349.78674</v>
      </c>
      <c r="O51" s="9">
        <f t="shared" si="70"/>
        <v>0.000018908713</v>
      </c>
      <c r="P51" s="3" t="s">
        <v>19</v>
      </c>
      <c r="Q51" s="5">
        <v>1.5299925</v>
      </c>
      <c r="R51" s="10">
        <v>1891424.0</v>
      </c>
      <c r="S51" s="6">
        <f>(R51/1000*2.6)*(85/30)</f>
        <v>13933.49013</v>
      </c>
      <c r="T51" s="11">
        <f t="shared" si="71"/>
        <v>0.0001098068384</v>
      </c>
    </row>
    <row r="52">
      <c r="A52" s="1" t="s">
        <v>167</v>
      </c>
      <c r="B52" s="4" t="s">
        <v>168</v>
      </c>
      <c r="C52" s="1" t="s">
        <v>169</v>
      </c>
      <c r="D52" s="5">
        <v>5.15534065</v>
      </c>
      <c r="E52" s="5">
        <v>11.9830826</v>
      </c>
      <c r="F52" s="6">
        <f t="shared" si="66"/>
        <v>6.82774195</v>
      </c>
      <c r="G52" s="7">
        <v>6544712.0</v>
      </c>
      <c r="H52" s="8">
        <f>(G52/1000*2.6)*(37/31)</f>
        <v>20309.71917</v>
      </c>
      <c r="I52" s="9">
        <f t="shared" si="67"/>
        <v>0.0005900171488</v>
      </c>
      <c r="J52" s="5">
        <v>17.13649875</v>
      </c>
      <c r="K52" s="6">
        <f t="shared" si="68"/>
        <v>5.15341615</v>
      </c>
      <c r="L52" s="5">
        <v>18.07212</v>
      </c>
      <c r="M52" s="6">
        <f t="shared" si="69"/>
        <v>0.93562125</v>
      </c>
      <c r="N52" s="6">
        <f>(G52/1000*2.6)*(65/31)</f>
        <v>35679.23639</v>
      </c>
      <c r="O52" s="9">
        <f t="shared" si="70"/>
        <v>0.0005065164457</v>
      </c>
      <c r="P52" s="3" t="s">
        <v>19</v>
      </c>
      <c r="Q52" s="5">
        <v>19.75090035</v>
      </c>
      <c r="R52" s="10">
        <v>563436.0</v>
      </c>
      <c r="S52" s="6">
        <f>(R52/1000*2.6)*(78/30)</f>
        <v>3808.82736</v>
      </c>
      <c r="T52" s="11">
        <f t="shared" si="71"/>
        <v>0.005185559355</v>
      </c>
    </row>
    <row r="53">
      <c r="A53" s="24" t="s">
        <v>170</v>
      </c>
      <c r="B53" s="20" t="s">
        <v>171</v>
      </c>
      <c r="C53" s="1" t="s">
        <v>172</v>
      </c>
      <c r="D53" s="5"/>
      <c r="E53" s="5"/>
      <c r="F53" s="1"/>
      <c r="G53" s="13"/>
      <c r="H53" s="8"/>
      <c r="I53" s="14"/>
      <c r="J53" s="5"/>
      <c r="K53" s="3"/>
      <c r="L53" s="5"/>
      <c r="M53" s="3"/>
      <c r="N53" s="6"/>
      <c r="O53" s="14"/>
      <c r="P53" s="3"/>
      <c r="Q53" s="16"/>
      <c r="R53" s="15"/>
      <c r="S53" s="16"/>
      <c r="T53" s="14"/>
    </row>
    <row r="54">
      <c r="A54" s="1" t="s">
        <v>173</v>
      </c>
      <c r="B54" s="4" t="s">
        <v>174</v>
      </c>
      <c r="C54" s="1" t="s">
        <v>175</v>
      </c>
      <c r="D54" s="5">
        <v>126.908656</v>
      </c>
      <c r="E54" s="5">
        <v>203.362295</v>
      </c>
      <c r="F54" s="6">
        <f t="shared" ref="F54:F58" si="72">(E54-D54)</f>
        <v>76.453639</v>
      </c>
      <c r="G54" s="7">
        <v>7180953.0</v>
      </c>
      <c r="H54" s="8">
        <f>(G54/1000*2.6)*(37/31)</f>
        <v>22284.11866</v>
      </c>
      <c r="I54" s="9">
        <f t="shared" ref="I54:I58" si="73">(E54/H54)</f>
        <v>0.009125884585</v>
      </c>
      <c r="J54" s="5">
        <v>381.9429482</v>
      </c>
      <c r="K54" s="6">
        <f t="shared" ref="K54:K58" si="74">(J54-E54)</f>
        <v>178.5806532</v>
      </c>
      <c r="L54" s="5">
        <v>450.9021746</v>
      </c>
      <c r="M54" s="6">
        <f t="shared" ref="M54:M60" si="75">(L54-J54)</f>
        <v>68.9592264</v>
      </c>
      <c r="N54" s="6">
        <f>(G54/1000*2.6)*(65/31)</f>
        <v>39147.77603</v>
      </c>
      <c r="O54" s="9">
        <f t="shared" ref="O54:O60" si="76">(L54/N54)</f>
        <v>0.01151795122</v>
      </c>
      <c r="P54" s="3" t="s">
        <v>19</v>
      </c>
      <c r="Q54" s="5">
        <v>590.2861636</v>
      </c>
      <c r="R54" s="10">
        <v>2929859.0</v>
      </c>
      <c r="S54" s="6">
        <f>(R54/1000*2.6)*(78/30)</f>
        <v>19805.84684</v>
      </c>
      <c r="T54" s="11">
        <f t="shared" ref="T54:T60" si="77">(Q54/S54)</f>
        <v>0.02980363164</v>
      </c>
    </row>
    <row r="55">
      <c r="A55" s="1" t="s">
        <v>176</v>
      </c>
      <c r="B55" s="4" t="s">
        <v>177</v>
      </c>
      <c r="C55" s="1" t="s">
        <v>178</v>
      </c>
      <c r="D55" s="5">
        <v>54.9743764</v>
      </c>
      <c r="E55" s="5">
        <v>86.2935719</v>
      </c>
      <c r="F55" s="6">
        <f t="shared" si="72"/>
        <v>31.3191955</v>
      </c>
      <c r="G55" s="7">
        <v>3041423.0</v>
      </c>
      <c r="H55" s="8">
        <f t="shared" ref="H55:H56" si="78">(G55/1000*2.6)*(44/31)</f>
        <v>11223.83197</v>
      </c>
      <c r="I55" s="9">
        <f t="shared" si="73"/>
        <v>0.007688423357</v>
      </c>
      <c r="J55" s="5">
        <v>148.6899538</v>
      </c>
      <c r="K55" s="6">
        <f t="shared" si="74"/>
        <v>62.3963819</v>
      </c>
      <c r="L55" s="5">
        <v>171.5040097</v>
      </c>
      <c r="M55" s="6">
        <f t="shared" si="75"/>
        <v>22.8140559</v>
      </c>
      <c r="N55" s="6">
        <f t="shared" ref="N55:N56" si="79">(G55/1000*2.6)*(72/31)</f>
        <v>18366.2705</v>
      </c>
      <c r="O55" s="9">
        <f t="shared" si="76"/>
        <v>0.00933798779</v>
      </c>
      <c r="P55" s="3" t="s">
        <v>19</v>
      </c>
      <c r="Q55" s="5">
        <v>205.3989886</v>
      </c>
      <c r="R55" s="10">
        <v>815936.0</v>
      </c>
      <c r="S55" s="6">
        <f t="shared" ref="S55:S56" si="80">(R55/1000*2.6)*(85/30)</f>
        <v>6010.728533</v>
      </c>
      <c r="T55" s="11">
        <f t="shared" si="77"/>
        <v>0.03417206208</v>
      </c>
    </row>
    <row r="56">
      <c r="A56" s="17" t="s">
        <v>179</v>
      </c>
      <c r="B56" s="4" t="s">
        <v>180</v>
      </c>
      <c r="C56" s="1" t="s">
        <v>181</v>
      </c>
      <c r="D56" s="5">
        <v>64.6854083</v>
      </c>
      <c r="E56" s="5">
        <v>81.7203811</v>
      </c>
      <c r="F56" s="6">
        <f t="shared" si="72"/>
        <v>17.0349728</v>
      </c>
      <c r="G56" s="7">
        <v>2.8438795E7</v>
      </c>
      <c r="H56" s="8">
        <f t="shared" si="78"/>
        <v>104948.3274</v>
      </c>
      <c r="I56" s="9">
        <f t="shared" si="73"/>
        <v>0.0007786725445</v>
      </c>
      <c r="J56" s="5">
        <v>119.5497187</v>
      </c>
      <c r="K56" s="6">
        <f t="shared" si="74"/>
        <v>37.8293376</v>
      </c>
      <c r="L56" s="5">
        <v>127.2321773</v>
      </c>
      <c r="M56" s="6">
        <f t="shared" si="75"/>
        <v>7.6824586</v>
      </c>
      <c r="N56" s="6">
        <f t="shared" si="79"/>
        <v>171733.6266</v>
      </c>
      <c r="O56" s="9">
        <f t="shared" si="76"/>
        <v>0.0007408693325</v>
      </c>
      <c r="P56" s="3" t="s">
        <v>19</v>
      </c>
      <c r="Q56" s="5">
        <v>192.5409752</v>
      </c>
      <c r="R56" s="10">
        <v>4328045.0</v>
      </c>
      <c r="S56" s="6">
        <f t="shared" si="80"/>
        <v>31883.26483</v>
      </c>
      <c r="T56" s="11">
        <f t="shared" si="77"/>
        <v>0.006038935354</v>
      </c>
    </row>
    <row r="57">
      <c r="A57" s="1" t="s">
        <v>182</v>
      </c>
      <c r="B57" s="4" t="s">
        <v>183</v>
      </c>
      <c r="C57" s="1" t="s">
        <v>184</v>
      </c>
      <c r="D57" s="5">
        <v>0.0</v>
      </c>
      <c r="E57" s="5">
        <v>1.873125</v>
      </c>
      <c r="F57" s="6">
        <f t="shared" si="72"/>
        <v>1.873125</v>
      </c>
      <c r="G57" s="7">
        <v>5947164.0</v>
      </c>
      <c r="H57" s="8">
        <f>(G96/1000*2.6)*(13/31)</f>
        <v>3089.852077</v>
      </c>
      <c r="I57" s="9">
        <f t="shared" si="73"/>
        <v>0.0006062183409</v>
      </c>
      <c r="J57" s="5">
        <v>8.67936375</v>
      </c>
      <c r="K57" s="6">
        <f t="shared" si="74"/>
        <v>6.80623875</v>
      </c>
      <c r="L57" s="5">
        <v>10.02185625</v>
      </c>
      <c r="M57" s="6">
        <f t="shared" si="75"/>
        <v>1.3424925</v>
      </c>
      <c r="N57" s="6">
        <f>(G96/1000*2.6)*(41/31)</f>
        <v>9744.91809</v>
      </c>
      <c r="O57" s="9">
        <f t="shared" si="76"/>
        <v>0.001028418726</v>
      </c>
      <c r="P57" s="3" t="s">
        <v>19</v>
      </c>
      <c r="Q57" s="5">
        <v>11.5580466</v>
      </c>
      <c r="R57" s="25"/>
      <c r="S57" s="6">
        <f>(G96/1000*2.6)*(64/31)</f>
        <v>15211.57946</v>
      </c>
      <c r="T57" s="11">
        <f t="shared" si="77"/>
        <v>0.0007598189676</v>
      </c>
    </row>
    <row r="58">
      <c r="A58" s="1" t="s">
        <v>185</v>
      </c>
      <c r="B58" s="4" t="s">
        <v>186</v>
      </c>
      <c r="C58" s="1" t="s">
        <v>187</v>
      </c>
      <c r="D58" s="5">
        <v>0.0</v>
      </c>
      <c r="E58" s="5">
        <v>12.9054575</v>
      </c>
      <c r="F58" s="6">
        <f t="shared" si="72"/>
        <v>12.9054575</v>
      </c>
      <c r="G58" s="7">
        <v>1478140.0</v>
      </c>
      <c r="H58" s="8">
        <f>(G58/1000*2.6)*(9/31)</f>
        <v>1115.75729</v>
      </c>
      <c r="I58" s="9">
        <f t="shared" si="73"/>
        <v>0.01156654553</v>
      </c>
      <c r="J58" s="5">
        <v>77.14592106</v>
      </c>
      <c r="K58" s="6">
        <f t="shared" si="74"/>
        <v>64.24046356</v>
      </c>
      <c r="L58" s="5">
        <v>107.2106584</v>
      </c>
      <c r="M58" s="6">
        <f t="shared" si="75"/>
        <v>30.06473734</v>
      </c>
      <c r="N58" s="6">
        <f>(G58/1000*2.6)*(37/31)</f>
        <v>4587.002194</v>
      </c>
      <c r="O58" s="9">
        <f t="shared" si="76"/>
        <v>0.02337270703</v>
      </c>
      <c r="P58" s="3" t="s">
        <v>19</v>
      </c>
      <c r="Q58" s="5">
        <v>415.9378693</v>
      </c>
      <c r="R58" s="10">
        <v>1317695.0</v>
      </c>
      <c r="S58" s="6">
        <f>(R58/1000*2.6)*(50/30)</f>
        <v>5710.011667</v>
      </c>
      <c r="T58" s="11">
        <f t="shared" si="77"/>
        <v>0.07284361111</v>
      </c>
    </row>
    <row r="59">
      <c r="A59" s="1" t="s">
        <v>188</v>
      </c>
      <c r="B59" s="4" t="s">
        <v>189</v>
      </c>
      <c r="C59" s="1" t="s">
        <v>190</v>
      </c>
      <c r="D59" s="5"/>
      <c r="E59" s="5"/>
      <c r="F59" s="1"/>
      <c r="G59" s="7">
        <v>2269657.0</v>
      </c>
      <c r="H59" s="8"/>
      <c r="I59" s="14"/>
      <c r="J59" s="5"/>
      <c r="K59" s="3"/>
      <c r="L59" s="5">
        <v>0.7462425</v>
      </c>
      <c r="M59" s="6">
        <f t="shared" si="75"/>
        <v>0.7462425</v>
      </c>
      <c r="N59" s="6">
        <f>(G59/1000*2.6)*(23/31)</f>
        <v>4378.241568</v>
      </c>
      <c r="O59" s="9">
        <f t="shared" si="76"/>
        <v>0.0001704434277</v>
      </c>
      <c r="P59" s="3" t="s">
        <v>19</v>
      </c>
      <c r="Q59" s="5">
        <v>2.8529025</v>
      </c>
      <c r="R59" s="25"/>
      <c r="S59" s="6">
        <f>(G59/1000*2.6)*(36/31)</f>
        <v>6852.899845</v>
      </c>
      <c r="T59" s="11">
        <f t="shared" si="77"/>
        <v>0.0004163058799</v>
      </c>
    </row>
    <row r="60">
      <c r="A60" s="1" t="s">
        <v>191</v>
      </c>
      <c r="B60" s="4" t="s">
        <v>192</v>
      </c>
      <c r="C60" s="1" t="s">
        <v>193</v>
      </c>
      <c r="D60" s="5">
        <v>47.1683278</v>
      </c>
      <c r="E60" s="5">
        <v>97.9310787</v>
      </c>
      <c r="F60" s="6">
        <f>(E60-D60)</f>
        <v>50.7627509</v>
      </c>
      <c r="G60" s="7">
        <v>3192322.0</v>
      </c>
      <c r="H60" s="8">
        <f>(G60/1000*2.6)*(23/31)</f>
        <v>6158.092116</v>
      </c>
      <c r="I60" s="9">
        <f>(E60/H60)</f>
        <v>0.01590282783</v>
      </c>
      <c r="J60" s="5">
        <v>196.7846743</v>
      </c>
      <c r="K60" s="6">
        <f>(J60-E60)</f>
        <v>98.8535956</v>
      </c>
      <c r="L60" s="5">
        <v>220.1848599</v>
      </c>
      <c r="M60" s="6">
        <f t="shared" si="75"/>
        <v>23.4001856</v>
      </c>
      <c r="N60" s="6">
        <f>(G60/1000*2.6)*(51/31)</f>
        <v>13654.89991</v>
      </c>
      <c r="O60" s="9">
        <f t="shared" si="76"/>
        <v>0.01612497062</v>
      </c>
      <c r="P60" s="3" t="s">
        <v>19</v>
      </c>
      <c r="Q60" s="5">
        <v>279.8676991</v>
      </c>
      <c r="R60" s="10">
        <v>2560466.0</v>
      </c>
      <c r="S60" s="6">
        <f>(R60/1000*2.6)*(64/30)</f>
        <v>14202.05141</v>
      </c>
      <c r="T60" s="11">
        <f t="shared" si="77"/>
        <v>0.01970614603</v>
      </c>
    </row>
    <row r="61">
      <c r="A61" s="23" t="s">
        <v>194</v>
      </c>
      <c r="B61" s="20" t="s">
        <v>195</v>
      </c>
      <c r="C61" s="1" t="s">
        <v>196</v>
      </c>
      <c r="D61" s="5"/>
      <c r="E61" s="5"/>
      <c r="F61" s="1"/>
      <c r="G61" s="13"/>
      <c r="H61" s="8"/>
      <c r="I61" s="14"/>
      <c r="J61" s="5"/>
      <c r="K61" s="3"/>
      <c r="L61" s="5"/>
      <c r="M61" s="3"/>
      <c r="N61" s="6"/>
      <c r="O61" s="14"/>
      <c r="P61" s="3"/>
      <c r="Q61" s="16"/>
      <c r="R61" s="15"/>
      <c r="S61" s="16"/>
      <c r="T61" s="14"/>
    </row>
    <row r="62">
      <c r="A62" s="1" t="s">
        <v>197</v>
      </c>
      <c r="B62" s="4" t="s">
        <v>198</v>
      </c>
      <c r="C62" s="1" t="s">
        <v>199</v>
      </c>
      <c r="D62" s="5">
        <v>3084.4247</v>
      </c>
      <c r="E62" s="5">
        <v>5305.94836</v>
      </c>
      <c r="F62" s="6">
        <f>(E62-D62)</f>
        <v>2221.52366</v>
      </c>
      <c r="G62" s="7">
        <v>3.2102522E7</v>
      </c>
      <c r="H62" s="8">
        <f>(G62/1000*2.6)*(44/31)</f>
        <v>118468.6618</v>
      </c>
      <c r="I62" s="9">
        <f>(E62/H62)</f>
        <v>0.04478777997</v>
      </c>
      <c r="J62" s="5">
        <v>9263.008905</v>
      </c>
      <c r="K62" s="6">
        <f>(J62-E62)</f>
        <v>3957.060545</v>
      </c>
      <c r="L62" s="5">
        <v>10524.62954</v>
      </c>
      <c r="M62" s="6">
        <f>(L62-J62)</f>
        <v>1261.620635</v>
      </c>
      <c r="N62" s="6">
        <f>(G62/1000*2.6)*(72/31)</f>
        <v>193857.8103</v>
      </c>
      <c r="O62" s="9">
        <f>(L62/N62)</f>
        <v>0.0542904592</v>
      </c>
      <c r="P62" s="3" t="s">
        <v>19</v>
      </c>
      <c r="Q62" s="5">
        <v>13005.44788</v>
      </c>
      <c r="R62" s="10">
        <v>2.6837319E7</v>
      </c>
      <c r="S62" s="6">
        <f>(R62/1000*2.6)*(85/30)</f>
        <v>197701.5833</v>
      </c>
      <c r="T62" s="11">
        <f>(Q62/S62)</f>
        <v>0.06578322572</v>
      </c>
    </row>
    <row r="63">
      <c r="A63" s="1" t="s">
        <v>200</v>
      </c>
      <c r="B63" s="4" t="s">
        <v>201</v>
      </c>
      <c r="C63" s="4" t="s">
        <v>202</v>
      </c>
      <c r="D63" s="5"/>
      <c r="E63" s="5"/>
      <c r="F63" s="1"/>
      <c r="G63" s="13"/>
      <c r="H63" s="8"/>
      <c r="I63" s="14"/>
      <c r="J63" s="5"/>
      <c r="K63" s="3"/>
      <c r="L63" s="5"/>
      <c r="M63" s="3"/>
      <c r="N63" s="6"/>
      <c r="O63" s="14"/>
      <c r="P63" s="3"/>
      <c r="Q63" s="16"/>
      <c r="R63" s="15"/>
      <c r="S63" s="16"/>
      <c r="T63" s="14"/>
    </row>
    <row r="64">
      <c r="A64" s="1" t="s">
        <v>203</v>
      </c>
      <c r="B64" s="4" t="s">
        <v>204</v>
      </c>
      <c r="C64" s="12" t="s">
        <v>205</v>
      </c>
      <c r="D64" s="5">
        <v>37.0724994</v>
      </c>
      <c r="E64" s="5">
        <v>79.0651094</v>
      </c>
      <c r="F64" s="6">
        <f t="shared" ref="F64:F73" si="81">(E64-D64)</f>
        <v>41.99261</v>
      </c>
      <c r="G64" s="7">
        <v>1.5640305E7</v>
      </c>
      <c r="H64" s="8">
        <f>(G64/1000*2.6)*(44/31)</f>
        <v>57717.77071</v>
      </c>
      <c r="I64" s="9">
        <f t="shared" ref="I64:I73" si="82">(E64/H64)</f>
        <v>0.001369857297</v>
      </c>
      <c r="J64" s="5">
        <v>164.0723767</v>
      </c>
      <c r="K64" s="6">
        <f t="shared" ref="K64:K73" si="83">(J64-E64)</f>
        <v>85.0072673</v>
      </c>
      <c r="L64" s="5">
        <v>196.2648154</v>
      </c>
      <c r="M64" s="6">
        <f t="shared" ref="M64:M80" si="84">(L64-J64)</f>
        <v>32.1924387</v>
      </c>
      <c r="N64" s="6">
        <f>(G64/1000*2.6)*(72/31)</f>
        <v>94447.26116</v>
      </c>
      <c r="O64" s="9">
        <f t="shared" ref="O64:O73" si="85">(L64/N64)</f>
        <v>0.00207803607</v>
      </c>
      <c r="P64" s="3" t="s">
        <v>19</v>
      </c>
      <c r="Q64" s="5">
        <v>284.2254788</v>
      </c>
      <c r="R64" s="10">
        <v>2933209.0</v>
      </c>
      <c r="S64" s="6">
        <f>(R64/1000*2.6)*(85/30)</f>
        <v>21607.97297</v>
      </c>
      <c r="T64" s="11">
        <f t="shared" ref="T64:T73" si="86">(Q64/S64)</f>
        <v>0.01315373169</v>
      </c>
    </row>
    <row r="65">
      <c r="A65" s="1" t="s">
        <v>206</v>
      </c>
      <c r="B65" s="4" t="s">
        <v>207</v>
      </c>
      <c r="C65" s="4" t="s">
        <v>208</v>
      </c>
      <c r="D65" s="5">
        <v>8.20361057</v>
      </c>
      <c r="E65" s="5">
        <v>72.7312723</v>
      </c>
      <c r="F65" s="6">
        <f t="shared" si="81"/>
        <v>64.52766173</v>
      </c>
      <c r="G65" s="7">
        <v>708436.0</v>
      </c>
      <c r="H65" s="8">
        <f>(G65/1000*2.6)*(30/31)</f>
        <v>1782.516387</v>
      </c>
      <c r="I65" s="9">
        <f t="shared" si="82"/>
        <v>0.0408025827</v>
      </c>
      <c r="J65" s="5">
        <v>123.223826</v>
      </c>
      <c r="K65" s="6">
        <f t="shared" si="83"/>
        <v>50.4925537</v>
      </c>
      <c r="L65" s="5">
        <v>130.4676326</v>
      </c>
      <c r="M65" s="6">
        <f t="shared" si="84"/>
        <v>7.2438066</v>
      </c>
      <c r="N65" s="6">
        <f>(G65/1000*2.6)*(58/31)</f>
        <v>3446.198348</v>
      </c>
      <c r="O65" s="9">
        <f t="shared" si="85"/>
        <v>0.03785842236</v>
      </c>
      <c r="P65" s="3" t="s">
        <v>19</v>
      </c>
      <c r="Q65" s="5">
        <v>141.8862743</v>
      </c>
      <c r="R65" s="10">
        <v>128001.0</v>
      </c>
      <c r="S65" s="6">
        <f>(R65/1000*2.6)*(71/30)</f>
        <v>787.63282</v>
      </c>
      <c r="T65" s="11">
        <f t="shared" si="86"/>
        <v>0.1801426638</v>
      </c>
    </row>
    <row r="66">
      <c r="A66" s="1" t="s">
        <v>209</v>
      </c>
      <c r="B66" s="4" t="s">
        <v>210</v>
      </c>
      <c r="C66" s="4" t="s">
        <v>211</v>
      </c>
      <c r="D66" s="5">
        <v>41.1574134</v>
      </c>
      <c r="E66" s="5">
        <v>110.489</v>
      </c>
      <c r="F66" s="6">
        <f t="shared" si="81"/>
        <v>69.3315866</v>
      </c>
      <c r="G66" s="7">
        <v>1427233.0</v>
      </c>
      <c r="H66" s="8">
        <f t="shared" ref="H66:H67" si="87">(G66/1000*2.6)*(23/31)</f>
        <v>2753.178497</v>
      </c>
      <c r="I66" s="9">
        <f t="shared" si="82"/>
        <v>0.04013143359</v>
      </c>
      <c r="J66" s="5">
        <v>560.1674921</v>
      </c>
      <c r="K66" s="6">
        <f t="shared" si="83"/>
        <v>449.6784921</v>
      </c>
      <c r="L66" s="5">
        <v>696.1581975</v>
      </c>
      <c r="M66" s="6">
        <f t="shared" si="84"/>
        <v>135.9907054</v>
      </c>
      <c r="N66" s="6">
        <f t="shared" ref="N66:N67" si="88">(G66/1000*2.6)*(51/31)</f>
        <v>6104.874058</v>
      </c>
      <c r="O66" s="9">
        <f t="shared" si="85"/>
        <v>0.1140331792</v>
      </c>
      <c r="P66" s="3" t="s">
        <v>19</v>
      </c>
      <c r="Q66" s="21">
        <v>911.2587871</v>
      </c>
      <c r="R66" s="22">
        <v>2038900.0</v>
      </c>
      <c r="S66" s="6">
        <f t="shared" ref="S66:S67" si="89">(R66/1000*2.6)*(64/30)</f>
        <v>11309.09867</v>
      </c>
      <c r="T66" s="11">
        <f t="shared" si="86"/>
        <v>0.08057749021</v>
      </c>
    </row>
    <row r="67">
      <c r="A67" s="1" t="s">
        <v>212</v>
      </c>
      <c r="B67" s="4" t="s">
        <v>213</v>
      </c>
      <c r="C67" s="1" t="s">
        <v>214</v>
      </c>
      <c r="D67" s="5">
        <v>0.67829625</v>
      </c>
      <c r="E67" s="5">
        <v>1.61166375</v>
      </c>
      <c r="F67" s="6">
        <f t="shared" si="81"/>
        <v>0.9333675</v>
      </c>
      <c r="G67" s="7">
        <v>1924167.0</v>
      </c>
      <c r="H67" s="8">
        <f t="shared" si="87"/>
        <v>3711.780213</v>
      </c>
      <c r="I67" s="9">
        <f t="shared" si="82"/>
        <v>0.0004342023659</v>
      </c>
      <c r="J67" s="5">
        <v>2.393535</v>
      </c>
      <c r="K67" s="6">
        <f t="shared" si="83"/>
        <v>0.78187125</v>
      </c>
      <c r="L67" s="5">
        <v>3.32915625</v>
      </c>
      <c r="M67" s="6">
        <f t="shared" si="84"/>
        <v>0.93562125</v>
      </c>
      <c r="N67" s="6">
        <f t="shared" si="88"/>
        <v>8230.469168</v>
      </c>
      <c r="O67" s="9">
        <f t="shared" si="85"/>
        <v>0.0004044916738</v>
      </c>
      <c r="P67" s="3" t="s">
        <v>19</v>
      </c>
      <c r="Q67" s="21">
        <v>7.826872763</v>
      </c>
      <c r="R67" s="22">
        <v>3037739.0</v>
      </c>
      <c r="S67" s="6">
        <f t="shared" si="89"/>
        <v>16849.32565</v>
      </c>
      <c r="T67" s="11">
        <f t="shared" si="86"/>
        <v>0.000464521425</v>
      </c>
    </row>
    <row r="68">
      <c r="A68" s="1" t="s">
        <v>215</v>
      </c>
      <c r="B68" s="4" t="s">
        <v>216</v>
      </c>
      <c r="C68" s="1" t="s">
        <v>217</v>
      </c>
      <c r="D68" s="5">
        <v>8.73434107</v>
      </c>
      <c r="E68" s="5">
        <v>14.6669114</v>
      </c>
      <c r="F68" s="6">
        <f t="shared" si="81"/>
        <v>5.93257033</v>
      </c>
      <c r="G68" s="7">
        <v>3845014.0</v>
      </c>
      <c r="H68" s="8">
        <f t="shared" ref="H68:H71" si="90">(G68/1000*2.6)*(44/31)</f>
        <v>14189.34199</v>
      </c>
      <c r="I68" s="9">
        <f t="shared" si="82"/>
        <v>0.00103365691</v>
      </c>
      <c r="J68" s="5">
        <v>17.95586969</v>
      </c>
      <c r="K68" s="6">
        <f t="shared" si="83"/>
        <v>3.28895829</v>
      </c>
      <c r="L68" s="5">
        <v>18.17013385</v>
      </c>
      <c r="M68" s="6">
        <f t="shared" si="84"/>
        <v>0.21426416</v>
      </c>
      <c r="N68" s="6">
        <f t="shared" ref="N68:N71" si="91">(G68/1000*2.6)*(72/31)</f>
        <v>23218.92325</v>
      </c>
      <c r="O68" s="9">
        <f t="shared" si="85"/>
        <v>0.0007825571261</v>
      </c>
      <c r="P68" s="3" t="s">
        <v>19</v>
      </c>
      <c r="Q68" s="21">
        <v>18.79367137</v>
      </c>
      <c r="R68" s="22">
        <v>767675.0</v>
      </c>
      <c r="S68" s="6">
        <f t="shared" ref="S68:S71" si="92">(R68/1000*2.6)*(85/30)</f>
        <v>5655.205833</v>
      </c>
      <c r="T68" s="11">
        <f t="shared" si="86"/>
        <v>0.003323251518</v>
      </c>
    </row>
    <row r="69">
      <c r="A69" s="1" t="s">
        <v>218</v>
      </c>
      <c r="B69" s="4" t="s">
        <v>219</v>
      </c>
      <c r="C69" s="1" t="s">
        <v>220</v>
      </c>
      <c r="D69" s="5">
        <v>771.116276</v>
      </c>
      <c r="E69" s="5">
        <v>1071.46029</v>
      </c>
      <c r="F69" s="6">
        <f t="shared" si="81"/>
        <v>300.344014</v>
      </c>
      <c r="G69" s="7">
        <v>3354077.0</v>
      </c>
      <c r="H69" s="8">
        <f t="shared" si="90"/>
        <v>12377.62609</v>
      </c>
      <c r="I69" s="9">
        <f t="shared" si="82"/>
        <v>0.08656427995</v>
      </c>
      <c r="J69" s="5">
        <v>1567.276696</v>
      </c>
      <c r="K69" s="6">
        <f t="shared" si="83"/>
        <v>495.816406</v>
      </c>
      <c r="L69" s="5">
        <v>1731.361781</v>
      </c>
      <c r="M69" s="6">
        <f t="shared" si="84"/>
        <v>164.085085</v>
      </c>
      <c r="N69" s="6">
        <f t="shared" si="91"/>
        <v>20254.29724</v>
      </c>
      <c r="O69" s="9">
        <f t="shared" si="85"/>
        <v>0.0854812073</v>
      </c>
      <c r="P69" s="3" t="s">
        <v>19</v>
      </c>
      <c r="Q69" s="5">
        <v>1971.738465</v>
      </c>
      <c r="R69" s="10">
        <v>3421559.0</v>
      </c>
      <c r="S69" s="6">
        <f t="shared" si="92"/>
        <v>25205.48463</v>
      </c>
      <c r="T69" s="11">
        <f t="shared" si="86"/>
        <v>0.07822656432</v>
      </c>
    </row>
    <row r="70">
      <c r="A70" s="1" t="s">
        <v>221</v>
      </c>
      <c r="B70" s="4" t="s">
        <v>222</v>
      </c>
      <c r="C70" s="1" t="s">
        <v>223</v>
      </c>
      <c r="D70" s="5">
        <v>21.0305757</v>
      </c>
      <c r="E70" s="5">
        <v>76.5547857</v>
      </c>
      <c r="F70" s="6">
        <f t="shared" si="81"/>
        <v>55.52421</v>
      </c>
      <c r="G70" s="7">
        <v>7106462.0</v>
      </c>
      <c r="H70" s="8">
        <f t="shared" si="90"/>
        <v>26225.13719</v>
      </c>
      <c r="I70" s="9">
        <f t="shared" si="82"/>
        <v>0.002919137664</v>
      </c>
      <c r="J70" s="5">
        <v>167.0723576</v>
      </c>
      <c r="K70" s="6">
        <f t="shared" si="83"/>
        <v>90.5175719</v>
      </c>
      <c r="L70" s="5">
        <v>189.6166686</v>
      </c>
      <c r="M70" s="6">
        <f t="shared" si="84"/>
        <v>22.544311</v>
      </c>
      <c r="N70" s="6">
        <f t="shared" si="91"/>
        <v>42913.86085</v>
      </c>
      <c r="O70" s="9">
        <f t="shared" si="85"/>
        <v>0.004418541349</v>
      </c>
      <c r="P70" s="3" t="s">
        <v>19</v>
      </c>
      <c r="Q70" s="5">
        <v>262.026572</v>
      </c>
      <c r="R70" s="10">
        <v>392780.0</v>
      </c>
      <c r="S70" s="6">
        <f t="shared" si="92"/>
        <v>2893.479333</v>
      </c>
      <c r="T70" s="11">
        <f t="shared" si="86"/>
        <v>0.09055760965</v>
      </c>
    </row>
    <row r="71">
      <c r="A71" s="1" t="s">
        <v>224</v>
      </c>
      <c r="B71" s="4" t="s">
        <v>225</v>
      </c>
      <c r="C71" s="4" t="s">
        <v>226</v>
      </c>
      <c r="D71" s="5">
        <v>984.026104</v>
      </c>
      <c r="E71" s="5">
        <v>1356.67835</v>
      </c>
      <c r="F71" s="6">
        <f t="shared" si="81"/>
        <v>372.652246</v>
      </c>
      <c r="G71" s="7">
        <v>1782979.0</v>
      </c>
      <c r="H71" s="8">
        <f t="shared" si="90"/>
        <v>6579.767665</v>
      </c>
      <c r="I71" s="9">
        <f t="shared" si="82"/>
        <v>0.2061894005</v>
      </c>
      <c r="J71" s="5">
        <v>1812.24603</v>
      </c>
      <c r="K71" s="6">
        <f t="shared" si="83"/>
        <v>455.56768</v>
      </c>
      <c r="L71" s="5">
        <v>1959.310753</v>
      </c>
      <c r="M71" s="6">
        <f t="shared" si="84"/>
        <v>147.064723</v>
      </c>
      <c r="N71" s="6">
        <f t="shared" si="91"/>
        <v>10766.89254</v>
      </c>
      <c r="O71" s="9">
        <f t="shared" si="85"/>
        <v>0.1819755092</v>
      </c>
      <c r="P71" s="3" t="s">
        <v>19</v>
      </c>
      <c r="Q71" s="21">
        <v>2176.534248</v>
      </c>
      <c r="R71" s="22">
        <v>239357.0</v>
      </c>
      <c r="S71" s="6">
        <f t="shared" si="92"/>
        <v>1763.263233</v>
      </c>
      <c r="T71" s="11">
        <f t="shared" si="86"/>
        <v>1.234378513</v>
      </c>
    </row>
    <row r="72">
      <c r="A72" s="1" t="s">
        <v>227</v>
      </c>
      <c r="B72" s="4" t="s">
        <v>228</v>
      </c>
      <c r="C72" s="1" t="s">
        <v>229</v>
      </c>
      <c r="D72" s="5">
        <v>4.3092516</v>
      </c>
      <c r="E72" s="5">
        <v>8.1322302</v>
      </c>
      <c r="F72" s="6">
        <f t="shared" si="81"/>
        <v>3.8229786</v>
      </c>
      <c r="G72" s="7">
        <v>862327.0</v>
      </c>
      <c r="H72" s="8">
        <f>(G72/1000*2.6)*(37/31)</f>
        <v>2675.9954</v>
      </c>
      <c r="I72" s="9">
        <f t="shared" si="82"/>
        <v>0.003038955224</v>
      </c>
      <c r="J72" s="5">
        <v>13.50670125</v>
      </c>
      <c r="K72" s="6">
        <f t="shared" si="83"/>
        <v>5.37447105</v>
      </c>
      <c r="L72" s="5">
        <v>18.90785682</v>
      </c>
      <c r="M72" s="6">
        <f t="shared" si="84"/>
        <v>5.40115557</v>
      </c>
      <c r="N72" s="6">
        <f>(G72/1000*2.6)*(65/31)</f>
        <v>4701.073</v>
      </c>
      <c r="O72" s="9">
        <f t="shared" si="85"/>
        <v>0.004022030039</v>
      </c>
      <c r="P72" s="3" t="s">
        <v>19</v>
      </c>
      <c r="Q72" s="21">
        <v>34.07139143</v>
      </c>
      <c r="R72" s="22">
        <v>10310.0</v>
      </c>
      <c r="S72" s="6">
        <f>(R72/1000*2.6)*(78/30)</f>
        <v>69.6956</v>
      </c>
      <c r="T72" s="11">
        <f t="shared" si="86"/>
        <v>0.4888600059</v>
      </c>
    </row>
    <row r="73">
      <c r="A73" s="1" t="s">
        <v>230</v>
      </c>
      <c r="B73" s="4" t="s">
        <v>231</v>
      </c>
      <c r="C73" s="1" t="s">
        <v>232</v>
      </c>
      <c r="D73" s="5">
        <v>12.2285215</v>
      </c>
      <c r="E73" s="5">
        <v>14.7861667</v>
      </c>
      <c r="F73" s="6">
        <f t="shared" si="81"/>
        <v>2.5576452</v>
      </c>
      <c r="G73" s="7">
        <v>2336398.0</v>
      </c>
      <c r="H73" s="8">
        <f>(G73/1000*2.6)*(44/31)</f>
        <v>8622.062297</v>
      </c>
      <c r="I73" s="9">
        <f t="shared" si="82"/>
        <v>0.001714922276</v>
      </c>
      <c r="J73" s="5">
        <v>20.54667855</v>
      </c>
      <c r="K73" s="6">
        <f t="shared" si="83"/>
        <v>5.76051185</v>
      </c>
      <c r="L73" s="5">
        <v>23.88921165</v>
      </c>
      <c r="M73" s="6">
        <f t="shared" si="84"/>
        <v>3.3425331</v>
      </c>
      <c r="N73" s="6">
        <f>(G73/1000*2.6)*(72/31)</f>
        <v>14108.82921</v>
      </c>
      <c r="O73" s="9">
        <f t="shared" si="85"/>
        <v>0.001693210067</v>
      </c>
      <c r="P73" s="3" t="s">
        <v>19</v>
      </c>
      <c r="Q73" s="21">
        <v>28.1759277</v>
      </c>
      <c r="R73" s="22">
        <v>992317.0</v>
      </c>
      <c r="S73" s="6">
        <f>(R73/1000*2.6)*(85/30)</f>
        <v>7310.068567</v>
      </c>
      <c r="T73" s="11">
        <f t="shared" si="86"/>
        <v>0.00385439992</v>
      </c>
    </row>
    <row r="74">
      <c r="A74" s="1" t="s">
        <v>233</v>
      </c>
      <c r="B74" s="4" t="s">
        <v>234</v>
      </c>
      <c r="C74" s="1" t="s">
        <v>235</v>
      </c>
      <c r="D74" s="5"/>
      <c r="E74" s="5"/>
      <c r="F74" s="1"/>
      <c r="G74" s="7">
        <v>1.0373205E7</v>
      </c>
      <c r="H74" s="8"/>
      <c r="I74" s="14"/>
      <c r="J74" s="5"/>
      <c r="K74" s="3"/>
      <c r="L74" s="5">
        <v>3.0009657</v>
      </c>
      <c r="M74" s="6">
        <f t="shared" si="84"/>
        <v>3.0009657</v>
      </c>
      <c r="N74" s="6"/>
      <c r="O74" s="14"/>
      <c r="P74" s="3"/>
      <c r="Q74" s="21">
        <v>83.37647689</v>
      </c>
      <c r="R74" s="22"/>
      <c r="S74" s="16"/>
      <c r="T74" s="14"/>
    </row>
    <row r="75">
      <c r="A75" s="1" t="s">
        <v>233</v>
      </c>
      <c r="B75" s="4" t="s">
        <v>236</v>
      </c>
      <c r="C75" s="1" t="s">
        <v>235</v>
      </c>
      <c r="D75" s="5">
        <v>838.352784</v>
      </c>
      <c r="E75" s="5">
        <v>1046.40162</v>
      </c>
      <c r="F75" s="6">
        <f t="shared" ref="F75:F80" si="93">(E75-D75)</f>
        <v>208.048836</v>
      </c>
      <c r="G75" s="7">
        <v>1.0373205E7</v>
      </c>
      <c r="H75" s="8">
        <f>(G75/1000*2.6)*(44/31)</f>
        <v>38280.47265</v>
      </c>
      <c r="I75" s="9">
        <f t="shared" ref="I75:I80" si="94">(E75/H75)</f>
        <v>0.02733512801</v>
      </c>
      <c r="J75" s="5">
        <v>1305.350067</v>
      </c>
      <c r="K75" s="6">
        <f t="shared" ref="K75:K80" si="95">(J75-E75)</f>
        <v>258.948447</v>
      </c>
      <c r="L75" s="5">
        <v>1374.840736</v>
      </c>
      <c r="M75" s="6">
        <f t="shared" si="84"/>
        <v>69.490669</v>
      </c>
      <c r="N75" s="6">
        <f>(G75/1000*2.6)*(72/31)</f>
        <v>62640.77342</v>
      </c>
      <c r="O75" s="9">
        <f t="shared" ref="O75:O80" si="96">(L75/N75)</f>
        <v>0.02194801662</v>
      </c>
      <c r="P75" s="3" t="s">
        <v>19</v>
      </c>
      <c r="Q75" s="21">
        <v>1441.143823</v>
      </c>
      <c r="R75" s="22">
        <v>6593676.0</v>
      </c>
      <c r="S75" s="6">
        <f>(R75/1000*2.6)*(85/30)</f>
        <v>48573.4132</v>
      </c>
      <c r="T75" s="11">
        <f t="shared" ref="T75:T96" si="97">(Q75/S75)</f>
        <v>0.02966939583</v>
      </c>
    </row>
    <row r="76">
      <c r="A76" s="1" t="s">
        <v>237</v>
      </c>
      <c r="B76" s="4" t="s">
        <v>238</v>
      </c>
      <c r="C76" s="1" t="s">
        <v>239</v>
      </c>
      <c r="D76" s="5">
        <v>0.7462425</v>
      </c>
      <c r="E76" s="5">
        <v>0.7462425</v>
      </c>
      <c r="F76" s="6">
        <f t="shared" si="93"/>
        <v>0</v>
      </c>
      <c r="G76" s="7">
        <v>2279886.0</v>
      </c>
      <c r="H76" s="8">
        <f>(G76/1000*2.6)*(30/31)</f>
        <v>5736.487355</v>
      </c>
      <c r="I76" s="9">
        <f t="shared" si="94"/>
        <v>0.0001300870121</v>
      </c>
      <c r="J76" s="5">
        <v>1.68186375</v>
      </c>
      <c r="K76" s="6">
        <f t="shared" si="95"/>
        <v>0.93562125</v>
      </c>
      <c r="L76" s="5">
        <v>1.68186375</v>
      </c>
      <c r="M76" s="6">
        <f t="shared" si="84"/>
        <v>0</v>
      </c>
      <c r="N76" s="6">
        <f>(G76/1000*2.6)*(58/31)</f>
        <v>11090.54222</v>
      </c>
      <c r="O76" s="9">
        <f t="shared" si="96"/>
        <v>0.0001516484692</v>
      </c>
      <c r="P76" s="3" t="s">
        <v>19</v>
      </c>
      <c r="Q76" s="5">
        <v>3.54092445</v>
      </c>
      <c r="R76" s="10">
        <v>3883694.0</v>
      </c>
      <c r="S76" s="6">
        <f>(R76/1000*2.6)*(71/30)</f>
        <v>23897.66375</v>
      </c>
      <c r="T76" s="11">
        <f t="shared" si="97"/>
        <v>0.0001481703186</v>
      </c>
    </row>
    <row r="77">
      <c r="A77" s="2" t="s">
        <v>240</v>
      </c>
      <c r="B77" s="17" t="s">
        <v>241</v>
      </c>
      <c r="C77" s="1" t="s">
        <v>242</v>
      </c>
      <c r="D77" s="5">
        <v>109.651546</v>
      </c>
      <c r="E77" s="5">
        <v>128.75805</v>
      </c>
      <c r="F77" s="6">
        <f t="shared" si="93"/>
        <v>19.106504</v>
      </c>
      <c r="G77" s="7">
        <v>81846.0</v>
      </c>
      <c r="H77" s="8">
        <f t="shared" ref="H77:H80" si="98">(G77/1000*2.6)*(44/31)</f>
        <v>302.0381419</v>
      </c>
      <c r="I77" s="9">
        <f t="shared" si="94"/>
        <v>0.4262973185</v>
      </c>
      <c r="J77" s="5">
        <v>163.4726912</v>
      </c>
      <c r="K77" s="6">
        <f t="shared" si="95"/>
        <v>34.7146412</v>
      </c>
      <c r="L77" s="5">
        <v>171.6624448</v>
      </c>
      <c r="M77" s="6">
        <f t="shared" si="84"/>
        <v>8.1897536</v>
      </c>
      <c r="N77" s="6">
        <f t="shared" ref="N77:N80" si="99">(G77/1000*2.6)*(72/31)</f>
        <v>494.2442323</v>
      </c>
      <c r="O77" s="9">
        <f t="shared" si="96"/>
        <v>0.3473231119</v>
      </c>
      <c r="P77" s="3" t="s">
        <v>19</v>
      </c>
      <c r="Q77" s="5">
        <v>206.7112638</v>
      </c>
      <c r="R77" s="25"/>
      <c r="S77" s="6">
        <f>(G77/1000*2.6)*(85/31)</f>
        <v>583.4827742</v>
      </c>
      <c r="T77" s="11">
        <f t="shared" si="97"/>
        <v>0.3542714077</v>
      </c>
    </row>
    <row r="78">
      <c r="A78" s="17" t="s">
        <v>243</v>
      </c>
      <c r="B78" s="17" t="s">
        <v>244</v>
      </c>
      <c r="C78" s="4" t="s">
        <v>245</v>
      </c>
      <c r="D78" s="5">
        <v>274.70214</v>
      </c>
      <c r="E78" s="5">
        <v>408.894376</v>
      </c>
      <c r="F78" s="6">
        <f t="shared" si="93"/>
        <v>134.192236</v>
      </c>
      <c r="G78" s="7">
        <v>3107535.0</v>
      </c>
      <c r="H78" s="8">
        <f t="shared" si="98"/>
        <v>11467.80658</v>
      </c>
      <c r="I78" s="9">
        <f t="shared" si="94"/>
        <v>0.03565584867</v>
      </c>
      <c r="J78" s="5">
        <v>579.7423944</v>
      </c>
      <c r="K78" s="6">
        <f t="shared" si="95"/>
        <v>170.8480184</v>
      </c>
      <c r="L78" s="5">
        <v>628.2501775</v>
      </c>
      <c r="M78" s="6">
        <f t="shared" si="84"/>
        <v>48.5077831</v>
      </c>
      <c r="N78" s="6">
        <f t="shared" si="99"/>
        <v>18765.50168</v>
      </c>
      <c r="O78" s="9">
        <f t="shared" si="96"/>
        <v>0.03347899717</v>
      </c>
      <c r="P78" s="3" t="s">
        <v>19</v>
      </c>
      <c r="Q78" s="5">
        <v>712.4895108</v>
      </c>
      <c r="R78" s="10">
        <v>750869.0</v>
      </c>
      <c r="S78" s="6">
        <f t="shared" ref="S78:S80" si="100">(R78/1000*2.6)*(85/30)</f>
        <v>5531.401633</v>
      </c>
      <c r="T78" s="11">
        <f t="shared" si="97"/>
        <v>0.1288081318</v>
      </c>
    </row>
    <row r="79">
      <c r="A79" s="2" t="s">
        <v>246</v>
      </c>
      <c r="B79" s="17" t="s">
        <v>247</v>
      </c>
      <c r="C79" s="1" t="s">
        <v>248</v>
      </c>
      <c r="D79" s="5">
        <v>61.7214151</v>
      </c>
      <c r="E79" s="5">
        <v>81.3211074</v>
      </c>
      <c r="F79" s="6">
        <f t="shared" si="93"/>
        <v>19.5996923</v>
      </c>
      <c r="G79" s="7">
        <v>3462704.0</v>
      </c>
      <c r="H79" s="8">
        <f t="shared" si="98"/>
        <v>12778.49476</v>
      </c>
      <c r="I79" s="9">
        <f t="shared" si="94"/>
        <v>0.006363903489</v>
      </c>
      <c r="J79" s="5">
        <v>117.5326534</v>
      </c>
      <c r="K79" s="6">
        <f t="shared" si="95"/>
        <v>36.211546</v>
      </c>
      <c r="L79" s="5">
        <v>127.1180009</v>
      </c>
      <c r="M79" s="6">
        <f t="shared" si="84"/>
        <v>9.5853475</v>
      </c>
      <c r="N79" s="6">
        <f t="shared" si="99"/>
        <v>20910.26415</v>
      </c>
      <c r="O79" s="9">
        <f t="shared" si="96"/>
        <v>0.006079215449</v>
      </c>
      <c r="P79" s="3" t="s">
        <v>19</v>
      </c>
      <c r="Q79" s="21">
        <v>140.7380662</v>
      </c>
      <c r="R79" s="22">
        <v>1150986.0</v>
      </c>
      <c r="S79" s="6">
        <f t="shared" si="100"/>
        <v>8478.9302</v>
      </c>
      <c r="T79" s="11">
        <f t="shared" si="97"/>
        <v>0.01659856407</v>
      </c>
    </row>
    <row r="80">
      <c r="A80" s="2" t="s">
        <v>249</v>
      </c>
      <c r="B80" s="17" t="s">
        <v>250</v>
      </c>
      <c r="C80" s="4" t="s">
        <v>251</v>
      </c>
      <c r="D80" s="5">
        <v>40.675196</v>
      </c>
      <c r="E80" s="5">
        <v>108.964323</v>
      </c>
      <c r="F80" s="6">
        <f t="shared" si="93"/>
        <v>68.289127</v>
      </c>
      <c r="G80" s="7">
        <v>7030469.0</v>
      </c>
      <c r="H80" s="8">
        <f t="shared" si="98"/>
        <v>25944.6985</v>
      </c>
      <c r="I80" s="9">
        <f t="shared" si="94"/>
        <v>0.004199868539</v>
      </c>
      <c r="J80" s="5">
        <v>192.2979218</v>
      </c>
      <c r="K80" s="6">
        <f t="shared" si="95"/>
        <v>83.3335988</v>
      </c>
      <c r="L80" s="5">
        <v>226.6341036</v>
      </c>
      <c r="M80" s="6">
        <f t="shared" si="84"/>
        <v>34.3361818</v>
      </c>
      <c r="N80" s="6">
        <f t="shared" si="99"/>
        <v>42454.96119</v>
      </c>
      <c r="O80" s="9">
        <f t="shared" si="96"/>
        <v>0.005338224256</v>
      </c>
      <c r="P80" s="3" t="s">
        <v>19</v>
      </c>
      <c r="Q80" s="21">
        <v>369.3077525</v>
      </c>
      <c r="R80" s="22">
        <v>1.4672139E7</v>
      </c>
      <c r="S80" s="6">
        <f t="shared" si="100"/>
        <v>108084.7573</v>
      </c>
      <c r="T80" s="11">
        <f t="shared" si="97"/>
        <v>0.00341683473</v>
      </c>
    </row>
    <row r="81">
      <c r="A81" s="2" t="s">
        <v>252</v>
      </c>
      <c r="B81" s="17" t="s">
        <v>253</v>
      </c>
      <c r="C81" s="1" t="s">
        <v>254</v>
      </c>
      <c r="D81" s="5"/>
      <c r="E81" s="5"/>
      <c r="F81" s="1"/>
      <c r="G81" s="13"/>
      <c r="H81" s="8"/>
      <c r="I81" s="14"/>
      <c r="J81" s="5"/>
      <c r="K81" s="3"/>
      <c r="L81" s="5"/>
      <c r="M81" s="3"/>
      <c r="N81" s="6"/>
      <c r="O81" s="14"/>
      <c r="P81" s="3"/>
      <c r="Q81" s="21">
        <v>4.977886235</v>
      </c>
      <c r="R81" s="22">
        <v>3991506.0</v>
      </c>
      <c r="S81" s="8">
        <f>(R81/1000*2.6)*(7/30)</f>
        <v>2421.51364</v>
      </c>
      <c r="T81" s="11">
        <f t="shared" si="97"/>
        <v>0.002055692007</v>
      </c>
    </row>
    <row r="82">
      <c r="A82" s="2" t="s">
        <v>255</v>
      </c>
      <c r="B82" s="17" t="s">
        <v>256</v>
      </c>
      <c r="C82" s="1" t="s">
        <v>257</v>
      </c>
      <c r="D82" s="5">
        <v>8.68788765</v>
      </c>
      <c r="E82" s="5">
        <v>36.9968868</v>
      </c>
      <c r="F82" s="6">
        <f t="shared" ref="F82:F87" si="101">(E82-D82)</f>
        <v>28.30899915</v>
      </c>
      <c r="G82" s="7">
        <v>311850.0</v>
      </c>
      <c r="H82" s="8">
        <f>(G82/1000*2.6)*(23/31)</f>
        <v>601.5687097</v>
      </c>
      <c r="I82" s="9">
        <f t="shared" ref="I82:I87" si="102">(E82/H82)</f>
        <v>0.06150068347</v>
      </c>
      <c r="J82" s="5">
        <v>74.42831712</v>
      </c>
      <c r="K82" s="6">
        <f t="shared" ref="K82:K88" si="103">(J82-E82)</f>
        <v>37.43143032</v>
      </c>
      <c r="L82" s="5">
        <v>85.78335942</v>
      </c>
      <c r="M82" s="6">
        <f t="shared" ref="M82:M88" si="104">(L82-J82)</f>
        <v>11.3550423</v>
      </c>
      <c r="N82" s="6">
        <f>(G82/1000*2.6)*(51/31)</f>
        <v>1333.913226</v>
      </c>
      <c r="O82" s="9">
        <f t="shared" ref="O82:O87" si="105">(L82/N82)</f>
        <v>0.0643095501</v>
      </c>
      <c r="P82" s="3" t="s">
        <v>19</v>
      </c>
      <c r="Q82" s="21">
        <v>104.6319948</v>
      </c>
      <c r="R82" s="22">
        <v>21931.0</v>
      </c>
      <c r="S82" s="6">
        <f>(R82/1000*2.6)*(64/30)</f>
        <v>121.6439467</v>
      </c>
      <c r="T82" s="11">
        <f t="shared" si="97"/>
        <v>0.8601496225</v>
      </c>
    </row>
    <row r="83">
      <c r="A83" s="2" t="s">
        <v>258</v>
      </c>
      <c r="B83" s="17" t="s">
        <v>259</v>
      </c>
      <c r="C83" s="1" t="s">
        <v>260</v>
      </c>
      <c r="D83" s="5">
        <v>1.09292254</v>
      </c>
      <c r="E83" s="5">
        <v>1.77871789</v>
      </c>
      <c r="F83" s="6">
        <f t="shared" si="101"/>
        <v>0.68579535</v>
      </c>
      <c r="G83" s="7">
        <v>3.5863702E7</v>
      </c>
      <c r="H83" s="8">
        <f>(G83/1000*2.6)*(30/31)</f>
        <v>90237.70181</v>
      </c>
      <c r="I83" s="9">
        <f t="shared" si="102"/>
        <v>0.00001971147153</v>
      </c>
      <c r="J83" s="5">
        <v>3.169063244</v>
      </c>
      <c r="K83" s="6">
        <f t="shared" si="103"/>
        <v>1.390345354</v>
      </c>
      <c r="L83" s="5">
        <v>3.169063244</v>
      </c>
      <c r="M83" s="6">
        <f t="shared" si="104"/>
        <v>0</v>
      </c>
      <c r="N83" s="6">
        <f>(G83/1000*2.6)*(58/31)</f>
        <v>174459.5568</v>
      </c>
      <c r="O83" s="9">
        <f t="shared" si="105"/>
        <v>0.00001816503092</v>
      </c>
      <c r="P83" s="3" t="s">
        <v>19</v>
      </c>
      <c r="Q83" s="21">
        <v>4.231348244</v>
      </c>
      <c r="R83" s="22">
        <v>905372.0</v>
      </c>
      <c r="S83" s="6">
        <f>(R83/1000*2.6)*(71/30)</f>
        <v>5571.055707</v>
      </c>
      <c r="T83" s="11">
        <f t="shared" si="97"/>
        <v>0.0007595235924</v>
      </c>
    </row>
    <row r="84">
      <c r="A84" s="2" t="s">
        <v>261</v>
      </c>
      <c r="B84" s="17" t="s">
        <v>262</v>
      </c>
      <c r="C84" s="4" t="s">
        <v>263</v>
      </c>
      <c r="D84" s="5">
        <v>260.90867</v>
      </c>
      <c r="E84" s="5">
        <v>602.19886</v>
      </c>
      <c r="F84" s="6">
        <f t="shared" si="101"/>
        <v>341.29019</v>
      </c>
      <c r="G84" s="7">
        <v>6302682.0</v>
      </c>
      <c r="H84" s="8">
        <f>(G84/1000*2.6)*(23/31)</f>
        <v>12158.07689</v>
      </c>
      <c r="I84" s="9">
        <f t="shared" si="102"/>
        <v>0.04953076588</v>
      </c>
      <c r="J84" s="5">
        <v>1610.783932</v>
      </c>
      <c r="K84" s="6">
        <f t="shared" si="103"/>
        <v>1008.585072</v>
      </c>
      <c r="L84" s="5">
        <v>1818.254422</v>
      </c>
      <c r="M84" s="6">
        <f t="shared" si="104"/>
        <v>207.47049</v>
      </c>
      <c r="N84" s="6">
        <f>(G84/1000*2.6)*(51/31)</f>
        <v>26959.21397</v>
      </c>
      <c r="O84" s="9">
        <f t="shared" si="105"/>
        <v>0.06744463781</v>
      </c>
      <c r="P84" s="3" t="s">
        <v>19</v>
      </c>
      <c r="Q84" s="21">
        <v>2139.821959</v>
      </c>
      <c r="R84" s="22">
        <v>5733890.0</v>
      </c>
      <c r="S84" s="6">
        <f>(R84/1000*2.6)*(64/30)</f>
        <v>31803.97653</v>
      </c>
      <c r="T84" s="11">
        <f t="shared" si="97"/>
        <v>0.06728158527</v>
      </c>
    </row>
    <row r="85">
      <c r="A85" s="2" t="s">
        <v>264</v>
      </c>
      <c r="B85" s="17" t="s">
        <v>265</v>
      </c>
      <c r="C85" s="1" t="s">
        <v>266</v>
      </c>
      <c r="D85" s="5">
        <v>31.8392872</v>
      </c>
      <c r="E85" s="5">
        <v>51.0627912</v>
      </c>
      <c r="F85" s="6">
        <f t="shared" si="101"/>
        <v>19.223504</v>
      </c>
      <c r="G85" s="7">
        <v>621408.0</v>
      </c>
      <c r="H85" s="8">
        <f t="shared" ref="H85:H87" si="106">(G85/1000*2.6)*(44/31)</f>
        <v>2293.195974</v>
      </c>
      <c r="I85" s="9">
        <f t="shared" si="102"/>
        <v>0.02226708566</v>
      </c>
      <c r="J85" s="5">
        <v>113.2406127</v>
      </c>
      <c r="K85" s="6">
        <f t="shared" si="103"/>
        <v>62.1778215</v>
      </c>
      <c r="L85" s="5">
        <v>136.9971815</v>
      </c>
      <c r="M85" s="6">
        <f t="shared" si="104"/>
        <v>23.7565688</v>
      </c>
      <c r="N85" s="6">
        <f t="shared" ref="N85:N87" si="107">(G85/1000*2.6)*(72/31)</f>
        <v>3752.502503</v>
      </c>
      <c r="O85" s="9">
        <f t="shared" si="105"/>
        <v>0.03650821855</v>
      </c>
      <c r="P85" s="3" t="s">
        <v>19</v>
      </c>
      <c r="Q85" s="5">
        <v>178.6967096</v>
      </c>
      <c r="R85" s="10">
        <v>1005309.0</v>
      </c>
      <c r="S85" s="6">
        <f t="shared" ref="S85:S87" si="108">(R85/1000*2.6)*(85/30)</f>
        <v>7405.7763</v>
      </c>
      <c r="T85" s="11">
        <f t="shared" si="97"/>
        <v>0.02412936907</v>
      </c>
    </row>
    <row r="86">
      <c r="A86" s="2" t="s">
        <v>267</v>
      </c>
      <c r="B86" s="17" t="s">
        <v>268</v>
      </c>
      <c r="C86" s="1" t="s">
        <v>269</v>
      </c>
      <c r="D86" s="5">
        <v>395.945756</v>
      </c>
      <c r="E86" s="5">
        <v>507.216545</v>
      </c>
      <c r="F86" s="6">
        <f t="shared" si="101"/>
        <v>111.270789</v>
      </c>
      <c r="G86" s="7">
        <v>3272067.0</v>
      </c>
      <c r="H86" s="8">
        <f t="shared" si="106"/>
        <v>12074.98274</v>
      </c>
      <c r="I86" s="9">
        <f t="shared" si="102"/>
        <v>0.04200557103</v>
      </c>
      <c r="J86" s="5">
        <v>682.3865082</v>
      </c>
      <c r="K86" s="6">
        <f t="shared" si="103"/>
        <v>175.1699632</v>
      </c>
      <c r="L86" s="5">
        <v>733.6044327</v>
      </c>
      <c r="M86" s="6">
        <f t="shared" si="104"/>
        <v>51.2179245</v>
      </c>
      <c r="N86" s="6">
        <f t="shared" si="107"/>
        <v>19759.06266</v>
      </c>
      <c r="O86" s="9">
        <f t="shared" si="105"/>
        <v>0.03712749159</v>
      </c>
      <c r="P86" s="3" t="s">
        <v>19</v>
      </c>
      <c r="Q86" s="21">
        <v>808.1629971</v>
      </c>
      <c r="R86" s="22">
        <v>1075519.0</v>
      </c>
      <c r="S86" s="6">
        <f t="shared" si="108"/>
        <v>7922.989967</v>
      </c>
      <c r="T86" s="11">
        <f t="shared" si="97"/>
        <v>0.1020022745</v>
      </c>
    </row>
    <row r="87">
      <c r="A87" s="2" t="s">
        <v>270</v>
      </c>
      <c r="B87" s="17" t="s">
        <v>271</v>
      </c>
      <c r="C87" s="1" t="s">
        <v>272</v>
      </c>
      <c r="D87" s="5">
        <v>672.960555</v>
      </c>
      <c r="E87" s="5">
        <v>1623.14476</v>
      </c>
      <c r="F87" s="6">
        <f t="shared" si="101"/>
        <v>950.184205</v>
      </c>
      <c r="G87" s="7">
        <v>1.961161E7</v>
      </c>
      <c r="H87" s="8">
        <f t="shared" si="106"/>
        <v>72373.16723</v>
      </c>
      <c r="I87" s="9">
        <f t="shared" si="102"/>
        <v>0.02242743854</v>
      </c>
      <c r="J87" s="5">
        <v>3042.051944</v>
      </c>
      <c r="K87" s="6">
        <f t="shared" si="103"/>
        <v>1418.907184</v>
      </c>
      <c r="L87" s="5">
        <v>3526.057754</v>
      </c>
      <c r="M87" s="6">
        <f t="shared" si="104"/>
        <v>484.00581</v>
      </c>
      <c r="N87" s="6">
        <f t="shared" si="107"/>
        <v>118428.8191</v>
      </c>
      <c r="O87" s="9">
        <f t="shared" si="105"/>
        <v>0.02977364615</v>
      </c>
      <c r="P87" s="3" t="s">
        <v>19</v>
      </c>
      <c r="Q87" s="21">
        <v>4372.332327</v>
      </c>
      <c r="R87" s="22">
        <v>8613256.0</v>
      </c>
      <c r="S87" s="6">
        <f t="shared" si="108"/>
        <v>63450.98587</v>
      </c>
      <c r="T87" s="11">
        <f t="shared" si="97"/>
        <v>0.06890881627</v>
      </c>
    </row>
    <row r="88">
      <c r="A88" s="2" t="s">
        <v>273</v>
      </c>
      <c r="B88" s="17" t="s">
        <v>274</v>
      </c>
      <c r="C88" s="1" t="s">
        <v>275</v>
      </c>
      <c r="D88" s="5"/>
      <c r="E88" s="5"/>
      <c r="F88" s="1"/>
      <c r="G88" s="7">
        <v>6275116.0</v>
      </c>
      <c r="H88" s="8"/>
      <c r="I88" s="14"/>
      <c r="J88" s="5">
        <v>0.409955329</v>
      </c>
      <c r="K88" s="6">
        <f t="shared" si="103"/>
        <v>0.409955329</v>
      </c>
      <c r="L88" s="5">
        <v>0.409955329</v>
      </c>
      <c r="M88" s="6">
        <f t="shared" si="104"/>
        <v>0</v>
      </c>
      <c r="N88" s="6"/>
      <c r="O88" s="14"/>
      <c r="P88" s="3" t="s">
        <v>19</v>
      </c>
      <c r="Q88" s="5">
        <v>0.409955329</v>
      </c>
      <c r="R88" s="10">
        <v>6160661.0</v>
      </c>
      <c r="S88" s="6">
        <f t="shared" ref="S88:S89" si="109">(R88/1000*2.6)*(7/30)</f>
        <v>3737.467673</v>
      </c>
      <c r="T88" s="11">
        <f t="shared" si="97"/>
        <v>0.0001096879933</v>
      </c>
    </row>
    <row r="89">
      <c r="A89" s="2" t="s">
        <v>276</v>
      </c>
      <c r="B89" s="17" t="s">
        <v>277</v>
      </c>
      <c r="C89" s="26" t="s">
        <v>278</v>
      </c>
      <c r="D89" s="5"/>
      <c r="E89" s="5"/>
      <c r="F89" s="1"/>
      <c r="G89" s="13"/>
      <c r="H89" s="8"/>
      <c r="I89" s="14"/>
      <c r="J89" s="5"/>
      <c r="K89" s="3"/>
      <c r="L89" s="5"/>
      <c r="M89" s="3"/>
      <c r="N89" s="6"/>
      <c r="O89" s="14"/>
      <c r="P89" s="3"/>
      <c r="Q89" s="5">
        <v>0.910785</v>
      </c>
      <c r="R89" s="10">
        <v>3589701.0</v>
      </c>
      <c r="S89" s="6">
        <f t="shared" si="109"/>
        <v>2177.75194</v>
      </c>
      <c r="T89" s="11">
        <f t="shared" si="97"/>
        <v>0.000418222564</v>
      </c>
    </row>
    <row r="90">
      <c r="A90" s="2" t="s">
        <v>279</v>
      </c>
      <c r="B90" s="17" t="s">
        <v>280</v>
      </c>
      <c r="C90" s="1" t="s">
        <v>281</v>
      </c>
      <c r="D90" s="5">
        <v>1.567485</v>
      </c>
      <c r="E90" s="5">
        <v>3.52264035</v>
      </c>
      <c r="F90" s="6">
        <f t="shared" ref="F90:F96" si="110">(E90-D90)</f>
        <v>1.95515535</v>
      </c>
      <c r="G90" s="7">
        <v>5869116.0</v>
      </c>
      <c r="H90" s="8">
        <f>(G90/1000*2.6)*(23/31)</f>
        <v>11321.71409</v>
      </c>
      <c r="I90" s="9">
        <f t="shared" ref="I90:I96" si="111">(E90/H90)</f>
        <v>0.0003111401968</v>
      </c>
      <c r="J90" s="5">
        <v>13.25774609</v>
      </c>
      <c r="K90" s="6">
        <f t="shared" ref="K90:K96" si="112">(J90-E90)</f>
        <v>9.73510574</v>
      </c>
      <c r="L90" s="5">
        <v>14.37898859</v>
      </c>
      <c r="M90" s="6">
        <f t="shared" ref="M90:M96" si="113">(L90-J90)</f>
        <v>1.1212425</v>
      </c>
      <c r="N90" s="6">
        <f>(G90/1000*2.6)*(51/31)</f>
        <v>25104.67037</v>
      </c>
      <c r="O90" s="9">
        <f t="shared" ref="O90:O96" si="114">(L90/N90)</f>
        <v>0.0005727614972</v>
      </c>
      <c r="P90" s="3" t="s">
        <v>19</v>
      </c>
      <c r="Q90" s="5">
        <v>16.27890561</v>
      </c>
      <c r="R90" s="10">
        <v>2181105.0</v>
      </c>
      <c r="S90" s="6">
        <f>(R90/1000*2.6)*(64/30)</f>
        <v>12097.8624</v>
      </c>
      <c r="T90" s="11">
        <f t="shared" si="97"/>
        <v>0.001345601816</v>
      </c>
    </row>
    <row r="91">
      <c r="A91" s="2" t="s">
        <v>282</v>
      </c>
      <c r="B91" s="17" t="s">
        <v>283</v>
      </c>
      <c r="C91" s="1" t="s">
        <v>284</v>
      </c>
      <c r="D91" s="5">
        <v>1368.31295</v>
      </c>
      <c r="E91" s="5">
        <v>1770.82123</v>
      </c>
      <c r="F91" s="6">
        <f t="shared" si="110"/>
        <v>402.50828</v>
      </c>
      <c r="G91" s="7">
        <v>4449608.0</v>
      </c>
      <c r="H91" s="8">
        <f>(G91/1000*2.6)*(44/31)</f>
        <v>16420.48888</v>
      </c>
      <c r="I91" s="9">
        <f t="shared" si="111"/>
        <v>0.1078421747</v>
      </c>
      <c r="J91" s="5">
        <v>2304.240082</v>
      </c>
      <c r="K91" s="6">
        <f t="shared" si="112"/>
        <v>533.418852</v>
      </c>
      <c r="L91" s="5">
        <v>2497.145093</v>
      </c>
      <c r="M91" s="6">
        <f t="shared" si="113"/>
        <v>192.905011</v>
      </c>
      <c r="N91" s="6">
        <f>(G91/1000*2.6)*(72/31)</f>
        <v>26869.89089</v>
      </c>
      <c r="O91" s="9">
        <f t="shared" si="114"/>
        <v>0.0929346942</v>
      </c>
      <c r="P91" s="3" t="s">
        <v>19</v>
      </c>
      <c r="Q91" s="5">
        <v>2877.040774</v>
      </c>
      <c r="R91" s="10">
        <v>5150398.0</v>
      </c>
      <c r="S91" s="6">
        <f>(R91/1000*2.6)*(85/30)</f>
        <v>37941.26527</v>
      </c>
      <c r="T91" s="11">
        <f t="shared" si="97"/>
        <v>0.07582880417</v>
      </c>
    </row>
    <row r="92">
      <c r="A92" s="2" t="s">
        <v>285</v>
      </c>
      <c r="B92" s="17" t="s">
        <v>286</v>
      </c>
      <c r="C92" s="4" t="s">
        <v>287</v>
      </c>
      <c r="D92" s="5">
        <v>50.8353126</v>
      </c>
      <c r="E92" s="5">
        <v>96.5057923</v>
      </c>
      <c r="F92" s="6">
        <f t="shared" si="110"/>
        <v>45.6704797</v>
      </c>
      <c r="G92" s="7">
        <v>3505407.0</v>
      </c>
      <c r="H92" s="8">
        <f>(G92/1000*2.6)*(37/31)</f>
        <v>10878.06946</v>
      </c>
      <c r="I92" s="9">
        <f t="shared" si="111"/>
        <v>0.00887159184</v>
      </c>
      <c r="J92" s="5">
        <v>172.0667664</v>
      </c>
      <c r="K92" s="6">
        <f t="shared" si="112"/>
        <v>75.5609741</v>
      </c>
      <c r="L92" s="5">
        <v>178.9472824</v>
      </c>
      <c r="M92" s="6">
        <f t="shared" si="113"/>
        <v>6.880516</v>
      </c>
      <c r="N92" s="6">
        <f>(G92/1000*2.6)*(65/31)</f>
        <v>19110.12203</v>
      </c>
      <c r="O92" s="9">
        <f t="shared" si="114"/>
        <v>0.009364005217</v>
      </c>
      <c r="P92" s="3" t="s">
        <v>19</v>
      </c>
      <c r="Q92" s="5">
        <v>200.8270523</v>
      </c>
      <c r="R92" s="10">
        <v>900775.0</v>
      </c>
      <c r="S92" s="6">
        <f>(R92/1000*2.6)*(78/30)</f>
        <v>6089.239</v>
      </c>
      <c r="T92" s="11">
        <f t="shared" si="97"/>
        <v>0.0329806487</v>
      </c>
    </row>
    <row r="93">
      <c r="A93" s="2" t="s">
        <v>288</v>
      </c>
      <c r="B93" s="17" t="s">
        <v>289</v>
      </c>
      <c r="C93" s="4" t="s">
        <v>290</v>
      </c>
      <c r="D93" s="5">
        <v>1.89574636</v>
      </c>
      <c r="E93" s="5">
        <v>2.26886761</v>
      </c>
      <c r="F93" s="6">
        <f t="shared" si="110"/>
        <v>0.37312125</v>
      </c>
      <c r="G93" s="7">
        <v>492624.0</v>
      </c>
      <c r="H93" s="8">
        <f t="shared" ref="H93:H95" si="115">(G93/1000*2.6)*(44/31)</f>
        <v>1817.941471</v>
      </c>
      <c r="I93" s="9">
        <f t="shared" si="111"/>
        <v>0.001248042165</v>
      </c>
      <c r="J93" s="5">
        <v>2.268867613</v>
      </c>
      <c r="K93" s="6">
        <f t="shared" si="112"/>
        <v>0.000000002999999804</v>
      </c>
      <c r="L93" s="5">
        <v>2.268867613</v>
      </c>
      <c r="M93" s="6">
        <f t="shared" si="113"/>
        <v>0</v>
      </c>
      <c r="N93" s="6">
        <f t="shared" ref="N93:N95" si="116">(G93/1000*2.6)*(72/31)</f>
        <v>2974.813316</v>
      </c>
      <c r="O93" s="9">
        <f t="shared" si="114"/>
        <v>0.0007626924354</v>
      </c>
      <c r="P93" s="3" t="s">
        <v>19</v>
      </c>
      <c r="Q93" s="5">
        <v>2.268867613</v>
      </c>
      <c r="R93" s="25"/>
      <c r="S93" s="6">
        <f>(G93/1000*2.6)*(85/31)</f>
        <v>3511.932387</v>
      </c>
      <c r="T93" s="11">
        <f t="shared" si="97"/>
        <v>0.0006460453571</v>
      </c>
    </row>
    <row r="94">
      <c r="A94" s="1" t="s">
        <v>291</v>
      </c>
      <c r="B94" s="4" t="s">
        <v>292</v>
      </c>
      <c r="C94" s="1" t="s">
        <v>293</v>
      </c>
      <c r="D94" s="5">
        <v>1.9017582</v>
      </c>
      <c r="E94" s="5">
        <v>2.2730082</v>
      </c>
      <c r="F94" s="6">
        <f t="shared" si="110"/>
        <v>0.37125</v>
      </c>
      <c r="G94" s="7">
        <v>7245787.0</v>
      </c>
      <c r="H94" s="8">
        <f t="shared" si="115"/>
        <v>26739.29138</v>
      </c>
      <c r="I94" s="9">
        <f t="shared" si="111"/>
        <v>0.00008500629907</v>
      </c>
      <c r="J94" s="5">
        <v>8.199655671</v>
      </c>
      <c r="K94" s="6">
        <f t="shared" si="112"/>
        <v>5.926647471</v>
      </c>
      <c r="L94" s="5">
        <v>10.42436852</v>
      </c>
      <c r="M94" s="6">
        <f t="shared" si="113"/>
        <v>2.224712849</v>
      </c>
      <c r="N94" s="6">
        <f t="shared" si="116"/>
        <v>43755.20408</v>
      </c>
      <c r="O94" s="9">
        <f t="shared" si="114"/>
        <v>0.0002382429414</v>
      </c>
      <c r="P94" s="3" t="s">
        <v>19</v>
      </c>
      <c r="Q94" s="5">
        <v>12.99021977</v>
      </c>
      <c r="R94" s="10">
        <v>8427429.0</v>
      </c>
      <c r="S94" s="6">
        <f t="shared" ref="S94:S95" si="117">(R94/1000*2.6)*(85/30)</f>
        <v>62082.0603</v>
      </c>
      <c r="T94" s="11">
        <f t="shared" si="97"/>
        <v>0.0002092427298</v>
      </c>
    </row>
    <row r="95">
      <c r="A95" s="1" t="s">
        <v>294</v>
      </c>
      <c r="B95" s="4" t="s">
        <v>295</v>
      </c>
      <c r="C95" s="1" t="s">
        <v>296</v>
      </c>
      <c r="D95" s="5">
        <v>196.919916</v>
      </c>
      <c r="E95" s="5">
        <v>275.645885</v>
      </c>
      <c r="F95" s="6">
        <f t="shared" si="110"/>
        <v>78.725969</v>
      </c>
      <c r="G95" s="7">
        <v>5313259.0</v>
      </c>
      <c r="H95" s="8">
        <f t="shared" si="115"/>
        <v>19607.63966</v>
      </c>
      <c r="I95" s="9">
        <f t="shared" si="111"/>
        <v>0.01405808602</v>
      </c>
      <c r="J95" s="5">
        <v>386.7974098</v>
      </c>
      <c r="K95" s="6">
        <f t="shared" si="112"/>
        <v>111.1515248</v>
      </c>
      <c r="L95" s="5">
        <v>411.6992428</v>
      </c>
      <c r="M95" s="6">
        <f t="shared" si="113"/>
        <v>24.901833</v>
      </c>
      <c r="N95" s="6">
        <f t="shared" si="116"/>
        <v>32085.22854</v>
      </c>
      <c r="O95" s="9">
        <f t="shared" si="114"/>
        <v>0.01283142622</v>
      </c>
      <c r="P95" s="3" t="s">
        <v>19</v>
      </c>
      <c r="Q95" s="5">
        <v>473.5134585</v>
      </c>
      <c r="R95" s="10">
        <v>746548.0</v>
      </c>
      <c r="S95" s="6">
        <f t="shared" si="117"/>
        <v>5499.570267</v>
      </c>
      <c r="T95" s="11">
        <f t="shared" si="97"/>
        <v>0.08610008338</v>
      </c>
    </row>
    <row r="96">
      <c r="A96" s="1" t="s">
        <v>297</v>
      </c>
      <c r="B96" s="4" t="s">
        <v>298</v>
      </c>
      <c r="C96" s="1" t="s">
        <v>299</v>
      </c>
      <c r="D96" s="5">
        <v>4.34914075</v>
      </c>
      <c r="E96" s="5">
        <v>28.1529274</v>
      </c>
      <c r="F96" s="6">
        <f t="shared" si="110"/>
        <v>23.80378665</v>
      </c>
      <c r="G96" s="7">
        <v>2833888.0</v>
      </c>
      <c r="H96" s="8">
        <f>(G96/1000*2.6)*(37/31)</f>
        <v>8794.194374</v>
      </c>
      <c r="I96" s="9">
        <f t="shared" si="111"/>
        <v>0.003201308295</v>
      </c>
      <c r="J96" s="5">
        <v>87.6671426</v>
      </c>
      <c r="K96" s="6">
        <f t="shared" si="112"/>
        <v>59.5142152</v>
      </c>
      <c r="L96" s="5">
        <v>95.27734685</v>
      </c>
      <c r="M96" s="6">
        <f t="shared" si="113"/>
        <v>7.61020425</v>
      </c>
      <c r="N96" s="6">
        <f>(G96/1000*2.6)*(65/31)</f>
        <v>15449.26039</v>
      </c>
      <c r="O96" s="9">
        <f t="shared" si="114"/>
        <v>0.006167113795</v>
      </c>
      <c r="P96" s="3" t="s">
        <v>19</v>
      </c>
      <c r="Q96" s="5">
        <v>106.207875</v>
      </c>
      <c r="R96" s="10">
        <v>1068524.0</v>
      </c>
      <c r="S96" s="6">
        <f>(R96/1000*2.6)*(78/30)</f>
        <v>7223.22224</v>
      </c>
      <c r="T96" s="11">
        <f t="shared" si="97"/>
        <v>0.01470366984</v>
      </c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27">
        <f>COUNTIF(L1:L96, "&gt;1000")</f>
        <v>14</v>
      </c>
      <c r="M97" s="3"/>
      <c r="N97" s="3"/>
      <c r="O97" s="28">
        <f>COUNTIF(O1:O96, "&gt;.1")</f>
        <v>4</v>
      </c>
      <c r="P97" s="3"/>
      <c r="Q97" s="3"/>
      <c r="R97" s="3"/>
      <c r="S97" s="3"/>
      <c r="T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29">
        <f>COUNTIF(O1:O96, "&gt;.05")</f>
        <v>13</v>
      </c>
      <c r="P98" s="3"/>
      <c r="Q98" s="27">
        <f>COUNTIF(Q1:Q96, "&gt;1000")</f>
        <v>15</v>
      </c>
      <c r="R98" s="3"/>
      <c r="S98" s="3"/>
      <c r="T98" s="27">
        <f>COUNTIF(T1:T96, "&gt;.10")</f>
        <v>15</v>
      </c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28">
        <f>COUNTIF(O1:O96, "&gt;.01")</f>
        <v>37</v>
      </c>
      <c r="P99" s="3"/>
      <c r="Q99" s="27">
        <f>COUNTIF(Q2:Q96, "&gt;100")-Q98</f>
        <v>37</v>
      </c>
      <c r="R99" s="3"/>
      <c r="S99" s="3"/>
      <c r="T99" s="27">
        <f>COUNTIF(T1:T96, "&gt;.01")-T98</f>
        <v>37</v>
      </c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27">
        <f>COUNTA(Q2:Q96)-Q99-Q98</f>
        <v>34</v>
      </c>
      <c r="R100" s="3"/>
      <c r="S100" s="3"/>
      <c r="T100" s="27">
        <f>COUNTA(T2:T96)-T99-T98</f>
        <v>33</v>
      </c>
    </row>
  </sheetData>
  <drawing r:id="rId1"/>
</worksheet>
</file>