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lan/projects/filepodsg/filepodswxpy/ui/sandbox/3f599bd1-29ad-11e6-a106-ac87a3087db6/"/>
    </mc:Choice>
  </mc:AlternateContent>
  <bookViews>
    <workbookView xWindow="1320" yWindow="1480" windowWidth="27860" windowHeight="23180" tabRatio="991"/>
  </bookViews>
  <sheets>
    <sheet name="Now" sheetId="1" r:id="rId1"/>
    <sheet name="Future" sheetId="2" r:id="rId2"/>
    <sheet name="InvestmentGoals" sheetId="3" r:id="rId3"/>
    <sheet name="CC Payoff" sheetId="4" r:id="rId4"/>
    <sheet name="Income Projection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5" l="1"/>
  <c r="F2" i="5"/>
  <c r="G2" i="5"/>
  <c r="J2" i="5"/>
  <c r="L2" i="5"/>
  <c r="D3" i="5"/>
  <c r="F3" i="5"/>
  <c r="G3" i="5"/>
  <c r="J3" i="5"/>
  <c r="L3" i="5"/>
  <c r="D4" i="5"/>
  <c r="F4" i="5"/>
  <c r="G4" i="5"/>
  <c r="J4" i="5"/>
  <c r="L4" i="5"/>
  <c r="D5" i="5"/>
  <c r="F5" i="5"/>
  <c r="G5" i="5"/>
  <c r="J5" i="5"/>
  <c r="L5" i="5"/>
  <c r="D6" i="5"/>
  <c r="F6" i="5"/>
  <c r="G6" i="5"/>
  <c r="J6" i="5"/>
  <c r="L6" i="5"/>
  <c r="D7" i="5"/>
  <c r="F7" i="5"/>
  <c r="G7" i="5"/>
  <c r="J7" i="5"/>
  <c r="L7" i="5"/>
  <c r="D8" i="5"/>
  <c r="F8" i="5"/>
  <c r="G8" i="5"/>
  <c r="J8" i="5"/>
  <c r="L8" i="5"/>
  <c r="D9" i="5"/>
  <c r="F9" i="5"/>
  <c r="G9" i="5"/>
  <c r="J9" i="5"/>
  <c r="L9" i="5"/>
  <c r="D10" i="5"/>
  <c r="F10" i="5"/>
  <c r="G10" i="5"/>
  <c r="J10" i="5"/>
  <c r="L10" i="5"/>
  <c r="D11" i="5"/>
  <c r="F11" i="5"/>
  <c r="G11" i="5"/>
  <c r="J11" i="5"/>
  <c r="L11" i="5"/>
  <c r="L13" i="5"/>
  <c r="D2" i="4"/>
  <c r="D3" i="4"/>
  <c r="D5" i="4"/>
  <c r="E5" i="4"/>
  <c r="G5" i="4"/>
  <c r="H5" i="4"/>
  <c r="D7" i="4"/>
  <c r="D8" i="4"/>
  <c r="D10" i="4"/>
  <c r="E11" i="4"/>
  <c r="G11" i="4"/>
  <c r="H11" i="4"/>
  <c r="D12" i="4"/>
  <c r="D13" i="4"/>
  <c r="D15" i="4"/>
  <c r="E16" i="4"/>
  <c r="F16" i="4"/>
  <c r="G16" i="4"/>
  <c r="H16" i="4"/>
  <c r="I28" i="3"/>
  <c r="K28" i="3"/>
  <c r="J9" i="3"/>
  <c r="N26" i="2"/>
  <c r="T26" i="2"/>
  <c r="U26" i="2"/>
  <c r="Q26" i="2"/>
  <c r="N25" i="2"/>
  <c r="T25" i="2"/>
  <c r="U25" i="2"/>
  <c r="Q25" i="2"/>
  <c r="N24" i="2"/>
  <c r="T24" i="2"/>
  <c r="U24" i="2"/>
  <c r="Q24" i="2"/>
  <c r="N23" i="2"/>
  <c r="T23" i="2"/>
  <c r="U23" i="2"/>
  <c r="Q23" i="2"/>
  <c r="N22" i="2"/>
  <c r="T22" i="2"/>
  <c r="U22" i="2"/>
  <c r="Q22" i="2"/>
  <c r="N21" i="2"/>
  <c r="T21" i="2"/>
  <c r="U21" i="2"/>
  <c r="Q21" i="2"/>
  <c r="N20" i="2"/>
  <c r="T20" i="2"/>
  <c r="U20" i="2"/>
  <c r="Q20" i="2"/>
  <c r="N19" i="2"/>
  <c r="T19" i="2"/>
  <c r="U19" i="2"/>
  <c r="Q19" i="2"/>
  <c r="N18" i="2"/>
  <c r="T18" i="2"/>
  <c r="U18" i="2"/>
  <c r="Q18" i="2"/>
  <c r="N17" i="2"/>
  <c r="T17" i="2"/>
  <c r="U17" i="2"/>
  <c r="Q17" i="2"/>
  <c r="N16" i="2"/>
  <c r="T16" i="2"/>
  <c r="U16" i="2"/>
  <c r="Q16" i="2"/>
  <c r="N15" i="2"/>
  <c r="T15" i="2"/>
  <c r="U15" i="2"/>
  <c r="Q15" i="2"/>
  <c r="N14" i="2"/>
  <c r="T14" i="2"/>
  <c r="U14" i="2"/>
  <c r="Q14" i="2"/>
  <c r="N13" i="2"/>
  <c r="T13" i="2"/>
  <c r="U13" i="2"/>
  <c r="Q13" i="2"/>
  <c r="N12" i="2"/>
  <c r="T12" i="2"/>
  <c r="U12" i="2"/>
  <c r="Q12" i="2"/>
  <c r="N11" i="2"/>
  <c r="T11" i="2"/>
  <c r="U11" i="2"/>
  <c r="Q11" i="2"/>
  <c r="N10" i="2"/>
  <c r="T10" i="2"/>
  <c r="U10" i="2"/>
  <c r="Q10" i="2"/>
  <c r="N9" i="2"/>
  <c r="T9" i="2"/>
  <c r="U9" i="2"/>
  <c r="Q9" i="2"/>
  <c r="N8" i="2"/>
  <c r="T8" i="2"/>
  <c r="U8" i="2"/>
  <c r="Q8" i="2"/>
  <c r="N7" i="2"/>
  <c r="T7" i="2"/>
  <c r="U7" i="2"/>
  <c r="Q7" i="2"/>
  <c r="N6" i="2"/>
  <c r="T6" i="2"/>
  <c r="U6" i="2"/>
  <c r="Q6" i="2"/>
  <c r="N5" i="2"/>
  <c r="T5" i="2"/>
  <c r="U5" i="2"/>
  <c r="Q5" i="2"/>
  <c r="M4" i="2"/>
  <c r="N4" i="2"/>
  <c r="T4" i="2"/>
  <c r="U4" i="2"/>
  <c r="Q4" i="2"/>
  <c r="N3" i="2"/>
  <c r="T3" i="2"/>
  <c r="U3" i="2"/>
  <c r="Q3" i="2"/>
  <c r="F37" i="1"/>
  <c r="G37" i="1"/>
  <c r="O31" i="1"/>
  <c r="J31" i="1"/>
  <c r="L31" i="1"/>
  <c r="C27" i="1"/>
  <c r="K12" i="1"/>
  <c r="M12" i="1"/>
  <c r="E11" i="1"/>
  <c r="H1" i="1"/>
  <c r="H2" i="1"/>
  <c r="H3" i="1"/>
  <c r="H8" i="1"/>
  <c r="H10" i="1"/>
  <c r="J8" i="1"/>
  <c r="E8" i="1"/>
  <c r="E7" i="1"/>
  <c r="I6" i="1"/>
</calcChain>
</file>

<file path=xl/sharedStrings.xml><?xml version="1.0" encoding="utf-8"?>
<sst xmlns="http://schemas.openxmlformats.org/spreadsheetml/2006/main" count="151" uniqueCount="117">
  <si>
    <t>SWA</t>
  </si>
  <si>
    <t>LD Budget</t>
  </si>
  <si>
    <t>month</t>
  </si>
  <si>
    <t>Allan (Est)</t>
  </si>
  <si>
    <t>Allan</t>
  </si>
  <si>
    <t>LD Accts Rec</t>
  </si>
  <si>
    <t>Leopard Data</t>
  </si>
  <si>
    <t>Ann Accts Rec</t>
  </si>
  <si>
    <t>Ann</t>
  </si>
  <si>
    <t>LD Checking</t>
  </si>
  <si>
    <t>Received</t>
  </si>
  <si>
    <t>Due</t>
  </si>
  <si>
    <t>Ann's Checking</t>
  </si>
  <si>
    <t>Exp</t>
  </si>
  <si>
    <t>Sharon</t>
  </si>
  <si>
    <t>Credit Cards</t>
  </si>
  <si>
    <t>total debt</t>
  </si>
  <si>
    <t>Ann R</t>
  </si>
  <si>
    <t>IRS</t>
  </si>
  <si>
    <t>total monthly debt payments</t>
  </si>
  <si>
    <t>leftover</t>
  </si>
  <si>
    <t>SDG</t>
  </si>
  <si>
    <t>Now</t>
  </si>
  <si>
    <t>Ann Car Worth</t>
  </si>
  <si>
    <t>Robert</t>
  </si>
  <si>
    <t>Ann Car Debt</t>
  </si>
  <si>
    <t>CC payoff in months</t>
  </si>
  <si>
    <t>Michael</t>
  </si>
  <si>
    <t>Allan Car Worth</t>
  </si>
  <si>
    <t>investments</t>
  </si>
  <si>
    <t>Allan Car Debt</t>
  </si>
  <si>
    <t>months out paying</t>
  </si>
  <si>
    <t>Allan's Insurance</t>
  </si>
  <si>
    <t>Ann's Malin 401k</t>
  </si>
  <si>
    <t>Ann's SWA 401K</t>
  </si>
  <si>
    <t>anethesia</t>
  </si>
  <si>
    <t>Ann's SWA ProfitSharing</t>
  </si>
  <si>
    <t>Ann's stock options</t>
  </si>
  <si>
    <t>Ann's American Century</t>
  </si>
  <si>
    <t>Taxes Owed LD</t>
  </si>
  <si>
    <t>owe to tax account</t>
  </si>
  <si>
    <t>Tax Account Savings</t>
  </si>
  <si>
    <t>House Value</t>
  </si>
  <si>
    <t>House Owed</t>
  </si>
  <si>
    <t>Scottrade Family</t>
  </si>
  <si>
    <t>Jewelry</t>
  </si>
  <si>
    <t>G Owed</t>
  </si>
  <si>
    <t>Nov 15, Dec 15, Jan 15</t>
  </si>
  <si>
    <t>LD Accts Payable</t>
  </si>
  <si>
    <t>&gt;&gt;&gt;&gt;&gt;&gt;&gt;</t>
  </si>
  <si>
    <t>Monthly Goals</t>
  </si>
  <si>
    <t>&lt;&lt;&lt;&lt;&lt;&lt;&lt;&lt;</t>
  </si>
  <si>
    <t>months left (til 65)</t>
  </si>
  <si>
    <t>Credit Card Payments</t>
  </si>
  <si>
    <t>ALL you can</t>
  </si>
  <si>
    <t>total month inv</t>
  </si>
  <si>
    <t>9% return year</t>
  </si>
  <si>
    <t>Scottrade Ann/Allan</t>
  </si>
  <si>
    <t>Scrottrade Baby G</t>
  </si>
  <si>
    <t>LD Taxes</t>
  </si>
  <si>
    <t>We are in the 25% tax bracket as a couple</t>
  </si>
  <si>
    <t>cash to hide for Ann</t>
  </si>
  <si>
    <t>credit card interest</t>
  </si>
  <si>
    <t>Year</t>
  </si>
  <si>
    <t>Age</t>
  </si>
  <si>
    <t>CC Debt</t>
  </si>
  <si>
    <t>Malin 401k</t>
  </si>
  <si>
    <t>Hope</t>
  </si>
  <si>
    <t>401k SWA</t>
  </si>
  <si>
    <t>G Edu</t>
  </si>
  <si>
    <t>Aunt Pattie</t>
  </si>
  <si>
    <t>G Wedding</t>
  </si>
  <si>
    <t>House Worth</t>
  </si>
  <si>
    <t>House Equity</t>
  </si>
  <si>
    <t>Ann Sal</t>
  </si>
  <si>
    <t>Allan Sal</t>
  </si>
  <si>
    <t>Sal Tog</t>
  </si>
  <si>
    <t>SWA Profit Sharing</t>
  </si>
  <si>
    <t>Net Worth Est</t>
  </si>
  <si>
    <t>7% income per yera</t>
  </si>
  <si>
    <t>Malin IRA (15%)</t>
  </si>
  <si>
    <t>401k SWA (6%)</t>
  </si>
  <si>
    <t>Aunt Patty (6%)</t>
  </si>
  <si>
    <t>Primary (15%)</t>
  </si>
  <si>
    <t>Per Month Investment</t>
  </si>
  <si>
    <t>http://www.daveramsey.com/article/investing-calculator/lifeandmoney_investing/#/entry_form</t>
  </si>
  <si>
    <t>Malin</t>
  </si>
  <si>
    <t>Aunt Patty</t>
  </si>
  <si>
    <t>Primary</t>
  </si>
  <si>
    <t>Client</t>
  </si>
  <si>
    <t>Gross</t>
  </si>
  <si>
    <t>Net</t>
  </si>
  <si>
    <t>Monthly Net</t>
  </si>
  <si>
    <t>Monthly Expenses</t>
  </si>
  <si>
    <t>Est CC Pay Down</t>
  </si>
  <si>
    <t>Triencon</t>
  </si>
  <si>
    <t>x</t>
  </si>
  <si>
    <t>NTT</t>
  </si>
  <si>
    <t>Month</t>
  </si>
  <si>
    <t>Work Days</t>
  </si>
  <si>
    <t>Hours</t>
  </si>
  <si>
    <t>Hours Per Day</t>
  </si>
  <si>
    <t>Ann Pay</t>
  </si>
  <si>
    <t>Additional</t>
  </si>
  <si>
    <t>Gross Net</t>
  </si>
  <si>
    <t>Expenses</t>
  </si>
  <si>
    <t>Net Net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</si>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</sst>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m/d/yyyy"/>
  </numFmts>
  <fonts count="5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/>
      <sz val="11"/>
      <name val="Cambria"/>
      <family val="1"/>
      <charset val="1"/>
    </font>
    <font>
      <u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9" fontId="1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1">
    <dxf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veramsey.com/article/investing-calculator/lifeandmoney_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C11" sqref="C11"/>
    </sheetView>
  </sheetViews>
  <sheetFormatPr baseColWidth="10" defaultColWidth="8.83203125" defaultRowHeight="13" x14ac:dyDescent="0.15"/>
  <cols>
    <col min="2" max="2" width="24.5" customWidth="1"/>
    <col min="3" max="3" width="16.33203125" customWidth="1"/>
  </cols>
  <sheetData>
    <row r="1" spans="1:14" ht="14" x14ac:dyDescent="0.15">
      <c r="F1" s="1" t="s">
        <v>0</v>
      </c>
      <c r="G1" s="2">
        <v>1029.31</v>
      </c>
      <c r="H1" s="3">
        <f>G1*2</f>
        <v>2058.62</v>
      </c>
      <c r="I1" s="1"/>
      <c r="J1" s="1"/>
      <c r="L1" s="1" t="s">
        <v>1</v>
      </c>
      <c r="M1" s="1">
        <v>500</v>
      </c>
      <c r="N1" s="1" t="s">
        <v>2</v>
      </c>
    </row>
    <row r="2" spans="1:14" ht="14" x14ac:dyDescent="0.15">
      <c r="B2" s="1"/>
      <c r="C2" s="1"/>
      <c r="F2" s="1" t="s">
        <v>3</v>
      </c>
      <c r="G2" s="2">
        <v>6240</v>
      </c>
      <c r="H2" s="3">
        <f>G2*2</f>
        <v>12480</v>
      </c>
      <c r="I2" s="4"/>
      <c r="J2" s="4"/>
    </row>
    <row r="3" spans="1:14" ht="14" x14ac:dyDescent="0.15">
      <c r="A3" s="1" t="s">
        <v>4</v>
      </c>
      <c r="B3" s="1" t="s">
        <v>5</v>
      </c>
      <c r="C3" s="1">
        <v>5700</v>
      </c>
      <c r="E3" s="1"/>
      <c r="F3" s="1"/>
      <c r="H3" s="3">
        <f>SUM(H1:H2)</f>
        <v>14538.619999999999</v>
      </c>
      <c r="I3" s="4"/>
      <c r="J3" s="4"/>
      <c r="K3" s="1" t="s">
        <v>6</v>
      </c>
    </row>
    <row r="4" spans="1:14" ht="14" x14ac:dyDescent="0.15">
      <c r="A4" s="1"/>
      <c r="B4" s="1" t="s">
        <v>7</v>
      </c>
      <c r="C4" s="1">
        <v>1105</v>
      </c>
      <c r="E4" s="1"/>
      <c r="F4" s="1"/>
      <c r="H4" s="3"/>
      <c r="I4" s="4"/>
      <c r="J4" s="4"/>
      <c r="K4" s="1"/>
    </row>
    <row r="5" spans="1:14" ht="14" x14ac:dyDescent="0.15">
      <c r="A5" s="1" t="s">
        <v>8</v>
      </c>
      <c r="B5" s="1" t="s">
        <v>9</v>
      </c>
      <c r="C5" s="1">
        <v>175</v>
      </c>
      <c r="H5" s="5"/>
      <c r="I5" s="4"/>
      <c r="J5" s="4"/>
      <c r="K5" s="1"/>
      <c r="L5" s="1"/>
      <c r="M5" s="6" t="s">
        <v>10</v>
      </c>
      <c r="N5" s="1" t="s">
        <v>11</v>
      </c>
    </row>
    <row r="6" spans="1:14" ht="14" x14ac:dyDescent="0.15">
      <c r="A6" s="1" t="s">
        <v>8</v>
      </c>
      <c r="B6" s="1" t="s">
        <v>12</v>
      </c>
      <c r="C6" s="1">
        <v>500</v>
      </c>
      <c r="G6" s="1" t="s">
        <v>13</v>
      </c>
      <c r="H6" s="6">
        <v>7889</v>
      </c>
      <c r="I6" s="7">
        <f>H6/H3</f>
        <v>0.54262371531823517</v>
      </c>
      <c r="J6" s="4"/>
      <c r="K6" s="1">
        <v>0</v>
      </c>
      <c r="L6" s="1" t="s">
        <v>14</v>
      </c>
      <c r="M6" s="8">
        <v>42048</v>
      </c>
      <c r="N6" s="8">
        <v>42078</v>
      </c>
    </row>
    <row r="7" spans="1:14" ht="14" x14ac:dyDescent="0.15">
      <c r="A7" s="1" t="s">
        <v>8</v>
      </c>
      <c r="B7" s="1" t="s">
        <v>15</v>
      </c>
      <c r="C7" s="1">
        <v>-38000</v>
      </c>
      <c r="E7">
        <f>C7+C8+C10+C12+C19+C22</f>
        <v>-325142</v>
      </c>
      <c r="F7" s="1" t="s">
        <v>16</v>
      </c>
      <c r="H7" s="6"/>
      <c r="I7" s="4"/>
      <c r="J7" s="4"/>
      <c r="K7" s="1">
        <v>0</v>
      </c>
      <c r="L7" s="1" t="s">
        <v>17</v>
      </c>
      <c r="M7" s="8">
        <v>42072</v>
      </c>
      <c r="N7" s="8">
        <v>42095</v>
      </c>
    </row>
    <row r="8" spans="1:14" ht="14" x14ac:dyDescent="0.15">
      <c r="A8" s="1" t="s">
        <v>8</v>
      </c>
      <c r="B8" s="1" t="s">
        <v>18</v>
      </c>
      <c r="C8" s="1">
        <v>-24583</v>
      </c>
      <c r="D8" s="1">
        <v>933</v>
      </c>
      <c r="E8">
        <f>D8+D10+D12+D22</f>
        <v>3505</v>
      </c>
      <c r="F8" s="1" t="s">
        <v>19</v>
      </c>
      <c r="H8" s="3">
        <f>H3-H6</f>
        <v>6649.619999999999</v>
      </c>
      <c r="I8" s="4" t="s">
        <v>20</v>
      </c>
      <c r="J8" s="7">
        <f>H8/H3</f>
        <v>0.45737628468176483</v>
      </c>
      <c r="K8" s="1">
        <v>3800</v>
      </c>
      <c r="L8" s="1" t="s">
        <v>21</v>
      </c>
      <c r="M8" s="8">
        <v>42050</v>
      </c>
      <c r="N8" s="1" t="s">
        <v>22</v>
      </c>
    </row>
    <row r="9" spans="1:14" ht="14" x14ac:dyDescent="0.15">
      <c r="B9" s="1" t="s">
        <v>23</v>
      </c>
      <c r="C9" s="1">
        <v>37000</v>
      </c>
      <c r="H9" s="6"/>
      <c r="I9" s="4"/>
      <c r="J9" s="4"/>
      <c r="K9" s="1">
        <v>0</v>
      </c>
      <c r="L9" s="1" t="s">
        <v>24</v>
      </c>
      <c r="M9" s="8">
        <v>42078</v>
      </c>
      <c r="N9" s="8">
        <v>42064</v>
      </c>
    </row>
    <row r="10" spans="1:14" ht="14" x14ac:dyDescent="0.15">
      <c r="A10" s="1" t="s">
        <v>8</v>
      </c>
      <c r="B10" s="1" t="s">
        <v>25</v>
      </c>
      <c r="C10" s="1">
        <v>-35247</v>
      </c>
      <c r="D10" s="1">
        <v>600</v>
      </c>
      <c r="H10" s="9">
        <f>C7/H8</f>
        <v>-5.7146122635579184</v>
      </c>
      <c r="I10" s="4" t="s">
        <v>26</v>
      </c>
      <c r="J10" s="4"/>
      <c r="K10" s="1">
        <v>0</v>
      </c>
      <c r="L10" s="1" t="s">
        <v>27</v>
      </c>
      <c r="M10" s="8">
        <v>42074</v>
      </c>
      <c r="N10" s="8">
        <v>42075</v>
      </c>
    </row>
    <row r="11" spans="1:14" ht="14" x14ac:dyDescent="0.15">
      <c r="B11" s="1" t="s">
        <v>28</v>
      </c>
      <c r="C11" s="1">
        <v>18000</v>
      </c>
      <c r="E11">
        <f>C13+C14+C15+C16+C18+C23</f>
        <v>63254</v>
      </c>
      <c r="F11" s="1" t="s">
        <v>29</v>
      </c>
      <c r="H11" s="6"/>
      <c r="I11" s="4"/>
      <c r="J11" s="4"/>
    </row>
    <row r="12" spans="1:14" ht="14" x14ac:dyDescent="0.15">
      <c r="A12" s="1" t="s">
        <v>8</v>
      </c>
      <c r="B12" s="1" t="s">
        <v>30</v>
      </c>
      <c r="C12" s="1">
        <v>-16412</v>
      </c>
      <c r="D12" s="1">
        <v>350</v>
      </c>
      <c r="H12" s="6"/>
      <c r="I12" s="1"/>
      <c r="J12" s="1"/>
      <c r="K12">
        <f>SUM(K6:K10)</f>
        <v>3800</v>
      </c>
      <c r="M12">
        <f>K12/M1</f>
        <v>7.6</v>
      </c>
      <c r="N12" s="1" t="s">
        <v>31</v>
      </c>
    </row>
    <row r="13" spans="1:14" ht="14" x14ac:dyDescent="0.15">
      <c r="B13" s="1" t="s">
        <v>32</v>
      </c>
      <c r="C13" s="1">
        <v>2238</v>
      </c>
      <c r="H13" s="6"/>
      <c r="I13" s="1"/>
    </row>
    <row r="14" spans="1:14" ht="14" x14ac:dyDescent="0.15">
      <c r="A14" s="1" t="s">
        <v>8</v>
      </c>
      <c r="B14" s="1" t="s">
        <v>33</v>
      </c>
      <c r="C14" s="1">
        <v>15957</v>
      </c>
      <c r="H14" s="6"/>
      <c r="I14" s="10"/>
      <c r="J14" s="10"/>
      <c r="K14" s="11"/>
    </row>
    <row r="15" spans="1:14" ht="14" x14ac:dyDescent="0.15">
      <c r="A15" s="1" t="s">
        <v>8</v>
      </c>
      <c r="B15" s="1" t="s">
        <v>34</v>
      </c>
      <c r="C15" s="1">
        <v>27528</v>
      </c>
      <c r="H15" s="6"/>
      <c r="I15" s="1"/>
      <c r="J15" s="10"/>
      <c r="K15" s="1">
        <v>600</v>
      </c>
      <c r="L15" s="1" t="s">
        <v>35</v>
      </c>
    </row>
    <row r="16" spans="1:14" ht="14" x14ac:dyDescent="0.15">
      <c r="A16" s="1" t="s">
        <v>8</v>
      </c>
      <c r="B16" s="1" t="s">
        <v>36</v>
      </c>
      <c r="C16" s="1">
        <v>14281</v>
      </c>
      <c r="H16" s="6"/>
      <c r="J16" s="1"/>
      <c r="K16" s="1"/>
      <c r="L16" s="1"/>
    </row>
    <row r="17" spans="1:15" ht="14" x14ac:dyDescent="0.15">
      <c r="B17" s="1" t="s">
        <v>37</v>
      </c>
      <c r="C17" s="1"/>
      <c r="H17" s="6"/>
      <c r="I17" s="1"/>
      <c r="K17" s="1"/>
      <c r="L17" s="1"/>
    </row>
    <row r="18" spans="1:15" ht="14" x14ac:dyDescent="0.15">
      <c r="A18" s="1" t="s">
        <v>8</v>
      </c>
      <c r="B18" s="1" t="s">
        <v>38</v>
      </c>
      <c r="C18" s="1">
        <v>3250</v>
      </c>
      <c r="H18" s="6"/>
      <c r="I18" s="1"/>
      <c r="J18" s="1"/>
      <c r="K18" s="11"/>
      <c r="L18" s="12"/>
    </row>
    <row r="19" spans="1:15" ht="14" x14ac:dyDescent="0.15">
      <c r="A19" s="1" t="s">
        <v>4</v>
      </c>
      <c r="B19" s="1" t="s">
        <v>39</v>
      </c>
      <c r="C19" s="1">
        <v>0</v>
      </c>
      <c r="D19">
        <v>20000</v>
      </c>
      <c r="E19" s="1" t="s">
        <v>40</v>
      </c>
      <c r="H19" s="6"/>
      <c r="I19" s="1"/>
    </row>
    <row r="20" spans="1:15" ht="14" x14ac:dyDescent="0.15">
      <c r="B20" s="1" t="s">
        <v>41</v>
      </c>
      <c r="C20" s="1">
        <v>0</v>
      </c>
      <c r="H20" s="6"/>
      <c r="I20" s="1"/>
      <c r="J20" s="1"/>
    </row>
    <row r="21" spans="1:15" ht="14" x14ac:dyDescent="0.15">
      <c r="A21" s="1" t="s">
        <v>4</v>
      </c>
      <c r="B21" s="1" t="s">
        <v>42</v>
      </c>
      <c r="C21" s="1">
        <v>300000</v>
      </c>
      <c r="H21" s="6"/>
      <c r="I21" s="1"/>
      <c r="J21" s="1"/>
    </row>
    <row r="22" spans="1:15" ht="14" x14ac:dyDescent="0.15">
      <c r="A22" s="1" t="s">
        <v>8</v>
      </c>
      <c r="B22" s="1" t="s">
        <v>43</v>
      </c>
      <c r="C22" s="1">
        <v>-210900</v>
      </c>
      <c r="D22" s="1">
        <v>1622</v>
      </c>
      <c r="H22" s="6"/>
      <c r="I22" s="1"/>
      <c r="J22" s="1"/>
    </row>
    <row r="23" spans="1:15" ht="14" x14ac:dyDescent="0.15">
      <c r="A23" s="1" t="s">
        <v>8</v>
      </c>
      <c r="B23" s="1" t="s">
        <v>44</v>
      </c>
      <c r="C23" s="1">
        <v>0</v>
      </c>
      <c r="H23" s="6"/>
      <c r="I23" s="1"/>
      <c r="J23" s="1"/>
    </row>
    <row r="24" spans="1:15" ht="14" x14ac:dyDescent="0.15">
      <c r="A24" s="1" t="s">
        <v>4</v>
      </c>
      <c r="B24" s="1" t="s">
        <v>45</v>
      </c>
      <c r="C24" s="1">
        <v>13350</v>
      </c>
      <c r="E24" t="s">
        <v>46</v>
      </c>
      <c r="F24" s="1" t="s">
        <v>47</v>
      </c>
      <c r="G24">
        <v>750</v>
      </c>
      <c r="H24" s="6"/>
      <c r="I24" s="1"/>
      <c r="J24" s="1"/>
    </row>
    <row r="25" spans="1:15" ht="14" x14ac:dyDescent="0.15">
      <c r="B25" s="1" t="s">
        <v>48</v>
      </c>
      <c r="C25" s="1">
        <v>0</v>
      </c>
      <c r="E25" s="1"/>
      <c r="F25">
        <v>6000</v>
      </c>
      <c r="H25" s="6"/>
      <c r="I25" s="1"/>
      <c r="J25" s="1"/>
    </row>
    <row r="26" spans="1:15" ht="14" x14ac:dyDescent="0.15">
      <c r="B26" s="1"/>
      <c r="C26" s="1"/>
      <c r="H26" s="6"/>
      <c r="J26" s="1"/>
      <c r="L26" s="1"/>
    </row>
    <row r="27" spans="1:15" ht="14" x14ac:dyDescent="0.15">
      <c r="C27">
        <f>SUM(C3:C25)</f>
        <v>113942</v>
      </c>
      <c r="H27" s="6"/>
      <c r="I27" s="1"/>
      <c r="J27" s="1"/>
      <c r="L27" s="1"/>
    </row>
    <row r="28" spans="1:15" ht="14" x14ac:dyDescent="0.15">
      <c r="H28" s="6"/>
      <c r="L28" s="1"/>
    </row>
    <row r="29" spans="1:15" ht="14" x14ac:dyDescent="0.15">
      <c r="B29" s="1"/>
      <c r="C29" s="1"/>
      <c r="D29" s="1"/>
      <c r="E29" s="1"/>
      <c r="F29" s="1"/>
      <c r="H29" s="6"/>
      <c r="L29" s="1"/>
      <c r="M29" s="1"/>
    </row>
    <row r="30" spans="1:15" ht="14" x14ac:dyDescent="0.15">
      <c r="B30" s="1"/>
      <c r="C30" s="1"/>
      <c r="E30" s="1" t="s">
        <v>49</v>
      </c>
      <c r="F30" s="1" t="s">
        <v>50</v>
      </c>
      <c r="G30" s="1" t="s">
        <v>51</v>
      </c>
      <c r="H30" s="6"/>
      <c r="I30" s="1"/>
      <c r="K30" s="1" t="s">
        <v>52</v>
      </c>
      <c r="L30" s="1"/>
      <c r="M30" s="1"/>
    </row>
    <row r="31" spans="1:15" ht="14" x14ac:dyDescent="0.15">
      <c r="B31" s="1"/>
      <c r="C31" s="1"/>
      <c r="F31" s="1" t="s">
        <v>53</v>
      </c>
      <c r="G31" s="1" t="s">
        <v>54</v>
      </c>
      <c r="H31" s="6"/>
      <c r="I31" s="1" t="s">
        <v>55</v>
      </c>
      <c r="J31">
        <f>2500+500+200</f>
        <v>3200</v>
      </c>
      <c r="K31" s="1">
        <v>306</v>
      </c>
      <c r="L31" s="1">
        <f>J31*K31</f>
        <v>979200</v>
      </c>
      <c r="M31" s="1" t="s">
        <v>56</v>
      </c>
      <c r="N31" s="1">
        <v>3900000</v>
      </c>
      <c r="O31">
        <f>N31*0.05</f>
        <v>195000</v>
      </c>
    </row>
    <row r="32" spans="1:15" ht="14" x14ac:dyDescent="0.15">
      <c r="B32" s="1"/>
      <c r="C32" s="1"/>
      <c r="F32" s="1" t="s">
        <v>57</v>
      </c>
      <c r="G32" s="1">
        <v>2500</v>
      </c>
      <c r="H32" s="6"/>
      <c r="I32" s="1"/>
      <c r="K32" s="1"/>
      <c r="L32" s="1"/>
      <c r="M32" s="1"/>
    </row>
    <row r="33" spans="2:13" ht="14" x14ac:dyDescent="0.15">
      <c r="B33" s="1"/>
      <c r="C33" s="1"/>
      <c r="F33" s="1" t="s">
        <v>58</v>
      </c>
      <c r="G33" s="1">
        <v>250</v>
      </c>
      <c r="H33" s="6"/>
      <c r="I33" s="1"/>
      <c r="K33" s="1"/>
      <c r="L33" s="1"/>
      <c r="M33" s="1"/>
    </row>
    <row r="34" spans="2:13" ht="14" x14ac:dyDescent="0.15">
      <c r="B34" s="1"/>
      <c r="C34" s="1"/>
      <c r="F34" s="1" t="s">
        <v>59</v>
      </c>
      <c r="G34" s="13">
        <v>0.25</v>
      </c>
      <c r="H34" s="6"/>
      <c r="I34" s="1" t="s">
        <v>60</v>
      </c>
      <c r="K34" s="1"/>
      <c r="L34" s="1"/>
      <c r="M34" s="1"/>
    </row>
    <row r="35" spans="2:13" ht="14" x14ac:dyDescent="0.15">
      <c r="B35" s="1"/>
      <c r="C35" s="1"/>
      <c r="F35" s="1" t="s">
        <v>61</v>
      </c>
      <c r="G35" s="1">
        <v>200</v>
      </c>
      <c r="H35" s="6"/>
      <c r="K35" s="1"/>
      <c r="L35" s="1"/>
      <c r="M35" s="1"/>
    </row>
    <row r="37" spans="2:13" x14ac:dyDescent="0.15">
      <c r="E37" t="s">
        <v>62</v>
      </c>
      <c r="F37">
        <f>0.2/365*C7</f>
        <v>-20.82191780821918</v>
      </c>
      <c r="G37">
        <f>F37*30.5</f>
        <v>-635.06849315068496</v>
      </c>
    </row>
  </sheetData>
  <conditionalFormatting sqref="G2">
    <cfRule type="expression" dxfId="0" priority="2">
      <formula>LEN(TRIM(G2))&gt;0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workbookViewId="0"/>
  </sheetViews>
  <sheetFormatPr baseColWidth="10" defaultColWidth="8.83203125" defaultRowHeight="13" x14ac:dyDescent="0.15"/>
  <sheetData>
    <row r="2" spans="1:21" ht="14" x14ac:dyDescent="0.15">
      <c r="B2" s="1" t="s">
        <v>63</v>
      </c>
      <c r="C2" s="1" t="s">
        <v>64</v>
      </c>
      <c r="D2" s="1" t="s">
        <v>18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43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T2" s="1" t="s">
        <v>78</v>
      </c>
      <c r="U2" s="1" t="s">
        <v>79</v>
      </c>
    </row>
    <row r="3" spans="1:21" ht="14" x14ac:dyDescent="0.15">
      <c r="A3" s="1">
        <v>39</v>
      </c>
      <c r="B3" s="1">
        <v>2015</v>
      </c>
      <c r="C3" s="1">
        <v>39</v>
      </c>
      <c r="D3" s="1">
        <v>34000</v>
      </c>
      <c r="E3" s="1">
        <v>24000</v>
      </c>
      <c r="F3" s="1">
        <v>17120</v>
      </c>
      <c r="G3" s="1">
        <v>0</v>
      </c>
      <c r="H3" s="1">
        <v>9600</v>
      </c>
      <c r="I3" s="1">
        <v>400</v>
      </c>
      <c r="J3" s="1">
        <v>2800</v>
      </c>
      <c r="K3" s="1">
        <v>50</v>
      </c>
      <c r="L3" s="1">
        <v>216000</v>
      </c>
      <c r="M3" s="1">
        <v>235000</v>
      </c>
      <c r="N3" s="1">
        <f t="shared" ref="N3:N26" si="0">M3-L3</f>
        <v>19000</v>
      </c>
      <c r="O3" s="1">
        <v>41000</v>
      </c>
      <c r="P3" s="1">
        <v>80000</v>
      </c>
      <c r="Q3" s="1">
        <f t="shared" ref="Q3:Q26" si="1">P3+O3</f>
        <v>121000</v>
      </c>
      <c r="R3" s="1">
        <v>4040</v>
      </c>
      <c r="T3">
        <f t="shared" ref="T3:T26" si="2">R3+N3+K3+J3+I3+H3+F3-E3-D3+G3</f>
        <v>-4990</v>
      </c>
      <c r="U3">
        <f t="shared" ref="U3:U26" si="3">T3*0.07</f>
        <v>-349.3</v>
      </c>
    </row>
    <row r="4" spans="1:21" ht="14" x14ac:dyDescent="0.15">
      <c r="A4" s="1">
        <v>40</v>
      </c>
      <c r="B4" s="1">
        <v>2016</v>
      </c>
      <c r="C4" s="1">
        <v>40</v>
      </c>
      <c r="D4" s="1">
        <v>22000</v>
      </c>
      <c r="E4" s="1">
        <v>12000</v>
      </c>
      <c r="F4" s="1">
        <v>18318</v>
      </c>
      <c r="G4" s="1">
        <v>0</v>
      </c>
      <c r="H4" s="1">
        <v>16600</v>
      </c>
      <c r="I4" s="1">
        <v>2300</v>
      </c>
      <c r="J4" s="1">
        <v>2900</v>
      </c>
      <c r="K4" s="1">
        <v>695</v>
      </c>
      <c r="L4" s="1">
        <v>214000</v>
      </c>
      <c r="M4">
        <f>242050</f>
        <v>242050</v>
      </c>
      <c r="N4" s="1">
        <f t="shared" si="0"/>
        <v>28050</v>
      </c>
      <c r="O4" s="1">
        <v>42200</v>
      </c>
      <c r="P4" s="1">
        <v>82000</v>
      </c>
      <c r="Q4" s="1">
        <f t="shared" si="1"/>
        <v>124200</v>
      </c>
      <c r="R4" s="1">
        <v>7000</v>
      </c>
      <c r="T4">
        <f t="shared" si="2"/>
        <v>41863</v>
      </c>
      <c r="U4">
        <f t="shared" si="3"/>
        <v>2930.4100000000003</v>
      </c>
    </row>
    <row r="5" spans="1:21" ht="14" x14ac:dyDescent="0.15">
      <c r="A5" s="1">
        <v>41</v>
      </c>
      <c r="B5" s="1">
        <v>2017</v>
      </c>
      <c r="C5" s="1">
        <v>41</v>
      </c>
      <c r="D5" s="1">
        <v>10000</v>
      </c>
      <c r="E5" s="1">
        <v>0</v>
      </c>
      <c r="F5" s="1">
        <v>19600</v>
      </c>
      <c r="G5" s="1">
        <v>0</v>
      </c>
      <c r="H5" s="1">
        <v>24243</v>
      </c>
      <c r="I5" s="1">
        <v>4400</v>
      </c>
      <c r="J5" s="1">
        <v>3200</v>
      </c>
      <c r="K5" s="1">
        <v>1386</v>
      </c>
      <c r="L5" s="1">
        <v>210500</v>
      </c>
      <c r="M5" s="1">
        <v>250000</v>
      </c>
      <c r="N5" s="1">
        <f t="shared" si="0"/>
        <v>39500</v>
      </c>
      <c r="O5" s="1">
        <v>43400</v>
      </c>
      <c r="P5" s="1">
        <v>84000</v>
      </c>
      <c r="Q5" s="1">
        <f t="shared" si="1"/>
        <v>127400</v>
      </c>
      <c r="R5" s="1">
        <v>10000</v>
      </c>
      <c r="T5">
        <f t="shared" si="2"/>
        <v>92329</v>
      </c>
      <c r="U5">
        <f t="shared" si="3"/>
        <v>6463.0300000000007</v>
      </c>
    </row>
    <row r="6" spans="1:21" ht="14" x14ac:dyDescent="0.15">
      <c r="A6" s="1">
        <v>42</v>
      </c>
      <c r="B6" s="1">
        <v>2018</v>
      </c>
      <c r="C6" s="1">
        <v>42</v>
      </c>
      <c r="D6" s="1">
        <v>0</v>
      </c>
      <c r="E6" s="1"/>
      <c r="F6" s="1">
        <v>20972</v>
      </c>
      <c r="G6" s="1">
        <v>12000</v>
      </c>
      <c r="H6" s="1">
        <v>32360</v>
      </c>
      <c r="I6" s="1">
        <v>6600</v>
      </c>
      <c r="J6" s="1">
        <v>3400</v>
      </c>
      <c r="K6" s="1">
        <v>2100</v>
      </c>
      <c r="L6" s="1">
        <v>206000</v>
      </c>
      <c r="M6" s="1">
        <v>257000</v>
      </c>
      <c r="N6" s="1">
        <f t="shared" si="0"/>
        <v>51000</v>
      </c>
      <c r="O6" s="1">
        <v>44600</v>
      </c>
      <c r="P6" s="1">
        <v>86000</v>
      </c>
      <c r="Q6" s="1">
        <f t="shared" si="1"/>
        <v>130600</v>
      </c>
      <c r="R6" s="1">
        <v>12973.333333333299</v>
      </c>
      <c r="T6">
        <f t="shared" si="2"/>
        <v>141405.33333333331</v>
      </c>
      <c r="U6">
        <f t="shared" si="3"/>
        <v>9898.373333333333</v>
      </c>
    </row>
    <row r="7" spans="1:21" ht="14" x14ac:dyDescent="0.15">
      <c r="A7" s="1">
        <v>43</v>
      </c>
      <c r="B7" s="1">
        <v>2019</v>
      </c>
      <c r="C7" s="1">
        <v>43</v>
      </c>
      <c r="D7" s="1">
        <v>0</v>
      </c>
      <c r="E7" s="1"/>
      <c r="F7" s="1">
        <v>22440</v>
      </c>
      <c r="G7" s="1">
        <v>25680</v>
      </c>
      <c r="H7" s="1">
        <v>41000</v>
      </c>
      <c r="I7" s="1">
        <v>9000</v>
      </c>
      <c r="J7" s="1">
        <v>3600</v>
      </c>
      <c r="K7" s="1">
        <v>3000</v>
      </c>
      <c r="L7" s="1">
        <v>202000</v>
      </c>
      <c r="M7" s="1">
        <v>264000</v>
      </c>
      <c r="N7" s="1">
        <f t="shared" si="0"/>
        <v>62000</v>
      </c>
      <c r="O7" s="1">
        <v>45800</v>
      </c>
      <c r="P7" s="1">
        <v>88000</v>
      </c>
      <c r="Q7" s="1">
        <f t="shared" si="1"/>
        <v>133800</v>
      </c>
      <c r="R7" s="1">
        <v>15953.333333333299</v>
      </c>
      <c r="T7">
        <f t="shared" si="2"/>
        <v>182673.33333333331</v>
      </c>
      <c r="U7">
        <f t="shared" si="3"/>
        <v>12787.133333333333</v>
      </c>
    </row>
    <row r="8" spans="1:21" ht="14" x14ac:dyDescent="0.15">
      <c r="A8" s="1">
        <v>44</v>
      </c>
      <c r="B8" s="1">
        <v>2020</v>
      </c>
      <c r="C8" s="1">
        <v>44</v>
      </c>
      <c r="D8" s="1">
        <v>0</v>
      </c>
      <c r="E8" s="1"/>
      <c r="F8" s="1">
        <v>24000</v>
      </c>
      <c r="G8" s="1">
        <v>40000</v>
      </c>
      <c r="H8" s="1">
        <v>50000</v>
      </c>
      <c r="I8" s="1">
        <v>11600</v>
      </c>
      <c r="J8" s="1">
        <v>3900</v>
      </c>
      <c r="K8" s="1">
        <v>3700</v>
      </c>
      <c r="L8" s="1">
        <v>198000</v>
      </c>
      <c r="M8" s="1">
        <v>271000</v>
      </c>
      <c r="N8" s="1">
        <f t="shared" si="0"/>
        <v>73000</v>
      </c>
      <c r="O8" s="1">
        <v>47000</v>
      </c>
      <c r="P8" s="1">
        <v>90000</v>
      </c>
      <c r="Q8" s="1">
        <f t="shared" si="1"/>
        <v>137000</v>
      </c>
      <c r="R8" s="1">
        <v>18933.333333333299</v>
      </c>
      <c r="T8">
        <f t="shared" si="2"/>
        <v>225133.33333333331</v>
      </c>
      <c r="U8">
        <f t="shared" si="3"/>
        <v>15759.333333333334</v>
      </c>
    </row>
    <row r="9" spans="1:21" ht="14" x14ac:dyDescent="0.15">
      <c r="A9" s="1">
        <v>45</v>
      </c>
      <c r="B9" s="1">
        <v>2021</v>
      </c>
      <c r="C9" s="1">
        <v>45</v>
      </c>
      <c r="D9" s="1">
        <v>0</v>
      </c>
      <c r="E9" s="1"/>
      <c r="F9" s="1">
        <v>25692</v>
      </c>
      <c r="G9" s="1">
        <v>55000</v>
      </c>
      <c r="H9" s="1">
        <v>60000</v>
      </c>
      <c r="I9" s="1">
        <v>14377</v>
      </c>
      <c r="J9" s="1">
        <v>4200</v>
      </c>
      <c r="K9" s="1">
        <v>4600</v>
      </c>
      <c r="L9" s="1">
        <v>194000</v>
      </c>
      <c r="M9" s="1">
        <v>278000</v>
      </c>
      <c r="N9" s="1">
        <f t="shared" si="0"/>
        <v>84000</v>
      </c>
      <c r="O9" s="1">
        <v>48200</v>
      </c>
      <c r="P9" s="1">
        <v>92000</v>
      </c>
      <c r="Q9" s="1">
        <f t="shared" si="1"/>
        <v>140200</v>
      </c>
      <c r="R9" s="1">
        <v>21913.333333333299</v>
      </c>
      <c r="T9">
        <f t="shared" si="2"/>
        <v>269782.33333333331</v>
      </c>
      <c r="U9">
        <f t="shared" si="3"/>
        <v>18884.763333333332</v>
      </c>
    </row>
    <row r="10" spans="1:21" ht="14" x14ac:dyDescent="0.15">
      <c r="A10" s="1">
        <v>46</v>
      </c>
      <c r="B10" s="1">
        <v>2022</v>
      </c>
      <c r="C10" s="1">
        <v>46</v>
      </c>
      <c r="D10" s="1">
        <v>0</v>
      </c>
      <c r="E10" s="1"/>
      <c r="F10" s="1">
        <v>27490</v>
      </c>
      <c r="G10" s="1">
        <v>72000</v>
      </c>
      <c r="H10" s="1">
        <v>71000</v>
      </c>
      <c r="I10" s="1">
        <v>17309</v>
      </c>
      <c r="J10" s="1">
        <v>4400</v>
      </c>
      <c r="K10" s="1">
        <v>5400</v>
      </c>
      <c r="L10" s="1">
        <v>189000</v>
      </c>
      <c r="M10" s="1">
        <v>285000</v>
      </c>
      <c r="N10" s="1">
        <f t="shared" si="0"/>
        <v>96000</v>
      </c>
      <c r="O10" s="1">
        <v>49400</v>
      </c>
      <c r="P10" s="1">
        <v>94000</v>
      </c>
      <c r="Q10" s="1">
        <f t="shared" si="1"/>
        <v>143400</v>
      </c>
      <c r="R10" s="1">
        <v>24893.333333333299</v>
      </c>
      <c r="T10">
        <f t="shared" si="2"/>
        <v>318492.33333333331</v>
      </c>
      <c r="U10">
        <f t="shared" si="3"/>
        <v>22294.463333333333</v>
      </c>
    </row>
    <row r="11" spans="1:21" ht="14" x14ac:dyDescent="0.15">
      <c r="A11" s="1">
        <v>47</v>
      </c>
      <c r="B11" s="1">
        <v>2023</v>
      </c>
      <c r="C11" s="1">
        <v>47</v>
      </c>
      <c r="D11" s="1">
        <v>0</v>
      </c>
      <c r="E11" s="1"/>
      <c r="F11" s="1">
        <v>29415</v>
      </c>
      <c r="G11" s="1">
        <v>90000</v>
      </c>
      <c r="H11" s="1">
        <v>82307</v>
      </c>
      <c r="I11" s="1">
        <v>20447</v>
      </c>
      <c r="J11" s="1">
        <v>4800</v>
      </c>
      <c r="K11" s="1">
        <v>6600</v>
      </c>
      <c r="L11" s="1">
        <v>184000</v>
      </c>
      <c r="M11" s="1">
        <v>292000</v>
      </c>
      <c r="N11" s="1">
        <f t="shared" si="0"/>
        <v>108000</v>
      </c>
      <c r="O11" s="1">
        <v>50600</v>
      </c>
      <c r="P11" s="1">
        <v>96000</v>
      </c>
      <c r="Q11" s="1">
        <f t="shared" si="1"/>
        <v>146600</v>
      </c>
      <c r="R11" s="1">
        <v>27873.333333333299</v>
      </c>
      <c r="T11">
        <f t="shared" si="2"/>
        <v>369442.33333333331</v>
      </c>
      <c r="U11">
        <f t="shared" si="3"/>
        <v>25860.963333333333</v>
      </c>
    </row>
    <row r="12" spans="1:21" ht="14" x14ac:dyDescent="0.15">
      <c r="A12" s="1">
        <v>48</v>
      </c>
      <c r="B12" s="1">
        <v>2024</v>
      </c>
      <c r="C12" s="1">
        <v>48</v>
      </c>
      <c r="D12" s="1">
        <v>0</v>
      </c>
      <c r="E12" s="1"/>
      <c r="F12" s="1">
        <v>31474</v>
      </c>
      <c r="G12" s="1">
        <v>109000</v>
      </c>
      <c r="H12" s="1">
        <v>94488</v>
      </c>
      <c r="I12" s="1">
        <v>23804</v>
      </c>
      <c r="J12" s="1">
        <v>5100</v>
      </c>
      <c r="K12" s="1">
        <v>7700</v>
      </c>
      <c r="L12" s="1">
        <v>179000</v>
      </c>
      <c r="M12" s="1">
        <v>299000</v>
      </c>
      <c r="N12" s="1">
        <f t="shared" si="0"/>
        <v>120000</v>
      </c>
      <c r="O12" s="1">
        <v>51800</v>
      </c>
      <c r="P12" s="1">
        <v>98000</v>
      </c>
      <c r="Q12" s="1">
        <f t="shared" si="1"/>
        <v>149800</v>
      </c>
      <c r="R12" s="1">
        <v>30853.333333333299</v>
      </c>
      <c r="T12">
        <f t="shared" si="2"/>
        <v>422419.33333333331</v>
      </c>
      <c r="U12">
        <f t="shared" si="3"/>
        <v>29569.353333333336</v>
      </c>
    </row>
    <row r="13" spans="1:21" ht="14" x14ac:dyDescent="0.15">
      <c r="A13" s="1">
        <v>49</v>
      </c>
      <c r="B13" s="1">
        <v>2025</v>
      </c>
      <c r="C13" s="1">
        <v>49</v>
      </c>
      <c r="D13" s="1">
        <v>0</v>
      </c>
      <c r="E13" s="1"/>
      <c r="F13" s="1">
        <v>33677</v>
      </c>
      <c r="G13" s="1">
        <v>130000</v>
      </c>
      <c r="H13" s="1">
        <v>107522</v>
      </c>
      <c r="I13" s="1">
        <v>27300</v>
      </c>
      <c r="J13" s="1">
        <v>5500</v>
      </c>
      <c r="K13" s="1">
        <v>9000</v>
      </c>
      <c r="L13" s="1">
        <v>174000</v>
      </c>
      <c r="M13" s="1">
        <v>306000</v>
      </c>
      <c r="N13" s="1">
        <f t="shared" si="0"/>
        <v>132000</v>
      </c>
      <c r="O13" s="1">
        <v>53000</v>
      </c>
      <c r="P13" s="1">
        <v>100000</v>
      </c>
      <c r="Q13" s="1">
        <f t="shared" si="1"/>
        <v>153000</v>
      </c>
      <c r="R13" s="1">
        <v>33833.333333333299</v>
      </c>
      <c r="T13">
        <f t="shared" si="2"/>
        <v>478832.33333333331</v>
      </c>
      <c r="U13">
        <f t="shared" si="3"/>
        <v>33518.263333333336</v>
      </c>
    </row>
    <row r="14" spans="1:21" ht="14" x14ac:dyDescent="0.15">
      <c r="A14" s="1">
        <v>50</v>
      </c>
      <c r="B14" s="1">
        <v>2026</v>
      </c>
      <c r="C14" s="1">
        <v>50</v>
      </c>
      <c r="D14" s="1">
        <v>0</v>
      </c>
      <c r="E14" s="1"/>
      <c r="F14" s="1">
        <v>36035</v>
      </c>
      <c r="G14" s="1">
        <v>152000</v>
      </c>
      <c r="H14" s="1">
        <v>121400</v>
      </c>
      <c r="I14" s="1">
        <v>31000</v>
      </c>
      <c r="J14" s="1">
        <v>5800</v>
      </c>
      <c r="K14" s="1">
        <v>10000</v>
      </c>
      <c r="L14" s="1">
        <v>169000</v>
      </c>
      <c r="M14" s="1">
        <v>313000</v>
      </c>
      <c r="N14" s="1">
        <f t="shared" si="0"/>
        <v>144000</v>
      </c>
      <c r="O14" s="1">
        <v>54200</v>
      </c>
      <c r="P14" s="1">
        <v>102000</v>
      </c>
      <c r="Q14" s="1">
        <f t="shared" si="1"/>
        <v>156200</v>
      </c>
      <c r="R14" s="1">
        <v>36813.333333333299</v>
      </c>
      <c r="T14">
        <f t="shared" si="2"/>
        <v>537048.33333333326</v>
      </c>
      <c r="U14">
        <f t="shared" si="3"/>
        <v>37593.383333333331</v>
      </c>
    </row>
    <row r="15" spans="1:21" ht="14" x14ac:dyDescent="0.15">
      <c r="A15" s="1">
        <v>51</v>
      </c>
      <c r="B15" s="1">
        <v>2027</v>
      </c>
      <c r="C15" s="1">
        <v>51</v>
      </c>
      <c r="D15" s="1">
        <v>0</v>
      </c>
      <c r="E15" s="1"/>
      <c r="F15" s="1">
        <v>38557</v>
      </c>
      <c r="G15" s="1">
        <v>175000</v>
      </c>
      <c r="H15" s="1">
        <v>136000</v>
      </c>
      <c r="I15" s="1">
        <v>35000</v>
      </c>
      <c r="J15" s="1">
        <v>6300</v>
      </c>
      <c r="K15" s="1">
        <v>12000</v>
      </c>
      <c r="L15" s="1">
        <v>163000</v>
      </c>
      <c r="M15" s="1">
        <v>320000</v>
      </c>
      <c r="N15" s="1">
        <f t="shared" si="0"/>
        <v>157000</v>
      </c>
      <c r="O15" s="1">
        <v>55400</v>
      </c>
      <c r="P15" s="1">
        <v>104000</v>
      </c>
      <c r="Q15" s="1">
        <f t="shared" si="1"/>
        <v>159400</v>
      </c>
      <c r="R15" s="1">
        <v>39793.333333333299</v>
      </c>
      <c r="T15">
        <f t="shared" si="2"/>
        <v>599650.33333333326</v>
      </c>
      <c r="U15">
        <f t="shared" si="3"/>
        <v>41975.523333333331</v>
      </c>
    </row>
    <row r="16" spans="1:21" ht="14" x14ac:dyDescent="0.15">
      <c r="A16" s="1">
        <v>52</v>
      </c>
      <c r="B16" s="1">
        <v>2028</v>
      </c>
      <c r="C16" s="1">
        <v>52</v>
      </c>
      <c r="D16" s="1">
        <v>0</v>
      </c>
      <c r="E16" s="1"/>
      <c r="F16" s="1">
        <v>41256</v>
      </c>
      <c r="G16" s="1">
        <v>201000</v>
      </c>
      <c r="H16" s="1">
        <v>152000</v>
      </c>
      <c r="I16" s="1">
        <v>39000</v>
      </c>
      <c r="J16" s="1">
        <v>6700</v>
      </c>
      <c r="K16" s="1">
        <v>13000</v>
      </c>
      <c r="L16" s="1">
        <v>157000</v>
      </c>
      <c r="M16" s="1">
        <v>327000</v>
      </c>
      <c r="N16" s="1">
        <f t="shared" si="0"/>
        <v>170000</v>
      </c>
      <c r="O16" s="1">
        <v>56600</v>
      </c>
      <c r="P16" s="1">
        <v>106000</v>
      </c>
      <c r="Q16" s="1">
        <f t="shared" si="1"/>
        <v>162600</v>
      </c>
      <c r="R16" s="1">
        <v>42773.333333333299</v>
      </c>
      <c r="T16">
        <f t="shared" si="2"/>
        <v>665729.33333333326</v>
      </c>
      <c r="U16">
        <f t="shared" si="3"/>
        <v>46601.05333333333</v>
      </c>
    </row>
    <row r="17" spans="1:21" ht="14" x14ac:dyDescent="0.15">
      <c r="A17" s="1">
        <v>53</v>
      </c>
      <c r="B17" s="1">
        <v>2029</v>
      </c>
      <c r="C17" s="1">
        <v>53</v>
      </c>
      <c r="D17" s="1">
        <v>0</v>
      </c>
      <c r="E17" s="1"/>
      <c r="F17" s="1">
        <v>44144</v>
      </c>
      <c r="G17" s="1">
        <v>227000</v>
      </c>
      <c r="H17" s="1">
        <v>169000</v>
      </c>
      <c r="I17" s="1">
        <v>44000</v>
      </c>
      <c r="J17" s="1">
        <v>7200</v>
      </c>
      <c r="K17" s="1">
        <v>15000</v>
      </c>
      <c r="L17" s="1">
        <v>151000</v>
      </c>
      <c r="M17" s="1">
        <v>334000</v>
      </c>
      <c r="N17" s="1">
        <f t="shared" si="0"/>
        <v>183000</v>
      </c>
      <c r="O17" s="1">
        <v>57800</v>
      </c>
      <c r="P17" s="1">
        <v>108000</v>
      </c>
      <c r="Q17" s="1">
        <f t="shared" si="1"/>
        <v>165800</v>
      </c>
      <c r="R17" s="1">
        <v>45753.333333333299</v>
      </c>
      <c r="T17">
        <f t="shared" si="2"/>
        <v>735097.33333333326</v>
      </c>
      <c r="U17">
        <f t="shared" si="3"/>
        <v>51456.813333333332</v>
      </c>
    </row>
    <row r="18" spans="1:21" ht="14" x14ac:dyDescent="0.15">
      <c r="A18" s="1">
        <v>54</v>
      </c>
      <c r="B18" s="1">
        <v>2030</v>
      </c>
      <c r="C18" s="1">
        <v>54</v>
      </c>
      <c r="D18" s="1">
        <v>0</v>
      </c>
      <c r="E18" s="1"/>
      <c r="F18" s="1">
        <v>47234</v>
      </c>
      <c r="G18" s="1">
        <v>256000</v>
      </c>
      <c r="H18" s="1">
        <v>187000</v>
      </c>
      <c r="I18" s="1">
        <v>49000</v>
      </c>
      <c r="J18" s="1">
        <v>7700</v>
      </c>
      <c r="K18" s="1">
        <v>16000</v>
      </c>
      <c r="L18" s="1">
        <v>144000</v>
      </c>
      <c r="M18" s="1">
        <v>341000</v>
      </c>
      <c r="N18" s="1">
        <f t="shared" si="0"/>
        <v>197000</v>
      </c>
      <c r="O18" s="1">
        <v>59000</v>
      </c>
      <c r="P18" s="1">
        <v>110000</v>
      </c>
      <c r="Q18" s="1">
        <f t="shared" si="1"/>
        <v>169000</v>
      </c>
      <c r="R18" s="1">
        <v>48733.333333333299</v>
      </c>
      <c r="T18">
        <f t="shared" si="2"/>
        <v>808667.33333333326</v>
      </c>
      <c r="U18">
        <f t="shared" si="3"/>
        <v>56606.713333333333</v>
      </c>
    </row>
    <row r="19" spans="1:21" ht="14" x14ac:dyDescent="0.15">
      <c r="A19" s="1">
        <v>55</v>
      </c>
      <c r="B19" s="1">
        <v>2031</v>
      </c>
      <c r="C19" s="1">
        <v>55</v>
      </c>
      <c r="D19" s="1">
        <v>0</v>
      </c>
      <c r="E19" s="1"/>
      <c r="F19" s="1">
        <v>50541</v>
      </c>
      <c r="G19" s="1">
        <v>287000</v>
      </c>
      <c r="H19" s="1">
        <v>207000</v>
      </c>
      <c r="I19" s="1">
        <v>54000</v>
      </c>
      <c r="J19" s="1">
        <v>8200</v>
      </c>
      <c r="K19" s="1">
        <v>18000</v>
      </c>
      <c r="L19" s="1">
        <v>138000</v>
      </c>
      <c r="M19" s="1">
        <v>348000</v>
      </c>
      <c r="N19" s="1">
        <f t="shared" si="0"/>
        <v>210000</v>
      </c>
      <c r="O19" s="1">
        <v>60200</v>
      </c>
      <c r="P19" s="1">
        <v>112000</v>
      </c>
      <c r="Q19" s="1">
        <f t="shared" si="1"/>
        <v>172200</v>
      </c>
      <c r="R19" s="1">
        <v>51713.333333333299</v>
      </c>
      <c r="T19">
        <f t="shared" si="2"/>
        <v>886454.33333333326</v>
      </c>
      <c r="U19">
        <f t="shared" si="3"/>
        <v>62051.803333333337</v>
      </c>
    </row>
    <row r="20" spans="1:21" ht="14" x14ac:dyDescent="0.15">
      <c r="A20" s="1">
        <v>56</v>
      </c>
      <c r="B20" s="1">
        <v>2032</v>
      </c>
      <c r="C20" s="1">
        <v>56</v>
      </c>
      <c r="D20" s="1">
        <v>0</v>
      </c>
      <c r="E20" s="1"/>
      <c r="F20" s="1">
        <v>54078</v>
      </c>
      <c r="G20" s="1">
        <v>320000</v>
      </c>
      <c r="H20" s="1">
        <v>228000</v>
      </c>
      <c r="I20" s="1">
        <v>60000</v>
      </c>
      <c r="J20" s="1">
        <v>8800</v>
      </c>
      <c r="K20" s="1">
        <v>20000</v>
      </c>
      <c r="L20" s="1">
        <v>131000</v>
      </c>
      <c r="M20" s="1">
        <v>356000</v>
      </c>
      <c r="N20" s="1">
        <f t="shared" si="0"/>
        <v>225000</v>
      </c>
      <c r="O20" s="1">
        <v>61400</v>
      </c>
      <c r="P20" s="1">
        <v>114000</v>
      </c>
      <c r="Q20" s="1">
        <f t="shared" si="1"/>
        <v>175400</v>
      </c>
      <c r="R20" s="1">
        <v>54693.333333333299</v>
      </c>
      <c r="T20">
        <f t="shared" si="2"/>
        <v>970571.33333333326</v>
      </c>
      <c r="U20">
        <f t="shared" si="3"/>
        <v>67939.993333333332</v>
      </c>
    </row>
    <row r="21" spans="1:21" ht="14" x14ac:dyDescent="0.15">
      <c r="A21" s="1">
        <v>57</v>
      </c>
      <c r="B21" s="1">
        <v>2033</v>
      </c>
      <c r="C21" s="1">
        <v>57</v>
      </c>
      <c r="D21" s="1">
        <v>0</v>
      </c>
      <c r="E21" s="1"/>
      <c r="F21" s="1">
        <v>57864</v>
      </c>
      <c r="G21" s="1">
        <v>355000</v>
      </c>
      <c r="H21" s="1">
        <v>250000</v>
      </c>
      <c r="I21" s="1">
        <v>66000</v>
      </c>
      <c r="J21" s="1">
        <v>9400</v>
      </c>
      <c r="K21" s="1">
        <v>22000</v>
      </c>
      <c r="L21" s="1">
        <v>123000</v>
      </c>
      <c r="M21" s="1">
        <v>363000</v>
      </c>
      <c r="N21" s="1">
        <f t="shared" si="0"/>
        <v>240000</v>
      </c>
      <c r="O21" s="1">
        <v>62600</v>
      </c>
      <c r="P21" s="1">
        <v>116000</v>
      </c>
      <c r="Q21" s="1">
        <f t="shared" si="1"/>
        <v>178600</v>
      </c>
      <c r="R21" s="1">
        <v>57673.333333333299</v>
      </c>
      <c r="T21">
        <f t="shared" si="2"/>
        <v>1057937.3333333333</v>
      </c>
      <c r="U21">
        <f t="shared" si="3"/>
        <v>74055.613333333342</v>
      </c>
    </row>
    <row r="22" spans="1:21" ht="14" x14ac:dyDescent="0.15">
      <c r="A22" s="1">
        <v>58</v>
      </c>
      <c r="B22" s="1">
        <v>2034</v>
      </c>
      <c r="C22" s="1">
        <v>58</v>
      </c>
      <c r="D22" s="1">
        <v>0</v>
      </c>
      <c r="E22" s="1"/>
      <c r="F22" s="1">
        <v>61915</v>
      </c>
      <c r="G22" s="1">
        <v>393000</v>
      </c>
      <c r="H22" s="1">
        <v>274000</v>
      </c>
      <c r="J22" s="1">
        <v>10000</v>
      </c>
      <c r="K22" s="1">
        <v>24000</v>
      </c>
      <c r="L22" s="1">
        <v>116000</v>
      </c>
      <c r="M22" s="1">
        <v>370000</v>
      </c>
      <c r="N22" s="1">
        <f t="shared" si="0"/>
        <v>254000</v>
      </c>
      <c r="O22" s="1">
        <v>63800</v>
      </c>
      <c r="P22" s="1">
        <v>118000</v>
      </c>
      <c r="Q22" s="1">
        <f t="shared" si="1"/>
        <v>181800</v>
      </c>
      <c r="R22" s="1">
        <v>60653.333333333299</v>
      </c>
      <c r="T22">
        <f t="shared" si="2"/>
        <v>1077568.3333333333</v>
      </c>
      <c r="U22">
        <f t="shared" si="3"/>
        <v>75429.78333333334</v>
      </c>
    </row>
    <row r="23" spans="1:21" ht="14" x14ac:dyDescent="0.15">
      <c r="A23" s="1">
        <v>59</v>
      </c>
      <c r="B23" s="1">
        <v>2035</v>
      </c>
      <c r="C23" s="1">
        <v>59</v>
      </c>
      <c r="D23" s="1">
        <v>0</v>
      </c>
      <c r="E23" s="1"/>
      <c r="F23" s="1">
        <v>66249</v>
      </c>
      <c r="G23" s="1">
        <v>433000</v>
      </c>
      <c r="H23" s="1">
        <v>300000</v>
      </c>
      <c r="J23" s="1">
        <v>11000</v>
      </c>
      <c r="K23" s="1">
        <v>26000</v>
      </c>
      <c r="L23" s="1">
        <v>108000</v>
      </c>
      <c r="M23" s="1">
        <v>377000</v>
      </c>
      <c r="N23" s="1">
        <f t="shared" si="0"/>
        <v>269000</v>
      </c>
      <c r="O23" s="1">
        <v>65000</v>
      </c>
      <c r="P23" s="1">
        <v>120000</v>
      </c>
      <c r="Q23" s="1">
        <f t="shared" si="1"/>
        <v>185000</v>
      </c>
      <c r="R23" s="1">
        <v>63633.333333333299</v>
      </c>
      <c r="T23">
        <f t="shared" si="2"/>
        <v>1168882.3333333333</v>
      </c>
      <c r="U23">
        <f t="shared" si="3"/>
        <v>81821.763333333336</v>
      </c>
    </row>
    <row r="24" spans="1:21" ht="14" x14ac:dyDescent="0.15">
      <c r="A24" s="1">
        <v>60</v>
      </c>
      <c r="B24" s="1">
        <v>2036</v>
      </c>
      <c r="C24" s="1">
        <v>60</v>
      </c>
      <c r="D24" s="1">
        <v>0</v>
      </c>
      <c r="E24" s="1"/>
      <c r="F24" s="1">
        <v>70886</v>
      </c>
      <c r="G24" s="1">
        <v>477000</v>
      </c>
      <c r="H24" s="1">
        <v>327000</v>
      </c>
      <c r="J24" s="1">
        <v>11500</v>
      </c>
      <c r="K24" s="1">
        <v>29000</v>
      </c>
      <c r="L24" s="1">
        <v>100000</v>
      </c>
      <c r="M24" s="1">
        <v>384000</v>
      </c>
      <c r="N24" s="1">
        <f t="shared" si="0"/>
        <v>284000</v>
      </c>
      <c r="O24" s="1">
        <v>66200</v>
      </c>
      <c r="P24" s="1">
        <v>122000</v>
      </c>
      <c r="Q24" s="1">
        <f t="shared" si="1"/>
        <v>188200</v>
      </c>
      <c r="R24" s="1">
        <v>66613.333333333299</v>
      </c>
      <c r="T24">
        <f t="shared" si="2"/>
        <v>1265999.3333333333</v>
      </c>
      <c r="U24">
        <f t="shared" si="3"/>
        <v>88619.953333333338</v>
      </c>
    </row>
    <row r="25" spans="1:21" ht="14" x14ac:dyDescent="0.15">
      <c r="A25" s="1">
        <v>61</v>
      </c>
      <c r="B25" s="1">
        <v>2037</v>
      </c>
      <c r="C25" s="1">
        <v>61</v>
      </c>
      <c r="D25" s="1">
        <v>0</v>
      </c>
      <c r="E25" s="1"/>
      <c r="F25" s="1">
        <v>75848</v>
      </c>
      <c r="G25" s="1">
        <v>523000</v>
      </c>
      <c r="H25" s="1">
        <v>357000</v>
      </c>
      <c r="J25" s="1">
        <v>12405</v>
      </c>
      <c r="K25" s="1">
        <v>31000</v>
      </c>
      <c r="L25" s="1">
        <v>91000</v>
      </c>
      <c r="M25" s="1">
        <v>391000</v>
      </c>
      <c r="N25" s="1">
        <f t="shared" si="0"/>
        <v>300000</v>
      </c>
      <c r="O25" s="1">
        <v>67400</v>
      </c>
      <c r="P25" s="1">
        <v>124000</v>
      </c>
      <c r="Q25" s="1">
        <f t="shared" si="1"/>
        <v>191400</v>
      </c>
      <c r="R25" s="1">
        <v>69593.333333333299</v>
      </c>
      <c r="T25">
        <f t="shared" si="2"/>
        <v>1368846.3333333333</v>
      </c>
      <c r="U25">
        <f t="shared" si="3"/>
        <v>95819.243333333332</v>
      </c>
    </row>
    <row r="26" spans="1:21" ht="14" x14ac:dyDescent="0.15">
      <c r="A26" s="1">
        <v>62</v>
      </c>
      <c r="B26" s="1">
        <v>2038</v>
      </c>
      <c r="C26" s="1">
        <v>62</v>
      </c>
      <c r="D26" s="1">
        <v>0</v>
      </c>
      <c r="E26" s="1"/>
      <c r="F26" s="1">
        <v>80000</v>
      </c>
      <c r="G26" s="1">
        <v>570000</v>
      </c>
      <c r="H26" s="1">
        <v>388000</v>
      </c>
      <c r="J26" s="1">
        <v>13700</v>
      </c>
      <c r="K26" s="1">
        <v>35000</v>
      </c>
      <c r="L26" s="1">
        <v>82000</v>
      </c>
      <c r="M26" s="1">
        <v>398000</v>
      </c>
      <c r="N26" s="1">
        <f t="shared" si="0"/>
        <v>316000</v>
      </c>
      <c r="O26" s="1">
        <v>68600</v>
      </c>
      <c r="P26" s="1">
        <v>126000</v>
      </c>
      <c r="Q26" s="1">
        <f t="shared" si="1"/>
        <v>194600</v>
      </c>
      <c r="R26" s="1">
        <v>72573.333333333299</v>
      </c>
      <c r="T26">
        <f t="shared" si="2"/>
        <v>1475273.3333333333</v>
      </c>
      <c r="U26">
        <f t="shared" si="3"/>
        <v>103269.13333333333</v>
      </c>
    </row>
    <row r="27" spans="1:21" ht="14" x14ac:dyDescent="0.15">
      <c r="C27" s="1"/>
      <c r="D27" s="1"/>
      <c r="L27" s="1">
        <v>73000</v>
      </c>
    </row>
    <row r="28" spans="1:21" ht="14" x14ac:dyDescent="0.15">
      <c r="L28" s="1">
        <v>63000</v>
      </c>
    </row>
    <row r="29" spans="1:21" ht="14" x14ac:dyDescent="0.15">
      <c r="L29" s="1">
        <v>53000</v>
      </c>
      <c r="Q29" s="1">
        <v>2038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/>
  </sheetViews>
  <sheetFormatPr baseColWidth="10" defaultColWidth="8.83203125" defaultRowHeight="13" x14ac:dyDescent="0.15"/>
  <sheetData>
    <row r="2" spans="2:12" ht="14" x14ac:dyDescent="0.15">
      <c r="C2" s="1" t="s">
        <v>63</v>
      </c>
      <c r="D2" s="1" t="s">
        <v>80</v>
      </c>
      <c r="E2" s="1" t="s">
        <v>81</v>
      </c>
      <c r="F2" s="1" t="s">
        <v>82</v>
      </c>
      <c r="G2" s="1" t="s">
        <v>83</v>
      </c>
      <c r="I2" s="1" t="s">
        <v>84</v>
      </c>
      <c r="L2" s="14" t="s">
        <v>85</v>
      </c>
    </row>
    <row r="3" spans="2:12" ht="14" x14ac:dyDescent="0.15">
      <c r="B3" s="1">
        <v>39</v>
      </c>
      <c r="C3" s="1">
        <v>2015</v>
      </c>
      <c r="D3" s="1">
        <v>16000</v>
      </c>
      <c r="E3" s="1">
        <v>13350</v>
      </c>
      <c r="F3" s="1">
        <v>3000</v>
      </c>
      <c r="G3" s="1">
        <v>4750</v>
      </c>
    </row>
    <row r="4" spans="2:12" ht="14" x14ac:dyDescent="0.15">
      <c r="B4" s="1">
        <v>40</v>
      </c>
      <c r="C4" s="1">
        <v>2016</v>
      </c>
      <c r="I4" s="1" t="s">
        <v>86</v>
      </c>
      <c r="J4" s="1">
        <v>0</v>
      </c>
    </row>
    <row r="5" spans="2:12" ht="14" x14ac:dyDescent="0.15">
      <c r="B5" s="1">
        <v>41</v>
      </c>
      <c r="C5" s="1">
        <v>2017</v>
      </c>
      <c r="I5" s="1" t="s">
        <v>68</v>
      </c>
      <c r="J5" s="1">
        <v>500</v>
      </c>
    </row>
    <row r="6" spans="2:12" ht="14" x14ac:dyDescent="0.15">
      <c r="B6" s="1">
        <v>42</v>
      </c>
      <c r="C6" s="1">
        <v>2018</v>
      </c>
      <c r="I6" s="1" t="s">
        <v>87</v>
      </c>
      <c r="J6" s="1">
        <v>0</v>
      </c>
    </row>
    <row r="7" spans="2:12" ht="14" x14ac:dyDescent="0.15">
      <c r="B7" s="1">
        <v>43</v>
      </c>
      <c r="C7" s="1">
        <v>2019</v>
      </c>
      <c r="I7" s="1" t="s">
        <v>88</v>
      </c>
      <c r="J7" s="1">
        <v>2750</v>
      </c>
    </row>
    <row r="8" spans="2:12" ht="14" x14ac:dyDescent="0.15">
      <c r="B8" s="1">
        <v>44</v>
      </c>
      <c r="C8" s="1">
        <v>2020</v>
      </c>
    </row>
    <row r="9" spans="2:12" ht="14" x14ac:dyDescent="0.15">
      <c r="B9" s="1">
        <v>45</v>
      </c>
      <c r="C9" s="1">
        <v>2021</v>
      </c>
      <c r="J9">
        <f>SUM(J4:J7)</f>
        <v>3250</v>
      </c>
    </row>
    <row r="10" spans="2:12" ht="14" x14ac:dyDescent="0.15">
      <c r="B10" s="1">
        <v>46</v>
      </c>
      <c r="C10" s="1">
        <v>2022</v>
      </c>
    </row>
    <row r="11" spans="2:12" ht="14" x14ac:dyDescent="0.15">
      <c r="B11" s="1">
        <v>47</v>
      </c>
      <c r="C11" s="1">
        <v>2023</v>
      </c>
    </row>
    <row r="12" spans="2:12" ht="14" x14ac:dyDescent="0.15">
      <c r="B12" s="1">
        <v>48</v>
      </c>
      <c r="C12" s="1">
        <v>2024</v>
      </c>
    </row>
    <row r="13" spans="2:12" ht="14" x14ac:dyDescent="0.15">
      <c r="B13" s="1">
        <v>49</v>
      </c>
      <c r="C13" s="1">
        <v>2025</v>
      </c>
    </row>
    <row r="14" spans="2:12" ht="14" x14ac:dyDescent="0.15">
      <c r="B14" s="1">
        <v>50</v>
      </c>
      <c r="C14" s="1">
        <v>2026</v>
      </c>
    </row>
    <row r="15" spans="2:12" ht="14" x14ac:dyDescent="0.15">
      <c r="B15" s="1">
        <v>51</v>
      </c>
      <c r="C15" s="1">
        <v>2027</v>
      </c>
    </row>
    <row r="16" spans="2:12" ht="14" x14ac:dyDescent="0.15">
      <c r="B16" s="1">
        <v>52</v>
      </c>
      <c r="C16" s="1">
        <v>2028</v>
      </c>
    </row>
    <row r="17" spans="2:11" ht="14" x14ac:dyDescent="0.15">
      <c r="B17" s="1">
        <v>53</v>
      </c>
      <c r="C17" s="1">
        <v>2029</v>
      </c>
    </row>
    <row r="18" spans="2:11" ht="14" x14ac:dyDescent="0.15">
      <c r="B18" s="1">
        <v>54</v>
      </c>
      <c r="C18" s="1">
        <v>2030</v>
      </c>
    </row>
    <row r="19" spans="2:11" ht="14" x14ac:dyDescent="0.15">
      <c r="B19" s="1">
        <v>55</v>
      </c>
      <c r="C19" s="1">
        <v>2031</v>
      </c>
    </row>
    <row r="20" spans="2:11" ht="14" x14ac:dyDescent="0.15">
      <c r="B20" s="1">
        <v>56</v>
      </c>
      <c r="C20" s="1">
        <v>2032</v>
      </c>
    </row>
    <row r="21" spans="2:11" ht="14" x14ac:dyDescent="0.15">
      <c r="B21" s="1">
        <v>57</v>
      </c>
      <c r="C21" s="1">
        <v>2033</v>
      </c>
    </row>
    <row r="22" spans="2:11" ht="14" x14ac:dyDescent="0.15">
      <c r="B22" s="1">
        <v>58</v>
      </c>
      <c r="C22" s="1">
        <v>2034</v>
      </c>
    </row>
    <row r="23" spans="2:11" ht="14" x14ac:dyDescent="0.15">
      <c r="B23" s="1">
        <v>59</v>
      </c>
      <c r="C23" s="1">
        <v>2035</v>
      </c>
    </row>
    <row r="24" spans="2:11" ht="14" x14ac:dyDescent="0.15">
      <c r="B24" s="1">
        <v>60</v>
      </c>
      <c r="C24" s="1">
        <v>2036</v>
      </c>
    </row>
    <row r="25" spans="2:11" ht="14" x14ac:dyDescent="0.15">
      <c r="B25" s="1">
        <v>61</v>
      </c>
      <c r="C25" s="1">
        <v>2037</v>
      </c>
    </row>
    <row r="26" spans="2:11" ht="14" x14ac:dyDescent="0.15">
      <c r="B26" s="1">
        <v>62</v>
      </c>
      <c r="C26" s="1">
        <v>2038</v>
      </c>
    </row>
    <row r="28" spans="2:11" ht="14" x14ac:dyDescent="0.15">
      <c r="D28" s="1">
        <v>398000</v>
      </c>
      <c r="E28" s="1">
        <v>349887</v>
      </c>
      <c r="F28" s="1">
        <v>11459</v>
      </c>
      <c r="G28" s="1">
        <v>6162000</v>
      </c>
      <c r="I28">
        <f>SUM(D28:G28)</f>
        <v>6921346</v>
      </c>
      <c r="J28" s="1">
        <v>0.05</v>
      </c>
      <c r="K28">
        <f>I28*J28</f>
        <v>346067.30000000005</v>
      </c>
    </row>
  </sheetData>
  <hyperlinks>
    <hyperlink ref="L2" r:id="rId1" location="/entry_form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baseColWidth="10" defaultColWidth="8.83203125" defaultRowHeight="13" x14ac:dyDescent="0.15"/>
  <sheetData>
    <row r="1" spans="1:9" ht="14" x14ac:dyDescent="0.15">
      <c r="A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>
        <v>33800</v>
      </c>
    </row>
    <row r="2" spans="1:9" ht="14" x14ac:dyDescent="0.15">
      <c r="A2" s="1" t="s">
        <v>95</v>
      </c>
      <c r="B2" s="8">
        <v>42064</v>
      </c>
      <c r="C2" s="1">
        <v>16666</v>
      </c>
      <c r="D2">
        <f>C2*0.75</f>
        <v>12499.5</v>
      </c>
      <c r="E2" s="1"/>
      <c r="F2" s="1"/>
      <c r="I2" s="1" t="s">
        <v>96</v>
      </c>
    </row>
    <row r="3" spans="1:9" ht="14" x14ac:dyDescent="0.15">
      <c r="A3" s="1" t="s">
        <v>97</v>
      </c>
      <c r="B3" s="8">
        <v>42068</v>
      </c>
      <c r="C3" s="1">
        <v>7150</v>
      </c>
      <c r="D3">
        <f>C3*0.75</f>
        <v>5362.5</v>
      </c>
      <c r="E3" s="1"/>
    </row>
    <row r="4" spans="1:9" ht="14" x14ac:dyDescent="0.15">
      <c r="A4" s="1" t="s">
        <v>0</v>
      </c>
      <c r="B4" s="8">
        <v>42069</v>
      </c>
      <c r="C4" s="1">
        <v>961</v>
      </c>
      <c r="D4" s="1">
        <v>961</v>
      </c>
      <c r="I4" s="1" t="s">
        <v>96</v>
      </c>
    </row>
    <row r="5" spans="1:9" ht="14" x14ac:dyDescent="0.15">
      <c r="A5" s="1" t="s">
        <v>97</v>
      </c>
      <c r="B5" s="8">
        <v>42078</v>
      </c>
      <c r="C5" s="1">
        <v>7150</v>
      </c>
      <c r="D5">
        <f>C5*0.75</f>
        <v>5362.5</v>
      </c>
      <c r="E5">
        <f>SUM(D2:D5)</f>
        <v>24185.5</v>
      </c>
      <c r="F5" s="1">
        <v>9150</v>
      </c>
      <c r="G5">
        <f>E5-F5</f>
        <v>15035.5</v>
      </c>
      <c r="H5">
        <f>H1-G5</f>
        <v>18764.5</v>
      </c>
    </row>
    <row r="6" spans="1:9" ht="14" x14ac:dyDescent="0.15">
      <c r="A6" s="1" t="s">
        <v>0</v>
      </c>
      <c r="B6" s="8">
        <v>42083</v>
      </c>
      <c r="C6" s="1">
        <v>961</v>
      </c>
      <c r="D6" s="1">
        <v>961</v>
      </c>
    </row>
    <row r="7" spans="1:9" ht="14" x14ac:dyDescent="0.15">
      <c r="A7" s="1" t="s">
        <v>95</v>
      </c>
      <c r="B7" s="8">
        <v>42095</v>
      </c>
      <c r="C7" s="1">
        <v>9350</v>
      </c>
      <c r="D7">
        <f>C7*0.75</f>
        <v>7012.5</v>
      </c>
    </row>
    <row r="8" spans="1:9" ht="14" x14ac:dyDescent="0.15">
      <c r="A8" s="1" t="s">
        <v>97</v>
      </c>
      <c r="B8" s="8">
        <v>42095</v>
      </c>
      <c r="C8" s="1">
        <v>7150</v>
      </c>
      <c r="D8">
        <f>C8*0.75</f>
        <v>5362.5</v>
      </c>
    </row>
    <row r="9" spans="1:9" ht="14" x14ac:dyDescent="0.15">
      <c r="A9" s="1" t="s">
        <v>0</v>
      </c>
      <c r="B9" s="8">
        <v>42099</v>
      </c>
      <c r="C9" s="1">
        <v>961</v>
      </c>
      <c r="D9" s="1">
        <v>961</v>
      </c>
    </row>
    <row r="10" spans="1:9" ht="14" x14ac:dyDescent="0.15">
      <c r="A10" s="1" t="s">
        <v>97</v>
      </c>
      <c r="B10" s="8">
        <v>42109</v>
      </c>
      <c r="C10" s="1">
        <v>7150</v>
      </c>
      <c r="D10">
        <f>C10*0.75</f>
        <v>5362.5</v>
      </c>
    </row>
    <row r="11" spans="1:9" ht="14" x14ac:dyDescent="0.15">
      <c r="A11" s="1" t="s">
        <v>0</v>
      </c>
      <c r="B11" s="8">
        <v>42114</v>
      </c>
      <c r="C11" s="1">
        <v>961</v>
      </c>
      <c r="D11" s="1">
        <v>961</v>
      </c>
      <c r="E11">
        <f>SUM(D7:D11)</f>
        <v>19659.5</v>
      </c>
      <c r="F11" s="1">
        <v>9500</v>
      </c>
      <c r="G11">
        <f>E11-F11</f>
        <v>10159.5</v>
      </c>
      <c r="H11">
        <f>H5-G11</f>
        <v>8605</v>
      </c>
    </row>
    <row r="12" spans="1:9" ht="14" x14ac:dyDescent="0.15">
      <c r="A12" s="1" t="s">
        <v>95</v>
      </c>
      <c r="B12" s="8">
        <v>42125</v>
      </c>
      <c r="C12" s="1">
        <v>6800</v>
      </c>
      <c r="D12">
        <f>C12*0.75</f>
        <v>5100</v>
      </c>
    </row>
    <row r="13" spans="1:9" ht="14" x14ac:dyDescent="0.15">
      <c r="A13" s="1" t="s">
        <v>97</v>
      </c>
      <c r="B13" s="8">
        <v>42125</v>
      </c>
      <c r="C13" s="1">
        <v>7150</v>
      </c>
      <c r="D13">
        <f>C13*0.75</f>
        <v>5362.5</v>
      </c>
    </row>
    <row r="14" spans="1:9" ht="14" x14ac:dyDescent="0.15">
      <c r="A14" s="1" t="s">
        <v>0</v>
      </c>
      <c r="B14" s="8">
        <v>42139</v>
      </c>
      <c r="C14" s="1">
        <v>961</v>
      </c>
      <c r="D14" s="1">
        <v>961</v>
      </c>
    </row>
    <row r="15" spans="1:9" ht="14" x14ac:dyDescent="0.15">
      <c r="A15" s="1" t="s">
        <v>97</v>
      </c>
      <c r="B15" s="8">
        <v>42139</v>
      </c>
      <c r="C15" s="1">
        <v>7150</v>
      </c>
      <c r="D15">
        <f>C15*0.75</f>
        <v>5362.5</v>
      </c>
    </row>
    <row r="16" spans="1:9" ht="14" x14ac:dyDescent="0.15">
      <c r="A16" s="1" t="s">
        <v>0</v>
      </c>
      <c r="B16" s="8">
        <v>42144</v>
      </c>
      <c r="C16" s="1">
        <v>961</v>
      </c>
      <c r="D16" s="1">
        <v>961</v>
      </c>
      <c r="E16">
        <f>SUM(D12:D16)</f>
        <v>17747</v>
      </c>
      <c r="F16">
        <f>E16-8500</f>
        <v>9247</v>
      </c>
      <c r="G16">
        <f>E16-F16</f>
        <v>8500</v>
      </c>
      <c r="H16">
        <f>H11-G16</f>
        <v>105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/>
  </sheetViews>
  <sheetFormatPr baseColWidth="10" defaultColWidth="8.83203125" defaultRowHeight="13" x14ac:dyDescent="0.15"/>
  <sheetData>
    <row r="1" spans="2:12" ht="14" x14ac:dyDescent="0.15">
      <c r="B1" s="1" t="s">
        <v>98</v>
      </c>
      <c r="C1" s="1" t="s">
        <v>99</v>
      </c>
      <c r="D1" s="1" t="s">
        <v>100</v>
      </c>
      <c r="E1" s="1" t="s">
        <v>101</v>
      </c>
      <c r="F1" s="1" t="s">
        <v>90</v>
      </c>
      <c r="G1" s="1" t="s">
        <v>91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</row>
    <row r="2" spans="2:12" ht="14" x14ac:dyDescent="0.15">
      <c r="B2" s="1" t="s">
        <v>107</v>
      </c>
      <c r="C2" s="1">
        <v>22</v>
      </c>
      <c r="D2">
        <f t="shared" ref="D2:D11" si="0">C2*E2</f>
        <v>220</v>
      </c>
      <c r="E2" s="1">
        <v>10</v>
      </c>
      <c r="F2">
        <f t="shared" ref="F2:F11" si="1">D2*85</f>
        <v>18700</v>
      </c>
      <c r="G2">
        <f t="shared" ref="G2:G11" si="2">F2*0.75</f>
        <v>14025</v>
      </c>
      <c r="H2" s="1">
        <v>1922</v>
      </c>
      <c r="I2" s="1">
        <v>0</v>
      </c>
      <c r="J2" s="1">
        <f t="shared" ref="J2:J11" si="3">G2+H2+I2</f>
        <v>15947</v>
      </c>
      <c r="K2" s="1">
        <v>8000</v>
      </c>
      <c r="L2">
        <f t="shared" ref="L2:L11" si="4">J2-K2</f>
        <v>7947</v>
      </c>
    </row>
    <row r="3" spans="2:12" ht="14" x14ac:dyDescent="0.15">
      <c r="B3" s="1" t="s">
        <v>108</v>
      </c>
      <c r="C3" s="1">
        <v>22</v>
      </c>
      <c r="D3">
        <f t="shared" si="0"/>
        <v>220</v>
      </c>
      <c r="E3" s="1">
        <v>10</v>
      </c>
      <c r="F3">
        <f t="shared" si="1"/>
        <v>18700</v>
      </c>
      <c r="G3">
        <f t="shared" si="2"/>
        <v>14025</v>
      </c>
      <c r="H3" s="1">
        <v>1922</v>
      </c>
      <c r="I3" s="1">
        <v>7125</v>
      </c>
      <c r="J3" s="1">
        <f t="shared" si="3"/>
        <v>23072</v>
      </c>
      <c r="K3" s="1">
        <v>8000</v>
      </c>
      <c r="L3">
        <f t="shared" si="4"/>
        <v>15072</v>
      </c>
    </row>
    <row r="4" spans="2:12" ht="14" x14ac:dyDescent="0.15">
      <c r="B4" s="1" t="s">
        <v>109</v>
      </c>
      <c r="C4" s="1">
        <v>20</v>
      </c>
      <c r="D4">
        <f t="shared" si="0"/>
        <v>200</v>
      </c>
      <c r="E4" s="1">
        <v>10</v>
      </c>
      <c r="F4">
        <f t="shared" si="1"/>
        <v>17000</v>
      </c>
      <c r="G4">
        <f t="shared" si="2"/>
        <v>12750</v>
      </c>
      <c r="H4" s="1">
        <v>1922</v>
      </c>
      <c r="I4" s="1">
        <v>0</v>
      </c>
      <c r="J4" s="1">
        <f t="shared" si="3"/>
        <v>14672</v>
      </c>
      <c r="K4" s="1">
        <v>8000</v>
      </c>
      <c r="L4">
        <f t="shared" si="4"/>
        <v>6672</v>
      </c>
    </row>
    <row r="5" spans="2:12" ht="14" x14ac:dyDescent="0.15">
      <c r="B5" s="1" t="s">
        <v>110</v>
      </c>
      <c r="C5" s="1">
        <v>22</v>
      </c>
      <c r="D5">
        <f t="shared" si="0"/>
        <v>184.8</v>
      </c>
      <c r="E5" s="1">
        <v>8.4</v>
      </c>
      <c r="F5">
        <f t="shared" si="1"/>
        <v>15708.000000000002</v>
      </c>
      <c r="G5">
        <f t="shared" si="2"/>
        <v>11781.000000000002</v>
      </c>
      <c r="H5" s="1">
        <v>1922</v>
      </c>
      <c r="I5" s="1">
        <v>0</v>
      </c>
      <c r="J5" s="1">
        <f t="shared" si="3"/>
        <v>13703.000000000002</v>
      </c>
      <c r="K5" s="1">
        <v>8000</v>
      </c>
      <c r="L5">
        <f t="shared" si="4"/>
        <v>5703.0000000000018</v>
      </c>
    </row>
    <row r="6" spans="2:12" ht="14" x14ac:dyDescent="0.15">
      <c r="B6" s="1" t="s">
        <v>111</v>
      </c>
      <c r="C6" s="1">
        <v>22</v>
      </c>
      <c r="D6">
        <f t="shared" si="0"/>
        <v>184.8</v>
      </c>
      <c r="E6" s="1">
        <v>8.4</v>
      </c>
      <c r="F6">
        <f t="shared" si="1"/>
        <v>15708.000000000002</v>
      </c>
      <c r="G6">
        <f t="shared" si="2"/>
        <v>11781.000000000002</v>
      </c>
      <c r="H6" s="1">
        <v>1922</v>
      </c>
      <c r="I6" s="1">
        <v>0</v>
      </c>
      <c r="J6" s="1">
        <f t="shared" si="3"/>
        <v>13703.000000000002</v>
      </c>
      <c r="K6" s="1">
        <v>8000</v>
      </c>
      <c r="L6">
        <f t="shared" si="4"/>
        <v>5703.0000000000018</v>
      </c>
    </row>
    <row r="7" spans="2:12" ht="14" x14ac:dyDescent="0.15">
      <c r="B7" s="1" t="s">
        <v>112</v>
      </c>
      <c r="C7" s="1">
        <v>21</v>
      </c>
      <c r="D7">
        <f t="shared" si="0"/>
        <v>176.4</v>
      </c>
      <c r="E7" s="1">
        <v>8.4</v>
      </c>
      <c r="F7">
        <f t="shared" si="1"/>
        <v>14994</v>
      </c>
      <c r="G7">
        <f t="shared" si="2"/>
        <v>11245.5</v>
      </c>
      <c r="H7" s="1">
        <v>1922</v>
      </c>
      <c r="I7" s="1">
        <v>0</v>
      </c>
      <c r="J7" s="1">
        <f t="shared" si="3"/>
        <v>13167.5</v>
      </c>
      <c r="K7" s="1">
        <v>8000</v>
      </c>
      <c r="L7">
        <f t="shared" si="4"/>
        <v>5167.5</v>
      </c>
    </row>
    <row r="8" spans="2:12" ht="14" x14ac:dyDescent="0.15">
      <c r="B8" s="1" t="s">
        <v>113</v>
      </c>
      <c r="C8" s="1">
        <v>21</v>
      </c>
      <c r="D8">
        <f t="shared" si="0"/>
        <v>176.4</v>
      </c>
      <c r="E8" s="1">
        <v>8.4</v>
      </c>
      <c r="F8">
        <f t="shared" si="1"/>
        <v>14994</v>
      </c>
      <c r="G8">
        <f t="shared" si="2"/>
        <v>11245.5</v>
      </c>
      <c r="H8" s="1">
        <v>1922</v>
      </c>
      <c r="I8" s="1">
        <v>0</v>
      </c>
      <c r="J8" s="1">
        <f t="shared" si="3"/>
        <v>13167.5</v>
      </c>
      <c r="K8" s="1">
        <v>8000</v>
      </c>
      <c r="L8">
        <f t="shared" si="4"/>
        <v>5167.5</v>
      </c>
    </row>
    <row r="9" spans="2:12" ht="14" x14ac:dyDescent="0.15">
      <c r="B9" s="1" t="s">
        <v>114</v>
      </c>
      <c r="C9" s="1">
        <v>21</v>
      </c>
      <c r="D9">
        <f t="shared" si="0"/>
        <v>176.4</v>
      </c>
      <c r="E9" s="1">
        <v>8.4</v>
      </c>
      <c r="F9">
        <f t="shared" si="1"/>
        <v>14994</v>
      </c>
      <c r="G9">
        <f t="shared" si="2"/>
        <v>11245.5</v>
      </c>
      <c r="H9" s="1">
        <v>1922</v>
      </c>
      <c r="I9" s="1">
        <v>0</v>
      </c>
      <c r="J9" s="1">
        <f t="shared" si="3"/>
        <v>13167.5</v>
      </c>
      <c r="K9" s="1">
        <v>8000</v>
      </c>
      <c r="L9">
        <f t="shared" si="4"/>
        <v>5167.5</v>
      </c>
    </row>
    <row r="10" spans="2:12" ht="14" x14ac:dyDescent="0.15">
      <c r="B10" s="1" t="s">
        <v>115</v>
      </c>
      <c r="C10" s="1">
        <v>19</v>
      </c>
      <c r="D10">
        <f t="shared" si="0"/>
        <v>159.6</v>
      </c>
      <c r="E10" s="1">
        <v>8.4</v>
      </c>
      <c r="F10">
        <f t="shared" si="1"/>
        <v>13566</v>
      </c>
      <c r="G10">
        <f t="shared" si="2"/>
        <v>10174.5</v>
      </c>
      <c r="H10" s="1">
        <v>1922</v>
      </c>
      <c r="I10" s="1">
        <v>0</v>
      </c>
      <c r="J10" s="1">
        <f t="shared" si="3"/>
        <v>12096.5</v>
      </c>
      <c r="K10" s="1">
        <v>8000</v>
      </c>
      <c r="L10">
        <f t="shared" si="4"/>
        <v>4096.5</v>
      </c>
    </row>
    <row r="11" spans="2:12" ht="14" x14ac:dyDescent="0.15">
      <c r="B11" s="1" t="s">
        <v>116</v>
      </c>
      <c r="C11" s="1">
        <v>22</v>
      </c>
      <c r="D11">
        <f t="shared" si="0"/>
        <v>184.8</v>
      </c>
      <c r="E11" s="1">
        <v>8.4</v>
      </c>
      <c r="F11">
        <f t="shared" si="1"/>
        <v>15708.000000000002</v>
      </c>
      <c r="G11">
        <f t="shared" si="2"/>
        <v>11781.000000000002</v>
      </c>
      <c r="H11" s="1">
        <v>1922</v>
      </c>
      <c r="I11" s="1">
        <v>0</v>
      </c>
      <c r="J11" s="1">
        <f t="shared" si="3"/>
        <v>13703.000000000002</v>
      </c>
      <c r="K11" s="1">
        <v>8000</v>
      </c>
      <c r="L11">
        <f t="shared" si="4"/>
        <v>5703.0000000000018</v>
      </c>
    </row>
    <row r="13" spans="2:12" x14ac:dyDescent="0.15">
      <c r="L13">
        <f>SUM(L2:L11)</f>
        <v>66399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Now</vt:lpstr>
      <vt:lpstr>Future</vt:lpstr>
      <vt:lpstr>InvestmentGoals</vt:lpstr>
      <vt:lpstr>CC Payoff</vt:lpstr>
      <vt:lpstr>Income Projection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87</cp:revision>
  <dcterms:modified xsi:type="dcterms:W3CDTF">2016-06-03T17:05:40Z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