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Now" sheetId="1" state="visible" r:id="rId2"/>
    <sheet name="Future" sheetId="2" state="visible" r:id="rId3"/>
    <sheet name="InvestmentGoals" sheetId="3" state="visible" r:id="rId4"/>
    <sheet name="CC Payoff" sheetId="4" state="visible" r:id="rId5"/>
    <sheet name="Income Projection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<sst xmlns="http://schemas.openxmlformats.org/spreadsheetml/2006/main" count="151" uniqueCount="117">
  <si>
    <t xml:space="preserve">SWA</t>
  </si>
  <si>
    <t xml:space="preserve">LD Budget</t>
  </si>
  <si>
    <t xml:space="preserve">month</t>
  </si>
  <si>
    <t xml:space="preserve">Allan (Est)</t>
  </si>
  <si>
    <t xml:space="preserve">Allan</t>
  </si>
  <si>
    <t xml:space="preserve">LD Accts Rec</t>
  </si>
  <si>
    <t xml:space="preserve">Leopard Data</t>
  </si>
  <si>
    <t xml:space="preserve">Ann Accts Rec</t>
  </si>
  <si>
    <t xml:space="preserve">Ann</t>
  </si>
  <si>
    <t xml:space="preserve">LD Checking</t>
  </si>
  <si>
    <t xml:space="preserve">Received</t>
  </si>
  <si>
    <t xml:space="preserve">Due</t>
  </si>
  <si>
    <t xml:space="preserve">Ann's Checking</t>
  </si>
  <si>
    <t xml:space="preserve">Exp</t>
  </si>
  <si>
    <t xml:space="preserve">Sharon</t>
  </si>
  <si>
    <t xml:space="preserve">Credit Cards</t>
  </si>
  <si>
    <t xml:space="preserve">total debt</t>
  </si>
  <si>
    <t xml:space="preserve">Ann R</t>
  </si>
  <si>
    <t xml:space="preserve">IRS</t>
  </si>
  <si>
    <t xml:space="preserve">total monthly debt payments</t>
  </si>
  <si>
    <t xml:space="preserve">leftover</t>
  </si>
  <si>
    <t xml:space="preserve">SDG</t>
  </si>
  <si>
    <t xml:space="preserve">Now</t>
  </si>
  <si>
    <t xml:space="preserve">Ann Car Worth</t>
  </si>
  <si>
    <t xml:space="preserve">Robert</t>
  </si>
  <si>
    <t xml:space="preserve">Ann Car Debt</t>
  </si>
  <si>
    <t xml:space="preserve">CC payoff in months</t>
  </si>
  <si>
    <t xml:space="preserve">Michael</t>
  </si>
  <si>
    <t xml:space="preserve">Allan Car Worth</t>
  </si>
  <si>
    <t xml:space="preserve">investments</t>
  </si>
  <si>
    <t xml:space="preserve">Allan Car Debt</t>
  </si>
  <si>
    <t xml:space="preserve">months out paying</t>
  </si>
  <si>
    <t xml:space="preserve">Allan's Insurance</t>
  </si>
  <si>
    <t xml:space="preserve">Ann's Malin 401k</t>
  </si>
  <si>
    <t xml:space="preserve">Ann's SWA 401K</t>
  </si>
  <si>
    <t xml:space="preserve">anethesia</t>
  </si>
  <si>
    <t xml:space="preserve">Ann's SWA ProfitSharing</t>
  </si>
  <si>
    <t xml:space="preserve">Ann's stock options</t>
  </si>
  <si>
    <t xml:space="preserve">Ann's American Century</t>
  </si>
  <si>
    <t xml:space="preserve">Taxes Owed LD</t>
  </si>
  <si>
    <t xml:space="preserve">owe to tax account</t>
  </si>
  <si>
    <t xml:space="preserve">Tax Account Savings</t>
  </si>
  <si>
    <t xml:space="preserve">House Value</t>
  </si>
  <si>
    <t xml:space="preserve">House Owed</t>
  </si>
  <si>
    <t xml:space="preserve">Scottrade Family</t>
  </si>
  <si>
    <t xml:space="preserve">Jewelry</t>
  </si>
  <si>
    <t xml:space="preserve">G Owed</t>
  </si>
  <si>
    <t xml:space="preserve">Nov 15, Dec 15, Jan 15</t>
  </si>
  <si>
    <t xml:space="preserve">LD Accts Payable</t>
  </si>
  <si>
    <t xml:space="preserve">&gt;&gt;&gt;&gt;&gt;&gt;&gt;</t>
  </si>
  <si>
    <t xml:space="preserve">Monthly Goals</t>
  </si>
  <si>
    <t xml:space="preserve">&lt;&lt;&lt;&lt;&lt;&lt;&lt;&lt;</t>
  </si>
  <si>
    <t xml:space="preserve">months left (til 65)</t>
  </si>
  <si>
    <t xml:space="preserve">Credit Card Payments</t>
  </si>
  <si>
    <t xml:space="preserve">ALL you can</t>
  </si>
  <si>
    <t xml:space="preserve">total month inv</t>
  </si>
  <si>
    <t xml:space="preserve">9% return year</t>
  </si>
  <si>
    <t xml:space="preserve">Scottrade Ann/Allan</t>
  </si>
  <si>
    <t xml:space="preserve">Scrottrade Baby G</t>
  </si>
  <si>
    <t xml:space="preserve">LD Taxes</t>
  </si>
  <si>
    <t xml:space="preserve">We are in the 25% tax bracket as a couple</t>
  </si>
  <si>
    <t xml:space="preserve">cash to hide for Ann</t>
  </si>
  <si>
    <t xml:space="preserve">credit card interest</t>
  </si>
  <si>
    <t xml:space="preserve">Year</t>
  </si>
  <si>
    <t xml:space="preserve">Age</t>
  </si>
  <si>
    <t xml:space="preserve">CC Debt</t>
  </si>
  <si>
    <t xml:space="preserve">Malin 401k</t>
  </si>
  <si>
    <t xml:space="preserve">Hope</t>
  </si>
  <si>
    <t xml:space="preserve">401k SWA</t>
  </si>
  <si>
    <t xml:space="preserve">G Edu</t>
  </si>
  <si>
    <t xml:space="preserve">Aunt Pattie</t>
  </si>
  <si>
    <t xml:space="preserve">G Wedding</t>
  </si>
  <si>
    <t xml:space="preserve">House Worth</t>
  </si>
  <si>
    <t xml:space="preserve">House Equity</t>
  </si>
  <si>
    <t xml:space="preserve">Ann Sal</t>
  </si>
  <si>
    <t xml:space="preserve">Allan Sal</t>
  </si>
  <si>
    <t xml:space="preserve">Sal Tog</t>
  </si>
  <si>
    <t xml:space="preserve">SWA Profit Sharing</t>
  </si>
  <si>
    <t xml:space="preserve">Net Worth Est</t>
  </si>
  <si>
    <t xml:space="preserve">7% income per yera</t>
  </si>
  <si>
    <t xml:space="preserve">Malin IRA (15%)</t>
  </si>
  <si>
    <t xml:space="preserve">401k SWA (6%)</t>
  </si>
  <si>
    <t xml:space="preserve">Aunt Patty (6%)</t>
  </si>
  <si>
    <t xml:space="preserve">Primary (15%)</t>
  </si>
  <si>
    <t xml:space="preserve">Per Month Investment</t>
  </si>
  <si>
    <t xml:space="preserve">http://www.daveramsey.com/article/investing-calculator/lifeandmoney_investing/#/entry_form</t>
  </si>
  <si>
    <t xml:space="preserve">Malin</t>
  </si>
  <si>
    <t xml:space="preserve">Aunt Patty</t>
  </si>
  <si>
    <t xml:space="preserve">Primary</t>
  </si>
  <si>
    <t xml:space="preserve">Client</t>
  </si>
  <si>
    <t xml:space="preserve">Gross</t>
  </si>
  <si>
    <t xml:space="preserve">Net</t>
  </si>
  <si>
    <t xml:space="preserve">Monthly Net</t>
  </si>
  <si>
    <t xml:space="preserve">Monthly Expenses</t>
  </si>
  <si>
    <t xml:space="preserve">Est CC Pay Down</t>
  </si>
  <si>
    <t xml:space="preserve">Triencon</t>
  </si>
  <si>
    <t xml:space="preserve">x</t>
  </si>
  <si>
    <t xml:space="preserve">NTT</t>
  </si>
  <si>
    <t xml:space="preserve">Month</t>
  </si>
  <si>
    <t xml:space="preserve">Work Days</t>
  </si>
  <si>
    <t xml:space="preserve">Hours</t>
  </si>
  <si>
    <t xml:space="preserve">Hours Per Day</t>
  </si>
  <si>
    <t xml:space="preserve">Ann Pay</t>
  </si>
  <si>
    <t xml:space="preserve">Additional</t>
  </si>
  <si>
    <t xml:space="preserve">Gross Net</t>
  </si>
  <si>
    <t xml:space="preserve">Expenses</t>
  </si>
  <si>
    <t xml:space="preserve">Net Net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</si>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</sst>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\$#,##0.00"/>
    <numFmt numFmtId="166" formatCode="M/D/YYYY"/>
    <numFmt numFmtId="167" formatCode="0.00%"/>
    <numFmt numFmtId="168" formatCode="#,##0.00"/>
    <numFmt numFmtId="169" formatCode="0%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11"/>
      <color rgb="FF000000"/>
      <name val="Cambria"/>
      <family val="1"/>
      <charset val="1"/>
    </font>
    <font>
      <b val="true"/>
      <sz val="11"/>
      <name val="Cambria"/>
      <family val="1"/>
      <charset val="1"/>
    </font>
    <font>
      <u val="single"/>
      <sz val="11"/>
      <color rgb="FF0000FF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daveramsey.com/article/investing-calculator/lifeandmoney_investing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75"/>
  <cols>
    <col collapsed="false" hidden="false" max="1" min="1" style="0" width="8.28061224489796"/>
    <col collapsed="false" hidden="false" max="2" min="2" style="0" width="14.6428571428571"/>
    <col collapsed="false" hidden="false" max="3" min="3" style="0" width="8.63775510204082"/>
    <col collapsed="false" hidden="false" max="1025" min="4" style="0" width="8.28061224489796"/>
  </cols>
  <sheetData>
    <row r="1" customFormat="false" ht="14.25" hidden="false" customHeight="false" outlineLevel="0" collapsed="false">
      <c r="F1" s="1" t="s">
        <v>0</v>
      </c>
      <c r="G1" s="2" t="n">
        <v>1029.31</v>
      </c>
      <c r="H1" s="3" t="n">
        <f aca="false">G1*2</f>
        <v>2058.62</v>
      </c>
      <c r="I1" s="1"/>
      <c r="J1" s="1"/>
      <c r="L1" s="1" t="s">
        <v>1</v>
      </c>
      <c r="M1" s="1" t="n">
        <v>500</v>
      </c>
      <c r="N1" s="1" t="s">
        <v>2</v>
      </c>
    </row>
    <row r="2" customFormat="false" ht="14.25" hidden="false" customHeight="false" outlineLevel="0" collapsed="false">
      <c r="B2" s="1"/>
      <c r="C2" s="1"/>
      <c r="F2" s="1" t="s">
        <v>3</v>
      </c>
      <c r="G2" s="2" t="n">
        <v>6240</v>
      </c>
      <c r="H2" s="3" t="n">
        <f aca="false">G2*2</f>
        <v>12480</v>
      </c>
      <c r="I2" s="4"/>
      <c r="J2" s="4"/>
    </row>
    <row r="3" customFormat="false" ht="14.25" hidden="false" customHeight="false" outlineLevel="0" collapsed="false">
      <c r="A3" s="1" t="s">
        <v>4</v>
      </c>
      <c r="B3" s="1" t="s">
        <v>5</v>
      </c>
      <c r="C3" s="1" t="n">
        <v>8900</v>
      </c>
      <c r="E3" s="1"/>
      <c r="F3" s="1"/>
      <c r="H3" s="3" t="n">
        <f aca="false">SUM(H1:H2)</f>
        <v>14538.62</v>
      </c>
      <c r="I3" s="4"/>
      <c r="J3" s="4"/>
      <c r="K3" s="1" t="s">
        <v>6</v>
      </c>
    </row>
    <row r="4" customFormat="false" ht="14.25" hidden="false" customHeight="false" outlineLevel="0" collapsed="false">
      <c r="A4" s="1"/>
      <c r="B4" s="1" t="s">
        <v>7</v>
      </c>
      <c r="C4" s="1" t="n">
        <v>1105</v>
      </c>
      <c r="E4" s="1"/>
      <c r="F4" s="1"/>
      <c r="H4" s="3"/>
      <c r="I4" s="4"/>
      <c r="J4" s="4"/>
      <c r="K4" s="1"/>
    </row>
    <row r="5" customFormat="false" ht="14.25" hidden="false" customHeight="false" outlineLevel="0" collapsed="false">
      <c r="A5" s="1" t="s">
        <v>8</v>
      </c>
      <c r="B5" s="1" t="s">
        <v>9</v>
      </c>
      <c r="C5" s="1" t="n">
        <v>175</v>
      </c>
      <c r="H5" s="5"/>
      <c r="I5" s="4"/>
      <c r="J5" s="4"/>
      <c r="K5" s="1"/>
      <c r="L5" s="1"/>
      <c r="M5" s="6" t="s">
        <v>10</v>
      </c>
      <c r="N5" s="1" t="s">
        <v>11</v>
      </c>
    </row>
    <row r="6" customFormat="false" ht="14.25" hidden="false" customHeight="false" outlineLevel="0" collapsed="false">
      <c r="A6" s="1" t="s">
        <v>8</v>
      </c>
      <c r="B6" s="1" t="s">
        <v>12</v>
      </c>
      <c r="C6" s="1" t="n">
        <v>15500</v>
      </c>
      <c r="G6" s="1" t="s">
        <v>13</v>
      </c>
      <c r="H6" s="6" t="n">
        <v>7889</v>
      </c>
      <c r="I6" s="7" t="n">
        <f aca="false">H6/H3</f>
        <v>0.542623715318235</v>
      </c>
      <c r="J6" s="4"/>
      <c r="K6" s="1" t="n">
        <v>0</v>
      </c>
      <c r="L6" s="1" t="s">
        <v>14</v>
      </c>
      <c r="M6" s="8" t="n">
        <v>42048</v>
      </c>
      <c r="N6" s="8" t="n">
        <v>42078</v>
      </c>
    </row>
    <row r="7" customFormat="false" ht="14.25" hidden="false" customHeight="false" outlineLevel="0" collapsed="false">
      <c r="A7" s="1" t="s">
        <v>8</v>
      </c>
      <c r="B7" s="1" t="s">
        <v>15</v>
      </c>
      <c r="C7" s="1" t="n">
        <v>-37385</v>
      </c>
      <c r="E7" s="0" t="n">
        <f aca="false">C7+C8+C10+C12+C19+C22</f>
        <v>-326899</v>
      </c>
      <c r="F7" s="1" t="s">
        <v>16</v>
      </c>
      <c r="H7" s="6"/>
      <c r="I7" s="4"/>
      <c r="J7" s="4"/>
      <c r="K7" s="1" t="n">
        <v>0</v>
      </c>
      <c r="L7" s="1" t="s">
        <v>17</v>
      </c>
      <c r="M7" s="8" t="n">
        <v>42072</v>
      </c>
      <c r="N7" s="8" t="n">
        <v>42095</v>
      </c>
    </row>
    <row r="8" customFormat="false" ht="14.25" hidden="false" customHeight="false" outlineLevel="0" collapsed="false">
      <c r="A8" s="1" t="s">
        <v>8</v>
      </c>
      <c r="B8" s="1" t="s">
        <v>18</v>
      </c>
      <c r="C8" s="1" t="n">
        <v>-25293</v>
      </c>
      <c r="D8" s="1" t="n">
        <v>933</v>
      </c>
      <c r="E8" s="0" t="n">
        <f aca="false">D8+D10+D12+D22</f>
        <v>3505</v>
      </c>
      <c r="F8" s="1" t="s">
        <v>19</v>
      </c>
      <c r="H8" s="3" t="n">
        <f aca="false">H3-H6</f>
        <v>6649.62</v>
      </c>
      <c r="I8" s="4" t="s">
        <v>20</v>
      </c>
      <c r="J8" s="7" t="n">
        <f aca="false">H8/H3</f>
        <v>0.457376284681765</v>
      </c>
      <c r="K8" s="1" t="n">
        <v>3800</v>
      </c>
      <c r="L8" s="1" t="s">
        <v>21</v>
      </c>
      <c r="M8" s="8" t="n">
        <v>42050</v>
      </c>
      <c r="N8" s="1" t="s">
        <v>22</v>
      </c>
    </row>
    <row r="9" customFormat="false" ht="14.25" hidden="false" customHeight="false" outlineLevel="0" collapsed="false">
      <c r="B9" s="1" t="s">
        <v>23</v>
      </c>
      <c r="C9" s="1" t="n">
        <v>37000</v>
      </c>
      <c r="H9" s="6"/>
      <c r="I9" s="4"/>
      <c r="J9" s="4"/>
      <c r="K9" s="1" t="n">
        <v>0</v>
      </c>
      <c r="L9" s="1" t="s">
        <v>24</v>
      </c>
      <c r="M9" s="8" t="n">
        <v>42078</v>
      </c>
      <c r="N9" s="8" t="n">
        <v>42064</v>
      </c>
    </row>
    <row r="10" customFormat="false" ht="14.25" hidden="false" customHeight="false" outlineLevel="0" collapsed="false">
      <c r="A10" s="1" t="s">
        <v>8</v>
      </c>
      <c r="B10" s="1" t="s">
        <v>25</v>
      </c>
      <c r="C10" s="1" t="n">
        <v>-35733</v>
      </c>
      <c r="D10" s="1" t="n">
        <v>600</v>
      </c>
      <c r="H10" s="9" t="n">
        <f aca="false">C7/H8</f>
        <v>-5.62212577560823</v>
      </c>
      <c r="I10" s="4" t="s">
        <v>26</v>
      </c>
      <c r="J10" s="4"/>
      <c r="K10" s="1" t="n">
        <v>0</v>
      </c>
      <c r="L10" s="1" t="s">
        <v>27</v>
      </c>
      <c r="M10" s="8" t="n">
        <v>42074</v>
      </c>
      <c r="N10" s="8" t="n">
        <v>42075</v>
      </c>
    </row>
    <row r="11" customFormat="false" ht="14.25" hidden="false" customHeight="false" outlineLevel="0" collapsed="false">
      <c r="B11" s="1" t="s">
        <v>28</v>
      </c>
      <c r="C11" s="1" t="n">
        <v>18000</v>
      </c>
      <c r="E11" s="0" t="n">
        <f aca="false">C13+C14+C15+C16+C18+C23</f>
        <v>63254</v>
      </c>
      <c r="F11" s="1" t="s">
        <v>29</v>
      </c>
      <c r="H11" s="6"/>
      <c r="I11" s="4"/>
      <c r="J11" s="4"/>
    </row>
    <row r="12" customFormat="false" ht="14.25" hidden="false" customHeight="false" outlineLevel="0" collapsed="false">
      <c r="A12" s="1" t="s">
        <v>8</v>
      </c>
      <c r="B12" s="1" t="s">
        <v>30</v>
      </c>
      <c r="C12" s="1" t="n">
        <v>-16688</v>
      </c>
      <c r="D12" s="1" t="n">
        <v>350</v>
      </c>
      <c r="H12" s="6"/>
      <c r="I12" s="1"/>
      <c r="J12" s="1"/>
      <c r="K12" s="0" t="n">
        <f aca="false">SUM(K6:K10)</f>
        <v>3800</v>
      </c>
      <c r="M12" s="0" t="n">
        <f aca="false">K12/M1</f>
        <v>7.6</v>
      </c>
      <c r="N12" s="1" t="s">
        <v>31</v>
      </c>
    </row>
    <row r="13" customFormat="false" ht="14.25" hidden="false" customHeight="false" outlineLevel="0" collapsed="false">
      <c r="B13" s="1" t="s">
        <v>32</v>
      </c>
      <c r="C13" s="1" t="n">
        <v>2238</v>
      </c>
      <c r="H13" s="6"/>
      <c r="I13" s="1"/>
    </row>
    <row r="14" customFormat="false" ht="14.25" hidden="false" customHeight="false" outlineLevel="0" collapsed="false">
      <c r="A14" s="1" t="s">
        <v>8</v>
      </c>
      <c r="B14" s="1" t="s">
        <v>33</v>
      </c>
      <c r="C14" s="1" t="n">
        <v>15957</v>
      </c>
      <c r="H14" s="6"/>
      <c r="I14" s="10"/>
      <c r="J14" s="10"/>
      <c r="K14" s="11"/>
    </row>
    <row r="15" customFormat="false" ht="14.25" hidden="false" customHeight="false" outlineLevel="0" collapsed="false">
      <c r="A15" s="1" t="s">
        <v>8</v>
      </c>
      <c r="B15" s="1" t="s">
        <v>34</v>
      </c>
      <c r="C15" s="1" t="n">
        <v>27528</v>
      </c>
      <c r="H15" s="6"/>
      <c r="I15" s="1"/>
      <c r="J15" s="10"/>
      <c r="K15" s="1" t="n">
        <v>600</v>
      </c>
      <c r="L15" s="1" t="s">
        <v>35</v>
      </c>
    </row>
    <row r="16" customFormat="false" ht="14.25" hidden="false" customHeight="false" outlineLevel="0" collapsed="false">
      <c r="A16" s="1" t="s">
        <v>8</v>
      </c>
      <c r="B16" s="1" t="s">
        <v>36</v>
      </c>
      <c r="C16" s="1" t="n">
        <v>14281</v>
      </c>
      <c r="H16" s="6"/>
      <c r="J16" s="1"/>
      <c r="K16" s="1"/>
      <c r="L16" s="1"/>
    </row>
    <row r="17" customFormat="false" ht="14.25" hidden="false" customHeight="false" outlineLevel="0" collapsed="false">
      <c r="B17" s="1" t="s">
        <v>37</v>
      </c>
      <c r="C17" s="1"/>
      <c r="H17" s="6"/>
      <c r="I17" s="1"/>
      <c r="K17" s="1"/>
      <c r="L17" s="1"/>
    </row>
    <row r="18" customFormat="false" ht="14.25" hidden="false" customHeight="false" outlineLevel="0" collapsed="false">
      <c r="A18" s="1" t="s">
        <v>8</v>
      </c>
      <c r="B18" s="1" t="s">
        <v>38</v>
      </c>
      <c r="C18" s="1" t="n">
        <v>3250</v>
      </c>
      <c r="H18" s="6"/>
      <c r="I18" s="1"/>
      <c r="J18" s="1"/>
      <c r="K18" s="11"/>
      <c r="L18" s="12"/>
    </row>
    <row r="19" customFormat="false" ht="14.25" hidden="false" customHeight="false" outlineLevel="0" collapsed="false">
      <c r="A19" s="1" t="s">
        <v>4</v>
      </c>
      <c r="B19" s="1" t="s">
        <v>39</v>
      </c>
      <c r="C19" s="1" t="n">
        <v>0</v>
      </c>
      <c r="D19" s="0" t="n">
        <v>20000</v>
      </c>
      <c r="E19" s="1" t="s">
        <v>40</v>
      </c>
      <c r="H19" s="6"/>
      <c r="I19" s="1"/>
    </row>
    <row r="20" customFormat="false" ht="14.25" hidden="false" customHeight="false" outlineLevel="0" collapsed="false">
      <c r="B20" s="1" t="s">
        <v>41</v>
      </c>
      <c r="C20" s="1" t="n">
        <v>0</v>
      </c>
      <c r="H20" s="6"/>
      <c r="I20" s="1"/>
      <c r="J20" s="1"/>
    </row>
    <row r="21" customFormat="false" ht="14.25" hidden="false" customHeight="false" outlineLevel="0" collapsed="false">
      <c r="A21" s="1" t="s">
        <v>4</v>
      </c>
      <c r="B21" s="1" t="s">
        <v>42</v>
      </c>
      <c r="C21" s="1" t="n">
        <v>300000</v>
      </c>
      <c r="H21" s="6"/>
      <c r="I21" s="1"/>
      <c r="J21" s="1"/>
    </row>
    <row r="22" customFormat="false" ht="14.25" hidden="false" customHeight="false" outlineLevel="0" collapsed="false">
      <c r="A22" s="1" t="s">
        <v>8</v>
      </c>
      <c r="B22" s="1" t="s">
        <v>43</v>
      </c>
      <c r="C22" s="1" t="n">
        <v>-211800</v>
      </c>
      <c r="D22" s="1" t="n">
        <v>1622</v>
      </c>
      <c r="H22" s="6"/>
      <c r="I22" s="1"/>
      <c r="J22" s="1"/>
    </row>
    <row r="23" customFormat="false" ht="14.25" hidden="false" customHeight="false" outlineLevel="0" collapsed="false">
      <c r="A23" s="1" t="s">
        <v>8</v>
      </c>
      <c r="B23" s="1" t="s">
        <v>44</v>
      </c>
      <c r="C23" s="1" t="n">
        <v>0</v>
      </c>
      <c r="H23" s="6"/>
      <c r="I23" s="1"/>
      <c r="J23" s="1"/>
    </row>
    <row r="24" customFormat="false" ht="14.25" hidden="false" customHeight="false" outlineLevel="0" collapsed="false">
      <c r="A24" s="1" t="s">
        <v>4</v>
      </c>
      <c r="B24" s="1" t="s">
        <v>45</v>
      </c>
      <c r="C24" s="1" t="n">
        <v>13350</v>
      </c>
      <c r="E24" s="0" t="s">
        <v>46</v>
      </c>
      <c r="F24" s="1" t="s">
        <v>47</v>
      </c>
      <c r="G24" s="0" t="n">
        <v>750</v>
      </c>
      <c r="H24" s="6"/>
      <c r="I24" s="1"/>
      <c r="J24" s="1"/>
    </row>
    <row r="25" customFormat="false" ht="14.25" hidden="false" customHeight="false" outlineLevel="0" collapsed="false">
      <c r="B25" s="1" t="s">
        <v>48</v>
      </c>
      <c r="C25" s="1" t="n">
        <v>0</v>
      </c>
      <c r="E25" s="1"/>
      <c r="F25" s="0" t="n">
        <v>6000</v>
      </c>
      <c r="H25" s="6"/>
      <c r="I25" s="1"/>
      <c r="J25" s="1"/>
    </row>
    <row r="26" customFormat="false" ht="14.25" hidden="false" customHeight="false" outlineLevel="0" collapsed="false">
      <c r="B26" s="1"/>
      <c r="C26" s="1"/>
      <c r="H26" s="6"/>
      <c r="J26" s="1"/>
      <c r="L26" s="1"/>
    </row>
    <row r="27" customFormat="false" ht="14.25" hidden="false" customHeight="false" outlineLevel="0" collapsed="false">
      <c r="C27" s="0" t="n">
        <f aca="false">SUM(C3:C25)</f>
        <v>130385</v>
      </c>
      <c r="H27" s="6"/>
      <c r="I27" s="1"/>
      <c r="J27" s="1"/>
      <c r="L27" s="1"/>
    </row>
    <row r="28" customFormat="false" ht="14.25" hidden="false" customHeight="false" outlineLevel="0" collapsed="false">
      <c r="H28" s="6"/>
      <c r="L28" s="1"/>
    </row>
    <row r="29" customFormat="false" ht="14.25" hidden="false" customHeight="false" outlineLevel="0" collapsed="false">
      <c r="B29" s="1"/>
      <c r="C29" s="1"/>
      <c r="D29" s="1"/>
      <c r="E29" s="1"/>
      <c r="F29" s="1"/>
      <c r="H29" s="6"/>
      <c r="L29" s="1"/>
      <c r="M29" s="1"/>
    </row>
    <row r="30" customFormat="false" ht="14.25" hidden="false" customHeight="false" outlineLevel="0" collapsed="false">
      <c r="B30" s="1"/>
      <c r="C30" s="1"/>
      <c r="E30" s="1" t="s">
        <v>49</v>
      </c>
      <c r="F30" s="1" t="s">
        <v>50</v>
      </c>
      <c r="G30" s="1" t="s">
        <v>51</v>
      </c>
      <c r="H30" s="6"/>
      <c r="I30" s="1"/>
      <c r="K30" s="1" t="s">
        <v>52</v>
      </c>
      <c r="L30" s="1"/>
      <c r="M30" s="1"/>
    </row>
    <row r="31" customFormat="false" ht="14.25" hidden="false" customHeight="false" outlineLevel="0" collapsed="false">
      <c r="B31" s="1"/>
      <c r="C31" s="1"/>
      <c r="F31" s="1" t="s">
        <v>53</v>
      </c>
      <c r="G31" s="1" t="s">
        <v>54</v>
      </c>
      <c r="H31" s="6"/>
      <c r="I31" s="1" t="s">
        <v>55</v>
      </c>
      <c r="J31" s="0" t="n">
        <f aca="false">2500+500+200</f>
        <v>3200</v>
      </c>
      <c r="K31" s="1" t="n">
        <v>306</v>
      </c>
      <c r="L31" s="1" t="n">
        <f aca="false">J31*K31</f>
        <v>979200</v>
      </c>
      <c r="M31" s="1" t="s">
        <v>56</v>
      </c>
      <c r="N31" s="1" t="n">
        <v>3900000</v>
      </c>
      <c r="O31" s="0" t="n">
        <f aca="false">N31*0.05</f>
        <v>195000</v>
      </c>
    </row>
    <row r="32" customFormat="false" ht="14.25" hidden="false" customHeight="false" outlineLevel="0" collapsed="false">
      <c r="B32" s="1"/>
      <c r="C32" s="1"/>
      <c r="F32" s="1" t="s">
        <v>57</v>
      </c>
      <c r="G32" s="1" t="n">
        <v>2500</v>
      </c>
      <c r="H32" s="6"/>
      <c r="I32" s="1"/>
      <c r="K32" s="1"/>
      <c r="L32" s="1"/>
      <c r="M32" s="1"/>
    </row>
    <row r="33" customFormat="false" ht="14.25" hidden="false" customHeight="false" outlineLevel="0" collapsed="false">
      <c r="B33" s="1"/>
      <c r="C33" s="1"/>
      <c r="F33" s="1" t="s">
        <v>58</v>
      </c>
      <c r="G33" s="1" t="n">
        <v>250</v>
      </c>
      <c r="H33" s="6"/>
      <c r="I33" s="1"/>
      <c r="K33" s="1"/>
      <c r="L33" s="1"/>
      <c r="M33" s="1"/>
    </row>
    <row r="34" customFormat="false" ht="14.25" hidden="false" customHeight="false" outlineLevel="0" collapsed="false">
      <c r="B34" s="1"/>
      <c r="C34" s="1"/>
      <c r="F34" s="1" t="s">
        <v>59</v>
      </c>
      <c r="G34" s="13" t="n">
        <v>0.25</v>
      </c>
      <c r="H34" s="6"/>
      <c r="I34" s="1" t="s">
        <v>60</v>
      </c>
      <c r="K34" s="1"/>
      <c r="L34" s="1"/>
      <c r="M34" s="1"/>
    </row>
    <row r="35" customFormat="false" ht="14.25" hidden="false" customHeight="false" outlineLevel="0" collapsed="false">
      <c r="B35" s="1"/>
      <c r="C35" s="1"/>
      <c r="F35" s="1" t="s">
        <v>61</v>
      </c>
      <c r="G35" s="1" t="n">
        <v>200</v>
      </c>
      <c r="H35" s="6"/>
      <c r="K35" s="1"/>
      <c r="L35" s="1"/>
      <c r="M35" s="1"/>
    </row>
    <row r="37" customFormat="false" ht="12.75" hidden="false" customHeight="false" outlineLevel="0" collapsed="false">
      <c r="E37" s="0" t="s">
        <v>62</v>
      </c>
      <c r="F37" s="0" t="n">
        <f aca="false">0.2/365*C7</f>
        <v>-20.4849315068493</v>
      </c>
      <c r="G37" s="0" t="n">
        <f aca="false">F37*30.5</f>
        <v>-624.790410958904</v>
      </c>
    </row>
  </sheetData>
  <conditionalFormatting sqref="G2">
    <cfRule type="expression" priority="2" aboveAverage="0" equalAverage="0" bottom="0" percent="0" rank="0" text="" dxfId="0">
      <formula>LEN(TRIM(G2))&gt;0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U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8.28061224489796"/>
  </cols>
  <sheetData>
    <row r="2" customFormat="false" ht="14.25" hidden="false" customHeight="false" outlineLevel="0" collapsed="false">
      <c r="B2" s="1" t="s">
        <v>63</v>
      </c>
      <c r="C2" s="1" t="s">
        <v>64</v>
      </c>
      <c r="D2" s="1" t="s">
        <v>18</v>
      </c>
      <c r="E2" s="1" t="s">
        <v>65</v>
      </c>
      <c r="F2" s="1" t="s">
        <v>66</v>
      </c>
      <c r="G2" s="1" t="s">
        <v>67</v>
      </c>
      <c r="H2" s="1" t="s">
        <v>68</v>
      </c>
      <c r="I2" s="1" t="s">
        <v>69</v>
      </c>
      <c r="J2" s="1" t="s">
        <v>70</v>
      </c>
      <c r="K2" s="1" t="s">
        <v>71</v>
      </c>
      <c r="L2" s="1" t="s">
        <v>43</v>
      </c>
      <c r="M2" s="1" t="s">
        <v>72</v>
      </c>
      <c r="N2" s="1" t="s">
        <v>73</v>
      </c>
      <c r="O2" s="1" t="s">
        <v>74</v>
      </c>
      <c r="P2" s="1" t="s">
        <v>75</v>
      </c>
      <c r="Q2" s="1" t="s">
        <v>76</v>
      </c>
      <c r="R2" s="1" t="s">
        <v>77</v>
      </c>
      <c r="T2" s="1" t="s">
        <v>78</v>
      </c>
      <c r="U2" s="1" t="s">
        <v>79</v>
      </c>
    </row>
    <row r="3" customFormat="false" ht="14.25" hidden="false" customHeight="false" outlineLevel="0" collapsed="false">
      <c r="A3" s="1" t="n">
        <v>39</v>
      </c>
      <c r="B3" s="1" t="n">
        <v>2015</v>
      </c>
      <c r="C3" s="1" t="n">
        <v>39</v>
      </c>
      <c r="D3" s="1" t="n">
        <v>34000</v>
      </c>
      <c r="E3" s="1" t="n">
        <v>24000</v>
      </c>
      <c r="F3" s="1" t="n">
        <v>17120</v>
      </c>
      <c r="G3" s="1" t="n">
        <v>0</v>
      </c>
      <c r="H3" s="1" t="n">
        <v>9600</v>
      </c>
      <c r="I3" s="1" t="n">
        <v>400</v>
      </c>
      <c r="J3" s="1" t="n">
        <v>2800</v>
      </c>
      <c r="K3" s="1" t="n">
        <v>50</v>
      </c>
      <c r="L3" s="1" t="n">
        <v>216000</v>
      </c>
      <c r="M3" s="1" t="n">
        <v>235000</v>
      </c>
      <c r="N3" s="1" t="n">
        <f aca="false">M3-L3</f>
        <v>19000</v>
      </c>
      <c r="O3" s="1" t="n">
        <v>41000</v>
      </c>
      <c r="P3" s="1" t="n">
        <v>80000</v>
      </c>
      <c r="Q3" s="1" t="n">
        <f aca="false">P3+O3</f>
        <v>121000</v>
      </c>
      <c r="R3" s="1" t="n">
        <v>4040</v>
      </c>
      <c r="T3" s="0" t="n">
        <f aca="false">R3+N3+K3+J3+I3+H3+F3-E3-D3+G3</f>
        <v>-4990</v>
      </c>
      <c r="U3" s="0" t="n">
        <f aca="false">T3*0.07</f>
        <v>-349.3</v>
      </c>
    </row>
    <row r="4" customFormat="false" ht="14.25" hidden="false" customHeight="false" outlineLevel="0" collapsed="false">
      <c r="A4" s="1" t="n">
        <v>40</v>
      </c>
      <c r="B4" s="1" t="n">
        <v>2016</v>
      </c>
      <c r="C4" s="1" t="n">
        <v>40</v>
      </c>
      <c r="D4" s="1" t="n">
        <v>22000</v>
      </c>
      <c r="E4" s="1" t="n">
        <v>12000</v>
      </c>
      <c r="F4" s="1" t="n">
        <v>18318</v>
      </c>
      <c r="G4" s="1" t="n">
        <v>0</v>
      </c>
      <c r="H4" s="1" t="n">
        <v>16600</v>
      </c>
      <c r="I4" s="1" t="n">
        <v>2300</v>
      </c>
      <c r="J4" s="1" t="n">
        <v>2900</v>
      </c>
      <c r="K4" s="1" t="n">
        <v>695</v>
      </c>
      <c r="L4" s="1" t="n">
        <v>214000</v>
      </c>
      <c r="M4" s="0" t="n">
        <f aca="false">242050</f>
        <v>242050</v>
      </c>
      <c r="N4" s="1" t="n">
        <f aca="false">M4-L4</f>
        <v>28050</v>
      </c>
      <c r="O4" s="1" t="n">
        <v>42200</v>
      </c>
      <c r="P4" s="1" t="n">
        <v>82000</v>
      </c>
      <c r="Q4" s="1" t="n">
        <f aca="false">P4+O4</f>
        <v>124200</v>
      </c>
      <c r="R4" s="1" t="n">
        <v>7000</v>
      </c>
      <c r="T4" s="0" t="n">
        <f aca="false">R4+N4+K4+J4+I4+H4+F4-E4-D4+G4</f>
        <v>41863</v>
      </c>
      <c r="U4" s="0" t="n">
        <f aca="false">T4*0.07</f>
        <v>2930.41</v>
      </c>
    </row>
    <row r="5" customFormat="false" ht="14.25" hidden="false" customHeight="false" outlineLevel="0" collapsed="false">
      <c r="A5" s="1" t="n">
        <v>41</v>
      </c>
      <c r="B5" s="1" t="n">
        <v>2017</v>
      </c>
      <c r="C5" s="1" t="n">
        <v>41</v>
      </c>
      <c r="D5" s="1" t="n">
        <v>10000</v>
      </c>
      <c r="E5" s="1" t="n">
        <v>0</v>
      </c>
      <c r="F5" s="1" t="n">
        <v>19600</v>
      </c>
      <c r="G5" s="1" t="n">
        <v>0</v>
      </c>
      <c r="H5" s="1" t="n">
        <v>24243</v>
      </c>
      <c r="I5" s="1" t="n">
        <v>4400</v>
      </c>
      <c r="J5" s="1" t="n">
        <v>3200</v>
      </c>
      <c r="K5" s="1" t="n">
        <v>1386</v>
      </c>
      <c r="L5" s="1" t="n">
        <v>210500</v>
      </c>
      <c r="M5" s="1" t="n">
        <v>250000</v>
      </c>
      <c r="N5" s="1" t="n">
        <f aca="false">M5-L5</f>
        <v>39500</v>
      </c>
      <c r="O5" s="1" t="n">
        <v>43400</v>
      </c>
      <c r="P5" s="1" t="n">
        <v>84000</v>
      </c>
      <c r="Q5" s="1" t="n">
        <f aca="false">P5+O5</f>
        <v>127400</v>
      </c>
      <c r="R5" s="1" t="n">
        <v>10000</v>
      </c>
      <c r="T5" s="0" t="n">
        <f aca="false">R5+N5+K5+J5+I5+H5+F5-E5-D5+G5</f>
        <v>92329</v>
      </c>
      <c r="U5" s="0" t="n">
        <f aca="false">T5*0.07</f>
        <v>6463.03</v>
      </c>
    </row>
    <row r="6" customFormat="false" ht="14.25" hidden="false" customHeight="false" outlineLevel="0" collapsed="false">
      <c r="A6" s="1" t="n">
        <v>42</v>
      </c>
      <c r="B6" s="1" t="n">
        <v>2018</v>
      </c>
      <c r="C6" s="1" t="n">
        <v>42</v>
      </c>
      <c r="D6" s="1" t="n">
        <v>0</v>
      </c>
      <c r="E6" s="1"/>
      <c r="F6" s="1" t="n">
        <v>20972</v>
      </c>
      <c r="G6" s="1" t="n">
        <v>12000</v>
      </c>
      <c r="H6" s="1" t="n">
        <v>32360</v>
      </c>
      <c r="I6" s="1" t="n">
        <v>6600</v>
      </c>
      <c r="J6" s="1" t="n">
        <v>3400</v>
      </c>
      <c r="K6" s="1" t="n">
        <v>2100</v>
      </c>
      <c r="L6" s="1" t="n">
        <v>206000</v>
      </c>
      <c r="M6" s="1" t="n">
        <v>257000</v>
      </c>
      <c r="N6" s="1" t="n">
        <f aca="false">M6-L6</f>
        <v>51000</v>
      </c>
      <c r="O6" s="1" t="n">
        <v>44600</v>
      </c>
      <c r="P6" s="1" t="n">
        <v>86000</v>
      </c>
      <c r="Q6" s="1" t="n">
        <f aca="false">P6+O6</f>
        <v>130600</v>
      </c>
      <c r="R6" s="1" t="n">
        <v>12973.3333333333</v>
      </c>
      <c r="T6" s="0" t="n">
        <f aca="false">R6+N6+K6+J6+I6+H6+F6-E6-D6+G6</f>
        <v>141405.333333333</v>
      </c>
      <c r="U6" s="0" t="n">
        <f aca="false">T6*0.07</f>
        <v>9898.37333333333</v>
      </c>
    </row>
    <row r="7" customFormat="false" ht="14.25" hidden="false" customHeight="false" outlineLevel="0" collapsed="false">
      <c r="A7" s="1" t="n">
        <v>43</v>
      </c>
      <c r="B7" s="1" t="n">
        <v>2019</v>
      </c>
      <c r="C7" s="1" t="n">
        <v>43</v>
      </c>
      <c r="D7" s="1" t="n">
        <v>0</v>
      </c>
      <c r="E7" s="1"/>
      <c r="F7" s="1" t="n">
        <v>22440</v>
      </c>
      <c r="G7" s="1" t="n">
        <v>25680</v>
      </c>
      <c r="H7" s="1" t="n">
        <v>41000</v>
      </c>
      <c r="I7" s="1" t="n">
        <v>9000</v>
      </c>
      <c r="J7" s="1" t="n">
        <v>3600</v>
      </c>
      <c r="K7" s="1" t="n">
        <v>3000</v>
      </c>
      <c r="L7" s="1" t="n">
        <v>202000</v>
      </c>
      <c r="M7" s="1" t="n">
        <v>264000</v>
      </c>
      <c r="N7" s="1" t="n">
        <f aca="false">M7-L7</f>
        <v>62000</v>
      </c>
      <c r="O7" s="1" t="n">
        <v>45800</v>
      </c>
      <c r="P7" s="1" t="n">
        <v>88000</v>
      </c>
      <c r="Q7" s="1" t="n">
        <f aca="false">P7+O7</f>
        <v>133800</v>
      </c>
      <c r="R7" s="1" t="n">
        <v>15953.3333333333</v>
      </c>
      <c r="T7" s="0" t="n">
        <f aca="false">R7+N7+K7+J7+I7+H7+F7-E7-D7+G7</f>
        <v>182673.333333333</v>
      </c>
      <c r="U7" s="0" t="n">
        <f aca="false">T7*0.07</f>
        <v>12787.1333333333</v>
      </c>
    </row>
    <row r="8" customFormat="false" ht="14.25" hidden="false" customHeight="false" outlineLevel="0" collapsed="false">
      <c r="A8" s="1" t="n">
        <v>44</v>
      </c>
      <c r="B8" s="1" t="n">
        <v>2020</v>
      </c>
      <c r="C8" s="1" t="n">
        <v>44</v>
      </c>
      <c r="D8" s="1" t="n">
        <v>0</v>
      </c>
      <c r="E8" s="1"/>
      <c r="F8" s="1" t="n">
        <v>24000</v>
      </c>
      <c r="G8" s="1" t="n">
        <v>40000</v>
      </c>
      <c r="H8" s="1" t="n">
        <v>50000</v>
      </c>
      <c r="I8" s="1" t="n">
        <v>11600</v>
      </c>
      <c r="J8" s="1" t="n">
        <v>3900</v>
      </c>
      <c r="K8" s="1" t="n">
        <v>3700</v>
      </c>
      <c r="L8" s="1" t="n">
        <v>198000</v>
      </c>
      <c r="M8" s="1" t="n">
        <v>271000</v>
      </c>
      <c r="N8" s="1" t="n">
        <f aca="false">M8-L8</f>
        <v>73000</v>
      </c>
      <c r="O8" s="1" t="n">
        <v>47000</v>
      </c>
      <c r="P8" s="1" t="n">
        <v>90000</v>
      </c>
      <c r="Q8" s="1" t="n">
        <f aca="false">P8+O8</f>
        <v>137000</v>
      </c>
      <c r="R8" s="1" t="n">
        <v>18933.3333333333</v>
      </c>
      <c r="T8" s="0" t="n">
        <f aca="false">R8+N8+K8+J8+I8+H8+F8-E8-D8+G8</f>
        <v>225133.333333333</v>
      </c>
      <c r="U8" s="0" t="n">
        <f aca="false">T8*0.07</f>
        <v>15759.3333333333</v>
      </c>
    </row>
    <row r="9" customFormat="false" ht="14.25" hidden="false" customHeight="false" outlineLevel="0" collapsed="false">
      <c r="A9" s="1" t="n">
        <v>45</v>
      </c>
      <c r="B9" s="1" t="n">
        <v>2021</v>
      </c>
      <c r="C9" s="1" t="n">
        <v>45</v>
      </c>
      <c r="D9" s="1" t="n">
        <v>0</v>
      </c>
      <c r="E9" s="1"/>
      <c r="F9" s="1" t="n">
        <v>25692</v>
      </c>
      <c r="G9" s="1" t="n">
        <v>55000</v>
      </c>
      <c r="H9" s="1" t="n">
        <v>60000</v>
      </c>
      <c r="I9" s="1" t="n">
        <v>14377</v>
      </c>
      <c r="J9" s="1" t="n">
        <v>4200</v>
      </c>
      <c r="K9" s="1" t="n">
        <v>4600</v>
      </c>
      <c r="L9" s="1" t="n">
        <v>194000</v>
      </c>
      <c r="M9" s="1" t="n">
        <v>278000</v>
      </c>
      <c r="N9" s="1" t="n">
        <f aca="false">M9-L9</f>
        <v>84000</v>
      </c>
      <c r="O9" s="1" t="n">
        <v>48200</v>
      </c>
      <c r="P9" s="1" t="n">
        <v>92000</v>
      </c>
      <c r="Q9" s="1" t="n">
        <f aca="false">P9+O9</f>
        <v>140200</v>
      </c>
      <c r="R9" s="1" t="n">
        <v>21913.3333333333</v>
      </c>
      <c r="T9" s="0" t="n">
        <f aca="false">R9+N9+K9+J9+I9+H9+F9-E9-D9+G9</f>
        <v>269782.333333333</v>
      </c>
      <c r="U9" s="0" t="n">
        <f aca="false">T9*0.07</f>
        <v>18884.7633333333</v>
      </c>
    </row>
    <row r="10" customFormat="false" ht="14.25" hidden="false" customHeight="false" outlineLevel="0" collapsed="false">
      <c r="A10" s="1" t="n">
        <v>46</v>
      </c>
      <c r="B10" s="1" t="n">
        <v>2022</v>
      </c>
      <c r="C10" s="1" t="n">
        <v>46</v>
      </c>
      <c r="D10" s="1" t="n">
        <v>0</v>
      </c>
      <c r="E10" s="1"/>
      <c r="F10" s="1" t="n">
        <v>27490</v>
      </c>
      <c r="G10" s="1" t="n">
        <v>72000</v>
      </c>
      <c r="H10" s="1" t="n">
        <v>71000</v>
      </c>
      <c r="I10" s="1" t="n">
        <v>17309</v>
      </c>
      <c r="J10" s="1" t="n">
        <v>4400</v>
      </c>
      <c r="K10" s="1" t="n">
        <v>5400</v>
      </c>
      <c r="L10" s="1" t="n">
        <v>189000</v>
      </c>
      <c r="M10" s="1" t="n">
        <v>285000</v>
      </c>
      <c r="N10" s="1" t="n">
        <f aca="false">M10-L10</f>
        <v>96000</v>
      </c>
      <c r="O10" s="1" t="n">
        <v>49400</v>
      </c>
      <c r="P10" s="1" t="n">
        <v>94000</v>
      </c>
      <c r="Q10" s="1" t="n">
        <f aca="false">P10+O10</f>
        <v>143400</v>
      </c>
      <c r="R10" s="1" t="n">
        <v>24893.3333333333</v>
      </c>
      <c r="T10" s="0" t="n">
        <f aca="false">R10+N10+K10+J10+I10+H10+F10-E10-D10+G10</f>
        <v>318492.333333333</v>
      </c>
      <c r="U10" s="0" t="n">
        <f aca="false">T10*0.07</f>
        <v>22294.4633333333</v>
      </c>
    </row>
    <row r="11" customFormat="false" ht="14.25" hidden="false" customHeight="false" outlineLevel="0" collapsed="false">
      <c r="A11" s="1" t="n">
        <v>47</v>
      </c>
      <c r="B11" s="1" t="n">
        <v>2023</v>
      </c>
      <c r="C11" s="1" t="n">
        <v>47</v>
      </c>
      <c r="D11" s="1" t="n">
        <v>0</v>
      </c>
      <c r="E11" s="1"/>
      <c r="F11" s="1" t="n">
        <v>29415</v>
      </c>
      <c r="G11" s="1" t="n">
        <v>90000</v>
      </c>
      <c r="H11" s="1" t="n">
        <v>82307</v>
      </c>
      <c r="I11" s="1" t="n">
        <v>20447</v>
      </c>
      <c r="J11" s="1" t="n">
        <v>4800</v>
      </c>
      <c r="K11" s="1" t="n">
        <v>6600</v>
      </c>
      <c r="L11" s="1" t="n">
        <v>184000</v>
      </c>
      <c r="M11" s="1" t="n">
        <v>292000</v>
      </c>
      <c r="N11" s="1" t="n">
        <f aca="false">M11-L11</f>
        <v>108000</v>
      </c>
      <c r="O11" s="1" t="n">
        <v>50600</v>
      </c>
      <c r="P11" s="1" t="n">
        <v>96000</v>
      </c>
      <c r="Q11" s="1" t="n">
        <f aca="false">P11+O11</f>
        <v>146600</v>
      </c>
      <c r="R11" s="1" t="n">
        <v>27873.3333333333</v>
      </c>
      <c r="T11" s="0" t="n">
        <f aca="false">R11+N11+K11+J11+I11+H11+F11-E11-D11+G11</f>
        <v>369442.333333333</v>
      </c>
      <c r="U11" s="0" t="n">
        <f aca="false">T11*0.07</f>
        <v>25860.9633333333</v>
      </c>
    </row>
    <row r="12" customFormat="false" ht="14.25" hidden="false" customHeight="false" outlineLevel="0" collapsed="false">
      <c r="A12" s="1" t="n">
        <v>48</v>
      </c>
      <c r="B12" s="1" t="n">
        <v>2024</v>
      </c>
      <c r="C12" s="1" t="n">
        <v>48</v>
      </c>
      <c r="D12" s="1" t="n">
        <v>0</v>
      </c>
      <c r="E12" s="1"/>
      <c r="F12" s="1" t="n">
        <v>31474</v>
      </c>
      <c r="G12" s="1" t="n">
        <v>109000</v>
      </c>
      <c r="H12" s="1" t="n">
        <v>94488</v>
      </c>
      <c r="I12" s="1" t="n">
        <v>23804</v>
      </c>
      <c r="J12" s="1" t="n">
        <v>5100</v>
      </c>
      <c r="K12" s="1" t="n">
        <v>7700</v>
      </c>
      <c r="L12" s="1" t="n">
        <v>179000</v>
      </c>
      <c r="M12" s="1" t="n">
        <v>299000</v>
      </c>
      <c r="N12" s="1" t="n">
        <f aca="false">M12-L12</f>
        <v>120000</v>
      </c>
      <c r="O12" s="1" t="n">
        <v>51800</v>
      </c>
      <c r="P12" s="1" t="n">
        <v>98000</v>
      </c>
      <c r="Q12" s="1" t="n">
        <f aca="false">P12+O12</f>
        <v>149800</v>
      </c>
      <c r="R12" s="1" t="n">
        <v>30853.3333333333</v>
      </c>
      <c r="T12" s="0" t="n">
        <f aca="false">R12+N12+K12+J12+I12+H12+F12-E12-D12+G12</f>
        <v>422419.333333333</v>
      </c>
      <c r="U12" s="0" t="n">
        <f aca="false">T12*0.07</f>
        <v>29569.3533333333</v>
      </c>
    </row>
    <row r="13" customFormat="false" ht="14.25" hidden="false" customHeight="false" outlineLevel="0" collapsed="false">
      <c r="A13" s="1" t="n">
        <v>49</v>
      </c>
      <c r="B13" s="1" t="n">
        <v>2025</v>
      </c>
      <c r="C13" s="1" t="n">
        <v>49</v>
      </c>
      <c r="D13" s="1" t="n">
        <v>0</v>
      </c>
      <c r="E13" s="1"/>
      <c r="F13" s="1" t="n">
        <v>33677</v>
      </c>
      <c r="G13" s="1" t="n">
        <v>130000</v>
      </c>
      <c r="H13" s="1" t="n">
        <v>107522</v>
      </c>
      <c r="I13" s="1" t="n">
        <v>27300</v>
      </c>
      <c r="J13" s="1" t="n">
        <v>5500</v>
      </c>
      <c r="K13" s="1" t="n">
        <v>9000</v>
      </c>
      <c r="L13" s="1" t="n">
        <v>174000</v>
      </c>
      <c r="M13" s="1" t="n">
        <v>306000</v>
      </c>
      <c r="N13" s="1" t="n">
        <f aca="false">M13-L13</f>
        <v>132000</v>
      </c>
      <c r="O13" s="1" t="n">
        <v>53000</v>
      </c>
      <c r="P13" s="1" t="n">
        <v>100000</v>
      </c>
      <c r="Q13" s="1" t="n">
        <f aca="false">P13+O13</f>
        <v>153000</v>
      </c>
      <c r="R13" s="1" t="n">
        <v>33833.3333333333</v>
      </c>
      <c r="T13" s="0" t="n">
        <f aca="false">R13+N13+K13+J13+I13+H13+F13-E13-D13+G13</f>
        <v>478832.333333333</v>
      </c>
      <c r="U13" s="0" t="n">
        <f aca="false">T13*0.07</f>
        <v>33518.2633333333</v>
      </c>
    </row>
    <row r="14" customFormat="false" ht="14.25" hidden="false" customHeight="false" outlineLevel="0" collapsed="false">
      <c r="A14" s="1" t="n">
        <v>50</v>
      </c>
      <c r="B14" s="1" t="n">
        <v>2026</v>
      </c>
      <c r="C14" s="1" t="n">
        <v>50</v>
      </c>
      <c r="D14" s="1" t="n">
        <v>0</v>
      </c>
      <c r="E14" s="1"/>
      <c r="F14" s="1" t="n">
        <v>36035</v>
      </c>
      <c r="G14" s="1" t="n">
        <v>152000</v>
      </c>
      <c r="H14" s="1" t="n">
        <v>121400</v>
      </c>
      <c r="I14" s="1" t="n">
        <v>31000</v>
      </c>
      <c r="J14" s="1" t="n">
        <v>5800</v>
      </c>
      <c r="K14" s="1" t="n">
        <v>10000</v>
      </c>
      <c r="L14" s="1" t="n">
        <v>169000</v>
      </c>
      <c r="M14" s="1" t="n">
        <v>313000</v>
      </c>
      <c r="N14" s="1" t="n">
        <f aca="false">M14-L14</f>
        <v>144000</v>
      </c>
      <c r="O14" s="1" t="n">
        <v>54200</v>
      </c>
      <c r="P14" s="1" t="n">
        <v>102000</v>
      </c>
      <c r="Q14" s="1" t="n">
        <f aca="false">P14+O14</f>
        <v>156200</v>
      </c>
      <c r="R14" s="1" t="n">
        <v>36813.3333333333</v>
      </c>
      <c r="T14" s="0" t="n">
        <f aca="false">R14+N14+K14+J14+I14+H14+F14-E14-D14+G14</f>
        <v>537048.333333333</v>
      </c>
      <c r="U14" s="0" t="n">
        <f aca="false">T14*0.07</f>
        <v>37593.3833333333</v>
      </c>
    </row>
    <row r="15" customFormat="false" ht="14.25" hidden="false" customHeight="false" outlineLevel="0" collapsed="false">
      <c r="A15" s="1" t="n">
        <v>51</v>
      </c>
      <c r="B15" s="1" t="n">
        <v>2027</v>
      </c>
      <c r="C15" s="1" t="n">
        <v>51</v>
      </c>
      <c r="D15" s="1" t="n">
        <v>0</v>
      </c>
      <c r="E15" s="1"/>
      <c r="F15" s="1" t="n">
        <v>38557</v>
      </c>
      <c r="G15" s="1" t="n">
        <v>175000</v>
      </c>
      <c r="H15" s="1" t="n">
        <v>136000</v>
      </c>
      <c r="I15" s="1" t="n">
        <v>35000</v>
      </c>
      <c r="J15" s="1" t="n">
        <v>6300</v>
      </c>
      <c r="K15" s="1" t="n">
        <v>12000</v>
      </c>
      <c r="L15" s="1" t="n">
        <v>163000</v>
      </c>
      <c r="M15" s="1" t="n">
        <v>320000</v>
      </c>
      <c r="N15" s="1" t="n">
        <f aca="false">M15-L15</f>
        <v>157000</v>
      </c>
      <c r="O15" s="1" t="n">
        <v>55400</v>
      </c>
      <c r="P15" s="1" t="n">
        <v>104000</v>
      </c>
      <c r="Q15" s="1" t="n">
        <f aca="false">P15+O15</f>
        <v>159400</v>
      </c>
      <c r="R15" s="1" t="n">
        <v>39793.3333333333</v>
      </c>
      <c r="T15" s="0" t="n">
        <f aca="false">R15+N15+K15+J15+I15+H15+F15-E15-D15+G15</f>
        <v>599650.333333333</v>
      </c>
      <c r="U15" s="0" t="n">
        <f aca="false">T15*0.07</f>
        <v>41975.5233333333</v>
      </c>
    </row>
    <row r="16" customFormat="false" ht="14.25" hidden="false" customHeight="false" outlineLevel="0" collapsed="false">
      <c r="A16" s="1" t="n">
        <v>52</v>
      </c>
      <c r="B16" s="1" t="n">
        <v>2028</v>
      </c>
      <c r="C16" s="1" t="n">
        <v>52</v>
      </c>
      <c r="D16" s="1" t="n">
        <v>0</v>
      </c>
      <c r="E16" s="1"/>
      <c r="F16" s="1" t="n">
        <v>41256</v>
      </c>
      <c r="G16" s="1" t="n">
        <v>201000</v>
      </c>
      <c r="H16" s="1" t="n">
        <v>152000</v>
      </c>
      <c r="I16" s="1" t="n">
        <v>39000</v>
      </c>
      <c r="J16" s="1" t="n">
        <v>6700</v>
      </c>
      <c r="K16" s="1" t="n">
        <v>13000</v>
      </c>
      <c r="L16" s="1" t="n">
        <v>157000</v>
      </c>
      <c r="M16" s="1" t="n">
        <v>327000</v>
      </c>
      <c r="N16" s="1" t="n">
        <f aca="false">M16-L16</f>
        <v>170000</v>
      </c>
      <c r="O16" s="1" t="n">
        <v>56600</v>
      </c>
      <c r="P16" s="1" t="n">
        <v>106000</v>
      </c>
      <c r="Q16" s="1" t="n">
        <f aca="false">P16+O16</f>
        <v>162600</v>
      </c>
      <c r="R16" s="1" t="n">
        <v>42773.3333333333</v>
      </c>
      <c r="T16" s="0" t="n">
        <f aca="false">R16+N16+K16+J16+I16+H16+F16-E16-D16+G16</f>
        <v>665729.333333333</v>
      </c>
      <c r="U16" s="0" t="n">
        <f aca="false">T16*0.07</f>
        <v>46601.0533333333</v>
      </c>
    </row>
    <row r="17" customFormat="false" ht="14.25" hidden="false" customHeight="false" outlineLevel="0" collapsed="false">
      <c r="A17" s="1" t="n">
        <v>53</v>
      </c>
      <c r="B17" s="1" t="n">
        <v>2029</v>
      </c>
      <c r="C17" s="1" t="n">
        <v>53</v>
      </c>
      <c r="D17" s="1" t="n">
        <v>0</v>
      </c>
      <c r="E17" s="1"/>
      <c r="F17" s="1" t="n">
        <v>44144</v>
      </c>
      <c r="G17" s="1" t="n">
        <v>227000</v>
      </c>
      <c r="H17" s="1" t="n">
        <v>169000</v>
      </c>
      <c r="I17" s="1" t="n">
        <v>44000</v>
      </c>
      <c r="J17" s="1" t="n">
        <v>7200</v>
      </c>
      <c r="K17" s="1" t="n">
        <v>15000</v>
      </c>
      <c r="L17" s="1" t="n">
        <v>151000</v>
      </c>
      <c r="M17" s="1" t="n">
        <v>334000</v>
      </c>
      <c r="N17" s="1" t="n">
        <f aca="false">M17-L17</f>
        <v>183000</v>
      </c>
      <c r="O17" s="1" t="n">
        <v>57800</v>
      </c>
      <c r="P17" s="1" t="n">
        <v>108000</v>
      </c>
      <c r="Q17" s="1" t="n">
        <f aca="false">P17+O17</f>
        <v>165800</v>
      </c>
      <c r="R17" s="1" t="n">
        <v>45753.3333333333</v>
      </c>
      <c r="T17" s="0" t="n">
        <f aca="false">R17+N17+K17+J17+I17+H17+F17-E17-D17+G17</f>
        <v>735097.333333333</v>
      </c>
      <c r="U17" s="0" t="n">
        <f aca="false">T17*0.07</f>
        <v>51456.8133333333</v>
      </c>
    </row>
    <row r="18" customFormat="false" ht="14.25" hidden="false" customHeight="false" outlineLevel="0" collapsed="false">
      <c r="A18" s="1" t="n">
        <v>54</v>
      </c>
      <c r="B18" s="1" t="n">
        <v>2030</v>
      </c>
      <c r="C18" s="1" t="n">
        <v>54</v>
      </c>
      <c r="D18" s="1" t="n">
        <v>0</v>
      </c>
      <c r="E18" s="1"/>
      <c r="F18" s="1" t="n">
        <v>47234</v>
      </c>
      <c r="G18" s="1" t="n">
        <v>256000</v>
      </c>
      <c r="H18" s="1" t="n">
        <v>187000</v>
      </c>
      <c r="I18" s="1" t="n">
        <v>49000</v>
      </c>
      <c r="J18" s="1" t="n">
        <v>7700</v>
      </c>
      <c r="K18" s="1" t="n">
        <v>16000</v>
      </c>
      <c r="L18" s="1" t="n">
        <v>144000</v>
      </c>
      <c r="M18" s="1" t="n">
        <v>341000</v>
      </c>
      <c r="N18" s="1" t="n">
        <f aca="false">M18-L18</f>
        <v>197000</v>
      </c>
      <c r="O18" s="1" t="n">
        <v>59000</v>
      </c>
      <c r="P18" s="1" t="n">
        <v>110000</v>
      </c>
      <c r="Q18" s="1" t="n">
        <f aca="false">P18+O18</f>
        <v>169000</v>
      </c>
      <c r="R18" s="1" t="n">
        <v>48733.3333333333</v>
      </c>
      <c r="T18" s="0" t="n">
        <f aca="false">R18+N18+K18+J18+I18+H18+F18-E18-D18+G18</f>
        <v>808667.333333333</v>
      </c>
      <c r="U18" s="0" t="n">
        <f aca="false">T18*0.07</f>
        <v>56606.7133333333</v>
      </c>
    </row>
    <row r="19" customFormat="false" ht="14.25" hidden="false" customHeight="false" outlineLevel="0" collapsed="false">
      <c r="A19" s="1" t="n">
        <v>55</v>
      </c>
      <c r="B19" s="1" t="n">
        <v>2031</v>
      </c>
      <c r="C19" s="1" t="n">
        <v>55</v>
      </c>
      <c r="D19" s="1" t="n">
        <v>0</v>
      </c>
      <c r="E19" s="1"/>
      <c r="F19" s="1" t="n">
        <v>50541</v>
      </c>
      <c r="G19" s="1" t="n">
        <v>287000</v>
      </c>
      <c r="H19" s="1" t="n">
        <v>207000</v>
      </c>
      <c r="I19" s="1" t="n">
        <v>54000</v>
      </c>
      <c r="J19" s="1" t="n">
        <v>8200</v>
      </c>
      <c r="K19" s="1" t="n">
        <v>18000</v>
      </c>
      <c r="L19" s="1" t="n">
        <v>138000</v>
      </c>
      <c r="M19" s="1" t="n">
        <v>348000</v>
      </c>
      <c r="N19" s="1" t="n">
        <f aca="false">M19-L19</f>
        <v>210000</v>
      </c>
      <c r="O19" s="1" t="n">
        <v>60200</v>
      </c>
      <c r="P19" s="1" t="n">
        <v>112000</v>
      </c>
      <c r="Q19" s="1" t="n">
        <f aca="false">P19+O19</f>
        <v>172200</v>
      </c>
      <c r="R19" s="1" t="n">
        <v>51713.3333333333</v>
      </c>
      <c r="T19" s="0" t="n">
        <f aca="false">R19+N19+K19+J19+I19+H19+F19-E19-D19+G19</f>
        <v>886454.333333333</v>
      </c>
      <c r="U19" s="0" t="n">
        <f aca="false">T19*0.07</f>
        <v>62051.8033333333</v>
      </c>
    </row>
    <row r="20" customFormat="false" ht="14.25" hidden="false" customHeight="false" outlineLevel="0" collapsed="false">
      <c r="A20" s="1" t="n">
        <v>56</v>
      </c>
      <c r="B20" s="1" t="n">
        <v>2032</v>
      </c>
      <c r="C20" s="1" t="n">
        <v>56</v>
      </c>
      <c r="D20" s="1" t="n">
        <v>0</v>
      </c>
      <c r="E20" s="1"/>
      <c r="F20" s="1" t="n">
        <v>54078</v>
      </c>
      <c r="G20" s="1" t="n">
        <v>320000</v>
      </c>
      <c r="H20" s="1" t="n">
        <v>228000</v>
      </c>
      <c r="I20" s="1" t="n">
        <v>60000</v>
      </c>
      <c r="J20" s="1" t="n">
        <v>8800</v>
      </c>
      <c r="K20" s="1" t="n">
        <v>20000</v>
      </c>
      <c r="L20" s="1" t="n">
        <v>131000</v>
      </c>
      <c r="M20" s="1" t="n">
        <v>356000</v>
      </c>
      <c r="N20" s="1" t="n">
        <f aca="false">M20-L20</f>
        <v>225000</v>
      </c>
      <c r="O20" s="1" t="n">
        <v>61400</v>
      </c>
      <c r="P20" s="1" t="n">
        <v>114000</v>
      </c>
      <c r="Q20" s="1" t="n">
        <f aca="false">P20+O20</f>
        <v>175400</v>
      </c>
      <c r="R20" s="1" t="n">
        <v>54693.3333333333</v>
      </c>
      <c r="T20" s="0" t="n">
        <f aca="false">R20+N20+K20+J20+I20+H20+F20-E20-D20+G20</f>
        <v>970571.333333333</v>
      </c>
      <c r="U20" s="0" t="n">
        <f aca="false">T20*0.07</f>
        <v>67939.9933333333</v>
      </c>
    </row>
    <row r="21" customFormat="false" ht="14.25" hidden="false" customHeight="false" outlineLevel="0" collapsed="false">
      <c r="A21" s="1" t="n">
        <v>57</v>
      </c>
      <c r="B21" s="1" t="n">
        <v>2033</v>
      </c>
      <c r="C21" s="1" t="n">
        <v>57</v>
      </c>
      <c r="D21" s="1" t="n">
        <v>0</v>
      </c>
      <c r="E21" s="1"/>
      <c r="F21" s="1" t="n">
        <v>57864</v>
      </c>
      <c r="G21" s="1" t="n">
        <v>355000</v>
      </c>
      <c r="H21" s="1" t="n">
        <v>250000</v>
      </c>
      <c r="I21" s="1" t="n">
        <v>66000</v>
      </c>
      <c r="J21" s="1" t="n">
        <v>9400</v>
      </c>
      <c r="K21" s="1" t="n">
        <v>22000</v>
      </c>
      <c r="L21" s="1" t="n">
        <v>123000</v>
      </c>
      <c r="M21" s="1" t="n">
        <v>363000</v>
      </c>
      <c r="N21" s="1" t="n">
        <f aca="false">M21-L21</f>
        <v>240000</v>
      </c>
      <c r="O21" s="1" t="n">
        <v>62600</v>
      </c>
      <c r="P21" s="1" t="n">
        <v>116000</v>
      </c>
      <c r="Q21" s="1" t="n">
        <f aca="false">P21+O21</f>
        <v>178600</v>
      </c>
      <c r="R21" s="1" t="n">
        <v>57673.3333333333</v>
      </c>
      <c r="T21" s="0" t="n">
        <f aca="false">R21+N21+K21+J21+I21+H21+F21-E21-D21+G21</f>
        <v>1057937.33333333</v>
      </c>
      <c r="U21" s="0" t="n">
        <f aca="false">T21*0.07</f>
        <v>74055.6133333333</v>
      </c>
    </row>
    <row r="22" customFormat="false" ht="14.25" hidden="false" customHeight="false" outlineLevel="0" collapsed="false">
      <c r="A22" s="1" t="n">
        <v>58</v>
      </c>
      <c r="B22" s="1" t="n">
        <v>2034</v>
      </c>
      <c r="C22" s="1" t="n">
        <v>58</v>
      </c>
      <c r="D22" s="1" t="n">
        <v>0</v>
      </c>
      <c r="E22" s="1"/>
      <c r="F22" s="1" t="n">
        <v>61915</v>
      </c>
      <c r="G22" s="1" t="n">
        <v>393000</v>
      </c>
      <c r="H22" s="1" t="n">
        <v>274000</v>
      </c>
      <c r="J22" s="1" t="n">
        <v>10000</v>
      </c>
      <c r="K22" s="1" t="n">
        <v>24000</v>
      </c>
      <c r="L22" s="1" t="n">
        <v>116000</v>
      </c>
      <c r="M22" s="1" t="n">
        <v>370000</v>
      </c>
      <c r="N22" s="1" t="n">
        <f aca="false">M22-L22</f>
        <v>254000</v>
      </c>
      <c r="O22" s="1" t="n">
        <v>63800</v>
      </c>
      <c r="P22" s="1" t="n">
        <v>118000</v>
      </c>
      <c r="Q22" s="1" t="n">
        <f aca="false">P22+O22</f>
        <v>181800</v>
      </c>
      <c r="R22" s="1" t="n">
        <v>60653.3333333333</v>
      </c>
      <c r="T22" s="0" t="n">
        <f aca="false">R22+N22+K22+J22+I22+H22+F22-E22-D22+G22</f>
        <v>1077568.33333333</v>
      </c>
      <c r="U22" s="0" t="n">
        <f aca="false">T22*0.07</f>
        <v>75429.7833333333</v>
      </c>
    </row>
    <row r="23" customFormat="false" ht="14.25" hidden="false" customHeight="false" outlineLevel="0" collapsed="false">
      <c r="A23" s="1" t="n">
        <v>59</v>
      </c>
      <c r="B23" s="1" t="n">
        <v>2035</v>
      </c>
      <c r="C23" s="1" t="n">
        <v>59</v>
      </c>
      <c r="D23" s="1" t="n">
        <v>0</v>
      </c>
      <c r="E23" s="1"/>
      <c r="F23" s="1" t="n">
        <v>66249</v>
      </c>
      <c r="G23" s="1" t="n">
        <v>433000</v>
      </c>
      <c r="H23" s="1" t="n">
        <v>300000</v>
      </c>
      <c r="J23" s="1" t="n">
        <v>11000</v>
      </c>
      <c r="K23" s="1" t="n">
        <v>26000</v>
      </c>
      <c r="L23" s="1" t="n">
        <v>108000</v>
      </c>
      <c r="M23" s="1" t="n">
        <v>377000</v>
      </c>
      <c r="N23" s="1" t="n">
        <f aca="false">M23-L23</f>
        <v>269000</v>
      </c>
      <c r="O23" s="1" t="n">
        <v>65000</v>
      </c>
      <c r="P23" s="1" t="n">
        <v>120000</v>
      </c>
      <c r="Q23" s="1" t="n">
        <f aca="false">P23+O23</f>
        <v>185000</v>
      </c>
      <c r="R23" s="1" t="n">
        <v>63633.3333333333</v>
      </c>
      <c r="T23" s="0" t="n">
        <f aca="false">R23+N23+K23+J23+I23+H23+F23-E23-D23+G23</f>
        <v>1168882.33333333</v>
      </c>
      <c r="U23" s="0" t="n">
        <f aca="false">T23*0.07</f>
        <v>81821.7633333333</v>
      </c>
    </row>
    <row r="24" customFormat="false" ht="14.25" hidden="false" customHeight="false" outlineLevel="0" collapsed="false">
      <c r="A24" s="1" t="n">
        <v>60</v>
      </c>
      <c r="B24" s="1" t="n">
        <v>2036</v>
      </c>
      <c r="C24" s="1" t="n">
        <v>60</v>
      </c>
      <c r="D24" s="1" t="n">
        <v>0</v>
      </c>
      <c r="E24" s="1"/>
      <c r="F24" s="1" t="n">
        <v>70886</v>
      </c>
      <c r="G24" s="1" t="n">
        <v>477000</v>
      </c>
      <c r="H24" s="1" t="n">
        <v>327000</v>
      </c>
      <c r="J24" s="1" t="n">
        <v>11500</v>
      </c>
      <c r="K24" s="1" t="n">
        <v>29000</v>
      </c>
      <c r="L24" s="1" t="n">
        <v>100000</v>
      </c>
      <c r="M24" s="1" t="n">
        <v>384000</v>
      </c>
      <c r="N24" s="1" t="n">
        <f aca="false">M24-L24</f>
        <v>284000</v>
      </c>
      <c r="O24" s="1" t="n">
        <v>66200</v>
      </c>
      <c r="P24" s="1" t="n">
        <v>122000</v>
      </c>
      <c r="Q24" s="1" t="n">
        <f aca="false">P24+O24</f>
        <v>188200</v>
      </c>
      <c r="R24" s="1" t="n">
        <v>66613.3333333333</v>
      </c>
      <c r="T24" s="0" t="n">
        <f aca="false">R24+N24+K24+J24+I24+H24+F24-E24-D24+G24</f>
        <v>1265999.33333333</v>
      </c>
      <c r="U24" s="0" t="n">
        <f aca="false">T24*0.07</f>
        <v>88619.9533333333</v>
      </c>
    </row>
    <row r="25" customFormat="false" ht="14.25" hidden="false" customHeight="false" outlineLevel="0" collapsed="false">
      <c r="A25" s="1" t="n">
        <v>61</v>
      </c>
      <c r="B25" s="1" t="n">
        <v>2037</v>
      </c>
      <c r="C25" s="1" t="n">
        <v>61</v>
      </c>
      <c r="D25" s="1" t="n">
        <v>0</v>
      </c>
      <c r="E25" s="1"/>
      <c r="F25" s="1" t="n">
        <v>75848</v>
      </c>
      <c r="G25" s="1" t="n">
        <v>523000</v>
      </c>
      <c r="H25" s="1" t="n">
        <v>357000</v>
      </c>
      <c r="J25" s="1" t="n">
        <v>12405</v>
      </c>
      <c r="K25" s="1" t="n">
        <v>31000</v>
      </c>
      <c r="L25" s="1" t="n">
        <v>91000</v>
      </c>
      <c r="M25" s="1" t="n">
        <v>391000</v>
      </c>
      <c r="N25" s="1" t="n">
        <f aca="false">M25-L25</f>
        <v>300000</v>
      </c>
      <c r="O25" s="1" t="n">
        <v>67400</v>
      </c>
      <c r="P25" s="1" t="n">
        <v>124000</v>
      </c>
      <c r="Q25" s="1" t="n">
        <f aca="false">P25+O25</f>
        <v>191400</v>
      </c>
      <c r="R25" s="1" t="n">
        <v>69593.3333333333</v>
      </c>
      <c r="T25" s="0" t="n">
        <f aca="false">R25+N25+K25+J25+I25+H25+F25-E25-D25+G25</f>
        <v>1368846.33333333</v>
      </c>
      <c r="U25" s="0" t="n">
        <f aca="false">T25*0.07</f>
        <v>95819.2433333333</v>
      </c>
    </row>
    <row r="26" customFormat="false" ht="14.25" hidden="false" customHeight="false" outlineLevel="0" collapsed="false">
      <c r="A26" s="1" t="n">
        <v>62</v>
      </c>
      <c r="B26" s="1" t="n">
        <v>2038</v>
      </c>
      <c r="C26" s="1" t="n">
        <v>62</v>
      </c>
      <c r="D26" s="1" t="n">
        <v>0</v>
      </c>
      <c r="E26" s="1"/>
      <c r="F26" s="1" t="n">
        <v>80000</v>
      </c>
      <c r="G26" s="1" t="n">
        <v>570000</v>
      </c>
      <c r="H26" s="1" t="n">
        <v>388000</v>
      </c>
      <c r="J26" s="1" t="n">
        <v>13700</v>
      </c>
      <c r="K26" s="1" t="n">
        <v>35000</v>
      </c>
      <c r="L26" s="1" t="n">
        <v>82000</v>
      </c>
      <c r="M26" s="1" t="n">
        <v>398000</v>
      </c>
      <c r="N26" s="1" t="n">
        <f aca="false">M26-L26</f>
        <v>316000</v>
      </c>
      <c r="O26" s="1" t="n">
        <v>68600</v>
      </c>
      <c r="P26" s="1" t="n">
        <v>126000</v>
      </c>
      <c r="Q26" s="1" t="n">
        <f aca="false">P26+O26</f>
        <v>194600</v>
      </c>
      <c r="R26" s="1" t="n">
        <v>72573.3333333333</v>
      </c>
      <c r="T26" s="0" t="n">
        <f aca="false">R26+N26+K26+J26+I26+H26+F26-E26-D26+G26</f>
        <v>1475273.33333333</v>
      </c>
      <c r="U26" s="0" t="n">
        <f aca="false">T26*0.07</f>
        <v>103269.133333333</v>
      </c>
    </row>
    <row r="27" customFormat="false" ht="14.25" hidden="false" customHeight="false" outlineLevel="0" collapsed="false">
      <c r="C27" s="1"/>
      <c r="D27" s="1"/>
      <c r="L27" s="1" t="n">
        <v>73000</v>
      </c>
    </row>
    <row r="28" customFormat="false" ht="14.25" hidden="false" customHeight="false" outlineLevel="0" collapsed="false">
      <c r="L28" s="1" t="n">
        <v>63000</v>
      </c>
    </row>
    <row r="29" customFormat="false" ht="14.25" hidden="false" customHeight="false" outlineLevel="0" collapsed="false">
      <c r="L29" s="1" t="n">
        <v>53000</v>
      </c>
      <c r="Q29" s="1" t="n">
        <v>2038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8.28061224489796"/>
  </cols>
  <sheetData>
    <row r="2" customFormat="false" ht="14.25" hidden="false" customHeight="false" outlineLevel="0" collapsed="false">
      <c r="C2" s="1" t="s">
        <v>63</v>
      </c>
      <c r="D2" s="1" t="s">
        <v>80</v>
      </c>
      <c r="E2" s="1" t="s">
        <v>81</v>
      </c>
      <c r="F2" s="1" t="s">
        <v>82</v>
      </c>
      <c r="G2" s="1" t="s">
        <v>83</v>
      </c>
      <c r="I2" s="1" t="s">
        <v>84</v>
      </c>
      <c r="L2" s="14" t="s">
        <v>85</v>
      </c>
    </row>
    <row r="3" customFormat="false" ht="14.25" hidden="false" customHeight="false" outlineLevel="0" collapsed="false">
      <c r="B3" s="1" t="n">
        <v>39</v>
      </c>
      <c r="C3" s="1" t="n">
        <v>2015</v>
      </c>
      <c r="D3" s="1" t="n">
        <v>16000</v>
      </c>
      <c r="E3" s="1" t="n">
        <v>13350</v>
      </c>
      <c r="F3" s="1" t="n">
        <v>3000</v>
      </c>
      <c r="G3" s="1" t="n">
        <v>4750</v>
      </c>
    </row>
    <row r="4" customFormat="false" ht="14.25" hidden="false" customHeight="false" outlineLevel="0" collapsed="false">
      <c r="B4" s="1" t="n">
        <v>40</v>
      </c>
      <c r="C4" s="1" t="n">
        <v>2016</v>
      </c>
      <c r="I4" s="1" t="s">
        <v>86</v>
      </c>
      <c r="J4" s="1" t="n">
        <v>0</v>
      </c>
    </row>
    <row r="5" customFormat="false" ht="14.25" hidden="false" customHeight="false" outlineLevel="0" collapsed="false">
      <c r="B5" s="1" t="n">
        <v>41</v>
      </c>
      <c r="C5" s="1" t="n">
        <v>2017</v>
      </c>
      <c r="I5" s="1" t="s">
        <v>68</v>
      </c>
      <c r="J5" s="1" t="n">
        <v>500</v>
      </c>
    </row>
    <row r="6" customFormat="false" ht="14.25" hidden="false" customHeight="false" outlineLevel="0" collapsed="false">
      <c r="B6" s="1" t="n">
        <v>42</v>
      </c>
      <c r="C6" s="1" t="n">
        <v>2018</v>
      </c>
      <c r="I6" s="1" t="s">
        <v>87</v>
      </c>
      <c r="J6" s="1" t="n">
        <v>0</v>
      </c>
    </row>
    <row r="7" customFormat="false" ht="14.25" hidden="false" customHeight="false" outlineLevel="0" collapsed="false">
      <c r="B7" s="1" t="n">
        <v>43</v>
      </c>
      <c r="C7" s="1" t="n">
        <v>2019</v>
      </c>
      <c r="I7" s="1" t="s">
        <v>88</v>
      </c>
      <c r="J7" s="1" t="n">
        <v>2750</v>
      </c>
    </row>
    <row r="8" customFormat="false" ht="14.25" hidden="false" customHeight="false" outlineLevel="0" collapsed="false">
      <c r="B8" s="1" t="n">
        <v>44</v>
      </c>
      <c r="C8" s="1" t="n">
        <v>2020</v>
      </c>
    </row>
    <row r="9" customFormat="false" ht="14.25" hidden="false" customHeight="false" outlineLevel="0" collapsed="false">
      <c r="B9" s="1" t="n">
        <v>45</v>
      </c>
      <c r="C9" s="1" t="n">
        <v>2021</v>
      </c>
      <c r="J9" s="0" t="n">
        <f aca="false">SUM(J4:J7)</f>
        <v>3250</v>
      </c>
    </row>
    <row r="10" customFormat="false" ht="14.25" hidden="false" customHeight="false" outlineLevel="0" collapsed="false">
      <c r="B10" s="1" t="n">
        <v>46</v>
      </c>
      <c r="C10" s="1" t="n">
        <v>2022</v>
      </c>
    </row>
    <row r="11" customFormat="false" ht="14.25" hidden="false" customHeight="false" outlineLevel="0" collapsed="false">
      <c r="B11" s="1" t="n">
        <v>47</v>
      </c>
      <c r="C11" s="1" t="n">
        <v>2023</v>
      </c>
    </row>
    <row r="12" customFormat="false" ht="14.25" hidden="false" customHeight="false" outlineLevel="0" collapsed="false">
      <c r="B12" s="1" t="n">
        <v>48</v>
      </c>
      <c r="C12" s="1" t="n">
        <v>2024</v>
      </c>
    </row>
    <row r="13" customFormat="false" ht="14.25" hidden="false" customHeight="false" outlineLevel="0" collapsed="false">
      <c r="B13" s="1" t="n">
        <v>49</v>
      </c>
      <c r="C13" s="1" t="n">
        <v>2025</v>
      </c>
    </row>
    <row r="14" customFormat="false" ht="14.25" hidden="false" customHeight="false" outlineLevel="0" collapsed="false">
      <c r="B14" s="1" t="n">
        <v>50</v>
      </c>
      <c r="C14" s="1" t="n">
        <v>2026</v>
      </c>
    </row>
    <row r="15" customFormat="false" ht="14.25" hidden="false" customHeight="false" outlineLevel="0" collapsed="false">
      <c r="B15" s="1" t="n">
        <v>51</v>
      </c>
      <c r="C15" s="1" t="n">
        <v>2027</v>
      </c>
    </row>
    <row r="16" customFormat="false" ht="14.25" hidden="false" customHeight="false" outlineLevel="0" collapsed="false">
      <c r="B16" s="1" t="n">
        <v>52</v>
      </c>
      <c r="C16" s="1" t="n">
        <v>2028</v>
      </c>
    </row>
    <row r="17" customFormat="false" ht="14.25" hidden="false" customHeight="false" outlineLevel="0" collapsed="false">
      <c r="B17" s="1" t="n">
        <v>53</v>
      </c>
      <c r="C17" s="1" t="n">
        <v>2029</v>
      </c>
    </row>
    <row r="18" customFormat="false" ht="14.25" hidden="false" customHeight="false" outlineLevel="0" collapsed="false">
      <c r="B18" s="1" t="n">
        <v>54</v>
      </c>
      <c r="C18" s="1" t="n">
        <v>2030</v>
      </c>
    </row>
    <row r="19" customFormat="false" ht="14.25" hidden="false" customHeight="false" outlineLevel="0" collapsed="false">
      <c r="B19" s="1" t="n">
        <v>55</v>
      </c>
      <c r="C19" s="1" t="n">
        <v>2031</v>
      </c>
    </row>
    <row r="20" customFormat="false" ht="14.25" hidden="false" customHeight="false" outlineLevel="0" collapsed="false">
      <c r="B20" s="1" t="n">
        <v>56</v>
      </c>
      <c r="C20" s="1" t="n">
        <v>2032</v>
      </c>
    </row>
    <row r="21" customFormat="false" ht="14.25" hidden="false" customHeight="false" outlineLevel="0" collapsed="false">
      <c r="B21" s="1" t="n">
        <v>57</v>
      </c>
      <c r="C21" s="1" t="n">
        <v>2033</v>
      </c>
    </row>
    <row r="22" customFormat="false" ht="14.25" hidden="false" customHeight="false" outlineLevel="0" collapsed="false">
      <c r="B22" s="1" t="n">
        <v>58</v>
      </c>
      <c r="C22" s="1" t="n">
        <v>2034</v>
      </c>
    </row>
    <row r="23" customFormat="false" ht="14.25" hidden="false" customHeight="false" outlineLevel="0" collapsed="false">
      <c r="B23" s="1" t="n">
        <v>59</v>
      </c>
      <c r="C23" s="1" t="n">
        <v>2035</v>
      </c>
    </row>
    <row r="24" customFormat="false" ht="14.25" hidden="false" customHeight="false" outlineLevel="0" collapsed="false">
      <c r="B24" s="1" t="n">
        <v>60</v>
      </c>
      <c r="C24" s="1" t="n">
        <v>2036</v>
      </c>
    </row>
    <row r="25" customFormat="false" ht="14.25" hidden="false" customHeight="false" outlineLevel="0" collapsed="false">
      <c r="B25" s="1" t="n">
        <v>61</v>
      </c>
      <c r="C25" s="1" t="n">
        <v>2037</v>
      </c>
    </row>
    <row r="26" customFormat="false" ht="14.25" hidden="false" customHeight="false" outlineLevel="0" collapsed="false">
      <c r="B26" s="1" t="n">
        <v>62</v>
      </c>
      <c r="C26" s="1" t="n">
        <v>2038</v>
      </c>
    </row>
    <row r="28" customFormat="false" ht="14.25" hidden="false" customHeight="false" outlineLevel="0" collapsed="false">
      <c r="D28" s="1" t="n">
        <v>398000</v>
      </c>
      <c r="E28" s="1" t="n">
        <v>349887</v>
      </c>
      <c r="F28" s="1" t="n">
        <v>11459</v>
      </c>
      <c r="G28" s="1" t="n">
        <v>6162000</v>
      </c>
      <c r="I28" s="0" t="n">
        <f aca="false">SUM(D28:G28)</f>
        <v>6921346</v>
      </c>
      <c r="J28" s="1" t="n">
        <v>0.05</v>
      </c>
      <c r="K28" s="0" t="n">
        <f aca="false">I28*J28</f>
        <v>346067.3</v>
      </c>
    </row>
  </sheetData>
  <hyperlinks>
    <hyperlink ref="L2" r:id="rId1" location="/entry_form" display="http://www.daveramsey.com/article/investing-calculator/lifeandmoney_investing/#/entry_for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8.28061224489796"/>
  </cols>
  <sheetData>
    <row r="1" customFormat="false" ht="14.25" hidden="false" customHeight="false" outlineLevel="0" collapsed="false">
      <c r="A1" s="1" t="s">
        <v>89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n">
        <v>33800</v>
      </c>
    </row>
    <row r="2" customFormat="false" ht="14.25" hidden="false" customHeight="false" outlineLevel="0" collapsed="false">
      <c r="A2" s="1" t="s">
        <v>95</v>
      </c>
      <c r="B2" s="8" t="n">
        <v>42064</v>
      </c>
      <c r="C2" s="1" t="n">
        <v>16666</v>
      </c>
      <c r="D2" s="0" t="n">
        <f aca="false">C2*0.75</f>
        <v>12499.5</v>
      </c>
      <c r="E2" s="1"/>
      <c r="F2" s="1"/>
      <c r="I2" s="1" t="s">
        <v>96</v>
      </c>
    </row>
    <row r="3" customFormat="false" ht="14.25" hidden="false" customHeight="false" outlineLevel="0" collapsed="false">
      <c r="A3" s="1" t="s">
        <v>97</v>
      </c>
      <c r="B3" s="8" t="n">
        <v>42068</v>
      </c>
      <c r="C3" s="1" t="n">
        <v>7150</v>
      </c>
      <c r="D3" s="0" t="n">
        <f aca="false">C3*0.75</f>
        <v>5362.5</v>
      </c>
      <c r="E3" s="1"/>
    </row>
    <row r="4" customFormat="false" ht="14.25" hidden="false" customHeight="false" outlineLevel="0" collapsed="false">
      <c r="A4" s="1" t="s">
        <v>0</v>
      </c>
      <c r="B4" s="8" t="n">
        <v>42069</v>
      </c>
      <c r="C4" s="1" t="n">
        <v>961</v>
      </c>
      <c r="D4" s="1" t="n">
        <v>961</v>
      </c>
      <c r="I4" s="1" t="s">
        <v>96</v>
      </c>
    </row>
    <row r="5" customFormat="false" ht="14.25" hidden="false" customHeight="false" outlineLevel="0" collapsed="false">
      <c r="A5" s="1" t="s">
        <v>97</v>
      </c>
      <c r="B5" s="8" t="n">
        <v>42078</v>
      </c>
      <c r="C5" s="1" t="n">
        <v>7150</v>
      </c>
      <c r="D5" s="0" t="n">
        <f aca="false">C5*0.75</f>
        <v>5362.5</v>
      </c>
      <c r="E5" s="0" t="n">
        <f aca="false">SUM(D2:D5)</f>
        <v>24185.5</v>
      </c>
      <c r="F5" s="1" t="n">
        <v>9150</v>
      </c>
      <c r="G5" s="0" t="n">
        <f aca="false">E5-F5</f>
        <v>15035.5</v>
      </c>
      <c r="H5" s="0" t="n">
        <f aca="false">H1-G5</f>
        <v>18764.5</v>
      </c>
    </row>
    <row r="6" customFormat="false" ht="14.25" hidden="false" customHeight="false" outlineLevel="0" collapsed="false">
      <c r="A6" s="1" t="s">
        <v>0</v>
      </c>
      <c r="B6" s="8" t="n">
        <v>42083</v>
      </c>
      <c r="C6" s="1" t="n">
        <v>961</v>
      </c>
      <c r="D6" s="1" t="n">
        <v>961</v>
      </c>
    </row>
    <row r="7" customFormat="false" ht="14.25" hidden="false" customHeight="false" outlineLevel="0" collapsed="false">
      <c r="A7" s="1" t="s">
        <v>95</v>
      </c>
      <c r="B7" s="8" t="n">
        <v>42095</v>
      </c>
      <c r="C7" s="1" t="n">
        <v>9350</v>
      </c>
      <c r="D7" s="0" t="n">
        <f aca="false">C7*0.75</f>
        <v>7012.5</v>
      </c>
    </row>
    <row r="8" customFormat="false" ht="14.25" hidden="false" customHeight="false" outlineLevel="0" collapsed="false">
      <c r="A8" s="1" t="s">
        <v>97</v>
      </c>
      <c r="B8" s="8" t="n">
        <v>42095</v>
      </c>
      <c r="C8" s="1" t="n">
        <v>7150</v>
      </c>
      <c r="D8" s="0" t="n">
        <f aca="false">C8*0.75</f>
        <v>5362.5</v>
      </c>
    </row>
    <row r="9" customFormat="false" ht="14.25" hidden="false" customHeight="false" outlineLevel="0" collapsed="false">
      <c r="A9" s="1" t="s">
        <v>0</v>
      </c>
      <c r="B9" s="8" t="n">
        <v>42099</v>
      </c>
      <c r="C9" s="1" t="n">
        <v>961</v>
      </c>
      <c r="D9" s="1" t="n">
        <v>961</v>
      </c>
    </row>
    <row r="10" customFormat="false" ht="14.25" hidden="false" customHeight="false" outlineLevel="0" collapsed="false">
      <c r="A10" s="1" t="s">
        <v>97</v>
      </c>
      <c r="B10" s="8" t="n">
        <v>42109</v>
      </c>
      <c r="C10" s="1" t="n">
        <v>7150</v>
      </c>
      <c r="D10" s="0" t="n">
        <f aca="false">C10*0.75</f>
        <v>5362.5</v>
      </c>
    </row>
    <row r="11" customFormat="false" ht="14.25" hidden="false" customHeight="false" outlineLevel="0" collapsed="false">
      <c r="A11" s="1" t="s">
        <v>0</v>
      </c>
      <c r="B11" s="8" t="n">
        <v>42114</v>
      </c>
      <c r="C11" s="1" t="n">
        <v>961</v>
      </c>
      <c r="D11" s="1" t="n">
        <v>961</v>
      </c>
      <c r="E11" s="0" t="n">
        <f aca="false">SUM(D7:D11)</f>
        <v>19659.5</v>
      </c>
      <c r="F11" s="1" t="n">
        <v>9500</v>
      </c>
      <c r="G11" s="0" t="n">
        <f aca="false">E11-F11</f>
        <v>10159.5</v>
      </c>
      <c r="H11" s="0" t="n">
        <f aca="false">H5-G11</f>
        <v>8605</v>
      </c>
    </row>
    <row r="12" customFormat="false" ht="14.25" hidden="false" customHeight="false" outlineLevel="0" collapsed="false">
      <c r="A12" s="1" t="s">
        <v>95</v>
      </c>
      <c r="B12" s="8" t="n">
        <v>42125</v>
      </c>
      <c r="C12" s="1" t="n">
        <v>6800</v>
      </c>
      <c r="D12" s="0" t="n">
        <f aca="false">C12*0.75</f>
        <v>5100</v>
      </c>
    </row>
    <row r="13" customFormat="false" ht="14.25" hidden="false" customHeight="false" outlineLevel="0" collapsed="false">
      <c r="A13" s="1" t="s">
        <v>97</v>
      </c>
      <c r="B13" s="8" t="n">
        <v>42125</v>
      </c>
      <c r="C13" s="1" t="n">
        <v>7150</v>
      </c>
      <c r="D13" s="0" t="n">
        <f aca="false">C13*0.75</f>
        <v>5362.5</v>
      </c>
    </row>
    <row r="14" customFormat="false" ht="14.25" hidden="false" customHeight="false" outlineLevel="0" collapsed="false">
      <c r="A14" s="1" t="s">
        <v>0</v>
      </c>
      <c r="B14" s="8" t="n">
        <v>42139</v>
      </c>
      <c r="C14" s="1" t="n">
        <v>961</v>
      </c>
      <c r="D14" s="1" t="n">
        <v>961</v>
      </c>
    </row>
    <row r="15" customFormat="false" ht="14.25" hidden="false" customHeight="false" outlineLevel="0" collapsed="false">
      <c r="A15" s="1" t="s">
        <v>97</v>
      </c>
      <c r="B15" s="8" t="n">
        <v>42139</v>
      </c>
      <c r="C15" s="1" t="n">
        <v>7150</v>
      </c>
      <c r="D15" s="0" t="n">
        <f aca="false">C15*0.75</f>
        <v>5362.5</v>
      </c>
    </row>
    <row r="16" customFormat="false" ht="14.25" hidden="false" customHeight="false" outlineLevel="0" collapsed="false">
      <c r="A16" s="1" t="s">
        <v>0</v>
      </c>
      <c r="B16" s="8" t="n">
        <v>42144</v>
      </c>
      <c r="C16" s="1" t="n">
        <v>961</v>
      </c>
      <c r="D16" s="1" t="n">
        <v>961</v>
      </c>
      <c r="E16" s="0" t="n">
        <f aca="false">SUM(D12:D16)</f>
        <v>17747</v>
      </c>
      <c r="F16" s="0" t="n">
        <f aca="false">E16-8500</f>
        <v>9247</v>
      </c>
      <c r="G16" s="0" t="n">
        <f aca="false">E16-F16</f>
        <v>8500</v>
      </c>
      <c r="H16" s="0" t="n">
        <f aca="false">H11-G16</f>
        <v>105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8.28061224489796"/>
  </cols>
  <sheetData>
    <row r="1" customFormat="false" ht="14.25" hidden="false" customHeight="false" outlineLevel="0" collapsed="false">
      <c r="B1" s="1" t="s">
        <v>98</v>
      </c>
      <c r="C1" s="1" t="s">
        <v>99</v>
      </c>
      <c r="D1" s="1" t="s">
        <v>100</v>
      </c>
      <c r="E1" s="1" t="s">
        <v>101</v>
      </c>
      <c r="F1" s="1" t="s">
        <v>90</v>
      </c>
      <c r="G1" s="1" t="s">
        <v>91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</row>
    <row r="2" customFormat="false" ht="14.25" hidden="false" customHeight="false" outlineLevel="0" collapsed="false">
      <c r="B2" s="1" t="s">
        <v>107</v>
      </c>
      <c r="C2" s="1" t="n">
        <v>22</v>
      </c>
      <c r="D2" s="0" t="n">
        <f aca="false">C2*E2</f>
        <v>220</v>
      </c>
      <c r="E2" s="1" t="n">
        <v>10</v>
      </c>
      <c r="F2" s="0" t="n">
        <f aca="false">D2*85</f>
        <v>18700</v>
      </c>
      <c r="G2" s="0" t="n">
        <f aca="false">F2*0.75</f>
        <v>14025</v>
      </c>
      <c r="H2" s="1" t="n">
        <v>1922</v>
      </c>
      <c r="I2" s="1" t="n">
        <v>0</v>
      </c>
      <c r="J2" s="1" t="n">
        <f aca="false">G2+H2+I2</f>
        <v>15947</v>
      </c>
      <c r="K2" s="1" t="n">
        <v>8000</v>
      </c>
      <c r="L2" s="0" t="n">
        <f aca="false">J2-K2</f>
        <v>7947</v>
      </c>
    </row>
    <row r="3" customFormat="false" ht="14.25" hidden="false" customHeight="false" outlineLevel="0" collapsed="false">
      <c r="B3" s="1" t="s">
        <v>108</v>
      </c>
      <c r="C3" s="1" t="n">
        <v>22</v>
      </c>
      <c r="D3" s="0" t="n">
        <f aca="false">C3*E3</f>
        <v>220</v>
      </c>
      <c r="E3" s="1" t="n">
        <v>10</v>
      </c>
      <c r="F3" s="0" t="n">
        <f aca="false">D3*85</f>
        <v>18700</v>
      </c>
      <c r="G3" s="0" t="n">
        <f aca="false">F3*0.75</f>
        <v>14025</v>
      </c>
      <c r="H3" s="1" t="n">
        <v>1922</v>
      </c>
      <c r="I3" s="1" t="n">
        <v>7125</v>
      </c>
      <c r="J3" s="1" t="n">
        <f aca="false">G3+H3+I3</f>
        <v>23072</v>
      </c>
      <c r="K3" s="1" t="n">
        <v>8000</v>
      </c>
      <c r="L3" s="0" t="n">
        <f aca="false">J3-K3</f>
        <v>15072</v>
      </c>
    </row>
    <row r="4" customFormat="false" ht="14.25" hidden="false" customHeight="false" outlineLevel="0" collapsed="false">
      <c r="B4" s="1" t="s">
        <v>109</v>
      </c>
      <c r="C4" s="1" t="n">
        <v>20</v>
      </c>
      <c r="D4" s="0" t="n">
        <f aca="false">C4*E4</f>
        <v>200</v>
      </c>
      <c r="E4" s="1" t="n">
        <v>10</v>
      </c>
      <c r="F4" s="0" t="n">
        <f aca="false">D4*85</f>
        <v>17000</v>
      </c>
      <c r="G4" s="0" t="n">
        <f aca="false">F4*0.75</f>
        <v>12750</v>
      </c>
      <c r="H4" s="1" t="n">
        <v>1922</v>
      </c>
      <c r="I4" s="1" t="n">
        <v>0</v>
      </c>
      <c r="J4" s="1" t="n">
        <f aca="false">G4+H4+I4</f>
        <v>14672</v>
      </c>
      <c r="K4" s="1" t="n">
        <v>8000</v>
      </c>
      <c r="L4" s="0" t="n">
        <f aca="false">J4-K4</f>
        <v>6672</v>
      </c>
    </row>
    <row r="5" customFormat="false" ht="14.25" hidden="false" customHeight="false" outlineLevel="0" collapsed="false">
      <c r="B5" s="1" t="s">
        <v>110</v>
      </c>
      <c r="C5" s="1" t="n">
        <v>22</v>
      </c>
      <c r="D5" s="0" t="n">
        <f aca="false">C5*E5</f>
        <v>184.8</v>
      </c>
      <c r="E5" s="1" t="n">
        <v>8.4</v>
      </c>
      <c r="F5" s="0" t="n">
        <f aca="false">D5*85</f>
        <v>15708</v>
      </c>
      <c r="G5" s="0" t="n">
        <f aca="false">F5*0.75</f>
        <v>11781</v>
      </c>
      <c r="H5" s="1" t="n">
        <v>1922</v>
      </c>
      <c r="I5" s="1" t="n">
        <v>0</v>
      </c>
      <c r="J5" s="1" t="n">
        <f aca="false">G5+H5+I5</f>
        <v>13703</v>
      </c>
      <c r="K5" s="1" t="n">
        <v>8000</v>
      </c>
      <c r="L5" s="0" t="n">
        <f aca="false">J5-K5</f>
        <v>5703</v>
      </c>
    </row>
    <row r="6" customFormat="false" ht="14.25" hidden="false" customHeight="false" outlineLevel="0" collapsed="false">
      <c r="B6" s="1" t="s">
        <v>111</v>
      </c>
      <c r="C6" s="1" t="n">
        <v>22</v>
      </c>
      <c r="D6" s="0" t="n">
        <f aca="false">C6*E6</f>
        <v>184.8</v>
      </c>
      <c r="E6" s="1" t="n">
        <v>8.4</v>
      </c>
      <c r="F6" s="0" t="n">
        <f aca="false">D6*85</f>
        <v>15708</v>
      </c>
      <c r="G6" s="0" t="n">
        <f aca="false">F6*0.75</f>
        <v>11781</v>
      </c>
      <c r="H6" s="1" t="n">
        <v>1922</v>
      </c>
      <c r="I6" s="1" t="n">
        <v>0</v>
      </c>
      <c r="J6" s="1" t="n">
        <f aca="false">G6+H6+I6</f>
        <v>13703</v>
      </c>
      <c r="K6" s="1" t="n">
        <v>8000</v>
      </c>
      <c r="L6" s="0" t="n">
        <f aca="false">J6-K6</f>
        <v>5703</v>
      </c>
    </row>
    <row r="7" customFormat="false" ht="14.25" hidden="false" customHeight="false" outlineLevel="0" collapsed="false">
      <c r="B7" s="1" t="s">
        <v>112</v>
      </c>
      <c r="C7" s="1" t="n">
        <v>21</v>
      </c>
      <c r="D7" s="0" t="n">
        <f aca="false">C7*E7</f>
        <v>176.4</v>
      </c>
      <c r="E7" s="1" t="n">
        <v>8.4</v>
      </c>
      <c r="F7" s="0" t="n">
        <f aca="false">D7*85</f>
        <v>14994</v>
      </c>
      <c r="G7" s="0" t="n">
        <f aca="false">F7*0.75</f>
        <v>11245.5</v>
      </c>
      <c r="H7" s="1" t="n">
        <v>1922</v>
      </c>
      <c r="I7" s="1" t="n">
        <v>0</v>
      </c>
      <c r="J7" s="1" t="n">
        <f aca="false">G7+H7+I7</f>
        <v>13167.5</v>
      </c>
      <c r="K7" s="1" t="n">
        <v>8000</v>
      </c>
      <c r="L7" s="0" t="n">
        <f aca="false">J7-K7</f>
        <v>5167.5</v>
      </c>
    </row>
    <row r="8" customFormat="false" ht="14.25" hidden="false" customHeight="false" outlineLevel="0" collapsed="false">
      <c r="B8" s="1" t="s">
        <v>113</v>
      </c>
      <c r="C8" s="1" t="n">
        <v>21</v>
      </c>
      <c r="D8" s="0" t="n">
        <f aca="false">C8*E8</f>
        <v>176.4</v>
      </c>
      <c r="E8" s="1" t="n">
        <v>8.4</v>
      </c>
      <c r="F8" s="0" t="n">
        <f aca="false">D8*85</f>
        <v>14994</v>
      </c>
      <c r="G8" s="0" t="n">
        <f aca="false">F8*0.75</f>
        <v>11245.5</v>
      </c>
      <c r="H8" s="1" t="n">
        <v>1922</v>
      </c>
      <c r="I8" s="1" t="n">
        <v>0</v>
      </c>
      <c r="J8" s="1" t="n">
        <f aca="false">G8+H8+I8</f>
        <v>13167.5</v>
      </c>
      <c r="K8" s="1" t="n">
        <v>8000</v>
      </c>
      <c r="L8" s="0" t="n">
        <f aca="false">J8-K8</f>
        <v>5167.5</v>
      </c>
    </row>
    <row r="9" customFormat="false" ht="14.25" hidden="false" customHeight="false" outlineLevel="0" collapsed="false">
      <c r="B9" s="1" t="s">
        <v>114</v>
      </c>
      <c r="C9" s="1" t="n">
        <v>21</v>
      </c>
      <c r="D9" s="0" t="n">
        <f aca="false">C9*E9</f>
        <v>176.4</v>
      </c>
      <c r="E9" s="1" t="n">
        <v>8.4</v>
      </c>
      <c r="F9" s="0" t="n">
        <f aca="false">D9*85</f>
        <v>14994</v>
      </c>
      <c r="G9" s="0" t="n">
        <f aca="false">F9*0.75</f>
        <v>11245.5</v>
      </c>
      <c r="H9" s="1" t="n">
        <v>1922</v>
      </c>
      <c r="I9" s="1" t="n">
        <v>0</v>
      </c>
      <c r="J9" s="1" t="n">
        <f aca="false">G9+H9+I9</f>
        <v>13167.5</v>
      </c>
      <c r="K9" s="1" t="n">
        <v>8000</v>
      </c>
      <c r="L9" s="0" t="n">
        <f aca="false">J9-K9</f>
        <v>5167.5</v>
      </c>
    </row>
    <row r="10" customFormat="false" ht="14.25" hidden="false" customHeight="false" outlineLevel="0" collapsed="false">
      <c r="B10" s="1" t="s">
        <v>115</v>
      </c>
      <c r="C10" s="1" t="n">
        <v>19</v>
      </c>
      <c r="D10" s="0" t="n">
        <f aca="false">C10*E10</f>
        <v>159.6</v>
      </c>
      <c r="E10" s="1" t="n">
        <v>8.4</v>
      </c>
      <c r="F10" s="0" t="n">
        <f aca="false">D10*85</f>
        <v>13566</v>
      </c>
      <c r="G10" s="0" t="n">
        <f aca="false">F10*0.75</f>
        <v>10174.5</v>
      </c>
      <c r="H10" s="1" t="n">
        <v>1922</v>
      </c>
      <c r="I10" s="1" t="n">
        <v>0</v>
      </c>
      <c r="J10" s="1" t="n">
        <f aca="false">G10+H10+I10</f>
        <v>12096.5</v>
      </c>
      <c r="K10" s="1" t="n">
        <v>8000</v>
      </c>
      <c r="L10" s="0" t="n">
        <f aca="false">J10-K10</f>
        <v>4096.5</v>
      </c>
    </row>
    <row r="11" customFormat="false" ht="14.25" hidden="false" customHeight="false" outlineLevel="0" collapsed="false">
      <c r="B11" s="1" t="s">
        <v>116</v>
      </c>
      <c r="C11" s="1" t="n">
        <v>22</v>
      </c>
      <c r="D11" s="0" t="n">
        <f aca="false">C11*E11</f>
        <v>184.8</v>
      </c>
      <c r="E11" s="1" t="n">
        <v>8.4</v>
      </c>
      <c r="F11" s="0" t="n">
        <f aca="false">D11*85</f>
        <v>15708</v>
      </c>
      <c r="G11" s="0" t="n">
        <f aca="false">F11*0.75</f>
        <v>11781</v>
      </c>
      <c r="H11" s="1" t="n">
        <v>1922</v>
      </c>
      <c r="I11" s="1" t="n">
        <v>0</v>
      </c>
      <c r="J11" s="1" t="n">
        <f aca="false">G11+H11+I11</f>
        <v>13703</v>
      </c>
      <c r="K11" s="1" t="n">
        <v>8000</v>
      </c>
      <c r="L11" s="0" t="n">
        <f aca="false">J11-K11</f>
        <v>5703</v>
      </c>
    </row>
    <row r="13" customFormat="false" ht="12.75" hidden="false" customHeight="false" outlineLevel="0" collapsed="false">
      <c r="L13" s="0" t="n">
        <f aca="false">SUM(L2:L11)</f>
        <v>66399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LibreOffice/5.1.1.3$MacOSX_X86_64 LibreOffice_project/89f508ef3ecebd2cfb8e1def0f0ba9a803b88a6d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2016-06-01T18:36:59Z</dcterms:modified>
  <cp:revision>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