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mc:AlternateContent xmlns:mc="http://schemas.openxmlformats.org/markup-compatibility/2006">
    <mc:Choice Requires="x15">
      <x15ac:absPath xmlns:x15ac="http://schemas.microsoft.com/office/spreadsheetml/2010/11/ac" url="Z:\Data FDI\Nam 2024\"/>
    </mc:Choice>
  </mc:AlternateContent>
  <xr:revisionPtr revIDLastSave="0" documentId="13_ncr:1_{110FF7D0-D83B-4334-B531-D3213D9B569D}" xr6:coauthVersionLast="47" xr6:coauthVersionMax="47" xr10:uidLastSave="{00000000-0000-0000-0000-000000000000}"/>
  <bookViews>
    <workbookView xWindow="-120" yWindow="-120" windowWidth="20730" windowHeight="11160" xr2:uid="{00000000-000D-0000-FFFF-FFFF00000000}"/>
  </bookViews>
  <sheets>
    <sheet name="thang 1" sheetId="1" r:id="rId1"/>
    <sheet name="Thang 1 2024" sheetId="2" r:id="rId2"/>
    <sheet name="Luy ke T1 2023" sheetId="3" r:id="rId3"/>
  </sheets>
  <definedNames>
    <definedName name="_xlnm._FilterDatabase" localSheetId="1" hidden="1">'Thang 1 2024'!$A$76:$K$112</definedName>
    <definedName name="_xlnm.Print_Area" localSheetId="2">'Luy ke T1 2023'!$A$1:$D$252</definedName>
    <definedName name="_xlnm.Print_Area" localSheetId="0">'thang 1'!$A$1:$F$25</definedName>
    <definedName name="_xlnm.Print_Area" localSheetId="1">'Thang 1 2024'!$A$1:$I$112</definedName>
    <definedName name="_xlnm.Print_Titles" localSheetId="2">'Luy ke T1 2023'!$37:$37</definedName>
    <definedName name="_xlnm.Print_Titles" localSheetId="1">'Thang 1 2024'!$29:$29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2" i="3" l="1"/>
  <c r="F39" i="3"/>
  <c r="F44" i="3"/>
  <c r="A116" i="2" l="1"/>
  <c r="H139" i="2" l="1"/>
  <c r="H169" i="2"/>
  <c r="H159" i="2"/>
  <c r="H135" i="2"/>
  <c r="H123" i="2"/>
  <c r="H134" i="2"/>
  <c r="H156" i="2"/>
  <c r="H128" i="2"/>
  <c r="H137" i="2"/>
  <c r="H155" i="2"/>
  <c r="H136" i="2"/>
  <c r="H122" i="2"/>
  <c r="H140" i="2"/>
  <c r="H160" i="2"/>
  <c r="H174" i="2"/>
  <c r="H141" i="2"/>
  <c r="H132" i="2"/>
  <c r="H158" i="2"/>
  <c r="H130" i="2"/>
  <c r="H143" i="2"/>
  <c r="H125" i="2"/>
  <c r="H121" i="2"/>
  <c r="H129" i="2"/>
  <c r="H126" i="2"/>
  <c r="H157" i="2"/>
  <c r="H120" i="2"/>
  <c r="H133" i="2"/>
  <c r="E127" i="2"/>
  <c r="D142" i="2"/>
  <c r="F170" i="2"/>
  <c r="H127" i="2"/>
  <c r="C142" i="2"/>
  <c r="D172" i="2"/>
  <c r="E170" i="2"/>
  <c r="F124" i="2"/>
  <c r="G127" i="2"/>
  <c r="G142" i="2"/>
  <c r="D124" i="2"/>
  <c r="E172" i="2"/>
  <c r="G124" i="2"/>
  <c r="H142" i="2"/>
  <c r="C172" i="2"/>
  <c r="D170" i="2"/>
  <c r="E124" i="2"/>
  <c r="F127" i="2"/>
  <c r="D127" i="2"/>
  <c r="H172" i="2"/>
  <c r="C170" i="2"/>
  <c r="F142" i="2"/>
  <c r="G172" i="2"/>
  <c r="H170" i="2"/>
  <c r="C124" i="2"/>
  <c r="E142" i="2"/>
  <c r="F172" i="2"/>
  <c r="G170" i="2"/>
  <c r="H124" i="2"/>
  <c r="C127" i="2"/>
  <c r="C171" i="2"/>
  <c r="G171" i="2"/>
  <c r="H154" i="2"/>
  <c r="F171" i="2"/>
  <c r="G154" i="2"/>
  <c r="E171" i="2"/>
  <c r="F154" i="2"/>
  <c r="D171" i="2"/>
  <c r="E154" i="2"/>
  <c r="D154" i="2"/>
  <c r="H171" i="2"/>
  <c r="C154" i="2"/>
  <c r="G173" i="2"/>
  <c r="F173" i="2"/>
  <c r="E173" i="2"/>
  <c r="D173" i="2"/>
  <c r="H173" i="2"/>
  <c r="C173" i="2"/>
  <c r="I106" i="2"/>
  <c r="I102" i="2"/>
  <c r="I85" i="2"/>
  <c r="I89" i="2"/>
  <c r="I96" i="2"/>
  <c r="I91" i="2"/>
  <c r="I109" i="2"/>
  <c r="I93" i="2"/>
  <c r="I66" i="2"/>
  <c r="I59" i="2"/>
  <c r="I58" i="2"/>
  <c r="I47" i="2"/>
  <c r="I54" i="2"/>
  <c r="I67" i="2"/>
  <c r="I61" i="2"/>
  <c r="I57" i="2"/>
  <c r="I51" i="2"/>
  <c r="I42" i="2"/>
  <c r="I64" i="2"/>
  <c r="I52" i="2"/>
  <c r="I14" i="2"/>
  <c r="K14" i="2" s="1"/>
  <c r="I16" i="2"/>
  <c r="I127" i="2" l="1"/>
  <c r="I171" i="2"/>
  <c r="I124" i="2"/>
  <c r="I154" i="2"/>
  <c r="I173" i="2"/>
  <c r="I172" i="2"/>
  <c r="I142" i="2"/>
  <c r="I170" i="2"/>
  <c r="H119" i="2"/>
  <c r="H131" i="2"/>
  <c r="H138" i="2"/>
  <c r="F123" i="2" l="1"/>
  <c r="E143" i="2"/>
  <c r="E155" i="2"/>
  <c r="E121" i="2"/>
  <c r="E140" i="2"/>
  <c r="F141" i="2"/>
  <c r="E135" i="2"/>
  <c r="F122" i="2"/>
  <c r="F136" i="2"/>
  <c r="F160" i="2"/>
  <c r="E156" i="2"/>
  <c r="F128" i="2"/>
  <c r="E123" i="2"/>
  <c r="E130" i="2"/>
  <c r="E141" i="2"/>
  <c r="E120" i="2"/>
  <c r="E157" i="2"/>
  <c r="F137" i="2"/>
  <c r="F139" i="2"/>
  <c r="F125" i="2"/>
  <c r="E133" i="2"/>
  <c r="E174" i="2"/>
  <c r="E139" i="2"/>
  <c r="F140" i="2"/>
  <c r="F121" i="2"/>
  <c r="F155" i="2"/>
  <c r="F158" i="2"/>
  <c r="F169" i="2"/>
  <c r="F132" i="2"/>
  <c r="F174" i="2"/>
  <c r="F126" i="2"/>
  <c r="E128" i="2"/>
  <c r="E137" i="2"/>
  <c r="E136" i="2"/>
  <c r="F129" i="2"/>
  <c r="E125" i="2"/>
  <c r="F134" i="2"/>
  <c r="F133" i="2"/>
  <c r="E122" i="2"/>
  <c r="F130" i="2"/>
  <c r="F120" i="2"/>
  <c r="E169" i="2"/>
  <c r="E129" i="2"/>
  <c r="E134" i="2"/>
  <c r="E158" i="2"/>
  <c r="E160" i="2"/>
  <c r="F135" i="2"/>
  <c r="F143" i="2"/>
  <c r="E132" i="2"/>
  <c r="F157" i="2"/>
  <c r="E159" i="2"/>
  <c r="E126" i="2"/>
  <c r="F159" i="2"/>
  <c r="F156" i="2"/>
  <c r="D158" i="2"/>
  <c r="D157" i="2"/>
  <c r="C140" i="2"/>
  <c r="C136" i="2"/>
  <c r="C155" i="2"/>
  <c r="D136" i="2"/>
  <c r="D137" i="2"/>
  <c r="C159" i="2"/>
  <c r="D129" i="2"/>
  <c r="C143" i="2"/>
  <c r="D132" i="2"/>
  <c r="D121" i="2"/>
  <c r="C141" i="2"/>
  <c r="D140" i="2"/>
  <c r="D130" i="2"/>
  <c r="C123" i="2"/>
  <c r="D169" i="2"/>
  <c r="C174" i="2"/>
  <c r="C160" i="2"/>
  <c r="C125" i="2"/>
  <c r="C126" i="2"/>
  <c r="C120" i="2"/>
  <c r="C137" i="2"/>
  <c r="C128" i="2"/>
  <c r="C130" i="2"/>
  <c r="D156" i="2"/>
  <c r="D120" i="2"/>
  <c r="C169" i="2"/>
  <c r="C158" i="2"/>
  <c r="C132" i="2"/>
  <c r="C135" i="2"/>
  <c r="D174" i="2"/>
  <c r="C134" i="2"/>
  <c r="C139" i="2"/>
  <c r="C121" i="2"/>
  <c r="D134" i="2"/>
  <c r="D160" i="2"/>
  <c r="D155" i="2"/>
  <c r="D133" i="2"/>
  <c r="D143" i="2"/>
  <c r="C157" i="2"/>
  <c r="D126" i="2"/>
  <c r="D125" i="2"/>
  <c r="D159" i="2"/>
  <c r="D123" i="2"/>
  <c r="D135" i="2"/>
  <c r="D139" i="2"/>
  <c r="C122" i="2"/>
  <c r="D141" i="2"/>
  <c r="D128" i="2"/>
  <c r="C156" i="2"/>
  <c r="C129" i="2"/>
  <c r="D122" i="2"/>
  <c r="C133" i="2"/>
  <c r="G139" i="2"/>
  <c r="G140" i="2"/>
  <c r="G158" i="2"/>
  <c r="G130" i="2"/>
  <c r="G129" i="2"/>
  <c r="G160" i="2"/>
  <c r="G157" i="2"/>
  <c r="G126" i="2"/>
  <c r="G122" i="2"/>
  <c r="G123" i="2"/>
  <c r="G156" i="2"/>
  <c r="G137" i="2"/>
  <c r="G169" i="2"/>
  <c r="G143" i="2"/>
  <c r="G135" i="2"/>
  <c r="G128" i="2"/>
  <c r="G141" i="2"/>
  <c r="G174" i="2"/>
  <c r="G132" i="2"/>
  <c r="G133" i="2"/>
  <c r="G120" i="2"/>
  <c r="G155" i="2"/>
  <c r="G159" i="2"/>
  <c r="G125" i="2"/>
  <c r="G136" i="2"/>
  <c r="G121" i="2"/>
  <c r="G134" i="2"/>
  <c r="I105" i="2"/>
  <c r="I100" i="2"/>
  <c r="I94" i="2"/>
  <c r="I101" i="2"/>
  <c r="I108" i="2"/>
  <c r="I15" i="2"/>
  <c r="K15" i="2" s="1"/>
  <c r="I12" i="2"/>
  <c r="K12" i="2" s="1"/>
  <c r="I23" i="2"/>
  <c r="K23" i="2" s="1"/>
  <c r="I10" i="2"/>
  <c r="K10" i="2" s="1"/>
  <c r="I22" i="2"/>
  <c r="K22" i="2" s="1"/>
  <c r="I21" i="2"/>
  <c r="K21" i="2" s="1"/>
  <c r="I17" i="2"/>
  <c r="K17" i="2" s="1"/>
  <c r="I13" i="2"/>
  <c r="K13" i="2" s="1"/>
  <c r="I19" i="2"/>
  <c r="K19" i="2" s="1"/>
  <c r="I11" i="2"/>
  <c r="K11" i="2" s="1"/>
  <c r="I20" i="2"/>
  <c r="K20" i="2" s="1"/>
  <c r="I18" i="2"/>
  <c r="K18" i="2" s="1"/>
  <c r="I9" i="2"/>
  <c r="K9" i="2" s="1"/>
  <c r="I50" i="2"/>
  <c r="K50" i="2" s="1"/>
  <c r="I44" i="2"/>
  <c r="K44" i="2" s="1"/>
  <c r="I41" i="2"/>
  <c r="K41" i="2" s="1"/>
  <c r="I31" i="2"/>
  <c r="K31" i="2" s="1"/>
  <c r="I56" i="2"/>
  <c r="K56" i="2" s="1"/>
  <c r="I48" i="2"/>
  <c r="K48" i="2" s="1"/>
  <c r="I32" i="2"/>
  <c r="K32" i="2" s="1"/>
  <c r="I35" i="2"/>
  <c r="K35" i="2" s="1"/>
  <c r="I90" i="2"/>
  <c r="I92" i="2"/>
  <c r="I87" i="2"/>
  <c r="I83" i="2"/>
  <c r="I53" i="2"/>
  <c r="K53" i="2" s="1"/>
  <c r="I45" i="2"/>
  <c r="K45" i="2" s="1"/>
  <c r="I38" i="2"/>
  <c r="K38" i="2" s="1"/>
  <c r="I81" i="2"/>
  <c r="I107" i="2"/>
  <c r="I80" i="2"/>
  <c r="I88" i="2"/>
  <c r="I111" i="2"/>
  <c r="I84" i="2"/>
  <c r="I62" i="2"/>
  <c r="K62" i="2" s="1"/>
  <c r="I37" i="2"/>
  <c r="K37" i="2" s="1"/>
  <c r="I86" i="2"/>
  <c r="I104" i="2"/>
  <c r="I30" i="2"/>
  <c r="K30" i="2" s="1"/>
  <c r="I68" i="2"/>
  <c r="K68" i="2" s="1"/>
  <c r="I40" i="2"/>
  <c r="K40" i="2" s="1"/>
  <c r="I34" i="2"/>
  <c r="K34" i="2" s="1"/>
  <c r="I79" i="2"/>
  <c r="I46" i="2"/>
  <c r="K46" i="2" s="1"/>
  <c r="I60" i="2"/>
  <c r="K60" i="2" s="1"/>
  <c r="I63" i="2"/>
  <c r="K63" i="2" s="1"/>
  <c r="I55" i="2"/>
  <c r="K55" i="2" s="1"/>
  <c r="I49" i="2"/>
  <c r="K49" i="2" s="1"/>
  <c r="I110" i="2"/>
  <c r="I97" i="2"/>
  <c r="I95" i="2"/>
  <c r="I65" i="2"/>
  <c r="K65" i="2" s="1"/>
  <c r="I99" i="2"/>
  <c r="I82" i="2"/>
  <c r="I98" i="2"/>
  <c r="I36" i="2"/>
  <c r="K36" i="2" s="1"/>
  <c r="I33" i="2"/>
  <c r="K33" i="2" s="1"/>
  <c r="I39" i="2"/>
  <c r="K39" i="2" s="1"/>
  <c r="I43" i="2"/>
  <c r="K43" i="2" s="1"/>
  <c r="I103" i="2"/>
  <c r="I78" i="2"/>
  <c r="I77" i="2"/>
  <c r="K77" i="2" s="1"/>
  <c r="E138" i="2" l="1"/>
  <c r="I140" i="2"/>
  <c r="K140" i="2" s="1"/>
  <c r="K94" i="2"/>
  <c r="I158" i="2"/>
  <c r="K158" i="2" s="1"/>
  <c r="K105" i="2"/>
  <c r="I128" i="2"/>
  <c r="K128" i="2" s="1"/>
  <c r="K99" i="2"/>
  <c r="I133" i="2"/>
  <c r="K133" i="2" s="1"/>
  <c r="K81" i="2"/>
  <c r="I155" i="2"/>
  <c r="K155" i="2" s="1"/>
  <c r="K92" i="2"/>
  <c r="I130" i="2"/>
  <c r="K130" i="2" s="1"/>
  <c r="K101" i="2"/>
  <c r="I126" i="2"/>
  <c r="K126" i="2" s="1"/>
  <c r="K90" i="2"/>
  <c r="I136" i="2"/>
  <c r="K136" i="2" s="1"/>
  <c r="K95" i="2"/>
  <c r="I143" i="2"/>
  <c r="K143" i="2" s="1"/>
  <c r="K111" i="2"/>
  <c r="I129" i="2"/>
  <c r="K129" i="2" s="1"/>
  <c r="K100" i="2"/>
  <c r="D138" i="2"/>
  <c r="I120" i="2"/>
  <c r="K120" i="2" s="1"/>
  <c r="I141" i="2"/>
  <c r="K141" i="2" s="1"/>
  <c r="K97" i="2"/>
  <c r="I157" i="2"/>
  <c r="K157" i="2" s="1"/>
  <c r="K104" i="2"/>
  <c r="I169" i="2"/>
  <c r="K169" i="2" s="1"/>
  <c r="K88" i="2"/>
  <c r="I132" i="2"/>
  <c r="K132" i="2" s="1"/>
  <c r="K78" i="2"/>
  <c r="I137" i="2"/>
  <c r="K137" i="2" s="1"/>
  <c r="K98" i="2"/>
  <c r="I174" i="2"/>
  <c r="K174" i="2" s="1"/>
  <c r="K110" i="2"/>
  <c r="I139" i="2"/>
  <c r="K79" i="2"/>
  <c r="I135" i="2"/>
  <c r="K135" i="2" s="1"/>
  <c r="K86" i="2"/>
  <c r="I121" i="2"/>
  <c r="K121" i="2" s="1"/>
  <c r="K80" i="2"/>
  <c r="I134" i="2"/>
  <c r="K134" i="2" s="1"/>
  <c r="K83" i="2"/>
  <c r="I123" i="2"/>
  <c r="K123" i="2" s="1"/>
  <c r="K84" i="2"/>
  <c r="I156" i="2"/>
  <c r="K156" i="2" s="1"/>
  <c r="K103" i="2"/>
  <c r="I122" i="2"/>
  <c r="K82" i="2"/>
  <c r="I159" i="2"/>
  <c r="K159" i="2" s="1"/>
  <c r="K107" i="2"/>
  <c r="I125" i="2"/>
  <c r="K125" i="2" s="1"/>
  <c r="K87" i="2"/>
  <c r="I160" i="2"/>
  <c r="K160" i="2" s="1"/>
  <c r="K108" i="2"/>
  <c r="G131" i="2"/>
  <c r="C131" i="2"/>
  <c r="E119" i="2"/>
  <c r="F138" i="2"/>
  <c r="C119" i="2"/>
  <c r="D131" i="2"/>
  <c r="D119" i="2"/>
  <c r="C138" i="2"/>
  <c r="G119" i="2"/>
  <c r="E131" i="2"/>
  <c r="F119" i="2"/>
  <c r="G138" i="2"/>
  <c r="F131" i="2"/>
  <c r="I119" i="2" l="1"/>
  <c r="K119" i="2" s="1"/>
  <c r="I131" i="2"/>
  <c r="K131" i="2" s="1"/>
  <c r="I138" i="2"/>
  <c r="K138" i="2" s="1"/>
  <c r="K122" i="2"/>
  <c r="K139" i="2"/>
  <c r="D28" i="3" l="1"/>
  <c r="E39" i="3" l="1"/>
  <c r="E40" i="3"/>
  <c r="E41" i="3"/>
  <c r="E46" i="3"/>
  <c r="E52" i="3"/>
  <c r="E58" i="3"/>
  <c r="E64" i="3"/>
  <c r="E70" i="3"/>
  <c r="E76" i="3"/>
  <c r="E82" i="3"/>
  <c r="E88" i="3"/>
  <c r="E94" i="3"/>
  <c r="E99" i="3"/>
  <c r="E105" i="3"/>
  <c r="E111" i="3"/>
  <c r="E117" i="3"/>
  <c r="E38" i="3"/>
  <c r="E15" i="3"/>
  <c r="E21" i="3"/>
  <c r="E27" i="3"/>
  <c r="E48" i="3"/>
  <c r="E60" i="3"/>
  <c r="E66" i="3"/>
  <c r="E78" i="3"/>
  <c r="E90" i="3"/>
  <c r="E101" i="3"/>
  <c r="E113" i="3"/>
  <c r="E11" i="3"/>
  <c r="E23" i="3"/>
  <c r="E49" i="3"/>
  <c r="E55" i="3"/>
  <c r="E67" i="3"/>
  <c r="E79" i="3"/>
  <c r="E91" i="3"/>
  <c r="E102" i="3"/>
  <c r="E120" i="3"/>
  <c r="E18" i="3"/>
  <c r="E50" i="3"/>
  <c r="E74" i="3"/>
  <c r="E86" i="3"/>
  <c r="E97" i="3"/>
  <c r="E109" i="3"/>
  <c r="E121" i="3"/>
  <c r="E19" i="3"/>
  <c r="E45" i="3"/>
  <c r="E69" i="3"/>
  <c r="E81" i="3"/>
  <c r="E93" i="3"/>
  <c r="E104" i="3"/>
  <c r="E116" i="3"/>
  <c r="E14" i="3"/>
  <c r="E26" i="3"/>
  <c r="E42" i="3"/>
  <c r="E47" i="3"/>
  <c r="E53" i="3"/>
  <c r="E59" i="3"/>
  <c r="E65" i="3"/>
  <c r="E71" i="3"/>
  <c r="E77" i="3"/>
  <c r="E83" i="3"/>
  <c r="E89" i="3"/>
  <c r="E95" i="3"/>
  <c r="E100" i="3"/>
  <c r="E106" i="3"/>
  <c r="E112" i="3"/>
  <c r="E118" i="3"/>
  <c r="E10" i="3"/>
  <c r="E16" i="3"/>
  <c r="E22" i="3"/>
  <c r="E9" i="3"/>
  <c r="E54" i="3"/>
  <c r="E72" i="3"/>
  <c r="E84" i="3"/>
  <c r="E96" i="3"/>
  <c r="E107" i="3"/>
  <c r="E119" i="3"/>
  <c r="E17" i="3"/>
  <c r="E61" i="3"/>
  <c r="E73" i="3"/>
  <c r="E85" i="3"/>
  <c r="E108" i="3"/>
  <c r="E114" i="3"/>
  <c r="E12" i="3"/>
  <c r="E24" i="3"/>
  <c r="E44" i="3"/>
  <c r="E56" i="3"/>
  <c r="E62" i="3"/>
  <c r="E68" i="3"/>
  <c r="E80" i="3"/>
  <c r="E92" i="3"/>
  <c r="E103" i="3"/>
  <c r="E115" i="3"/>
  <c r="E13" i="3"/>
  <c r="E25" i="3"/>
  <c r="E51" i="3"/>
  <c r="E57" i="3"/>
  <c r="E63" i="3"/>
  <c r="E75" i="3"/>
  <c r="E87" i="3"/>
  <c r="E98" i="3"/>
  <c r="E110" i="3"/>
  <c r="E122" i="3"/>
  <c r="E20" i="3"/>
  <c r="E43" i="3"/>
  <c r="A27" i="2"/>
  <c r="A185" i="3" l="1"/>
  <c r="C182" i="3" l="1"/>
  <c r="D182" i="3"/>
  <c r="E193" i="3" l="1"/>
  <c r="E199" i="3"/>
  <c r="E205" i="3"/>
  <c r="E211" i="3"/>
  <c r="E217" i="3"/>
  <c r="E223" i="3"/>
  <c r="E229" i="3"/>
  <c r="E235" i="3"/>
  <c r="E241" i="3"/>
  <c r="E247" i="3"/>
  <c r="E204" i="3"/>
  <c r="E234" i="3"/>
  <c r="E194" i="3"/>
  <c r="E200" i="3"/>
  <c r="E206" i="3"/>
  <c r="E212" i="3"/>
  <c r="E218" i="3"/>
  <c r="E224" i="3"/>
  <c r="E230" i="3"/>
  <c r="E236" i="3"/>
  <c r="E242" i="3"/>
  <c r="E248" i="3"/>
  <c r="E198" i="3"/>
  <c r="E228" i="3"/>
  <c r="E189" i="3"/>
  <c r="E195" i="3"/>
  <c r="E201" i="3"/>
  <c r="E207" i="3"/>
  <c r="E213" i="3"/>
  <c r="E219" i="3"/>
  <c r="E225" i="3"/>
  <c r="E231" i="3"/>
  <c r="E237" i="3"/>
  <c r="E243" i="3"/>
  <c r="E249" i="3"/>
  <c r="E192" i="3"/>
  <c r="E222" i="3"/>
  <c r="E188" i="3"/>
  <c r="E190" i="3"/>
  <c r="E196" i="3"/>
  <c r="E202" i="3"/>
  <c r="E208" i="3"/>
  <c r="E214" i="3"/>
  <c r="E220" i="3"/>
  <c r="E226" i="3"/>
  <c r="E232" i="3"/>
  <c r="E238" i="3"/>
  <c r="E244" i="3"/>
  <c r="E250" i="3"/>
  <c r="E216" i="3"/>
  <c r="E246" i="3"/>
  <c r="E191" i="3"/>
  <c r="E197" i="3"/>
  <c r="E203" i="3"/>
  <c r="E209" i="3"/>
  <c r="E215" i="3"/>
  <c r="E221" i="3"/>
  <c r="E227" i="3"/>
  <c r="E233" i="3"/>
  <c r="E239" i="3"/>
  <c r="E245" i="3"/>
  <c r="E251" i="3"/>
  <c r="E210" i="3"/>
  <c r="E240" i="3"/>
  <c r="G69" i="2" l="1"/>
  <c r="H69" i="2"/>
  <c r="C69" i="2" l="1"/>
  <c r="E123" i="3" l="1"/>
  <c r="D252" i="3" l="1"/>
  <c r="H112" i="2" l="1"/>
  <c r="G112" i="2"/>
  <c r="G24" i="2" l="1"/>
  <c r="E24" i="2"/>
  <c r="F24" i="2"/>
  <c r="H24" i="2"/>
  <c r="E13" i="1" s="1"/>
  <c r="C24" i="2"/>
  <c r="D24" i="2"/>
  <c r="E69" i="2"/>
  <c r="F69" i="2"/>
  <c r="D69" i="2"/>
  <c r="E17" i="1" l="1"/>
  <c r="I69" i="2"/>
  <c r="I24" i="2"/>
  <c r="K24" i="2" s="1"/>
  <c r="C252" i="3"/>
  <c r="A35" i="3"/>
  <c r="C28" i="3"/>
  <c r="A74" i="2"/>
  <c r="F21" i="1"/>
  <c r="F20" i="1"/>
  <c r="F19" i="1"/>
  <c r="F9" i="1"/>
  <c r="K69" i="2" l="1"/>
  <c r="K188" i="2"/>
  <c r="K112" i="2"/>
  <c r="E15" i="1"/>
  <c r="C112" i="2"/>
  <c r="E12" i="1"/>
  <c r="E16" i="1"/>
  <c r="E11" i="1"/>
  <c r="E112" i="2"/>
  <c r="D112" i="2"/>
  <c r="F112" i="2"/>
  <c r="E10" i="1" l="1"/>
  <c r="F16" i="1"/>
  <c r="F15" i="1"/>
  <c r="F12" i="1"/>
  <c r="F11" i="1"/>
  <c r="I112" i="2"/>
  <c r="F10" i="1" l="1"/>
  <c r="F17" i="1"/>
  <c r="F13" i="1"/>
  <c r="G153" i="2" l="1"/>
  <c r="I153" i="2"/>
  <c r="E153" i="2"/>
  <c r="D153" i="2"/>
  <c r="C153" i="2"/>
  <c r="H153" i="2"/>
  <c r="F153" i="2"/>
  <c r="C168" i="2"/>
  <c r="D168" i="2"/>
  <c r="I168" i="2"/>
  <c r="H168" i="2"/>
  <c r="E168" i="2"/>
  <c r="G168" i="2"/>
  <c r="F168" i="2"/>
  <c r="E182" i="2"/>
  <c r="D182" i="2"/>
  <c r="C182" i="2"/>
  <c r="F182" i="2"/>
  <c r="H182" i="2"/>
  <c r="I182" i="2"/>
  <c r="G182" i="2"/>
  <c r="I188" i="2" l="1"/>
  <c r="K168" i="2"/>
  <c r="F188" i="2"/>
  <c r="K153" i="2"/>
  <c r="E188" i="2"/>
  <c r="C188" i="2"/>
  <c r="D188" i="2"/>
  <c r="H188" i="2"/>
  <c r="G188" i="2"/>
</calcChain>
</file>

<file path=xl/sharedStrings.xml><?xml version="1.0" encoding="utf-8"?>
<sst xmlns="http://schemas.openxmlformats.org/spreadsheetml/2006/main" count="521" uniqueCount="321">
  <si>
    <t>CỤC ĐẦU TƯ NƯỚC NGOÀI</t>
  </si>
  <si>
    <t>TT</t>
  </si>
  <si>
    <t>Chỉ tiêu</t>
  </si>
  <si>
    <t>Đơn vị tính</t>
  </si>
  <si>
    <t>So cùng kỳ</t>
  </si>
  <si>
    <t>Vốn thực hiện</t>
  </si>
  <si>
    <t>triệu USD</t>
  </si>
  <si>
    <t>Vốn đăng ký*</t>
  </si>
  <si>
    <t>2.1</t>
  </si>
  <si>
    <t xml:space="preserve">   Đăng ký cấp mới</t>
  </si>
  <si>
    <t>2.2</t>
  </si>
  <si>
    <t xml:space="preserve">   Đăng ký tăng thêm</t>
  </si>
  <si>
    <t>2.3</t>
  </si>
  <si>
    <t xml:space="preserve">   Góp vốn, mua cổ phần</t>
  </si>
  <si>
    <t>Số dự án*</t>
  </si>
  <si>
    <t>3.1</t>
  </si>
  <si>
    <t xml:space="preserve">   Cấp mới</t>
  </si>
  <si>
    <t>dự án</t>
  </si>
  <si>
    <t>3.2</t>
  </si>
  <si>
    <t xml:space="preserve">   Tăng vốn</t>
  </si>
  <si>
    <t>lượt dự án</t>
  </si>
  <si>
    <t>3.3</t>
  </si>
  <si>
    <t>Xuất khẩu</t>
  </si>
  <si>
    <t>4.1</t>
  </si>
  <si>
    <t xml:space="preserve">   Xuất khẩu (kể cả dầu thô)</t>
  </si>
  <si>
    <t>4.2</t>
  </si>
  <si>
    <t xml:space="preserve">   Xuất khẩu (không kể dầu thô)</t>
  </si>
  <si>
    <t>Nhập khẩu</t>
  </si>
  <si>
    <t>Ghi chú:</t>
  </si>
  <si>
    <t>Lũy kế đến 20/4/2013</t>
  </si>
  <si>
    <t xml:space="preserve">Vốn thực hiện </t>
  </si>
  <si>
    <t>103,3 tỷ USD</t>
  </si>
  <si>
    <t xml:space="preserve">Vốn đăng ký  </t>
  </si>
  <si>
    <t xml:space="preserve">214,4 tỷ USD </t>
  </si>
  <si>
    <t xml:space="preserve">Số dự án </t>
  </si>
  <si>
    <t>Cục Đầu tư nước ngoài</t>
  </si>
  <si>
    <t>Ngành</t>
  </si>
  <si>
    <t>Số dự án cấp mới</t>
  </si>
  <si>
    <t>Vốn đăng ký cấp mới (triệu USD)</t>
  </si>
  <si>
    <t>Số lượt dự án điều chỉnh</t>
  </si>
  <si>
    <t>Vốn đăng ký điều chỉnh
(triệu USD)</t>
  </si>
  <si>
    <t>Số lượt góp vốn mua cổ phần</t>
  </si>
  <si>
    <t>Giá trị góp vốn, mua cổ phần 
(triệu USD)</t>
  </si>
  <si>
    <t>Tổng vốn đăng ký (triệu USD)</t>
  </si>
  <si>
    <t>Sản xuất, phân phối điện, khí, nước, điều hòa</t>
  </si>
  <si>
    <t>Công nghiệp chế biến, chế tạo</t>
  </si>
  <si>
    <t>Bán buôn và bán lẻ; sửa chữa ô tô, mô tô, xe máy</t>
  </si>
  <si>
    <t>Hoạt động kinh doanh bất động sản</t>
  </si>
  <si>
    <t>Hoạt động chuyên môn, khoa học công nghệ</t>
  </si>
  <si>
    <t>Dịch vụ lưu trú và ăn uống</t>
  </si>
  <si>
    <t>Vận tải kho bãi</t>
  </si>
  <si>
    <t>Hoạt động tài chính, ngân hàng và bảo hiểm</t>
  </si>
  <si>
    <t>Xây dựng</t>
  </si>
  <si>
    <t>Nông nghiêp, lâm nghiệp và thủy sản</t>
  </si>
  <si>
    <t>Thông tin và truyền thông</t>
  </si>
  <si>
    <t>Giáo dục và đào tạo</t>
  </si>
  <si>
    <t>Hoạt động hành chính và dịch vụ hỗ trợ</t>
  </si>
  <si>
    <t>Cấp nước và xử lý chất thải</t>
  </si>
  <si>
    <t>Y tế và hoạt động trợ giúp xã hội</t>
  </si>
  <si>
    <t>Khai khoáng</t>
  </si>
  <si>
    <t>Nghệ thuật, vui chơi và giải trí</t>
  </si>
  <si>
    <t>Hoạt động dịch vụ khác</t>
  </si>
  <si>
    <t>Tổng số</t>
  </si>
  <si>
    <t>Đối tác</t>
  </si>
  <si>
    <t>Singapore</t>
  </si>
  <si>
    <t>Trung Quốc</t>
  </si>
  <si>
    <t>Nhật Bản</t>
  </si>
  <si>
    <t>Hàn Quốc</t>
  </si>
  <si>
    <t>Đài Loan</t>
  </si>
  <si>
    <t>Hồng Kông</t>
  </si>
  <si>
    <t>BritishVirginIslands</t>
  </si>
  <si>
    <t>Malaysia</t>
  </si>
  <si>
    <t>Ba Lan</t>
  </si>
  <si>
    <t>Hà Lan</t>
  </si>
  <si>
    <t>Vương quốc Anh</t>
  </si>
  <si>
    <t>Hoa Kỳ</t>
  </si>
  <si>
    <t>Thái Lan</t>
  </si>
  <si>
    <t>Australia</t>
  </si>
  <si>
    <t>Pháp</t>
  </si>
  <si>
    <t>Samoa</t>
  </si>
  <si>
    <t>Anguilla</t>
  </si>
  <si>
    <t>Cayman Islands</t>
  </si>
  <si>
    <t>Seychelles</t>
  </si>
  <si>
    <t>Canada</t>
  </si>
  <si>
    <t>CHLB Đức</t>
  </si>
  <si>
    <t>Luxembourg</t>
  </si>
  <si>
    <t>Belize</t>
  </si>
  <si>
    <t>Marshall Islands</t>
  </si>
  <si>
    <t>Ấn Độ</t>
  </si>
  <si>
    <t>Thụy Sỹ</t>
  </si>
  <si>
    <t>Afghanistan</t>
  </si>
  <si>
    <t>Các tiểu vương quốc Ả Rập thống nhất</t>
  </si>
  <si>
    <t>British West Indies</t>
  </si>
  <si>
    <t>Pakistan</t>
  </si>
  <si>
    <t>Philippines</t>
  </si>
  <si>
    <t>Liên bang Nga</t>
  </si>
  <si>
    <t>Ukraina</t>
  </si>
  <si>
    <t>Israel</t>
  </si>
  <si>
    <t>Campuchia</t>
  </si>
  <si>
    <t>Nigeria</t>
  </si>
  <si>
    <t>Đan Mạch</t>
  </si>
  <si>
    <t>Thổ Nhĩ Kỳ</t>
  </si>
  <si>
    <t>Ả Rập Xê Út</t>
  </si>
  <si>
    <t>Italia</t>
  </si>
  <si>
    <t>Ethiopia</t>
  </si>
  <si>
    <t>Bỉ</t>
  </si>
  <si>
    <t>Saint Kitts and Nevis</t>
  </si>
  <si>
    <t>Syrian Arab Republic</t>
  </si>
  <si>
    <t>Sri Lanka</t>
  </si>
  <si>
    <t>Lào</t>
  </si>
  <si>
    <t>Phần Lan</t>
  </si>
  <si>
    <t>Iceland</t>
  </si>
  <si>
    <t>New Zealand</t>
  </si>
  <si>
    <t>Áo</t>
  </si>
  <si>
    <t>Ireland</t>
  </si>
  <si>
    <t>Indonesia</t>
  </si>
  <si>
    <t>Kazakhstan</t>
  </si>
  <si>
    <t>Thụy Điển</t>
  </si>
  <si>
    <t>Ai Cập</t>
  </si>
  <si>
    <t>Cộng hòa Séc</t>
  </si>
  <si>
    <t>Tây Ban Nha</t>
  </si>
  <si>
    <t>Cộng Hòa Síp</t>
  </si>
  <si>
    <t>Jordan</t>
  </si>
  <si>
    <t>Hy Lạp</t>
  </si>
  <si>
    <t>Ma Cao</t>
  </si>
  <si>
    <t>Iran (Islamic Republic of)</t>
  </si>
  <si>
    <t>Irắc</t>
  </si>
  <si>
    <t>Nam Phi</t>
  </si>
  <si>
    <t>Mali</t>
  </si>
  <si>
    <t>Dominica</t>
  </si>
  <si>
    <t>Slovakia</t>
  </si>
  <si>
    <t>Ma rốc</t>
  </si>
  <si>
    <t>Bangladesh</t>
  </si>
  <si>
    <t>Venezuela</t>
  </si>
  <si>
    <t>Libya</t>
  </si>
  <si>
    <t>Brazil</t>
  </si>
  <si>
    <t>Nepal</t>
  </si>
  <si>
    <t>Hungary</t>
  </si>
  <si>
    <t>Chile</t>
  </si>
  <si>
    <t>Belarus</t>
  </si>
  <si>
    <t>Bồ Đào Nha</t>
  </si>
  <si>
    <t>Guinea</t>
  </si>
  <si>
    <t>Lithuania</t>
  </si>
  <si>
    <t>Mexico</t>
  </si>
  <si>
    <t>Rumani</t>
  </si>
  <si>
    <t>Địa phương</t>
  </si>
  <si>
    <t>Bạc Liêu</t>
  </si>
  <si>
    <t>TP. Hồ Chí Minh</t>
  </si>
  <si>
    <t>Tây Ninh</t>
  </si>
  <si>
    <t>Hà Nội</t>
  </si>
  <si>
    <t>Bình Dương</t>
  </si>
  <si>
    <t>Bà Rịa - Vũng Tàu</t>
  </si>
  <si>
    <t>Đồng Nai</t>
  </si>
  <si>
    <t>Hải Phòng</t>
  </si>
  <si>
    <t>Bắc Ninh</t>
  </si>
  <si>
    <t>Hưng Yên</t>
  </si>
  <si>
    <t>Hà Nam</t>
  </si>
  <si>
    <t>Long An</t>
  </si>
  <si>
    <t>Thanh Hóa</t>
  </si>
  <si>
    <t>Bắc Giang</t>
  </si>
  <si>
    <t>Đà Nẵng</t>
  </si>
  <si>
    <t>Hải Dương</t>
  </si>
  <si>
    <t>Bình Phước</t>
  </si>
  <si>
    <t>Nam Định</t>
  </si>
  <si>
    <t>Quảng Ngãi</t>
  </si>
  <si>
    <t>Thái Bình</t>
  </si>
  <si>
    <t>Quảng Nam</t>
  </si>
  <si>
    <t>Phú Thọ</t>
  </si>
  <si>
    <t>Vĩnh Phúc</t>
  </si>
  <si>
    <t>Thái Nguyên</t>
  </si>
  <si>
    <t>Trà Vinh</t>
  </si>
  <si>
    <t>Vĩnh Long</t>
  </si>
  <si>
    <t>Tiền Giang</t>
  </si>
  <si>
    <t>Bình Thuận</t>
  </si>
  <si>
    <t>Ninh Thuận</t>
  </si>
  <si>
    <t>Ninh Bình</t>
  </si>
  <si>
    <t>Quảng Ninh</t>
  </si>
  <si>
    <t>Hòa Bình</t>
  </si>
  <si>
    <t>Bình Định</t>
  </si>
  <si>
    <t>Nghệ An</t>
  </si>
  <si>
    <t>Thừa Thiên Huế</t>
  </si>
  <si>
    <t>Kiên Giang</t>
  </si>
  <si>
    <t>Lâm Đồng</t>
  </si>
  <si>
    <t>Đồng Tháp</t>
  </si>
  <si>
    <t>Đăk Lăk</t>
  </si>
  <si>
    <t>Khánh Hòa</t>
  </si>
  <si>
    <t>Hậu Giang</t>
  </si>
  <si>
    <t>Yên Bái</t>
  </si>
  <si>
    <t>An Giang</t>
  </si>
  <si>
    <t>Gia Lai</t>
  </si>
  <si>
    <t>Hà Tĩnh</t>
  </si>
  <si>
    <t>Sóc Trăng</t>
  </si>
  <si>
    <t>Bến Tre</t>
  </si>
  <si>
    <t>Tuyên Quang</t>
  </si>
  <si>
    <t>Phú Yên</t>
  </si>
  <si>
    <t>Kon Tum</t>
  </si>
  <si>
    <t>Cần Thơ</t>
  </si>
  <si>
    <t>Cao Bằng</t>
  </si>
  <si>
    <t>Lạng Sơn</t>
  </si>
  <si>
    <t>Cà Mau</t>
  </si>
  <si>
    <t>Lào Cai</t>
  </si>
  <si>
    <t>STT</t>
  </si>
  <si>
    <t xml:space="preserve"> Chuyên ngành </t>
  </si>
  <si>
    <t xml:space="preserve"> Số dự án </t>
  </si>
  <si>
    <t xml:space="preserve"> Tổng vốn đầu tư đăng ký 
(Triệu USD) </t>
  </si>
  <si>
    <t>Hoạt đông làm thuê các công việc trong các hộ gia đình</t>
  </si>
  <si>
    <t>Tổng</t>
  </si>
  <si>
    <t xml:space="preserve"> Đối tác</t>
  </si>
  <si>
    <t xml:space="preserve"> Tổng vốn đầu tư đăng ký
(Triệu USD) </t>
  </si>
  <si>
    <t>Brunei Darussalam</t>
  </si>
  <si>
    <t>Mauritius</t>
  </si>
  <si>
    <t>Bermuda</t>
  </si>
  <si>
    <t>Nauy</t>
  </si>
  <si>
    <t>Cook Islands</t>
  </si>
  <si>
    <t>Bahamas</t>
  </si>
  <si>
    <t>Angola</t>
  </si>
  <si>
    <t>Barbados</t>
  </si>
  <si>
    <t>Ecuador</t>
  </si>
  <si>
    <t>Saint Vincent and the Grenadines</t>
  </si>
  <si>
    <t>Swaziland</t>
  </si>
  <si>
    <t>Panama</t>
  </si>
  <si>
    <t>Channel Islands</t>
  </si>
  <si>
    <t>Isle of Man</t>
  </si>
  <si>
    <t>Bulgaria</t>
  </si>
  <si>
    <t>El Salvador</t>
  </si>
  <si>
    <t>Oman</t>
  </si>
  <si>
    <t>Costa Rica</t>
  </si>
  <si>
    <t>Armenia</t>
  </si>
  <si>
    <t>Island of Nevis</t>
  </si>
  <si>
    <t>Cu Ba</t>
  </si>
  <si>
    <t>United States Virgin Islands</t>
  </si>
  <si>
    <t>Andorra</t>
  </si>
  <si>
    <t>Guatemala</t>
  </si>
  <si>
    <t>Turks &amp; Caicos Islands</t>
  </si>
  <si>
    <t>Slovenia</t>
  </si>
  <si>
    <t>Serbia</t>
  </si>
  <si>
    <t>Kuwait</t>
  </si>
  <si>
    <t>CHDCND Triều Tiên</t>
  </si>
  <si>
    <t>Mông Cổ</t>
  </si>
  <si>
    <t>Ghana</t>
  </si>
  <si>
    <t>Myanmar</t>
  </si>
  <si>
    <t>Libăng</t>
  </si>
  <si>
    <t>Guam</t>
  </si>
  <si>
    <t>Sudan</t>
  </si>
  <si>
    <t>Estonia</t>
  </si>
  <si>
    <t>Maldives</t>
  </si>
  <si>
    <t>Monaco</t>
  </si>
  <si>
    <t>Latvia</t>
  </si>
  <si>
    <t>Antigua and Barbuda</t>
  </si>
  <si>
    <t>Argentina</t>
  </si>
  <si>
    <t>Uruguay</t>
  </si>
  <si>
    <t>British Isles</t>
  </si>
  <si>
    <t>Palestine</t>
  </si>
  <si>
    <t>Yemen</t>
  </si>
  <si>
    <t>Turkmenistan</t>
  </si>
  <si>
    <t>Uganda</t>
  </si>
  <si>
    <t>Sierra Leone</t>
  </si>
  <si>
    <t>Djibouti</t>
  </si>
  <si>
    <t>Cameroon</t>
  </si>
  <si>
    <t xml:space="preserve"> Địa phương </t>
  </si>
  <si>
    <t>Dầu khí</t>
  </si>
  <si>
    <t>Quảng Bình</t>
  </si>
  <si>
    <t>Đăk Nông</t>
  </si>
  <si>
    <t>Sơn La</t>
  </si>
  <si>
    <t>Quảng Trị</t>
  </si>
  <si>
    <t>Bắc Kạn</t>
  </si>
  <si>
    <t>Hà Giang</t>
  </si>
  <si>
    <t>Điện Biên</t>
  </si>
  <si>
    <t>Lai Châu</t>
  </si>
  <si>
    <t>Kenya</t>
  </si>
  <si>
    <t>Phụ lục I</t>
  </si>
  <si>
    <t>Phụ lục II</t>
  </si>
  <si>
    <t>Phụ lục III</t>
  </si>
  <si>
    <t>Malta</t>
  </si>
  <si>
    <t>Lesotho</t>
  </si>
  <si>
    <t>Colombia</t>
  </si>
  <si>
    <t>Congo</t>
  </si>
  <si>
    <t>Albania</t>
  </si>
  <si>
    <t>ĐẦU TƯ NƯỚC NGOÀI TẠI VIỆT NAM THEO NGÀNH</t>
  </si>
  <si>
    <t>ĐẦU TƯ NƯỚC NGOÀI TẠI VIỆT NAM THEO ĐỐI TÁC</t>
  </si>
  <si>
    <t>ĐẦU TƯ NƯỚC NGOÀI TẠI VIỆT NAM THEO ĐỊA PHƯƠNG</t>
  </si>
  <si>
    <t>Guernsey</t>
  </si>
  <si>
    <t xml:space="preserve"> </t>
  </si>
  <si>
    <t>Qatar</t>
  </si>
  <si>
    <t>Republic of Moldova</t>
  </si>
  <si>
    <t>Tháng 01 năm 2023</t>
  </si>
  <si>
    <t>*Số liệu tính từ 1/1 đến ngày 20/01</t>
  </si>
  <si>
    <t>Honduras</t>
  </si>
  <si>
    <t>Croatia</t>
  </si>
  <si>
    <t>THU HÚT ĐẦU TƯ NƯỚC NGOÀI THÁNG 01 NĂM 2024 THEO NGÀNH</t>
  </si>
  <si>
    <t>Tính từ 01/01/2024 đến 20/01/2024</t>
  </si>
  <si>
    <t>THU HÚT ĐẦU TƯ NƯỚC NGOÀI THÁNG 01 NĂM 2024 THEO ĐỐI TÁC</t>
  </si>
  <si>
    <t>THU HÚT ĐẦU TƯ NƯỚC NGOÀI THÁNG 01 NĂM 2024 THEO ĐỊA PHƯƠNG</t>
  </si>
  <si>
    <t>BÁO CÁO NHANH ĐẦU TƯ NƯỚC NGOÀI THÁNG 01 NĂM 2024</t>
  </si>
  <si>
    <t>Luỹ kế đến 20/01/2024:</t>
  </si>
  <si>
    <t>Tháng 01 năm 2024</t>
  </si>
  <si>
    <t>So với cùng kỳ (%)</t>
  </si>
  <si>
    <t>Vùng</t>
  </si>
  <si>
    <t>Số lượt dự án tăng vốn</t>
  </si>
  <si>
    <t>Vốn đăng ký tăng thêm 
(triệu USD)</t>
  </si>
  <si>
    <t>Giá trị góp vốn, mua cổ phần</t>
  </si>
  <si>
    <t>I</t>
  </si>
  <si>
    <t>Đồng bằng sông Hồng</t>
  </si>
  <si>
    <t>II</t>
  </si>
  <si>
    <t>Đông Nam Bộ</t>
  </si>
  <si>
    <t>III</t>
  </si>
  <si>
    <t>Trung du và miền núi phía Bắc</t>
  </si>
  <si>
    <t>IV</t>
  </si>
  <si>
    <t>Bắc Trung Bộ và duyên hải miền Trung</t>
  </si>
  <si>
    <t>V</t>
  </si>
  <si>
    <t>Đồng bằng sông Cửu Long</t>
  </si>
  <si>
    <t>VI</t>
  </si>
  <si>
    <t>Tây Nguyên</t>
  </si>
  <si>
    <t>THU HÚT ĐẦU TƯ NƯỚC NGOÀI NĂM 2024 THEO VÙNG</t>
  </si>
  <si>
    <t>1T/2023</t>
  </si>
  <si>
    <t>Hà Nội, ngày 24 tháng 01 năm 2024</t>
  </si>
  <si>
    <t>Vanuatu</t>
  </si>
  <si>
    <t>Liechtenstein</t>
  </si>
  <si>
    <t>Côte d'Ivoire</t>
  </si>
  <si>
    <t>(Lũy kế các dự án còn hiệu lực đến ngày 20/01/2024)</t>
  </si>
  <si>
    <t xml:space="preserve">144 quốc gia, vùng lãnh thổ có đầu tư tại Việt Nam với 39.377 dự án, tổng vốn đăng ký 471,9 tỷ USD. Hàn Quốc dẫn đầu, tiếp theo là Singapore, Nhật Bản, Đài Loan.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</si>
</sst>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43" formatCode="_(* #,##0.00_);_(* \(#,##0.00\);_(* &quot;-&quot;??_);_(@_)"/>
    <numFmt numFmtId="164" formatCode="_-* #,##0.00\ _₫_-;\-* #,##0.00\ _₫_-;_-* &quot;-&quot;??\ _₫_-;_-@_-"/>
    <numFmt numFmtId="165" formatCode="#,##0.0"/>
    <numFmt numFmtId="166" formatCode="0.0%"/>
    <numFmt numFmtId="167" formatCode="_(* #,##0_);_(* \(#,##0\);_(* &quot;-&quot;??_);_(@_)"/>
    <numFmt numFmtId="168" formatCode="_(* #,##0.000_);_(* \(#,##0.000\);_(* &quot;-&quot;??_);_(@_)"/>
    <numFmt numFmtId="169" formatCode="#.##0"/>
    <numFmt numFmtId="170" formatCode="0.000"/>
    <numFmt numFmtId="171" formatCode="\$#,##0\ ;\(\$#,##0\)"/>
    <numFmt numFmtId="172" formatCode="&quot;\&quot;#,##0;[Red]&quot;\&quot;&quot;\&quot;\-#,##0"/>
    <numFmt numFmtId="173" formatCode="&quot;\&quot;#,##0.00;[Red]&quot;\&quot;&quot;\&quot;&quot;\&quot;&quot;\&quot;&quot;\&quot;&quot;\&quot;\-#,##0.00"/>
    <numFmt numFmtId="174" formatCode="&quot;\&quot;#,##0.00;[Red]&quot;\&quot;\-#,##0.00"/>
    <numFmt numFmtId="175" formatCode="&quot;\&quot;#,##0;[Red]&quot;\&quot;\-#,##0"/>
    <numFmt numFmtId="176" formatCode="_-* #,##0.00_-;\-* #,##0.00_-;_-* &quot;-&quot;??_-;_-@_-"/>
    <numFmt numFmtId="177" formatCode="_-&quot;£&quot;* #,##0_-;\-&quot;£&quot;* #,##0_-;_-&quot;£&quot;* &quot;-&quot;_-;_-@_-"/>
    <numFmt numFmtId="178" formatCode="_-* #,##0_-;\-* #,##0_-;_-* &quot;-&quot;_-;_-@_-"/>
    <numFmt numFmtId="179" formatCode="_-&quot;$&quot;* #,##0_-;\-&quot;$&quot;* #,##0_-;_-&quot;$&quot;* &quot;-&quot;_-;_-@_-"/>
    <numFmt numFmtId="180" formatCode="_-&quot;$&quot;* #,##0.00_-;\-&quot;$&quot;* #,##0.00_-;_-&quot;$&quot;* &quot;-&quot;??_-;_-@_-"/>
    <numFmt numFmtId="181" formatCode="#,##0\ &quot;F&quot;;[Red]\-#,##0\ &quot;F&quot;"/>
    <numFmt numFmtId="182" formatCode="0.00_)"/>
    <numFmt numFmtId="183" formatCode="#.##"/>
    <numFmt numFmtId="184" formatCode="0.00E+00;\许"/>
    <numFmt numFmtId="185" formatCode="0.00E+00;\趰"/>
    <numFmt numFmtId="186" formatCode="0.0E+00;\趰"/>
    <numFmt numFmtId="187" formatCode="0E+00;\趰"/>
    <numFmt numFmtId="188" formatCode="#,##0.0;[Red]\-#,##0.0"/>
    <numFmt numFmtId="189" formatCode="_(* #,##0.0000_);_(* \(#,##0.0000\);_(* &quot;-&quot;??_);_(@_)"/>
    <numFmt numFmtId="190" formatCode="_(* #,##0.0_);_(* \(#,##0.0\);_(* &quot;-&quot;??_);_(@_)"/>
  </numFmts>
  <fonts count="74">
    <font>
      <sz val="11"/>
      <color theme="1"/>
      <name val="Calibri"/>
      <family val="2"/>
      <scheme val="minor"/>
    </font>
    <font>
      <sz val="11"/>
      <color theme="1"/>
      <name val="Calibri"/>
      <family val="2"/>
      <charset val="163"/>
      <scheme val="minor"/>
    </font>
    <font>
      <sz val="11"/>
      <color theme="1"/>
      <name val="Calibri"/>
      <family val="2"/>
      <scheme val="minor"/>
    </font>
    <font>
      <b/>
      <sz val="11"/>
      <name val="Arial"/>
      <family val="2"/>
    </font>
    <font>
      <sz val="10"/>
      <name val="Arial"/>
      <family val="2"/>
      <charset val="163"/>
    </font>
    <font>
      <sz val="10"/>
      <name val="Arial"/>
      <family val="2"/>
    </font>
    <font>
      <b/>
      <sz val="13"/>
      <color indexed="8"/>
      <name val="Times New Roman"/>
      <family val="1"/>
    </font>
    <font>
      <sz val="11"/>
      <color indexed="8"/>
      <name val="Arial"/>
      <family val="2"/>
      <charset val="163"/>
    </font>
    <font>
      <b/>
      <sz val="12"/>
      <name val="Arial"/>
      <family val="2"/>
    </font>
    <font>
      <b/>
      <sz val="12"/>
      <name val="Times New Roman"/>
      <family val="1"/>
    </font>
    <font>
      <sz val="12"/>
      <color indexed="8"/>
      <name val="Times New Roman"/>
      <family val="1"/>
    </font>
    <font>
      <i/>
      <sz val="12"/>
      <name val="Times New Roman"/>
      <family val="1"/>
    </font>
    <font>
      <b/>
      <sz val="12"/>
      <color indexed="8"/>
      <name val="Times New Roman"/>
      <family val="1"/>
    </font>
    <font>
      <sz val="11"/>
      <color theme="1"/>
      <name val="Calibri"/>
      <family val="2"/>
      <charset val="163"/>
    </font>
    <font>
      <sz val="10"/>
      <name val="Arial"/>
      <family val="2"/>
    </font>
    <font>
      <sz val="12"/>
      <name val="Arial"/>
      <family val="2"/>
    </font>
    <font>
      <sz val="11"/>
      <name val="VNtimes new roman"/>
      <family val="2"/>
    </font>
    <font>
      <sz val="14"/>
      <name val="??"/>
      <family val="3"/>
    </font>
    <font>
      <sz val="12"/>
      <name val=".VnTime"/>
      <family val="2"/>
    </font>
    <font>
      <sz val="12"/>
      <name val="????"/>
      <charset val="136"/>
    </font>
    <font>
      <sz val="12"/>
      <name val="???"/>
      <family val="3"/>
    </font>
    <font>
      <sz val="10"/>
      <name val="???"/>
      <family val="3"/>
    </font>
    <font>
      <sz val="10"/>
      <name val=".VnTime"/>
      <family val="2"/>
    </font>
    <font>
      <b/>
      <u/>
      <sz val="14"/>
      <color indexed="8"/>
      <name val=".VnBook-AntiquaH"/>
      <family val="2"/>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2"/>
      <name val="¹UAAA¼"/>
      <family val="3"/>
      <charset val="129"/>
    </font>
    <font>
      <sz val="12"/>
      <name val="Helv"/>
      <family val="2"/>
    </font>
    <font>
      <sz val="10"/>
      <name val="±¼¸²A¼"/>
      <family val="3"/>
      <charset val="129"/>
    </font>
    <font>
      <b/>
      <sz val="18"/>
      <name val="Arial"/>
      <family val="2"/>
    </font>
    <font>
      <b/>
      <i/>
      <sz val="16"/>
      <name val="Helv"/>
    </font>
    <font>
      <sz val="12"/>
      <color indexed="8"/>
      <name val="Times New Roman"/>
      <family val="2"/>
    </font>
    <font>
      <sz val="12"/>
      <name val="Times New Roman"/>
      <family val="1"/>
    </font>
    <font>
      <sz val="14"/>
      <name val=".VnArial"/>
      <family val="2"/>
    </font>
    <font>
      <sz val="14"/>
      <name val="뼻뮝"/>
      <family val="3"/>
      <charset val="129"/>
    </font>
    <font>
      <sz val="12"/>
      <name val="바탕체"/>
      <family val="3"/>
    </font>
    <font>
      <sz val="12"/>
      <name val="뼻뮝"/>
      <family val="1"/>
      <charset val="129"/>
    </font>
    <font>
      <sz val="9"/>
      <name val="Arial"/>
      <family val="2"/>
    </font>
    <font>
      <sz val="12"/>
      <name val="바탕체"/>
      <family val="1"/>
      <charset val="129"/>
    </font>
    <font>
      <sz val="10"/>
      <name val="굴림체"/>
      <family val="3"/>
      <charset val="129"/>
    </font>
    <font>
      <sz val="12"/>
      <name val="Courier"/>
      <family val="3"/>
    </font>
    <font>
      <sz val="10"/>
      <name val=" "/>
      <family val="1"/>
      <charset val="136"/>
    </font>
    <font>
      <sz val="18"/>
      <color theme="3"/>
      <name val="Calibri Light"/>
      <family val="2"/>
      <charset val="163"/>
      <scheme val="major"/>
    </font>
    <font>
      <b/>
      <sz val="15"/>
      <color theme="3"/>
      <name val="Calibri"/>
      <family val="2"/>
      <charset val="163"/>
      <scheme val="minor"/>
    </font>
    <font>
      <b/>
      <sz val="13"/>
      <color theme="3"/>
      <name val="Calibri"/>
      <family val="2"/>
      <charset val="163"/>
      <scheme val="minor"/>
    </font>
    <font>
      <b/>
      <sz val="11"/>
      <color theme="3"/>
      <name val="Calibri"/>
      <family val="2"/>
      <charset val="163"/>
      <scheme val="minor"/>
    </font>
    <font>
      <sz val="11"/>
      <color rgb="FF006100"/>
      <name val="Calibri"/>
      <family val="2"/>
      <charset val="163"/>
      <scheme val="minor"/>
    </font>
    <font>
      <sz val="11"/>
      <color rgb="FF9C0006"/>
      <name val="Calibri"/>
      <family val="2"/>
      <charset val="163"/>
      <scheme val="minor"/>
    </font>
    <font>
      <sz val="11"/>
      <color rgb="FF9C6500"/>
      <name val="Calibri"/>
      <family val="2"/>
      <charset val="163"/>
      <scheme val="minor"/>
    </font>
    <font>
      <sz val="11"/>
      <color rgb="FF3F3F76"/>
      <name val="Calibri"/>
      <family val="2"/>
      <charset val="163"/>
      <scheme val="minor"/>
    </font>
    <font>
      <b/>
      <sz val="11"/>
      <color rgb="FF3F3F3F"/>
      <name val="Calibri"/>
      <family val="2"/>
      <charset val="163"/>
      <scheme val="minor"/>
    </font>
    <font>
      <b/>
      <sz val="11"/>
      <color rgb="FFFA7D00"/>
      <name val="Calibri"/>
      <family val="2"/>
      <charset val="163"/>
      <scheme val="minor"/>
    </font>
    <font>
      <sz val="11"/>
      <color rgb="FFFA7D00"/>
      <name val="Calibri"/>
      <family val="2"/>
      <charset val="163"/>
      <scheme val="minor"/>
    </font>
    <font>
      <b/>
      <sz val="11"/>
      <color theme="0"/>
      <name val="Calibri"/>
      <family val="2"/>
      <charset val="163"/>
      <scheme val="minor"/>
    </font>
    <font>
      <sz val="11"/>
      <color rgb="FFFF0000"/>
      <name val="Calibri"/>
      <family val="2"/>
      <charset val="163"/>
      <scheme val="minor"/>
    </font>
    <font>
      <i/>
      <sz val="11"/>
      <color rgb="FF7F7F7F"/>
      <name val="Calibri"/>
      <family val="2"/>
      <charset val="163"/>
      <scheme val="minor"/>
    </font>
    <font>
      <b/>
      <sz val="11"/>
      <color theme="1"/>
      <name val="Calibri"/>
      <family val="2"/>
      <charset val="163"/>
      <scheme val="minor"/>
    </font>
    <font>
      <sz val="11"/>
      <color theme="0"/>
      <name val="Calibri"/>
      <family val="2"/>
      <charset val="163"/>
      <scheme val="minor"/>
    </font>
    <font>
      <b/>
      <sz val="11"/>
      <color indexed="8"/>
      <name val="Times New Roman"/>
      <family val="1"/>
    </font>
    <font>
      <b/>
      <sz val="11"/>
      <name val="Times New Roman"/>
      <family val="1"/>
    </font>
    <font>
      <sz val="11"/>
      <color indexed="8"/>
      <name val="Times New Roman"/>
      <family val="1"/>
    </font>
    <font>
      <sz val="11"/>
      <name val="Times New Roman"/>
      <family val="1"/>
    </font>
    <font>
      <sz val="11"/>
      <color theme="1"/>
      <name val="Times New Roman"/>
      <family val="1"/>
    </font>
    <font>
      <i/>
      <sz val="11"/>
      <name val="Times New Roman"/>
      <family val="1"/>
    </font>
    <font>
      <b/>
      <sz val="10"/>
      <name val="Times New Roman"/>
      <family val="1"/>
    </font>
    <font>
      <sz val="10"/>
      <name val="Times New Roman"/>
      <family val="1"/>
    </font>
    <font>
      <b/>
      <sz val="14"/>
      <name val="Times New Roman"/>
      <family val="1"/>
    </font>
    <font>
      <b/>
      <i/>
      <u/>
      <sz val="11"/>
      <color indexed="8"/>
      <name val="Times New Roman"/>
      <family val="1"/>
    </font>
    <font>
      <sz val="10"/>
      <color indexed="8"/>
      <name val="Times New Roman"/>
      <family val="1"/>
    </font>
    <font>
      <b/>
      <i/>
      <sz val="11"/>
      <color indexed="8"/>
      <name val="Times New Roman"/>
      <family val="1"/>
    </font>
    <font>
      <sz val="11"/>
      <color indexed="8"/>
      <name val="Arial"/>
      <family val="2"/>
    </font>
    <font>
      <b/>
      <sz val="11"/>
      <color theme="1"/>
      <name val="Times New Roman"/>
      <family val="1"/>
    </font>
  </fonts>
  <fills count="37">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7">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hair">
        <color indexed="64"/>
      </right>
      <top style="hair">
        <color indexed="64"/>
      </top>
      <bottom/>
      <diagonal/>
    </border>
  </borders>
  <cellStyleXfs count="208">
    <xf numFmtId="0" fontId="0" fillId="0" borderId="0"/>
    <xf numFmtId="43"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0" fontId="5" fillId="0" borderId="0"/>
    <xf numFmtId="0" fontId="14" fillId="0" borderId="0"/>
    <xf numFmtId="188" fontId="16" fillId="0" borderId="0" applyFont="0" applyFill="0" applyBorder="0" applyAlignment="0" applyProtection="0"/>
    <xf numFmtId="0" fontId="17" fillId="0" borderId="0" applyFont="0" applyFill="0" applyBorder="0" applyAlignment="0" applyProtection="0"/>
    <xf numFmtId="183" fontId="18" fillId="0" borderId="0" applyFont="0" applyFill="0" applyBorder="0" applyAlignment="0" applyProtection="0"/>
    <xf numFmtId="40" fontId="17" fillId="0" borderId="0" applyFont="0" applyFill="0" applyBorder="0" applyAlignment="0" applyProtection="0"/>
    <xf numFmtId="38" fontId="17" fillId="0" borderId="0" applyFont="0" applyFill="0" applyBorder="0" applyAlignment="0" applyProtection="0"/>
    <xf numFmtId="178" fontId="19" fillId="0" borderId="0" applyFont="0" applyFill="0" applyBorder="0" applyAlignment="0" applyProtection="0"/>
    <xf numFmtId="9" fontId="20" fillId="0" borderId="0" applyFont="0" applyFill="0" applyBorder="0" applyAlignment="0" applyProtection="0"/>
    <xf numFmtId="0" fontId="21" fillId="0" borderId="0"/>
    <xf numFmtId="0" fontId="22" fillId="0" borderId="0" applyNumberFormat="0" applyFill="0" applyBorder="0" applyAlignment="0" applyProtection="0"/>
    <xf numFmtId="0" fontId="23" fillId="5" borderId="0"/>
    <xf numFmtId="0" fontId="24" fillId="5" borderId="0"/>
    <xf numFmtId="0" fontId="26" fillId="5" borderId="0"/>
    <xf numFmtId="0" fontId="27" fillId="0" borderId="0">
      <alignment wrapText="1"/>
    </xf>
    <xf numFmtId="0" fontId="28" fillId="0" borderId="0" applyFont="0" applyFill="0" applyBorder="0" applyAlignment="0" applyProtection="0"/>
    <xf numFmtId="187" fontId="18" fillId="0" borderId="0" applyFont="0" applyFill="0" applyBorder="0" applyAlignment="0" applyProtection="0"/>
    <xf numFmtId="0" fontId="28" fillId="0" borderId="0" applyFont="0" applyFill="0" applyBorder="0" applyAlignment="0" applyProtection="0"/>
    <xf numFmtId="186" fontId="18" fillId="0" borderId="0" applyFont="0" applyFill="0" applyBorder="0" applyAlignment="0" applyProtection="0"/>
    <xf numFmtId="0" fontId="28" fillId="0" borderId="0" applyFont="0" applyFill="0" applyBorder="0" applyAlignment="0" applyProtection="0"/>
    <xf numFmtId="184" fontId="18" fillId="0" borderId="0" applyFont="0" applyFill="0" applyBorder="0" applyAlignment="0" applyProtection="0"/>
    <xf numFmtId="0" fontId="28" fillId="0" borderId="0" applyFont="0" applyFill="0" applyBorder="0" applyAlignment="0" applyProtection="0"/>
    <xf numFmtId="185" fontId="18" fillId="0" borderId="0" applyFont="0" applyFill="0" applyBorder="0" applyAlignment="0" applyProtection="0"/>
    <xf numFmtId="0" fontId="28" fillId="0" borderId="0"/>
    <xf numFmtId="0" fontId="28" fillId="0" borderId="0"/>
    <xf numFmtId="37" fontId="29" fillId="0" borderId="0"/>
    <xf numFmtId="0" fontId="30" fillId="0" borderId="0"/>
    <xf numFmtId="170" fontId="14" fillId="0" borderId="0" applyFill="0" applyBorder="0" applyAlignment="0"/>
    <xf numFmtId="170" fontId="4" fillId="0" borderId="0" applyFill="0" applyBorder="0" applyAlignment="0"/>
    <xf numFmtId="170" fontId="4" fillId="0" borderId="0" applyFill="0" applyBorder="0" applyAlignment="0"/>
    <xf numFmtId="164" fontId="14" fillId="0" borderId="0" applyFont="0" applyFill="0" applyBorder="0" applyAlignment="0" applyProtection="0"/>
    <xf numFmtId="164" fontId="2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25"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14" fillId="0" borderId="0" applyFont="0" applyFill="0" applyBorder="0" applyAlignment="0" applyProtection="0"/>
    <xf numFmtId="3" fontId="5" fillId="0" borderId="0" applyFont="0" applyFill="0" applyBorder="0" applyAlignment="0" applyProtection="0"/>
    <xf numFmtId="171" fontId="5" fillId="0" borderId="0" applyFont="0" applyFill="0" applyBorder="0" applyAlignment="0" applyProtection="0"/>
    <xf numFmtId="0" fontId="5" fillId="0" borderId="0" applyFont="0" applyFill="0" applyBorder="0" applyAlignment="0" applyProtection="0"/>
    <xf numFmtId="2" fontId="5" fillId="0" borderId="0" applyFont="0" applyFill="0" applyBorder="0" applyAlignment="0" applyProtection="0"/>
    <xf numFmtId="0" fontId="8" fillId="0" borderId="20" applyNumberFormat="0" applyAlignment="0" applyProtection="0">
      <alignment horizontal="left" vertical="center"/>
    </xf>
    <xf numFmtId="0" fontId="8" fillId="0" borderId="21">
      <alignment horizontal="left" vertical="center"/>
    </xf>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177" fontId="14" fillId="0" borderId="22"/>
    <xf numFmtId="177" fontId="4" fillId="0" borderId="22"/>
    <xf numFmtId="177" fontId="4" fillId="0" borderId="22"/>
    <xf numFmtId="0" fontId="15" fillId="0" borderId="0" applyNumberFormat="0" applyFont="0" applyFill="0" applyAlignment="0"/>
    <xf numFmtId="182" fontId="32" fillId="0" borderId="0"/>
    <xf numFmtId="0" fontId="25" fillId="0" borderId="0"/>
    <xf numFmtId="0" fontId="4" fillId="0" borderId="0"/>
    <xf numFmtId="0" fontId="4" fillId="0" borderId="0"/>
    <xf numFmtId="0" fontId="4" fillId="0" borderId="0"/>
    <xf numFmtId="0" fontId="4" fillId="0" borderId="0"/>
    <xf numFmtId="0" fontId="13" fillId="0" borderId="0"/>
    <xf numFmtId="0" fontId="4" fillId="0" borderId="0"/>
    <xf numFmtId="0" fontId="4" fillId="0" borderId="0"/>
    <xf numFmtId="0" fontId="4" fillId="0" borderId="0"/>
    <xf numFmtId="0" fontId="5" fillId="0" borderId="0"/>
    <xf numFmtId="0" fontId="25" fillId="0" borderId="0"/>
    <xf numFmtId="0" fontId="25" fillId="0" borderId="0"/>
    <xf numFmtId="0" fontId="4" fillId="0" borderId="0"/>
    <xf numFmtId="0" fontId="4"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13" fillId="0" borderId="0"/>
    <xf numFmtId="0" fontId="5" fillId="0" borderId="0"/>
    <xf numFmtId="0" fontId="5" fillId="0" borderId="0"/>
    <xf numFmtId="0" fontId="5" fillId="0" borderId="0"/>
    <xf numFmtId="0" fontId="4" fillId="0" borderId="0"/>
    <xf numFmtId="0" fontId="4" fillId="0" borderId="0"/>
    <xf numFmtId="0" fontId="3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5" fillId="0" borderId="0"/>
    <xf numFmtId="0" fontId="18" fillId="0" borderId="0"/>
    <xf numFmtId="0" fontId="18" fillId="0" borderId="0"/>
    <xf numFmtId="0" fontId="18" fillId="0" borderId="0"/>
    <xf numFmtId="9" fontId="14" fillId="0" borderId="0" applyFont="0" applyFill="0" applyBorder="0" applyAlignment="0" applyProtection="0"/>
    <xf numFmtId="9" fontId="4" fillId="0" borderId="0" applyFont="0" applyFill="0" applyBorder="0" applyAlignment="0" applyProtection="0"/>
    <xf numFmtId="0" fontId="14" fillId="0" borderId="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4" fillId="0" borderId="0" applyFont="0" applyFill="0" applyBorder="0" applyAlignment="0" applyProtection="0"/>
    <xf numFmtId="0" fontId="34" fillId="0" borderId="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35" fillId="0" borderId="0" applyNumberFormat="0" applyFill="0" applyBorder="0" applyAlignment="0" applyProtection="0"/>
    <xf numFmtId="0" fontId="43" fillId="0" borderId="0" applyFont="0" applyFill="0" applyBorder="0" applyAlignment="0" applyProtection="0"/>
    <xf numFmtId="0" fontId="43" fillId="0" borderId="0" applyFont="0" applyFill="0" applyBorder="0" applyAlignment="0" applyProtection="0"/>
    <xf numFmtId="0" fontId="34" fillId="0" borderId="0">
      <alignment vertical="center"/>
    </xf>
    <xf numFmtId="40" fontId="36" fillId="0" borderId="0" applyFont="0" applyFill="0" applyBorder="0" applyAlignment="0" applyProtection="0"/>
    <xf numFmtId="38" fontId="36" fillId="0" borderId="0" applyFon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9" fontId="37" fillId="0" borderId="0" applyFont="0" applyFill="0" applyBorder="0" applyAlignment="0" applyProtection="0"/>
    <xf numFmtId="0" fontId="38" fillId="0" borderId="0"/>
    <xf numFmtId="172" fontId="5" fillId="0" borderId="0" applyFont="0" applyFill="0" applyBorder="0" applyAlignment="0" applyProtection="0"/>
    <xf numFmtId="173" fontId="5" fillId="0" borderId="0" applyFont="0" applyFill="0" applyBorder="0" applyAlignment="0" applyProtection="0"/>
    <xf numFmtId="174" fontId="40" fillId="0" borderId="0" applyFont="0" applyFill="0" applyBorder="0" applyAlignment="0" applyProtection="0"/>
    <xf numFmtId="175" fontId="40" fillId="0" borderId="0" applyFont="0" applyFill="0" applyBorder="0" applyAlignment="0" applyProtection="0"/>
    <xf numFmtId="0" fontId="41" fillId="0" borderId="0"/>
    <xf numFmtId="0" fontId="15" fillId="0" borderId="0"/>
    <xf numFmtId="178" fontId="39" fillId="0" borderId="0" applyFont="0" applyFill="0" applyBorder="0" applyAlignment="0" applyProtection="0"/>
    <xf numFmtId="176" fontId="39" fillId="0" borderId="0" applyFont="0" applyFill="0" applyBorder="0" applyAlignment="0" applyProtection="0"/>
    <xf numFmtId="179" fontId="39" fillId="0" borderId="0" applyFont="0" applyFill="0" applyBorder="0" applyAlignment="0" applyProtection="0"/>
    <xf numFmtId="181" fontId="42" fillId="0" borderId="0" applyFont="0" applyFill="0" applyBorder="0" applyAlignment="0" applyProtection="0"/>
    <xf numFmtId="180" fontId="39" fillId="0" borderId="0" applyFont="0" applyFill="0" applyBorder="0" applyAlignment="0" applyProtection="0"/>
    <xf numFmtId="0" fontId="14" fillId="0" borderId="0"/>
    <xf numFmtId="0" fontId="14" fillId="0" borderId="0"/>
    <xf numFmtId="0" fontId="44" fillId="0" borderId="0" applyNumberFormat="0" applyFill="0" applyBorder="0" applyAlignment="0" applyProtection="0"/>
    <xf numFmtId="0" fontId="45" fillId="0" borderId="25" applyNumberFormat="0" applyFill="0" applyAlignment="0" applyProtection="0"/>
    <xf numFmtId="0" fontId="46" fillId="0" borderId="26" applyNumberFormat="0" applyFill="0" applyAlignment="0" applyProtection="0"/>
    <xf numFmtId="0" fontId="47" fillId="0" borderId="27" applyNumberFormat="0" applyFill="0" applyAlignment="0" applyProtection="0"/>
    <xf numFmtId="0" fontId="47" fillId="0" borderId="0" applyNumberFormat="0" applyFill="0" applyBorder="0" applyAlignment="0" applyProtection="0"/>
    <xf numFmtId="0" fontId="48" fillId="6" borderId="0" applyNumberFormat="0" applyBorder="0" applyAlignment="0" applyProtection="0"/>
    <xf numFmtId="0" fontId="49" fillId="7" borderId="0" applyNumberFormat="0" applyBorder="0" applyAlignment="0" applyProtection="0"/>
    <xf numFmtId="0" fontId="50" fillId="8" borderId="0" applyNumberFormat="0" applyBorder="0" applyAlignment="0" applyProtection="0"/>
    <xf numFmtId="0" fontId="51" fillId="9" borderId="28" applyNumberFormat="0" applyAlignment="0" applyProtection="0"/>
    <xf numFmtId="0" fontId="52" fillId="10" borderId="29" applyNumberFormat="0" applyAlignment="0" applyProtection="0"/>
    <xf numFmtId="0" fontId="53" fillId="10" borderId="28" applyNumberFormat="0" applyAlignment="0" applyProtection="0"/>
    <xf numFmtId="0" fontId="54" fillId="0" borderId="30" applyNumberFormat="0" applyFill="0" applyAlignment="0" applyProtection="0"/>
    <xf numFmtId="0" fontId="55" fillId="11" borderId="31" applyNumberFormat="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8" fillId="0" borderId="33" applyNumberFormat="0" applyFill="0" applyAlignment="0" applyProtection="0"/>
    <xf numFmtId="0" fontId="5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59" fillId="16" borderId="0" applyNumberFormat="0" applyBorder="0" applyAlignment="0" applyProtection="0"/>
    <xf numFmtId="0" fontId="5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59" fillId="20" borderId="0" applyNumberFormat="0" applyBorder="0" applyAlignment="0" applyProtection="0"/>
    <xf numFmtId="0" fontId="5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59" fillId="24" borderId="0" applyNumberFormat="0" applyBorder="0" applyAlignment="0" applyProtection="0"/>
    <xf numFmtId="0" fontId="5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59" fillId="28" borderId="0" applyNumberFormat="0" applyBorder="0" applyAlignment="0" applyProtection="0"/>
    <xf numFmtId="0" fontId="5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59" fillId="32" borderId="0" applyNumberFormat="0" applyBorder="0" applyAlignment="0" applyProtection="0"/>
    <xf numFmtId="0" fontId="59"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59" fillId="36" borderId="0" applyNumberFormat="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0" fontId="1" fillId="12" borderId="32" applyNumberFormat="0" applyFont="0" applyAlignment="0" applyProtection="0"/>
  </cellStyleXfs>
  <cellXfs count="168">
    <xf numFmtId="0" fontId="0" fillId="0" borderId="0" xfId="0"/>
    <xf numFmtId="166" fontId="6" fillId="0" borderId="0" xfId="3" applyNumberFormat="1" applyFont="1"/>
    <xf numFmtId="167" fontId="10" fillId="3" borderId="0" xfId="5" applyNumberFormat="1" applyFont="1" applyFill="1"/>
    <xf numFmtId="168" fontId="11" fillId="3" borderId="0" xfId="5" applyNumberFormat="1" applyFont="1" applyFill="1" applyAlignment="1">
      <alignment horizontal="right"/>
    </xf>
    <xf numFmtId="0" fontId="10" fillId="3" borderId="0" xfId="0" applyFont="1" applyFill="1"/>
    <xf numFmtId="168" fontId="10" fillId="3" borderId="0" xfId="5" applyNumberFormat="1" applyFont="1" applyFill="1"/>
    <xf numFmtId="169" fontId="9" fillId="3" borderId="5" xfId="0" applyNumberFormat="1" applyFont="1" applyFill="1" applyBorder="1" applyAlignment="1">
      <alignment horizontal="center" vertical="center" wrapText="1"/>
    </xf>
    <xf numFmtId="0" fontId="9" fillId="3" borderId="5" xfId="6" applyFont="1" applyFill="1" applyBorder="1" applyAlignment="1">
      <alignment horizontal="center" vertical="center" wrapText="1"/>
    </xf>
    <xf numFmtId="167" fontId="9" fillId="3" borderId="5" xfId="5" applyNumberFormat="1" applyFont="1" applyFill="1" applyBorder="1" applyAlignment="1">
      <alignment horizontal="center" vertical="center" wrapText="1"/>
    </xf>
    <xf numFmtId="168" fontId="9" fillId="3" borderId="5" xfId="5" applyNumberFormat="1" applyFont="1" applyFill="1" applyBorder="1" applyAlignment="1">
      <alignment horizontal="center" vertical="center" wrapText="1"/>
    </xf>
    <xf numFmtId="0" fontId="10" fillId="3" borderId="5" xfId="0" applyFont="1" applyFill="1" applyBorder="1" applyAlignment="1">
      <alignment wrapText="1"/>
    </xf>
    <xf numFmtId="167" fontId="10" fillId="3" borderId="5" xfId="5" applyNumberFormat="1" applyFont="1" applyFill="1" applyBorder="1"/>
    <xf numFmtId="43" fontId="10" fillId="3" borderId="5" xfId="5" applyFont="1" applyFill="1" applyBorder="1"/>
    <xf numFmtId="167" fontId="9" fillId="4" borderId="5" xfId="5" applyNumberFormat="1" applyFont="1" applyFill="1" applyBorder="1" applyAlignment="1">
      <alignment horizontal="right" vertical="center" wrapText="1"/>
    </xf>
    <xf numFmtId="43" fontId="9" fillId="4" borderId="5" xfId="5" applyFont="1" applyFill="1" applyBorder="1" applyAlignment="1">
      <alignment horizontal="right" vertical="center" wrapText="1"/>
    </xf>
    <xf numFmtId="0" fontId="9" fillId="3" borderId="0" xfId="0" applyFont="1" applyFill="1" applyAlignment="1">
      <alignment horizontal="center" vertical="center" wrapText="1"/>
    </xf>
    <xf numFmtId="167" fontId="9" fillId="3" borderId="0" xfId="5" applyNumberFormat="1" applyFont="1" applyFill="1" applyBorder="1" applyAlignment="1">
      <alignment horizontal="right" vertical="center" wrapText="1"/>
    </xf>
    <xf numFmtId="168" fontId="9" fillId="3" borderId="0" xfId="5" applyNumberFormat="1" applyFont="1" applyFill="1" applyBorder="1" applyAlignment="1">
      <alignment horizontal="right" vertical="center" wrapText="1"/>
    </xf>
    <xf numFmtId="169" fontId="10" fillId="3" borderId="0" xfId="0" applyNumberFormat="1" applyFont="1" applyFill="1" applyAlignment="1">
      <alignment horizontal="center"/>
    </xf>
    <xf numFmtId="1" fontId="10" fillId="3" borderId="5" xfId="0" applyNumberFormat="1" applyFont="1" applyFill="1" applyBorder="1" applyAlignment="1">
      <alignment horizontal="center"/>
    </xf>
    <xf numFmtId="0" fontId="34" fillId="0" borderId="5" xfId="0" applyFont="1" applyBorder="1" applyAlignment="1">
      <alignment wrapText="1"/>
    </xf>
    <xf numFmtId="0" fontId="64" fillId="0" borderId="0" xfId="0" applyFont="1"/>
    <xf numFmtId="0" fontId="61" fillId="0" borderId="0" xfId="0" applyFont="1" applyAlignment="1">
      <alignment horizontal="left"/>
    </xf>
    <xf numFmtId="167" fontId="64" fillId="0" borderId="0" xfId="1" applyNumberFormat="1" applyFont="1"/>
    <xf numFmtId="43" fontId="64" fillId="0" borderId="0" xfId="1" applyFont="1"/>
    <xf numFmtId="167" fontId="65" fillId="0" borderId="0" xfId="1" applyNumberFormat="1" applyFont="1" applyAlignment="1">
      <alignment horizontal="right"/>
    </xf>
    <xf numFmtId="43" fontId="65" fillId="0" borderId="0" xfId="1" applyFont="1" applyAlignment="1">
      <alignment horizontal="right"/>
    </xf>
    <xf numFmtId="0" fontId="66" fillId="2" borderId="10" xfId="0" applyFont="1" applyFill="1" applyBorder="1" applyAlignment="1">
      <alignment horizontal="center" vertical="center" wrapText="1"/>
    </xf>
    <xf numFmtId="0" fontId="66" fillId="2" borderId="11" xfId="0" applyFont="1" applyFill="1" applyBorder="1" applyAlignment="1">
      <alignment horizontal="center" vertical="center" wrapText="1"/>
    </xf>
    <xf numFmtId="167" fontId="66" fillId="2" borderId="11" xfId="1" applyNumberFormat="1" applyFont="1" applyFill="1" applyBorder="1" applyAlignment="1">
      <alignment horizontal="center" vertical="center" wrapText="1"/>
    </xf>
    <xf numFmtId="43" fontId="66" fillId="2" borderId="11" xfId="1" applyFont="1" applyFill="1" applyBorder="1" applyAlignment="1">
      <alignment horizontal="center" vertical="center" wrapText="1"/>
    </xf>
    <xf numFmtId="0" fontId="66" fillId="2" borderId="0" xfId="0" applyFont="1" applyFill="1" applyAlignment="1">
      <alignment horizontal="center" vertical="center" wrapText="1"/>
    </xf>
    <xf numFmtId="0" fontId="64" fillId="0" borderId="13" xfId="0" applyFont="1" applyBorder="1" applyAlignment="1">
      <alignment vertical="center" wrapText="1"/>
    </xf>
    <xf numFmtId="0" fontId="64" fillId="0" borderId="14" xfId="0" applyFont="1" applyBorder="1" applyAlignment="1">
      <alignment vertical="center" wrapText="1"/>
    </xf>
    <xf numFmtId="167" fontId="64" fillId="0" borderId="14" xfId="1" applyNumberFormat="1" applyFont="1" applyBorder="1" applyAlignment="1">
      <alignment vertical="center"/>
    </xf>
    <xf numFmtId="43" fontId="64" fillId="0" borderId="14" xfId="1" applyFont="1" applyBorder="1" applyAlignment="1">
      <alignment vertical="center"/>
    </xf>
    <xf numFmtId="0" fontId="64" fillId="0" borderId="0" xfId="0" applyFont="1" applyAlignment="1">
      <alignment vertical="center"/>
    </xf>
    <xf numFmtId="0" fontId="64" fillId="0" borderId="14" xfId="0" applyFont="1" applyBorder="1" applyAlignment="1">
      <alignment horizontal="left" vertical="center"/>
    </xf>
    <xf numFmtId="167" fontId="66" fillId="2" borderId="18" xfId="1" applyNumberFormat="1" applyFont="1" applyFill="1" applyBorder="1" applyAlignment="1">
      <alignment vertical="center"/>
    </xf>
    <xf numFmtId="43" fontId="66" fillId="2" borderId="18" xfId="1" applyFont="1" applyFill="1" applyBorder="1" applyAlignment="1">
      <alignment vertical="center"/>
    </xf>
    <xf numFmtId="0" fontId="66" fillId="2" borderId="0" xfId="0" applyFont="1" applyFill="1" applyAlignment="1">
      <alignment vertical="center"/>
    </xf>
    <xf numFmtId="0" fontId="66" fillId="0" borderId="0" xfId="0" applyFont="1" applyAlignment="1">
      <alignment horizontal="center" vertical="center"/>
    </xf>
    <xf numFmtId="167" fontId="66" fillId="0" borderId="0" xfId="1" applyNumberFormat="1" applyFont="1" applyFill="1" applyBorder="1" applyAlignment="1">
      <alignment vertical="center"/>
    </xf>
    <xf numFmtId="43" fontId="66" fillId="0" borderId="0" xfId="1" applyFont="1" applyFill="1" applyBorder="1" applyAlignment="1">
      <alignment vertical="center"/>
    </xf>
    <xf numFmtId="0" fontId="66" fillId="0" borderId="0" xfId="0" applyFont="1" applyAlignment="1">
      <alignment vertical="center"/>
    </xf>
    <xf numFmtId="0" fontId="64" fillId="0" borderId="0" xfId="0" applyFont="1" applyAlignment="1">
      <alignment horizontal="center"/>
    </xf>
    <xf numFmtId="0" fontId="64" fillId="0" borderId="13" xfId="0" applyFont="1" applyBorder="1" applyAlignment="1">
      <alignment horizontal="center" vertical="center"/>
    </xf>
    <xf numFmtId="43" fontId="64" fillId="0" borderId="14" xfId="1" applyFont="1" applyBorder="1" applyAlignment="1">
      <alignment horizontal="left" vertical="center"/>
    </xf>
    <xf numFmtId="43" fontId="64" fillId="0" borderId="14" xfId="1" applyFont="1" applyFill="1" applyBorder="1" applyAlignment="1">
      <alignment horizontal="left" vertical="center"/>
    </xf>
    <xf numFmtId="43" fontId="67" fillId="0" borderId="14" xfId="1" applyFont="1" applyBorder="1" applyAlignment="1">
      <alignment vertical="center"/>
    </xf>
    <xf numFmtId="167" fontId="66" fillId="4" borderId="18" xfId="1" applyNumberFormat="1" applyFont="1" applyFill="1" applyBorder="1" applyAlignment="1">
      <alignment vertical="center"/>
    </xf>
    <xf numFmtId="43" fontId="66" fillId="4" borderId="18" xfId="1" applyFont="1" applyFill="1" applyBorder="1" applyAlignment="1">
      <alignment vertical="center"/>
    </xf>
    <xf numFmtId="0" fontId="63" fillId="0" borderId="0" xfId="0" applyFont="1"/>
    <xf numFmtId="0" fontId="61" fillId="0" borderId="0" xfId="0" applyFont="1" applyAlignment="1">
      <alignment horizontal="center"/>
    </xf>
    <xf numFmtId="165" fontId="63" fillId="0" borderId="0" xfId="0" applyNumberFormat="1" applyFont="1"/>
    <xf numFmtId="165" fontId="62" fillId="0" borderId="0" xfId="0" applyNumberFormat="1" applyFont="1"/>
    <xf numFmtId="166" fontId="65" fillId="0" borderId="0" xfId="3" applyNumberFormat="1" applyFont="1" applyAlignment="1">
      <alignment horizontal="right"/>
    </xf>
    <xf numFmtId="166" fontId="63" fillId="0" borderId="0" xfId="3" applyNumberFormat="1" applyFont="1"/>
    <xf numFmtId="0" fontId="60" fillId="2" borderId="1" xfId="0" applyFont="1" applyFill="1" applyBorder="1" applyAlignment="1">
      <alignment horizontal="center" vertical="center" wrapText="1"/>
    </xf>
    <xf numFmtId="0" fontId="60" fillId="2" borderId="2" xfId="0" applyFont="1" applyFill="1" applyBorder="1" applyAlignment="1">
      <alignment horizontal="center" vertical="center" wrapText="1"/>
    </xf>
    <xf numFmtId="49" fontId="60" fillId="2" borderId="2" xfId="0" applyNumberFormat="1" applyFont="1" applyFill="1" applyBorder="1" applyAlignment="1">
      <alignment horizontal="center" vertical="center" wrapText="1"/>
    </xf>
    <xf numFmtId="166" fontId="60" fillId="2" borderId="3" xfId="3" applyNumberFormat="1" applyFont="1" applyFill="1" applyBorder="1" applyAlignment="1">
      <alignment horizontal="center" vertical="center" wrapText="1"/>
    </xf>
    <xf numFmtId="0" fontId="60" fillId="2" borderId="0" xfId="0" applyFont="1" applyFill="1" applyAlignment="1">
      <alignment horizontal="center" vertical="center" wrapText="1"/>
    </xf>
    <xf numFmtId="0" fontId="62" fillId="0" borderId="4" xfId="0" applyFont="1" applyBorder="1" applyAlignment="1">
      <alignment horizontal="left"/>
    </xf>
    <xf numFmtId="0" fontId="62" fillId="0" borderId="5" xfId="0" applyFont="1" applyBorder="1"/>
    <xf numFmtId="0" fontId="62" fillId="0" borderId="5" xfId="0" applyFont="1" applyBorder="1" applyAlignment="1">
      <alignment horizontal="center"/>
    </xf>
    <xf numFmtId="3" fontId="62" fillId="0" borderId="5" xfId="0" applyNumberFormat="1" applyFont="1" applyBorder="1"/>
    <xf numFmtId="166" fontId="62" fillId="0" borderId="6" xfId="3" applyNumberFormat="1" applyFont="1" applyFill="1" applyBorder="1"/>
    <xf numFmtId="0" fontId="62" fillId="0" borderId="0" xfId="0" applyFont="1"/>
    <xf numFmtId="4" fontId="62" fillId="0" borderId="5" xfId="1" applyNumberFormat="1" applyFont="1" applyFill="1" applyBorder="1" applyAlignment="1">
      <alignment horizontal="right"/>
    </xf>
    <xf numFmtId="166" fontId="62" fillId="0" borderId="6" xfId="3" applyNumberFormat="1" applyFont="1" applyBorder="1"/>
    <xf numFmtId="0" fontId="62" fillId="0" borderId="34" xfId="0" applyFont="1" applyBorder="1" applyAlignment="1">
      <alignment horizontal="left"/>
    </xf>
    <xf numFmtId="0" fontId="62" fillId="0" borderId="24" xfId="0" applyFont="1" applyBorder="1"/>
    <xf numFmtId="0" fontId="62" fillId="0" borderId="24" xfId="0" applyFont="1" applyBorder="1" applyAlignment="1">
      <alignment horizontal="center"/>
    </xf>
    <xf numFmtId="3" fontId="62" fillId="0" borderId="24" xfId="0" applyNumberFormat="1" applyFont="1" applyBorder="1"/>
    <xf numFmtId="166" fontId="62" fillId="0" borderId="35" xfId="3" applyNumberFormat="1" applyFont="1" applyBorder="1"/>
    <xf numFmtId="0" fontId="62" fillId="0" borderId="7" xfId="0" applyFont="1" applyBorder="1" applyAlignment="1">
      <alignment horizontal="left"/>
    </xf>
    <xf numFmtId="0" fontId="62" fillId="0" borderId="8" xfId="0" applyFont="1" applyBorder="1"/>
    <xf numFmtId="0" fontId="62" fillId="0" borderId="8" xfId="0" applyFont="1" applyBorder="1" applyAlignment="1">
      <alignment horizontal="center"/>
    </xf>
    <xf numFmtId="166" fontId="62" fillId="0" borderId="9" xfId="3" applyNumberFormat="1" applyFont="1" applyFill="1" applyBorder="1"/>
    <xf numFmtId="0" fontId="62" fillId="0" borderId="0" xfId="0" applyFont="1" applyAlignment="1">
      <alignment horizontal="left"/>
    </xf>
    <xf numFmtId="0" fontId="62" fillId="0" borderId="0" xfId="0" applyFont="1" applyAlignment="1">
      <alignment horizontal="center"/>
    </xf>
    <xf numFmtId="3" fontId="62" fillId="0" borderId="0" xfId="0" applyNumberFormat="1" applyFont="1"/>
    <xf numFmtId="166" fontId="62" fillId="0" borderId="0" xfId="3" applyNumberFormat="1" applyFont="1" applyFill="1" applyBorder="1"/>
    <xf numFmtId="0" fontId="60" fillId="0" borderId="0" xfId="0" applyFont="1" applyAlignment="1">
      <alignment vertical="center"/>
    </xf>
    <xf numFmtId="0" fontId="69" fillId="0" borderId="0" xfId="0" applyFont="1"/>
    <xf numFmtId="167" fontId="70" fillId="0" borderId="0" xfId="4" applyNumberFormat="1" applyFont="1"/>
    <xf numFmtId="166" fontId="62" fillId="0" borderId="0" xfId="3" applyNumberFormat="1" applyFont="1"/>
    <xf numFmtId="10" fontId="62" fillId="0" borderId="0" xfId="2" applyNumberFormat="1" applyFont="1"/>
    <xf numFmtId="4" fontId="60" fillId="0" borderId="0" xfId="0" applyNumberFormat="1" applyFont="1"/>
    <xf numFmtId="165" fontId="60" fillId="0" borderId="0" xfId="0" applyNumberFormat="1" applyFont="1"/>
    <xf numFmtId="9" fontId="60" fillId="0" borderId="0" xfId="3" applyFont="1"/>
    <xf numFmtId="166" fontId="60" fillId="0" borderId="0" xfId="3" applyNumberFormat="1" applyFont="1"/>
    <xf numFmtId="166" fontId="60" fillId="0" borderId="0" xfId="3" applyNumberFormat="1" applyFont="1" applyAlignment="1"/>
    <xf numFmtId="165" fontId="61" fillId="0" borderId="0" xfId="0" applyNumberFormat="1" applyFont="1"/>
    <xf numFmtId="166" fontId="61" fillId="0" borderId="0" xfId="3" applyNumberFormat="1" applyFont="1" applyAlignment="1"/>
    <xf numFmtId="1" fontId="63" fillId="0" borderId="0" xfId="4" applyNumberFormat="1" applyFont="1" applyAlignment="1">
      <alignment horizontal="left"/>
    </xf>
    <xf numFmtId="165" fontId="60" fillId="0" borderId="0" xfId="0" applyNumberFormat="1" applyFont="1" applyAlignment="1">
      <alignment horizontal="center"/>
    </xf>
    <xf numFmtId="166" fontId="61" fillId="0" borderId="0" xfId="3" applyNumberFormat="1" applyFont="1"/>
    <xf numFmtId="9" fontId="61" fillId="0" borderId="0" xfId="3" applyFont="1"/>
    <xf numFmtId="43" fontId="61" fillId="0" borderId="0" xfId="4" applyFont="1"/>
    <xf numFmtId="9" fontId="63" fillId="0" borderId="0" xfId="2" applyFont="1"/>
    <xf numFmtId="4" fontId="62" fillId="0" borderId="0" xfId="0" applyNumberFormat="1" applyFont="1"/>
    <xf numFmtId="3" fontId="62" fillId="0" borderId="8" xfId="0" applyNumberFormat="1" applyFont="1" applyBorder="1"/>
    <xf numFmtId="189" fontId="64" fillId="0" borderId="14" xfId="1" applyNumberFormat="1" applyFont="1" applyBorder="1" applyAlignment="1">
      <alignment vertical="center"/>
    </xf>
    <xf numFmtId="43" fontId="10" fillId="3" borderId="0" xfId="0" applyNumberFormat="1" applyFont="1" applyFill="1"/>
    <xf numFmtId="168" fontId="64" fillId="0" borderId="14" xfId="1" applyNumberFormat="1" applyFont="1" applyBorder="1" applyAlignment="1">
      <alignment vertical="center"/>
    </xf>
    <xf numFmtId="190" fontId="64" fillId="0" borderId="0" xfId="1" applyNumberFormat="1" applyFont="1"/>
    <xf numFmtId="190" fontId="65" fillId="0" borderId="0" xfId="1" applyNumberFormat="1" applyFont="1" applyAlignment="1">
      <alignment horizontal="right"/>
    </xf>
    <xf numFmtId="43" fontId="61" fillId="2" borderId="11" xfId="1" applyFont="1" applyFill="1" applyBorder="1" applyAlignment="1">
      <alignment horizontal="center" vertical="center" wrapText="1"/>
    </xf>
    <xf numFmtId="190" fontId="61" fillId="2" borderId="12" xfId="1" applyNumberFormat="1" applyFont="1" applyFill="1" applyBorder="1" applyAlignment="1">
      <alignment horizontal="center" vertical="center" wrapText="1"/>
    </xf>
    <xf numFmtId="190" fontId="64" fillId="0" borderId="15" xfId="1" applyNumberFormat="1" applyFont="1" applyBorder="1" applyAlignment="1">
      <alignment vertical="center"/>
    </xf>
    <xf numFmtId="190" fontId="61" fillId="2" borderId="19" xfId="1" applyNumberFormat="1" applyFont="1" applyFill="1" applyBorder="1" applyAlignment="1">
      <alignment vertical="center"/>
    </xf>
    <xf numFmtId="43" fontId="61" fillId="0" borderId="0" xfId="1" applyFont="1" applyFill="1" applyBorder="1" applyAlignment="1">
      <alignment vertical="center"/>
    </xf>
    <xf numFmtId="190" fontId="61" fillId="0" borderId="0" xfId="1" applyNumberFormat="1" applyFont="1" applyFill="1" applyBorder="1" applyAlignment="1">
      <alignment vertical="center"/>
    </xf>
    <xf numFmtId="43" fontId="61" fillId="4" borderId="18" xfId="1" applyFont="1" applyFill="1" applyBorder="1" applyAlignment="1">
      <alignment vertical="center"/>
    </xf>
    <xf numFmtId="190" fontId="61" fillId="4" borderId="19" xfId="1" applyNumberFormat="1" applyFont="1" applyFill="1" applyBorder="1" applyAlignment="1">
      <alignment vertical="center"/>
    </xf>
    <xf numFmtId="43" fontId="61" fillId="0" borderId="14" xfId="1" applyFont="1" applyBorder="1" applyAlignment="1">
      <alignment vertical="center"/>
    </xf>
    <xf numFmtId="190" fontId="73" fillId="0" borderId="15" xfId="1" applyNumberFormat="1" applyFont="1" applyBorder="1" applyAlignment="1">
      <alignment vertical="center"/>
    </xf>
    <xf numFmtId="2" fontId="61" fillId="0" borderId="11" xfId="0" applyNumberFormat="1" applyFont="1" applyBorder="1" applyAlignment="1">
      <alignment vertical="center"/>
    </xf>
    <xf numFmtId="190" fontId="73" fillId="0" borderId="12" xfId="1" applyNumberFormat="1" applyFont="1" applyFill="1" applyBorder="1" applyAlignment="1">
      <alignment vertical="center"/>
    </xf>
    <xf numFmtId="43" fontId="61" fillId="0" borderId="11" xfId="1" applyFont="1" applyBorder="1" applyAlignment="1">
      <alignment vertical="center"/>
    </xf>
    <xf numFmtId="190" fontId="61" fillId="0" borderId="12" xfId="0" applyNumberFormat="1" applyFont="1" applyBorder="1" applyAlignment="1">
      <alignment vertical="center"/>
    </xf>
    <xf numFmtId="190" fontId="73" fillId="0" borderId="12" xfId="1" applyNumberFormat="1" applyFont="1" applyBorder="1" applyAlignment="1">
      <alignment vertical="center"/>
    </xf>
    <xf numFmtId="3" fontId="64" fillId="0" borderId="0" xfId="0" applyNumberFormat="1" applyFont="1"/>
    <xf numFmtId="0" fontId="61" fillId="2" borderId="10" xfId="0" applyFont="1" applyFill="1" applyBorder="1" applyAlignment="1">
      <alignment horizontal="center" vertical="center" wrapText="1"/>
    </xf>
    <xf numFmtId="0" fontId="61" fillId="2" borderId="11" xfId="0" applyFont="1" applyFill="1" applyBorder="1" applyAlignment="1">
      <alignment horizontal="center" vertical="center" wrapText="1"/>
    </xf>
    <xf numFmtId="167" fontId="61" fillId="2" borderId="11" xfId="1" applyNumberFormat="1" applyFont="1" applyFill="1" applyBorder="1" applyAlignment="1">
      <alignment horizontal="center" vertical="center" wrapText="1"/>
    </xf>
    <xf numFmtId="3" fontId="61" fillId="2" borderId="11" xfId="0" applyNumberFormat="1" applyFont="1" applyFill="1" applyBorder="1" applyAlignment="1">
      <alignment horizontal="center" vertical="center" wrapText="1"/>
    </xf>
    <xf numFmtId="0" fontId="61" fillId="0" borderId="13" xfId="0" applyFont="1" applyBorder="1" applyAlignment="1">
      <alignment horizontal="center" vertical="center"/>
    </xf>
    <xf numFmtId="0" fontId="61" fillId="0" borderId="14" xfId="0" applyFont="1" applyBorder="1" applyAlignment="1">
      <alignment vertical="center"/>
    </xf>
    <xf numFmtId="167" fontId="61" fillId="0" borderId="14" xfId="1" applyNumberFormat="1" applyFont="1" applyBorder="1" applyAlignment="1">
      <alignment vertical="center"/>
    </xf>
    <xf numFmtId="2" fontId="61" fillId="0" borderId="14" xfId="0" applyNumberFormat="1" applyFont="1" applyBorder="1" applyAlignment="1">
      <alignment vertical="center"/>
    </xf>
    <xf numFmtId="0" fontId="61" fillId="0" borderId="0" xfId="0" applyFont="1" applyAlignment="1">
      <alignment vertical="center"/>
    </xf>
    <xf numFmtId="0" fontId="64" fillId="0" borderId="14" xfId="0" applyFont="1" applyBorder="1" applyAlignment="1">
      <alignment vertical="center"/>
    </xf>
    <xf numFmtId="43" fontId="64" fillId="0" borderId="14" xfId="0" applyNumberFormat="1" applyFont="1" applyBorder="1" applyAlignment="1">
      <alignment vertical="center"/>
    </xf>
    <xf numFmtId="0" fontId="63" fillId="0" borderId="14" xfId="0" applyFont="1" applyBorder="1" applyAlignment="1">
      <alignment vertical="center"/>
    </xf>
    <xf numFmtId="0" fontId="64" fillId="0" borderId="36" xfId="0" applyFont="1" applyBorder="1" applyAlignment="1">
      <alignment horizontal="center" vertical="center"/>
    </xf>
    <xf numFmtId="0" fontId="63" fillId="0" borderId="16" xfId="0" applyFont="1" applyBorder="1" applyAlignment="1">
      <alignment vertical="center"/>
    </xf>
    <xf numFmtId="0" fontId="61" fillId="0" borderId="10" xfId="0" applyFont="1" applyBorder="1" applyAlignment="1">
      <alignment horizontal="center" vertical="center" wrapText="1"/>
    </xf>
    <xf numFmtId="0" fontId="61" fillId="0" borderId="11" xfId="0" applyFont="1" applyBorder="1" applyAlignment="1">
      <alignment horizontal="left" vertical="center" wrapText="1"/>
    </xf>
    <xf numFmtId="0" fontId="61" fillId="0" borderId="11" xfId="0" applyFont="1" applyBorder="1" applyAlignment="1">
      <alignment vertical="center"/>
    </xf>
    <xf numFmtId="43" fontId="61" fillId="0" borderId="11" xfId="0" applyNumberFormat="1" applyFont="1" applyBorder="1" applyAlignment="1">
      <alignment vertical="center"/>
    </xf>
    <xf numFmtId="0" fontId="64" fillId="0" borderId="16" xfId="0" applyFont="1" applyBorder="1" applyAlignment="1">
      <alignment vertical="center"/>
    </xf>
    <xf numFmtId="0" fontId="61" fillId="0" borderId="10" xfId="0" applyFont="1" applyBorder="1" applyAlignment="1">
      <alignment horizontal="center" vertical="center"/>
    </xf>
    <xf numFmtId="167" fontId="61" fillId="4" borderId="18" xfId="1" applyNumberFormat="1" applyFont="1" applyFill="1" applyBorder="1" applyAlignment="1">
      <alignment vertical="center"/>
    </xf>
    <xf numFmtId="0" fontId="61" fillId="2" borderId="0" xfId="0" applyFont="1" applyFill="1" applyAlignment="1">
      <alignment vertical="center"/>
    </xf>
    <xf numFmtId="43" fontId="61" fillId="0" borderId="14" xfId="0" applyNumberFormat="1" applyFont="1" applyBorder="1" applyAlignment="1">
      <alignment vertical="center"/>
    </xf>
    <xf numFmtId="43" fontId="61" fillId="2" borderId="18" xfId="1" applyFont="1" applyFill="1" applyBorder="1" applyAlignment="1">
      <alignment vertical="center"/>
    </xf>
    <xf numFmtId="0" fontId="68" fillId="0" borderId="0" xfId="0" applyFont="1" applyAlignment="1">
      <alignment horizontal="center" vertical="center" wrapText="1" shrinkToFit="1"/>
    </xf>
    <xf numFmtId="0" fontId="72" fillId="0" borderId="0" xfId="0" applyFont="1" applyAlignment="1">
      <alignment horizontal="left" vertical="center" wrapText="1"/>
    </xf>
    <xf numFmtId="0" fontId="71" fillId="0" borderId="0" xfId="0" applyFont="1" applyAlignment="1">
      <alignment horizontal="center"/>
    </xf>
    <xf numFmtId="0" fontId="61" fillId="0" borderId="0" xfId="0" applyFont="1" applyAlignment="1">
      <alignment horizontal="center"/>
    </xf>
    <xf numFmtId="0" fontId="68" fillId="0" borderId="0" xfId="0" applyFont="1" applyAlignment="1">
      <alignment horizontal="center"/>
    </xf>
    <xf numFmtId="0" fontId="65" fillId="0" borderId="0" xfId="0" applyFont="1" applyAlignment="1">
      <alignment horizontal="center"/>
    </xf>
    <xf numFmtId="0" fontId="61" fillId="4" borderId="17" xfId="0" applyFont="1" applyFill="1" applyBorder="1" applyAlignment="1">
      <alignment horizontal="center" vertical="center"/>
    </xf>
    <xf numFmtId="0" fontId="61" fillId="4" borderId="18" xfId="0" applyFont="1" applyFill="1" applyBorder="1" applyAlignment="1">
      <alignment horizontal="center" vertical="center"/>
    </xf>
    <xf numFmtId="0" fontId="9" fillId="0" borderId="0" xfId="0" applyFont="1" applyAlignment="1">
      <alignment horizontal="center"/>
    </xf>
    <xf numFmtId="0" fontId="66" fillId="4" borderId="17" xfId="0" applyFont="1" applyFill="1" applyBorder="1" applyAlignment="1">
      <alignment horizontal="center" vertical="center"/>
    </xf>
    <xf numFmtId="0" fontId="66" fillId="4" borderId="18" xfId="0" applyFont="1" applyFill="1" applyBorder="1" applyAlignment="1">
      <alignment horizontal="center" vertical="center"/>
    </xf>
    <xf numFmtId="0" fontId="66" fillId="2" borderId="17" xfId="0" applyFont="1" applyFill="1" applyBorder="1" applyAlignment="1">
      <alignment horizontal="center" vertical="center"/>
    </xf>
    <xf numFmtId="0" fontId="66" fillId="2" borderId="18" xfId="0" applyFont="1" applyFill="1" applyBorder="1" applyAlignment="1">
      <alignment horizontal="center" vertical="center"/>
    </xf>
    <xf numFmtId="0" fontId="3" fillId="0" borderId="0" xfId="0" applyFont="1" applyAlignment="1">
      <alignment horizontal="center"/>
    </xf>
    <xf numFmtId="0" fontId="9" fillId="4" borderId="5" xfId="0" applyFont="1" applyFill="1" applyBorder="1" applyAlignment="1">
      <alignment horizontal="center" vertical="center" wrapText="1"/>
    </xf>
    <xf numFmtId="0" fontId="9" fillId="3" borderId="0" xfId="6" applyFont="1" applyFill="1" applyAlignment="1">
      <alignment horizontal="center"/>
    </xf>
    <xf numFmtId="0" fontId="9" fillId="3" borderId="0" xfId="0" applyFont="1" applyFill="1" applyAlignment="1">
      <alignment horizontal="left"/>
    </xf>
    <xf numFmtId="0" fontId="9" fillId="3" borderId="0" xfId="6" applyFont="1" applyFill="1" applyAlignment="1">
      <alignment horizontal="center" vertical="center"/>
    </xf>
    <xf numFmtId="0" fontId="12" fillId="3" borderId="0" xfId="0" applyFont="1" applyFill="1" applyAlignment="1">
      <alignment horizontal="center"/>
    </xf>
  </cellXfs>
  <cellStyles count="208">
    <cellStyle name="??" xfId="8" xr:uid="{00000000-0005-0000-0000-000000000000}"/>
    <cellStyle name="?? [0.00]_PRODUCT DETAIL Q1" xfId="9" xr:uid="{00000000-0005-0000-0000-000001000000}"/>
    <cellStyle name="?? [0]" xfId="10" xr:uid="{00000000-0005-0000-0000-000002000000}"/>
    <cellStyle name="???? [0.00]_PRODUCT DETAIL Q1" xfId="11" xr:uid="{00000000-0005-0000-0000-000003000000}"/>
    <cellStyle name="????_PRODUCT DETAIL Q1" xfId="12" xr:uid="{00000000-0005-0000-0000-000004000000}"/>
    <cellStyle name="???[0]_Book1" xfId="13" xr:uid="{00000000-0005-0000-0000-000005000000}"/>
    <cellStyle name="???_95" xfId="14" xr:uid="{00000000-0005-0000-0000-000006000000}"/>
    <cellStyle name="??_(????)??????" xfId="15" xr:uid="{00000000-0005-0000-0000-000007000000}"/>
    <cellStyle name="_Book1" xfId="16" xr:uid="{00000000-0005-0000-0000-000008000000}"/>
    <cellStyle name="1" xfId="17" xr:uid="{00000000-0005-0000-0000-000009000000}"/>
    <cellStyle name="2" xfId="18" xr:uid="{00000000-0005-0000-0000-00000A000000}"/>
    <cellStyle name="20% - Accent1" xfId="180" builtinId="30" customBuiltin="1"/>
    <cellStyle name="20% - Accent2" xfId="184" builtinId="34" customBuiltin="1"/>
    <cellStyle name="20% - Accent3" xfId="188" builtinId="38" customBuiltin="1"/>
    <cellStyle name="20% - Accent4" xfId="192" builtinId="42" customBuiltin="1"/>
    <cellStyle name="20% - Accent5" xfId="196" builtinId="46" customBuiltin="1"/>
    <cellStyle name="20% - Accent6" xfId="200" builtinId="50" customBuiltin="1"/>
    <cellStyle name="3" xfId="19" xr:uid="{00000000-0005-0000-0000-000011000000}"/>
    <cellStyle name="4" xfId="20" xr:uid="{00000000-0005-0000-0000-000012000000}"/>
    <cellStyle name="40% - Accent1" xfId="181" builtinId="31" customBuiltin="1"/>
    <cellStyle name="40% - Accent2" xfId="185" builtinId="35" customBuiltin="1"/>
    <cellStyle name="40% - Accent3" xfId="189" builtinId="39" customBuiltin="1"/>
    <cellStyle name="40% - Accent4" xfId="193" builtinId="43" customBuiltin="1"/>
    <cellStyle name="40% - Accent5" xfId="197" builtinId="47" customBuiltin="1"/>
    <cellStyle name="40% - Accent6" xfId="201" builtinId="51" customBuiltin="1"/>
    <cellStyle name="60% - Accent1" xfId="182" builtinId="32" customBuiltin="1"/>
    <cellStyle name="60% - Accent2" xfId="186" builtinId="36" customBuiltin="1"/>
    <cellStyle name="60% - Accent3" xfId="190" builtinId="40" customBuiltin="1"/>
    <cellStyle name="60% - Accent4" xfId="194" builtinId="44" customBuiltin="1"/>
    <cellStyle name="60% - Accent5" xfId="198" builtinId="48" customBuiltin="1"/>
    <cellStyle name="60% - Accent6" xfId="202" builtinId="52" customBuiltin="1"/>
    <cellStyle name="Accent1" xfId="179" builtinId="29" customBuiltin="1"/>
    <cellStyle name="Accent2" xfId="183" builtinId="33" customBuiltin="1"/>
    <cellStyle name="Accent3" xfId="187" builtinId="37" customBuiltin="1"/>
    <cellStyle name="Accent4" xfId="191" builtinId="41" customBuiltin="1"/>
    <cellStyle name="Accent5" xfId="195" builtinId="45" customBuiltin="1"/>
    <cellStyle name="Accent6" xfId="199" builtinId="49" customBuiltin="1"/>
    <cellStyle name="AeE­ [0]_INQUIRY ¿μ¾÷AßAø " xfId="21" xr:uid="{00000000-0005-0000-0000-000025000000}"/>
    <cellStyle name="ÅëÈ­ [0]_S" xfId="22" xr:uid="{00000000-0005-0000-0000-000026000000}"/>
    <cellStyle name="AeE­_INQUIRY ¿μ¾÷AßAø " xfId="23" xr:uid="{00000000-0005-0000-0000-000027000000}"/>
    <cellStyle name="ÅëÈ­_S" xfId="24" xr:uid="{00000000-0005-0000-0000-000028000000}"/>
    <cellStyle name="AÞ¸¶ [0]_INQUIRY ¿?¾÷AßAø " xfId="25" xr:uid="{00000000-0005-0000-0000-000029000000}"/>
    <cellStyle name="ÄÞ¸¶ [0]_S" xfId="26" xr:uid="{00000000-0005-0000-0000-00002A000000}"/>
    <cellStyle name="AÞ¸¶_INQUIRY ¿?¾÷AßAø " xfId="27" xr:uid="{00000000-0005-0000-0000-00002B000000}"/>
    <cellStyle name="ÄÞ¸¶_S" xfId="28" xr:uid="{00000000-0005-0000-0000-00002C000000}"/>
    <cellStyle name="Bad" xfId="169" builtinId="27" customBuiltin="1"/>
    <cellStyle name="C?AØ_¿?¾÷CoE² " xfId="29" xr:uid="{00000000-0005-0000-0000-00002E000000}"/>
    <cellStyle name="C￥AØ_¿μ¾÷CoE² " xfId="30" xr:uid="{00000000-0005-0000-0000-00002F000000}"/>
    <cellStyle name="Ç¥ÁØ_S" xfId="31" xr:uid="{00000000-0005-0000-0000-000030000000}"/>
    <cellStyle name="C￥AØ_Sheet1_¿μ¾÷CoE² " xfId="32" xr:uid="{00000000-0005-0000-0000-000031000000}"/>
    <cellStyle name="Calc Currency (0)" xfId="33" xr:uid="{00000000-0005-0000-0000-000032000000}"/>
    <cellStyle name="Calc Currency (0) 2" xfId="34" xr:uid="{00000000-0005-0000-0000-000033000000}"/>
    <cellStyle name="Calc Currency (0) 3" xfId="35" xr:uid="{00000000-0005-0000-0000-000034000000}"/>
    <cellStyle name="Calculation" xfId="173" builtinId="22" customBuiltin="1"/>
    <cellStyle name="Check Cell" xfId="175" builtinId="23" customBuiltin="1"/>
    <cellStyle name="Comma" xfId="1" builtinId="3"/>
    <cellStyle name="Comma 2" xfId="37" xr:uid="{00000000-0005-0000-0000-000037000000}"/>
    <cellStyle name="Comma 2 2" xfId="38" xr:uid="{00000000-0005-0000-0000-000038000000}"/>
    <cellStyle name="Comma 2 2 2" xfId="39" xr:uid="{00000000-0005-0000-0000-000039000000}"/>
    <cellStyle name="Comma 2 2 3" xfId="4" xr:uid="{00000000-0005-0000-0000-00003A000000}"/>
    <cellStyle name="Comma 2 2 3 2" xfId="40" xr:uid="{00000000-0005-0000-0000-00003B000000}"/>
    <cellStyle name="Comma 2 2 4" xfId="41" xr:uid="{00000000-0005-0000-0000-00003C000000}"/>
    <cellStyle name="Comma 2 3" xfId="42" xr:uid="{00000000-0005-0000-0000-00003D000000}"/>
    <cellStyle name="Comma 2 4" xfId="43" xr:uid="{00000000-0005-0000-0000-00003E000000}"/>
    <cellStyle name="Comma 2 5" xfId="44" xr:uid="{00000000-0005-0000-0000-00003F000000}"/>
    <cellStyle name="Comma 3" xfId="45" xr:uid="{00000000-0005-0000-0000-000040000000}"/>
    <cellStyle name="Comma 3 2" xfId="46" xr:uid="{00000000-0005-0000-0000-000041000000}"/>
    <cellStyle name="Comma 3 3" xfId="47" xr:uid="{00000000-0005-0000-0000-000042000000}"/>
    <cellStyle name="Comma 3 4" xfId="48" xr:uid="{00000000-0005-0000-0000-000043000000}"/>
    <cellStyle name="Comma 4" xfId="5" xr:uid="{00000000-0005-0000-0000-000044000000}"/>
    <cellStyle name="Comma 4 2" xfId="49" xr:uid="{00000000-0005-0000-0000-000045000000}"/>
    <cellStyle name="Comma 5" xfId="36" xr:uid="{00000000-0005-0000-0000-000046000000}"/>
    <cellStyle name="Comma 6" xfId="204" xr:uid="{00000000-0005-0000-0000-000047000000}"/>
    <cellStyle name="Comma0" xfId="50" xr:uid="{00000000-0005-0000-0000-000048000000}"/>
    <cellStyle name="Currency0" xfId="51" xr:uid="{00000000-0005-0000-0000-000049000000}"/>
    <cellStyle name="Date" xfId="52" xr:uid="{00000000-0005-0000-0000-00004B000000}"/>
    <cellStyle name="Explanatory Text" xfId="177" builtinId="53" customBuiltin="1"/>
    <cellStyle name="Fixed" xfId="53" xr:uid="{00000000-0005-0000-0000-00004D000000}"/>
    <cellStyle name="Good" xfId="168" builtinId="26" customBuiltin="1"/>
    <cellStyle name="Header1" xfId="54" xr:uid="{00000000-0005-0000-0000-00004F000000}"/>
    <cellStyle name="Header2" xfId="55" xr:uid="{00000000-0005-0000-0000-000050000000}"/>
    <cellStyle name="Heading 1" xfId="164" builtinId="16" customBuiltin="1"/>
    <cellStyle name="Heading 1 2" xfId="56" xr:uid="{00000000-0005-0000-0000-000052000000}"/>
    <cellStyle name="Heading 1 3" xfId="57" xr:uid="{00000000-0005-0000-0000-000053000000}"/>
    <cellStyle name="Heading 1 4" xfId="58" xr:uid="{00000000-0005-0000-0000-000054000000}"/>
    <cellStyle name="Heading 1 5" xfId="59" xr:uid="{00000000-0005-0000-0000-000055000000}"/>
    <cellStyle name="Heading 1 6" xfId="60" xr:uid="{00000000-0005-0000-0000-000056000000}"/>
    <cellStyle name="Heading 1 7" xfId="61" xr:uid="{00000000-0005-0000-0000-000057000000}"/>
    <cellStyle name="Heading 1 8" xfId="62" xr:uid="{00000000-0005-0000-0000-000058000000}"/>
    <cellStyle name="Heading 1 9" xfId="63" xr:uid="{00000000-0005-0000-0000-000059000000}"/>
    <cellStyle name="Heading 2" xfId="165" builtinId="17" customBuiltin="1"/>
    <cellStyle name="Heading 2 2" xfId="64" xr:uid="{00000000-0005-0000-0000-00005B000000}"/>
    <cellStyle name="Heading 2 3" xfId="65" xr:uid="{00000000-0005-0000-0000-00005C000000}"/>
    <cellStyle name="Heading 2 4" xfId="66" xr:uid="{00000000-0005-0000-0000-00005D000000}"/>
    <cellStyle name="Heading 2 5" xfId="67" xr:uid="{00000000-0005-0000-0000-00005E000000}"/>
    <cellStyle name="Heading 2 6" xfId="68" xr:uid="{00000000-0005-0000-0000-00005F000000}"/>
    <cellStyle name="Heading 2 7" xfId="69" xr:uid="{00000000-0005-0000-0000-000060000000}"/>
    <cellStyle name="Heading 2 8" xfId="70" xr:uid="{00000000-0005-0000-0000-000061000000}"/>
    <cellStyle name="Heading 2 9" xfId="71" xr:uid="{00000000-0005-0000-0000-000062000000}"/>
    <cellStyle name="Heading 3" xfId="166" builtinId="18" customBuiltin="1"/>
    <cellStyle name="Heading 4" xfId="167" builtinId="19" customBuiltin="1"/>
    <cellStyle name="Input" xfId="171" builtinId="20" customBuiltin="1"/>
    <cellStyle name="Ledger 17 x 11 in" xfId="72" xr:uid="{00000000-0005-0000-0000-000066000000}"/>
    <cellStyle name="Linked Cell" xfId="174" builtinId="24" customBuiltin="1"/>
    <cellStyle name="moi" xfId="73" xr:uid="{00000000-0005-0000-0000-000068000000}"/>
    <cellStyle name="moi 2" xfId="74" xr:uid="{00000000-0005-0000-0000-000069000000}"/>
    <cellStyle name="moi 3" xfId="75" xr:uid="{00000000-0005-0000-0000-00006A000000}"/>
    <cellStyle name="n" xfId="76" xr:uid="{00000000-0005-0000-0000-00006B000000}"/>
    <cellStyle name="Neutral" xfId="170" builtinId="28" customBuiltin="1"/>
    <cellStyle name="Normal" xfId="0" builtinId="0"/>
    <cellStyle name="Normal - Style1" xfId="77" xr:uid="{00000000-0005-0000-0000-00006E000000}"/>
    <cellStyle name="Normal 10" xfId="6" xr:uid="{00000000-0005-0000-0000-00006F000000}"/>
    <cellStyle name="Normal 11" xfId="78" xr:uid="{00000000-0005-0000-0000-000070000000}"/>
    <cellStyle name="Normal 12" xfId="79" xr:uid="{00000000-0005-0000-0000-000071000000}"/>
    <cellStyle name="Normal 13" xfId="80" xr:uid="{00000000-0005-0000-0000-000072000000}"/>
    <cellStyle name="Normal 14" xfId="81" xr:uid="{00000000-0005-0000-0000-000073000000}"/>
    <cellStyle name="Normal 15" xfId="82" xr:uid="{00000000-0005-0000-0000-000074000000}"/>
    <cellStyle name="Normal 16" xfId="83" xr:uid="{00000000-0005-0000-0000-000075000000}"/>
    <cellStyle name="Normal 17" xfId="84" xr:uid="{00000000-0005-0000-0000-000076000000}"/>
    <cellStyle name="Normal 18" xfId="85" xr:uid="{00000000-0005-0000-0000-000077000000}"/>
    <cellStyle name="Normal 19" xfId="86" xr:uid="{00000000-0005-0000-0000-000078000000}"/>
    <cellStyle name="Normal 2" xfId="87" xr:uid="{00000000-0005-0000-0000-000079000000}"/>
    <cellStyle name="Normal 2 2" xfId="88" xr:uid="{00000000-0005-0000-0000-00007A000000}"/>
    <cellStyle name="Normal 2 2 2" xfId="89" xr:uid="{00000000-0005-0000-0000-00007B000000}"/>
    <cellStyle name="Normal 2 2 3" xfId="90" xr:uid="{00000000-0005-0000-0000-00007C000000}"/>
    <cellStyle name="Normal 2 2 4" xfId="91" xr:uid="{00000000-0005-0000-0000-00007D000000}"/>
    <cellStyle name="Normal 2 3" xfId="92" xr:uid="{00000000-0005-0000-0000-00007E000000}"/>
    <cellStyle name="Normal 2 4" xfId="93" xr:uid="{00000000-0005-0000-0000-00007F000000}"/>
    <cellStyle name="Normal 2 5" xfId="94" xr:uid="{00000000-0005-0000-0000-000080000000}"/>
    <cellStyle name="Normal 2 6" xfId="95" xr:uid="{00000000-0005-0000-0000-000081000000}"/>
    <cellStyle name="Normal 2 7" xfId="96" xr:uid="{00000000-0005-0000-0000-000082000000}"/>
    <cellStyle name="Normal 20" xfId="97" xr:uid="{00000000-0005-0000-0000-000083000000}"/>
    <cellStyle name="Normal 21" xfId="98" xr:uid="{00000000-0005-0000-0000-000084000000}"/>
    <cellStyle name="Normal 22" xfId="99" xr:uid="{00000000-0005-0000-0000-000085000000}"/>
    <cellStyle name="Normal 23" xfId="100" xr:uid="{00000000-0005-0000-0000-000086000000}"/>
    <cellStyle name="Normal 24" xfId="7" xr:uid="{00000000-0005-0000-0000-000087000000}"/>
    <cellStyle name="Normal 25" xfId="126" xr:uid="{00000000-0005-0000-0000-000088000000}"/>
    <cellStyle name="Normal 26" xfId="162" xr:uid="{00000000-0005-0000-0000-000089000000}"/>
    <cellStyle name="Normal 27" xfId="161" xr:uid="{00000000-0005-0000-0000-00008A000000}"/>
    <cellStyle name="Normal 28" xfId="203" xr:uid="{00000000-0005-0000-0000-00008B000000}"/>
    <cellStyle name="Normal 29" xfId="206" xr:uid="{00000000-0005-0000-0000-00008C000000}"/>
    <cellStyle name="Normal 3" xfId="101" xr:uid="{00000000-0005-0000-0000-00008D000000}"/>
    <cellStyle name="Normal 3 2" xfId="102" xr:uid="{00000000-0005-0000-0000-00008E000000}"/>
    <cellStyle name="Normal 3 3" xfId="103" xr:uid="{00000000-0005-0000-0000-00008F000000}"/>
    <cellStyle name="Normal 3 4" xfId="104" xr:uid="{00000000-0005-0000-0000-000090000000}"/>
    <cellStyle name="Normal 3 5" xfId="105" xr:uid="{00000000-0005-0000-0000-000091000000}"/>
    <cellStyle name="Normal 3_Book1" xfId="106" xr:uid="{00000000-0005-0000-0000-000092000000}"/>
    <cellStyle name="Normal 30" xfId="205" xr:uid="{00000000-0005-0000-0000-000093000000}"/>
    <cellStyle name="Normal 4" xfId="107" xr:uid="{00000000-0005-0000-0000-000094000000}"/>
    <cellStyle name="Normal 4 2" xfId="108" xr:uid="{00000000-0005-0000-0000-000095000000}"/>
    <cellStyle name="Normal 4 3" xfId="109" xr:uid="{00000000-0005-0000-0000-000096000000}"/>
    <cellStyle name="Normal 4 4" xfId="110" xr:uid="{00000000-0005-0000-0000-000097000000}"/>
    <cellStyle name="Normal 4 5" xfId="111" xr:uid="{00000000-0005-0000-0000-000098000000}"/>
    <cellStyle name="Normal 5" xfId="112" xr:uid="{00000000-0005-0000-0000-000099000000}"/>
    <cellStyle name="Normal 5 2" xfId="113" xr:uid="{00000000-0005-0000-0000-00009A000000}"/>
    <cellStyle name="Normal 5 3" xfId="114" xr:uid="{00000000-0005-0000-0000-00009B000000}"/>
    <cellStyle name="Normal 5 4" xfId="115" xr:uid="{00000000-0005-0000-0000-00009C000000}"/>
    <cellStyle name="Normal 5 5" xfId="116" xr:uid="{00000000-0005-0000-0000-00009D000000}"/>
    <cellStyle name="Normal 6" xfId="117" xr:uid="{00000000-0005-0000-0000-00009E000000}"/>
    <cellStyle name="Normal 7" xfId="118" xr:uid="{00000000-0005-0000-0000-00009F000000}"/>
    <cellStyle name="Normal 8" xfId="119" xr:uid="{00000000-0005-0000-0000-0000A0000000}"/>
    <cellStyle name="Normal 9" xfId="120" xr:uid="{00000000-0005-0000-0000-0000A1000000}"/>
    <cellStyle name="Normal1" xfId="121" xr:uid="{00000000-0005-0000-0000-0000A2000000}"/>
    <cellStyle name="Normal1 2" xfId="122" xr:uid="{00000000-0005-0000-0000-0000A3000000}"/>
    <cellStyle name="Normal1 3" xfId="123" xr:uid="{00000000-0005-0000-0000-0000A4000000}"/>
    <cellStyle name="Note 2" xfId="207" xr:uid="{00000000-0005-0000-0000-0000A5000000}"/>
    <cellStyle name="Output" xfId="172" builtinId="21" customBuiltin="1"/>
    <cellStyle name="Percent" xfId="2" builtinId="5"/>
    <cellStyle name="Percent 2" xfId="125" xr:uid="{00000000-0005-0000-0000-0000A8000000}"/>
    <cellStyle name="Percent 2 2" xfId="3" xr:uid="{00000000-0005-0000-0000-0000A9000000}"/>
    <cellStyle name="Percent 3" xfId="127" xr:uid="{00000000-0005-0000-0000-0000AA000000}"/>
    <cellStyle name="Percent 4" xfId="128" xr:uid="{00000000-0005-0000-0000-0000AB000000}"/>
    <cellStyle name="Percent 5" xfId="129" xr:uid="{00000000-0005-0000-0000-0000AC000000}"/>
    <cellStyle name="Percent 6" xfId="130" xr:uid="{00000000-0005-0000-0000-0000AD000000}"/>
    <cellStyle name="Percent 7" xfId="124" xr:uid="{00000000-0005-0000-0000-0000AE000000}"/>
    <cellStyle name="Style 1" xfId="131" xr:uid="{00000000-0005-0000-0000-0000AF000000}"/>
    <cellStyle name="Title" xfId="163" builtinId="15" customBuiltin="1"/>
    <cellStyle name="Total" xfId="178" builtinId="25" customBuiltin="1"/>
    <cellStyle name="Total 2" xfId="132" xr:uid="{00000000-0005-0000-0000-0000B2000000}"/>
    <cellStyle name="Total 3" xfId="133" xr:uid="{00000000-0005-0000-0000-0000B3000000}"/>
    <cellStyle name="Total 4" xfId="134" xr:uid="{00000000-0005-0000-0000-0000B4000000}"/>
    <cellStyle name="Total 5" xfId="135" xr:uid="{00000000-0005-0000-0000-0000B5000000}"/>
    <cellStyle name="Total 6" xfId="136" xr:uid="{00000000-0005-0000-0000-0000B6000000}"/>
    <cellStyle name="Total 7" xfId="137" xr:uid="{00000000-0005-0000-0000-0000B7000000}"/>
    <cellStyle name="Total 8" xfId="138" xr:uid="{00000000-0005-0000-0000-0000B8000000}"/>
    <cellStyle name="Total 9" xfId="139" xr:uid="{00000000-0005-0000-0000-0000B9000000}"/>
    <cellStyle name="Warning Text" xfId="176" builtinId="11" customBuiltin="1"/>
    <cellStyle name="xuan" xfId="140" xr:uid="{00000000-0005-0000-0000-0000BB000000}"/>
    <cellStyle name=" [0.00]_ Att. 1- Cover" xfId="141" xr:uid="{00000000-0005-0000-0000-0000BC000000}"/>
    <cellStyle name="_ Att. 1- Cover" xfId="142" xr:uid="{00000000-0005-0000-0000-0000BD000000}"/>
    <cellStyle name="?_ Att. 1- Cover" xfId="143" xr:uid="{00000000-0005-0000-0000-0000BE000000}"/>
    <cellStyle name="똿뗦먛귟 [0.00]_PRODUCT DETAIL Q1" xfId="144" xr:uid="{00000000-0005-0000-0000-0000BF000000}"/>
    <cellStyle name="똿뗦먛귟_PRODUCT DETAIL Q1" xfId="145" xr:uid="{00000000-0005-0000-0000-0000C0000000}"/>
    <cellStyle name="믅됞 [0.00]_PRODUCT DETAIL Q1" xfId="146" xr:uid="{00000000-0005-0000-0000-0000C1000000}"/>
    <cellStyle name="믅됞_PRODUCT DETAIL Q1" xfId="147" xr:uid="{00000000-0005-0000-0000-0000C2000000}"/>
    <cellStyle name="백분율_95" xfId="148" xr:uid="{00000000-0005-0000-0000-0000C3000000}"/>
    <cellStyle name="뷭?_BOOKSHIP" xfId="149" xr:uid="{00000000-0005-0000-0000-0000C4000000}"/>
    <cellStyle name="콤마 [0]_1202" xfId="150" xr:uid="{00000000-0005-0000-0000-0000C5000000}"/>
    <cellStyle name="콤마_1202" xfId="151" xr:uid="{00000000-0005-0000-0000-0000C6000000}"/>
    <cellStyle name="통화 [0]_1202" xfId="152" xr:uid="{00000000-0005-0000-0000-0000C7000000}"/>
    <cellStyle name="통화_1202" xfId="153" xr:uid="{00000000-0005-0000-0000-0000C8000000}"/>
    <cellStyle name="표준_(정보부문)월별인원계획" xfId="154" xr:uid="{00000000-0005-0000-0000-0000C9000000}"/>
    <cellStyle name="一般_00Q3902REV.1" xfId="155" xr:uid="{00000000-0005-0000-0000-0000CA000000}"/>
    <cellStyle name="千分位[0]_00Q3902REV.1" xfId="156" xr:uid="{00000000-0005-0000-0000-0000CB000000}"/>
    <cellStyle name="千分位_00Q3902REV.1" xfId="157" xr:uid="{00000000-0005-0000-0000-0000CC000000}"/>
    <cellStyle name="貨幣 [0]_00Q3902REV.1" xfId="158" xr:uid="{00000000-0005-0000-0000-0000CD000000}"/>
    <cellStyle name="貨幣[0]_BRE" xfId="159" xr:uid="{00000000-0005-0000-0000-0000CE000000}"/>
    <cellStyle name="貨幣_00Q3902REV.1" xfId="160" xr:uid="{00000000-0005-0000-0000-0000CF00000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000099"/>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
  <sheetViews>
    <sheetView tabSelected="1" topLeftCell="A2" workbookViewId="0">
      <selection activeCell="H6" sqref="H6"/>
    </sheetView>
  </sheetViews>
  <sheetFormatPr defaultColWidth="9.140625" defaultRowHeight="15"/>
  <cols>
    <col min="1" max="1" width="6.140625" style="52" customWidth="1"/>
    <col min="2" max="2" width="32.28515625" style="52" customWidth="1"/>
    <col min="3" max="3" width="16.5703125" style="52" customWidth="1"/>
    <col min="4" max="4" width="16.28515625" style="54" customWidth="1"/>
    <col min="5" max="5" width="16.28515625" style="55" customWidth="1"/>
    <col min="6" max="6" width="16.28515625" style="57" customWidth="1"/>
    <col min="7" max="7" width="9.140625" style="52"/>
    <col min="8" max="8" width="9.42578125" style="52" bestFit="1" customWidth="1"/>
    <col min="9" max="16384" width="9.140625" style="52"/>
  </cols>
  <sheetData>
    <row r="1" spans="1:9" hidden="1">
      <c r="A1" s="152" t="s">
        <v>270</v>
      </c>
      <c r="B1" s="152"/>
      <c r="C1" s="152"/>
      <c r="D1" s="152"/>
      <c r="E1" s="152"/>
      <c r="F1" s="152"/>
    </row>
    <row r="2" spans="1:9">
      <c r="A2" s="53"/>
      <c r="B2" s="53"/>
      <c r="C2" s="53"/>
      <c r="D2" s="53"/>
      <c r="E2" s="53"/>
      <c r="F2" s="53"/>
    </row>
    <row r="3" spans="1:9">
      <c r="A3" s="22" t="s">
        <v>0</v>
      </c>
      <c r="F3" s="56" t="s">
        <v>315</v>
      </c>
    </row>
    <row r="5" spans="1:9" ht="18.75">
      <c r="A5" s="149" t="s">
        <v>293</v>
      </c>
      <c r="B5" s="149"/>
      <c r="C5" s="149"/>
      <c r="D5" s="149"/>
      <c r="E5" s="149"/>
      <c r="F5" s="149"/>
    </row>
    <row r="6" spans="1:9" ht="18.75">
      <c r="A6" s="153"/>
      <c r="B6" s="153"/>
      <c r="C6" s="153"/>
      <c r="D6" s="153"/>
      <c r="E6" s="153"/>
      <c r="F6" s="153"/>
    </row>
    <row r="7" spans="1:9" ht="15.75" thickBot="1"/>
    <row r="8" spans="1:9" s="62" customFormat="1" ht="29.25" thickTop="1">
      <c r="A8" s="58" t="s">
        <v>1</v>
      </c>
      <c r="B8" s="59" t="s">
        <v>2</v>
      </c>
      <c r="C8" s="59" t="s">
        <v>3</v>
      </c>
      <c r="D8" s="60" t="s">
        <v>285</v>
      </c>
      <c r="E8" s="60" t="s">
        <v>295</v>
      </c>
      <c r="F8" s="61" t="s">
        <v>4</v>
      </c>
    </row>
    <row r="9" spans="1:9" s="68" customFormat="1">
      <c r="A9" s="63">
        <v>1</v>
      </c>
      <c r="B9" s="64" t="s">
        <v>5</v>
      </c>
      <c r="C9" s="65" t="s">
        <v>6</v>
      </c>
      <c r="D9" s="66">
        <v>1350</v>
      </c>
      <c r="E9" s="66">
        <v>1480</v>
      </c>
      <c r="F9" s="67">
        <f>E9/D9</f>
        <v>1.0962962962962963</v>
      </c>
    </row>
    <row r="10" spans="1:9" s="68" customFormat="1">
      <c r="A10" s="63">
        <v>2</v>
      </c>
      <c r="B10" s="64" t="s">
        <v>7</v>
      </c>
      <c r="C10" s="65" t="s">
        <v>6</v>
      </c>
      <c r="D10" s="69">
        <v>1685.3490496524998</v>
      </c>
      <c r="E10" s="69">
        <f>E11+E12+E13</f>
        <v>2363.0049133718171</v>
      </c>
      <c r="F10" s="70">
        <f>E10/D10</f>
        <v>1.4020863594156014</v>
      </c>
      <c r="H10" s="102"/>
    </row>
    <row r="11" spans="1:9" s="68" customFormat="1">
      <c r="A11" s="63" t="s">
        <v>8</v>
      </c>
      <c r="B11" s="64" t="s">
        <v>9</v>
      </c>
      <c r="C11" s="65" t="s">
        <v>6</v>
      </c>
      <c r="D11" s="69">
        <v>1204.91497568</v>
      </c>
      <c r="E11" s="69">
        <f>'Thang 1 2024'!D24</f>
        <v>2011.1155299600005</v>
      </c>
      <c r="F11" s="70">
        <f>E11/D11</f>
        <v>1.6690933140946456</v>
      </c>
    </row>
    <row r="12" spans="1:9" s="68" customFormat="1">
      <c r="A12" s="63" t="s">
        <v>10</v>
      </c>
      <c r="B12" s="64" t="s">
        <v>11</v>
      </c>
      <c r="C12" s="65" t="s">
        <v>6</v>
      </c>
      <c r="D12" s="69">
        <v>306.29323181249998</v>
      </c>
      <c r="E12" s="69">
        <f>'Thang 1 2024'!F24</f>
        <v>235.40943411181641</v>
      </c>
      <c r="F12" s="70">
        <f t="shared" ref="F12:F21" si="0">E12/D12</f>
        <v>0.76857537046696578</v>
      </c>
      <c r="H12" s="68" t="s">
        <v>282</v>
      </c>
    </row>
    <row r="13" spans="1:9" s="68" customFormat="1">
      <c r="A13" s="63" t="s">
        <v>12</v>
      </c>
      <c r="B13" s="64" t="s">
        <v>13</v>
      </c>
      <c r="C13" s="65" t="s">
        <v>6</v>
      </c>
      <c r="D13" s="69">
        <v>174.14084215999998</v>
      </c>
      <c r="E13" s="69">
        <f>'Thang 1 2024'!H24</f>
        <v>116.47994929999999</v>
      </c>
      <c r="F13" s="70">
        <f t="shared" si="0"/>
        <v>0.66888357639259965</v>
      </c>
    </row>
    <row r="14" spans="1:9" s="68" customFormat="1">
      <c r="A14" s="63">
        <v>3</v>
      </c>
      <c r="B14" s="64" t="s">
        <v>14</v>
      </c>
      <c r="C14" s="65"/>
      <c r="D14" s="66"/>
      <c r="E14" s="66"/>
      <c r="F14" s="70" t="s">
        <v>282</v>
      </c>
    </row>
    <row r="15" spans="1:9" s="68" customFormat="1">
      <c r="A15" s="63" t="s">
        <v>15</v>
      </c>
      <c r="B15" s="64" t="s">
        <v>16</v>
      </c>
      <c r="C15" s="65" t="s">
        <v>17</v>
      </c>
      <c r="D15" s="66">
        <v>153</v>
      </c>
      <c r="E15" s="66">
        <f>'Thang 1 2024'!C24</f>
        <v>190</v>
      </c>
      <c r="F15" s="70">
        <f t="shared" si="0"/>
        <v>1.2418300653594772</v>
      </c>
      <c r="I15" s="82"/>
    </row>
    <row r="16" spans="1:9" s="68" customFormat="1">
      <c r="A16" s="63" t="s">
        <v>18</v>
      </c>
      <c r="B16" s="64" t="s">
        <v>19</v>
      </c>
      <c r="C16" s="65" t="s">
        <v>20</v>
      </c>
      <c r="D16" s="66">
        <v>89</v>
      </c>
      <c r="E16" s="66">
        <f>'Thang 1 2024'!E24</f>
        <v>75</v>
      </c>
      <c r="F16" s="70">
        <f t="shared" si="0"/>
        <v>0.84269662921348309</v>
      </c>
      <c r="I16" s="102"/>
    </row>
    <row r="17" spans="1:11" s="68" customFormat="1">
      <c r="A17" s="63" t="s">
        <v>21</v>
      </c>
      <c r="B17" s="64" t="s">
        <v>13</v>
      </c>
      <c r="C17" s="65" t="s">
        <v>20</v>
      </c>
      <c r="D17" s="66">
        <v>204</v>
      </c>
      <c r="E17" s="66">
        <f>'Thang 1 2024'!G24</f>
        <v>174</v>
      </c>
      <c r="F17" s="70">
        <f t="shared" si="0"/>
        <v>0.8529411764705882</v>
      </c>
    </row>
    <row r="18" spans="1:11" s="68" customFormat="1" ht="14.25" customHeight="1">
      <c r="A18" s="71">
        <v>4</v>
      </c>
      <c r="B18" s="72" t="s">
        <v>22</v>
      </c>
      <c r="C18" s="73"/>
      <c r="D18" s="74"/>
      <c r="E18" s="74"/>
      <c r="F18" s="75"/>
    </row>
    <row r="19" spans="1:11" s="68" customFormat="1" ht="14.25" customHeight="1">
      <c r="A19" s="63" t="s">
        <v>23</v>
      </c>
      <c r="B19" s="64" t="s">
        <v>24</v>
      </c>
      <c r="C19" s="65" t="s">
        <v>6</v>
      </c>
      <c r="D19" s="66">
        <v>23020</v>
      </c>
      <c r="E19" s="66">
        <v>24824</v>
      </c>
      <c r="F19" s="67">
        <f t="shared" si="0"/>
        <v>1.0783666377063423</v>
      </c>
      <c r="I19" s="55"/>
    </row>
    <row r="20" spans="1:11" s="68" customFormat="1" ht="14.25" customHeight="1">
      <c r="A20" s="63" t="s">
        <v>25</v>
      </c>
      <c r="B20" s="64" t="s">
        <v>26</v>
      </c>
      <c r="C20" s="65" t="s">
        <v>6</v>
      </c>
      <c r="D20" s="66">
        <v>22893</v>
      </c>
      <c r="E20" s="66">
        <v>24700</v>
      </c>
      <c r="F20" s="67">
        <f t="shared" si="0"/>
        <v>1.0789324247586598</v>
      </c>
      <c r="I20" s="82"/>
      <c r="K20" s="82"/>
    </row>
    <row r="21" spans="1:11" s="68" customFormat="1" ht="15" customHeight="1" thickBot="1">
      <c r="A21" s="76">
        <v>5</v>
      </c>
      <c r="B21" s="77" t="s">
        <v>27</v>
      </c>
      <c r="C21" s="78" t="s">
        <v>6</v>
      </c>
      <c r="D21" s="103">
        <v>15542</v>
      </c>
      <c r="E21" s="103">
        <v>21300</v>
      </c>
      <c r="F21" s="79">
        <f t="shared" si="0"/>
        <v>1.3704799897053146</v>
      </c>
      <c r="K21" s="82"/>
    </row>
    <row r="22" spans="1:11" s="68" customFormat="1" ht="15.75" thickTop="1">
      <c r="A22" s="80"/>
      <c r="C22" s="81"/>
      <c r="D22" s="82"/>
      <c r="E22" s="55"/>
      <c r="F22" s="83"/>
    </row>
    <row r="23" spans="1:11" s="68" customFormat="1" ht="53.25" customHeight="1">
      <c r="A23" s="80"/>
      <c r="B23" s="84" t="s">
        <v>294</v>
      </c>
      <c r="C23" s="150" t="s">
        <v>320</v>
      </c>
      <c r="D23" s="150"/>
      <c r="E23" s="150"/>
      <c r="F23" s="150"/>
      <c r="J23" s="82"/>
    </row>
    <row r="24" spans="1:11" s="68" customFormat="1">
      <c r="A24" s="85" t="s">
        <v>28</v>
      </c>
      <c r="C24" s="86"/>
      <c r="D24" s="86"/>
      <c r="E24" s="55"/>
      <c r="F24" s="87"/>
      <c r="I24" s="102"/>
    </row>
    <row r="25" spans="1:11" s="68" customFormat="1" ht="16.5">
      <c r="B25" s="80" t="s">
        <v>286</v>
      </c>
      <c r="D25" s="55"/>
      <c r="E25" s="55"/>
      <c r="F25" s="1"/>
    </row>
    <row r="26" spans="1:11" s="68" customFormat="1" ht="16.5">
      <c r="B26" s="80"/>
      <c r="D26" s="88"/>
      <c r="E26" s="89"/>
      <c r="F26" s="1"/>
    </row>
    <row r="27" spans="1:11" s="68" customFormat="1" hidden="1">
      <c r="A27" s="151" t="s">
        <v>29</v>
      </c>
      <c r="B27" s="151"/>
      <c r="D27" s="90"/>
      <c r="E27" s="91"/>
      <c r="F27" s="92"/>
    </row>
    <row r="28" spans="1:11" s="68" customFormat="1" hidden="1">
      <c r="B28" s="80" t="s">
        <v>30</v>
      </c>
      <c r="C28" s="68" t="s">
        <v>31</v>
      </c>
      <c r="D28" s="55"/>
      <c r="E28" s="90"/>
      <c r="F28" s="93"/>
    </row>
    <row r="29" spans="1:11" hidden="1">
      <c r="A29" s="68"/>
      <c r="B29" s="68" t="s">
        <v>32</v>
      </c>
      <c r="C29" s="68" t="s">
        <v>33</v>
      </c>
      <c r="D29" s="90"/>
      <c r="E29" s="94"/>
      <c r="F29" s="95"/>
    </row>
    <row r="30" spans="1:11" hidden="1">
      <c r="B30" s="52" t="s">
        <v>34</v>
      </c>
      <c r="C30" s="96">
        <v>14716</v>
      </c>
      <c r="D30" s="94"/>
      <c r="E30" s="97"/>
      <c r="F30" s="98"/>
    </row>
    <row r="31" spans="1:11" hidden="1">
      <c r="D31" s="99"/>
      <c r="E31" s="97"/>
      <c r="F31" s="100"/>
    </row>
    <row r="32" spans="1:11" hidden="1"/>
    <row r="33" spans="6:6" hidden="1"/>
    <row r="36" spans="6:6">
      <c r="F36" s="101"/>
    </row>
  </sheetData>
  <mergeCells count="5">
    <mergeCell ref="A5:F5"/>
    <mergeCell ref="C23:F23"/>
    <mergeCell ref="A27:B27"/>
    <mergeCell ref="A1:F1"/>
    <mergeCell ref="A6:F6"/>
  </mergeCells>
  <pageMargins left="1.45" right="0.7" top="1"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88"/>
  <sheetViews>
    <sheetView showZeros="0" topLeftCell="A15" zoomScaleNormal="100" workbookViewId="0">
      <selection activeCell="J15" sqref="J1:J1048576"/>
    </sheetView>
  </sheetViews>
  <sheetFormatPr defaultColWidth="8.7109375" defaultRowHeight="15"/>
  <cols>
    <col min="1" max="1" width="4.85546875" style="45" customWidth="1"/>
    <col min="2" max="2" width="44.140625" style="21" customWidth="1"/>
    <col min="3" max="3" width="10.28515625" style="23" customWidth="1"/>
    <col min="4" max="4" width="14.28515625" style="24" customWidth="1"/>
    <col min="5" max="5" width="10.7109375" style="23" customWidth="1"/>
    <col min="6" max="6" width="12.28515625" style="24" customWidth="1"/>
    <col min="7" max="7" width="11" style="23" bestFit="1" customWidth="1"/>
    <col min="8" max="8" width="12.7109375" style="24" bestFit="1" customWidth="1"/>
    <col min="9" max="9" width="13.140625" style="24" customWidth="1"/>
    <col min="10" max="10" width="13.85546875" style="24" hidden="1" customWidth="1"/>
    <col min="11" max="11" width="12.42578125" style="107" customWidth="1"/>
    <col min="12" max="16384" width="8.7109375" style="21"/>
  </cols>
  <sheetData>
    <row r="1" spans="1:11">
      <c r="A1" s="152" t="s">
        <v>271</v>
      </c>
      <c r="B1" s="152"/>
      <c r="C1" s="152"/>
      <c r="D1" s="152"/>
      <c r="E1" s="152"/>
      <c r="F1" s="152"/>
      <c r="G1" s="152"/>
      <c r="H1" s="152"/>
      <c r="I1" s="152"/>
      <c r="J1" s="152"/>
      <c r="K1" s="152"/>
    </row>
    <row r="3" spans="1:11">
      <c r="A3" s="22" t="s">
        <v>35</v>
      </c>
      <c r="G3" s="25"/>
      <c r="H3" s="26"/>
      <c r="I3" s="26"/>
      <c r="J3" s="26"/>
      <c r="K3" s="108"/>
    </row>
    <row r="5" spans="1:11" ht="15.75">
      <c r="A5" s="157" t="s">
        <v>289</v>
      </c>
      <c r="B5" s="157"/>
      <c r="C5" s="157"/>
      <c r="D5" s="157"/>
      <c r="E5" s="157"/>
      <c r="F5" s="157"/>
      <c r="G5" s="157"/>
      <c r="H5" s="157"/>
      <c r="I5" s="157"/>
      <c r="J5" s="157"/>
      <c r="K5" s="157"/>
    </row>
    <row r="6" spans="1:11">
      <c r="A6" s="154" t="s">
        <v>290</v>
      </c>
      <c r="B6" s="154"/>
      <c r="C6" s="154"/>
      <c r="D6" s="154"/>
      <c r="E6" s="154"/>
      <c r="F6" s="154"/>
      <c r="G6" s="154"/>
      <c r="H6" s="154"/>
      <c r="I6" s="154"/>
      <c r="J6" s="154"/>
      <c r="K6" s="154"/>
    </row>
    <row r="8" spans="1:11" s="31" customFormat="1" ht="54.6" customHeight="1">
      <c r="A8" s="27" t="s">
        <v>1</v>
      </c>
      <c r="B8" s="28" t="s">
        <v>36</v>
      </c>
      <c r="C8" s="29" t="s">
        <v>37</v>
      </c>
      <c r="D8" s="30" t="s">
        <v>38</v>
      </c>
      <c r="E8" s="29" t="s">
        <v>39</v>
      </c>
      <c r="F8" s="30" t="s">
        <v>40</v>
      </c>
      <c r="G8" s="29" t="s">
        <v>41</v>
      </c>
      <c r="H8" s="30" t="s">
        <v>42</v>
      </c>
      <c r="I8" s="30" t="s">
        <v>43</v>
      </c>
      <c r="J8" s="109" t="s">
        <v>314</v>
      </c>
      <c r="K8" s="110" t="s">
        <v>296</v>
      </c>
    </row>
    <row r="9" spans="1:11" s="36" customFormat="1" ht="14.25" customHeight="1">
      <c r="A9" s="32">
        <v>1</v>
      </c>
      <c r="B9" s="33" t="s">
        <v>47</v>
      </c>
      <c r="C9" s="34">
        <v>10</v>
      </c>
      <c r="D9" s="35">
        <v>1243.5809609999999</v>
      </c>
      <c r="E9" s="34">
        <v>3</v>
      </c>
      <c r="F9" s="35">
        <v>7.3185099999999998</v>
      </c>
      <c r="G9" s="34">
        <v>4</v>
      </c>
      <c r="H9" s="35">
        <v>22.049503029999997</v>
      </c>
      <c r="I9" s="35">
        <f t="shared" ref="I9:I23" si="0">D9+F9+H9</f>
        <v>1272.94897403</v>
      </c>
      <c r="J9" s="35">
        <v>60.849016389999996</v>
      </c>
      <c r="K9" s="111">
        <f t="shared" ref="K9:K15" si="1">I9/J9*100</f>
        <v>2091.9795414132577</v>
      </c>
    </row>
    <row r="10" spans="1:11" s="36" customFormat="1" ht="14.25" customHeight="1">
      <c r="A10" s="32">
        <v>2</v>
      </c>
      <c r="B10" s="33" t="s">
        <v>45</v>
      </c>
      <c r="C10" s="34">
        <v>63</v>
      </c>
      <c r="D10" s="35">
        <v>715.912915</v>
      </c>
      <c r="E10" s="34">
        <v>55</v>
      </c>
      <c r="F10" s="35">
        <v>193.51999756250001</v>
      </c>
      <c r="G10" s="34">
        <v>19</v>
      </c>
      <c r="H10" s="35">
        <v>16.409776969999999</v>
      </c>
      <c r="I10" s="35">
        <f t="shared" si="0"/>
        <v>925.8426895325</v>
      </c>
      <c r="J10" s="35">
        <v>1339.7153409949999</v>
      </c>
      <c r="K10" s="111">
        <f t="shared" si="1"/>
        <v>69.107418658420471</v>
      </c>
    </row>
    <row r="11" spans="1:11" s="36" customFormat="1" ht="14.25" customHeight="1">
      <c r="A11" s="32">
        <v>3</v>
      </c>
      <c r="B11" s="33" t="s">
        <v>48</v>
      </c>
      <c r="C11" s="34">
        <v>14</v>
      </c>
      <c r="D11" s="35">
        <v>2.4034714699999999</v>
      </c>
      <c r="E11" s="34">
        <v>3</v>
      </c>
      <c r="F11" s="35">
        <v>5.8469133124999999</v>
      </c>
      <c r="G11" s="34">
        <v>27</v>
      </c>
      <c r="H11" s="35">
        <v>56.947551880000006</v>
      </c>
      <c r="I11" s="35">
        <f t="shared" si="0"/>
        <v>65.197936662500013</v>
      </c>
      <c r="J11" s="35">
        <v>41.737101479999993</v>
      </c>
      <c r="K11" s="111">
        <f t="shared" si="1"/>
        <v>156.21098339505494</v>
      </c>
    </row>
    <row r="12" spans="1:11" s="36" customFormat="1" ht="14.25" customHeight="1">
      <c r="A12" s="32">
        <v>4</v>
      </c>
      <c r="B12" s="33" t="s">
        <v>46</v>
      </c>
      <c r="C12" s="34">
        <v>74</v>
      </c>
      <c r="D12" s="35">
        <v>40.901219149999996</v>
      </c>
      <c r="E12" s="34">
        <v>5</v>
      </c>
      <c r="F12" s="35">
        <v>1.7223163125000001</v>
      </c>
      <c r="G12" s="34">
        <v>86</v>
      </c>
      <c r="H12" s="35">
        <v>11.862154989999999</v>
      </c>
      <c r="I12" s="35">
        <f t="shared" si="0"/>
        <v>54.485690452499995</v>
      </c>
      <c r="J12" s="35">
        <v>55.291357550000001</v>
      </c>
      <c r="K12" s="111">
        <f t="shared" si="1"/>
        <v>98.542869748185439</v>
      </c>
    </row>
    <row r="13" spans="1:11" s="36" customFormat="1" ht="14.25" customHeight="1">
      <c r="A13" s="32">
        <v>5</v>
      </c>
      <c r="B13" s="37" t="s">
        <v>53</v>
      </c>
      <c r="C13" s="34">
        <v>0</v>
      </c>
      <c r="D13" s="35">
        <v>0</v>
      </c>
      <c r="E13" s="34">
        <v>3</v>
      </c>
      <c r="F13" s="35">
        <v>33.994563999999997</v>
      </c>
      <c r="G13" s="34">
        <v>1</v>
      </c>
      <c r="H13" s="35">
        <v>0.35</v>
      </c>
      <c r="I13" s="35">
        <f t="shared" si="0"/>
        <v>34.344563999999998</v>
      </c>
      <c r="J13" s="35">
        <v>5.4302495999999998</v>
      </c>
      <c r="K13" s="111">
        <f t="shared" si="1"/>
        <v>632.46750204631473</v>
      </c>
    </row>
    <row r="14" spans="1:11" s="36" customFormat="1" ht="14.25" customHeight="1">
      <c r="A14" s="32">
        <v>6</v>
      </c>
      <c r="B14" s="33" t="s">
        <v>56</v>
      </c>
      <c r="C14" s="34">
        <v>3</v>
      </c>
      <c r="D14" s="35">
        <v>4.3193363399999996</v>
      </c>
      <c r="E14" s="34">
        <v>0</v>
      </c>
      <c r="F14" s="35">
        <v>0</v>
      </c>
      <c r="G14" s="34">
        <v>3</v>
      </c>
      <c r="H14" s="35">
        <v>6.9137000000000004E-2</v>
      </c>
      <c r="I14" s="35">
        <f t="shared" si="0"/>
        <v>4.3884733399999991</v>
      </c>
      <c r="J14" s="35">
        <v>-9.565499999999999E-2</v>
      </c>
      <c r="K14" s="111">
        <f t="shared" si="1"/>
        <v>-4587.8138518634669</v>
      </c>
    </row>
    <row r="15" spans="1:11" s="36" customFormat="1" ht="14.25" customHeight="1">
      <c r="A15" s="32">
        <v>7</v>
      </c>
      <c r="B15" s="33" t="s">
        <v>54</v>
      </c>
      <c r="C15" s="34">
        <v>13</v>
      </c>
      <c r="D15" s="35">
        <v>1.5755749999999999</v>
      </c>
      <c r="E15" s="34">
        <v>0</v>
      </c>
      <c r="F15" s="35">
        <v>0</v>
      </c>
      <c r="G15" s="34">
        <v>10</v>
      </c>
      <c r="H15" s="35">
        <v>2.222607</v>
      </c>
      <c r="I15" s="35">
        <f t="shared" si="0"/>
        <v>3.7981819999999997</v>
      </c>
      <c r="J15" s="35">
        <v>26.714427309999998</v>
      </c>
      <c r="K15" s="111">
        <f t="shared" si="1"/>
        <v>14.217718223658975</v>
      </c>
    </row>
    <row r="16" spans="1:11" s="36" customFormat="1" ht="14.25" customHeight="1">
      <c r="A16" s="32">
        <v>8</v>
      </c>
      <c r="B16" s="33" t="s">
        <v>57</v>
      </c>
      <c r="C16" s="34">
        <v>0</v>
      </c>
      <c r="D16" s="35">
        <v>0</v>
      </c>
      <c r="E16" s="34">
        <v>0</v>
      </c>
      <c r="F16" s="35">
        <v>0</v>
      </c>
      <c r="G16" s="34">
        <v>1</v>
      </c>
      <c r="H16" s="35">
        <v>2.5</v>
      </c>
      <c r="I16" s="35">
        <f t="shared" si="0"/>
        <v>2.5</v>
      </c>
      <c r="J16" s="35"/>
      <c r="K16" s="111"/>
    </row>
    <row r="17" spans="1:11" s="36" customFormat="1" ht="14.25" customHeight="1">
      <c r="A17" s="32">
        <v>9</v>
      </c>
      <c r="B17" s="33" t="s">
        <v>50</v>
      </c>
      <c r="C17" s="34">
        <v>5</v>
      </c>
      <c r="D17" s="35">
        <v>1.4038809999999999</v>
      </c>
      <c r="E17" s="34">
        <v>0</v>
      </c>
      <c r="F17" s="35">
        <v>0</v>
      </c>
      <c r="G17" s="34">
        <v>5</v>
      </c>
      <c r="H17" s="35">
        <v>0.36618400000000001</v>
      </c>
      <c r="I17" s="35">
        <f t="shared" si="0"/>
        <v>1.770065</v>
      </c>
      <c r="J17" s="35">
        <v>82.923210789999999</v>
      </c>
      <c r="K17" s="111">
        <f t="shared" ref="K17:K23" si="2">I17/J17*100</f>
        <v>2.134583288727959</v>
      </c>
    </row>
    <row r="18" spans="1:11" s="36" customFormat="1" ht="14.25" customHeight="1">
      <c r="A18" s="32">
        <v>10</v>
      </c>
      <c r="B18" s="33" t="s">
        <v>44</v>
      </c>
      <c r="C18" s="34">
        <v>0</v>
      </c>
      <c r="D18" s="35">
        <v>0</v>
      </c>
      <c r="E18" s="34">
        <v>0</v>
      </c>
      <c r="F18" s="35">
        <v>0</v>
      </c>
      <c r="G18" s="34">
        <v>2</v>
      </c>
      <c r="H18" s="35">
        <v>1.483811</v>
      </c>
      <c r="I18" s="35">
        <f t="shared" si="0"/>
        <v>1.483811</v>
      </c>
      <c r="J18" s="35">
        <v>3.6000000000000002E-4</v>
      </c>
      <c r="K18" s="111">
        <f t="shared" si="2"/>
        <v>412169.72222222219</v>
      </c>
    </row>
    <row r="19" spans="1:11" s="36" customFormat="1" ht="14.25" customHeight="1">
      <c r="A19" s="32">
        <v>11</v>
      </c>
      <c r="B19" s="33" t="s">
        <v>49</v>
      </c>
      <c r="C19" s="34">
        <v>3</v>
      </c>
      <c r="D19" s="35">
        <v>0.28634999999999999</v>
      </c>
      <c r="E19" s="34">
        <v>3</v>
      </c>
      <c r="F19" s="35">
        <v>5.2441689941406251E-2</v>
      </c>
      <c r="G19" s="34">
        <v>9</v>
      </c>
      <c r="H19" s="35">
        <v>0.94621200000000005</v>
      </c>
      <c r="I19" s="35">
        <f t="shared" si="0"/>
        <v>1.2850036899414063</v>
      </c>
      <c r="J19" s="35">
        <v>2.8519004499999996</v>
      </c>
      <c r="K19" s="111">
        <f t="shared" si="2"/>
        <v>45.057803120070567</v>
      </c>
    </row>
    <row r="20" spans="1:11" s="36" customFormat="1" ht="14.25" customHeight="1">
      <c r="A20" s="32">
        <v>12</v>
      </c>
      <c r="B20" s="33" t="s">
        <v>55</v>
      </c>
      <c r="C20" s="34">
        <v>3</v>
      </c>
      <c r="D20" s="35">
        <v>9.1821E-2</v>
      </c>
      <c r="E20" s="34">
        <v>1</v>
      </c>
      <c r="F20" s="106">
        <v>2.222E-3</v>
      </c>
      <c r="G20" s="34">
        <v>1</v>
      </c>
      <c r="H20" s="35">
        <v>4.1880300000000002E-2</v>
      </c>
      <c r="I20" s="35">
        <f t="shared" si="0"/>
        <v>0.1359233</v>
      </c>
      <c r="J20" s="35">
        <v>0.46159575000000003</v>
      </c>
      <c r="K20" s="111">
        <f t="shared" si="2"/>
        <v>29.446393299764999</v>
      </c>
    </row>
    <row r="21" spans="1:11" s="36" customFormat="1" ht="14.25" customHeight="1">
      <c r="A21" s="32">
        <v>13</v>
      </c>
      <c r="B21" s="33" t="s">
        <v>61</v>
      </c>
      <c r="C21" s="34">
        <v>0</v>
      </c>
      <c r="D21" s="35">
        <v>0</v>
      </c>
      <c r="E21" s="34">
        <v>0</v>
      </c>
      <c r="F21" s="35">
        <v>0</v>
      </c>
      <c r="G21" s="34">
        <v>1</v>
      </c>
      <c r="H21" s="35">
        <v>6.5354999999999996E-2</v>
      </c>
      <c r="I21" s="35">
        <f t="shared" si="0"/>
        <v>6.5354999999999996E-2</v>
      </c>
      <c r="J21" s="35">
        <v>0.4815566</v>
      </c>
      <c r="K21" s="111">
        <f t="shared" si="2"/>
        <v>13.571613388748071</v>
      </c>
    </row>
    <row r="22" spans="1:11" s="36" customFormat="1" ht="14.25" customHeight="1">
      <c r="A22" s="32">
        <v>14</v>
      </c>
      <c r="B22" s="33" t="s">
        <v>58</v>
      </c>
      <c r="C22" s="34">
        <v>0</v>
      </c>
      <c r="D22" s="35">
        <v>0</v>
      </c>
      <c r="E22" s="34">
        <v>0</v>
      </c>
      <c r="F22" s="35">
        <v>0</v>
      </c>
      <c r="G22" s="34">
        <v>1</v>
      </c>
      <c r="H22" s="35">
        <v>4.1152000000000001E-2</v>
      </c>
      <c r="I22" s="35">
        <f t="shared" si="0"/>
        <v>4.1152000000000001E-2</v>
      </c>
      <c r="J22" s="35">
        <v>0.01</v>
      </c>
      <c r="K22" s="111">
        <f t="shared" si="2"/>
        <v>411.52</v>
      </c>
    </row>
    <row r="23" spans="1:11" s="36" customFormat="1" ht="14.25" customHeight="1">
      <c r="A23" s="32">
        <v>15</v>
      </c>
      <c r="B23" s="33" t="s">
        <v>52</v>
      </c>
      <c r="C23" s="34">
        <v>2</v>
      </c>
      <c r="D23" s="35">
        <v>0.64</v>
      </c>
      <c r="E23" s="34">
        <v>2</v>
      </c>
      <c r="F23" s="35">
        <v>-7.0475307656249999</v>
      </c>
      <c r="G23" s="34">
        <v>4</v>
      </c>
      <c r="H23" s="35">
        <v>1.1246241299999999</v>
      </c>
      <c r="I23" s="35">
        <f t="shared" si="0"/>
        <v>-5.2829066356250003</v>
      </c>
      <c r="J23" s="35">
        <v>63.718201737500003</v>
      </c>
      <c r="K23" s="111">
        <f t="shared" si="2"/>
        <v>-8.29104791341884</v>
      </c>
    </row>
    <row r="24" spans="1:11" s="40" customFormat="1" ht="14.25" customHeight="1">
      <c r="A24" s="160" t="s">
        <v>62</v>
      </c>
      <c r="B24" s="161"/>
      <c r="C24" s="38">
        <f t="shared" ref="C24:I24" si="3">SUM(C9:C23)</f>
        <v>190</v>
      </c>
      <c r="D24" s="39">
        <f t="shared" si="3"/>
        <v>2011.1155299600005</v>
      </c>
      <c r="E24" s="38">
        <f t="shared" si="3"/>
        <v>75</v>
      </c>
      <c r="F24" s="39">
        <f t="shared" si="3"/>
        <v>235.40943411181641</v>
      </c>
      <c r="G24" s="38">
        <f t="shared" si="3"/>
        <v>174</v>
      </c>
      <c r="H24" s="39">
        <f t="shared" si="3"/>
        <v>116.47994929999999</v>
      </c>
      <c r="I24" s="39">
        <f t="shared" si="3"/>
        <v>2363.0049133718167</v>
      </c>
      <c r="J24" s="148"/>
      <c r="K24" s="112">
        <f>I24/'thang 1'!D10*100</f>
        <v>140.20863594156009</v>
      </c>
    </row>
    <row r="25" spans="1:11" s="44" customFormat="1" ht="14.25" customHeight="1">
      <c r="A25" s="41"/>
      <c r="B25" s="41"/>
      <c r="C25" s="42"/>
      <c r="D25" s="43"/>
      <c r="E25" s="42"/>
      <c r="F25" s="43"/>
      <c r="G25" s="42"/>
      <c r="H25" s="43"/>
      <c r="I25" s="43"/>
      <c r="J25" s="113"/>
      <c r="K25" s="114"/>
    </row>
    <row r="26" spans="1:11" ht="15.75">
      <c r="A26" s="157" t="s">
        <v>291</v>
      </c>
      <c r="B26" s="157"/>
      <c r="C26" s="157"/>
      <c r="D26" s="157"/>
      <c r="E26" s="157"/>
      <c r="F26" s="157"/>
      <c r="G26" s="157"/>
      <c r="H26" s="157"/>
      <c r="I26" s="157"/>
      <c r="J26" s="157"/>
      <c r="K26" s="157"/>
    </row>
    <row r="27" spans="1:11">
      <c r="A27" s="154" t="str">
        <f>A6</f>
        <v>Tính từ 01/01/2024 đến 20/01/2024</v>
      </c>
      <c r="B27" s="154"/>
      <c r="C27" s="154"/>
      <c r="D27" s="154"/>
      <c r="E27" s="154"/>
      <c r="F27" s="154"/>
      <c r="G27" s="154"/>
      <c r="H27" s="154"/>
      <c r="I27" s="154"/>
      <c r="J27" s="154"/>
      <c r="K27" s="154"/>
    </row>
    <row r="29" spans="1:11" s="31" customFormat="1" ht="51">
      <c r="A29" s="27" t="s">
        <v>1</v>
      </c>
      <c r="B29" s="30" t="s">
        <v>63</v>
      </c>
      <c r="C29" s="30" t="s">
        <v>37</v>
      </c>
      <c r="D29" s="30" t="s">
        <v>38</v>
      </c>
      <c r="E29" s="30" t="s">
        <v>39</v>
      </c>
      <c r="F29" s="30" t="s">
        <v>40</v>
      </c>
      <c r="G29" s="30" t="s">
        <v>41</v>
      </c>
      <c r="H29" s="30" t="s">
        <v>42</v>
      </c>
      <c r="I29" s="30" t="s">
        <v>43</v>
      </c>
      <c r="J29" s="109" t="s">
        <v>314</v>
      </c>
      <c r="K29" s="110" t="s">
        <v>296</v>
      </c>
    </row>
    <row r="30" spans="1:11" s="36" customFormat="1">
      <c r="A30" s="46">
        <v>1</v>
      </c>
      <c r="B30" s="47" t="s">
        <v>64</v>
      </c>
      <c r="C30" s="34">
        <v>30</v>
      </c>
      <c r="D30" s="35">
        <v>1318.4517024099998</v>
      </c>
      <c r="E30" s="34">
        <v>6</v>
      </c>
      <c r="F30" s="35">
        <v>16.024158</v>
      </c>
      <c r="G30" s="34">
        <v>21</v>
      </c>
      <c r="H30" s="35">
        <v>71.810773560000001</v>
      </c>
      <c r="I30" s="35">
        <f t="shared" ref="I30:I68" si="4">D30+F30+H30</f>
        <v>1406.2866339699997</v>
      </c>
      <c r="J30" s="35">
        <v>813.93770704000008</v>
      </c>
      <c r="K30" s="111">
        <f t="shared" ref="K30:K41" si="5">I30/J30*100</f>
        <v>172.77570774846646</v>
      </c>
    </row>
    <row r="31" spans="1:11" s="36" customFormat="1">
      <c r="A31" s="46">
        <v>2</v>
      </c>
      <c r="B31" s="47" t="s">
        <v>66</v>
      </c>
      <c r="C31" s="34">
        <v>13</v>
      </c>
      <c r="D31" s="35">
        <v>302.60755539999997</v>
      </c>
      <c r="E31" s="34">
        <v>6</v>
      </c>
      <c r="F31" s="35">
        <v>-9.9282299999999992</v>
      </c>
      <c r="G31" s="34">
        <v>10</v>
      </c>
      <c r="H31" s="35">
        <v>4.1895389999999999</v>
      </c>
      <c r="I31" s="35">
        <f t="shared" si="4"/>
        <v>296.86886440000001</v>
      </c>
      <c r="J31" s="35">
        <v>41.566825249999994</v>
      </c>
      <c r="K31" s="111">
        <f t="shared" si="5"/>
        <v>714.19662823539807</v>
      </c>
    </row>
    <row r="32" spans="1:11" s="36" customFormat="1">
      <c r="A32" s="46">
        <v>3</v>
      </c>
      <c r="B32" s="35" t="s">
        <v>79</v>
      </c>
      <c r="C32" s="34">
        <v>4</v>
      </c>
      <c r="D32" s="35">
        <v>49.424999999999997</v>
      </c>
      <c r="E32" s="34">
        <v>3</v>
      </c>
      <c r="F32" s="35">
        <v>131.63999999999999</v>
      </c>
      <c r="G32" s="34">
        <v>1</v>
      </c>
      <c r="H32" s="35">
        <v>0.82140000000000002</v>
      </c>
      <c r="I32" s="35">
        <f t="shared" si="4"/>
        <v>181.88640000000001</v>
      </c>
      <c r="J32" s="35">
        <v>35.059947999999999</v>
      </c>
      <c r="K32" s="111">
        <f t="shared" si="5"/>
        <v>518.78685045397106</v>
      </c>
    </row>
    <row r="33" spans="1:11" s="36" customFormat="1">
      <c r="A33" s="46">
        <v>4</v>
      </c>
      <c r="B33" s="47" t="s">
        <v>65</v>
      </c>
      <c r="C33" s="34">
        <v>59</v>
      </c>
      <c r="D33" s="35">
        <v>142.05010784999999</v>
      </c>
      <c r="E33" s="34">
        <v>9</v>
      </c>
      <c r="F33" s="35">
        <v>-1.9061126875000001</v>
      </c>
      <c r="G33" s="34">
        <v>25</v>
      </c>
      <c r="H33" s="35">
        <v>11.501451239999998</v>
      </c>
      <c r="I33" s="35">
        <f t="shared" si="4"/>
        <v>151.64544640249997</v>
      </c>
      <c r="J33" s="35">
        <v>265.57378002000002</v>
      </c>
      <c r="K33" s="111">
        <f t="shared" si="5"/>
        <v>57.101061102899443</v>
      </c>
    </row>
    <row r="34" spans="1:11" s="36" customFormat="1">
      <c r="A34" s="46">
        <v>5</v>
      </c>
      <c r="B34" s="48" t="s">
        <v>69</v>
      </c>
      <c r="C34" s="34">
        <v>17</v>
      </c>
      <c r="D34" s="35">
        <v>74.663332999999994</v>
      </c>
      <c r="E34" s="34">
        <v>7</v>
      </c>
      <c r="F34" s="35">
        <v>11.21752525</v>
      </c>
      <c r="G34" s="34">
        <v>3</v>
      </c>
      <c r="H34" s="35">
        <v>9.3995800000000003</v>
      </c>
      <c r="I34" s="35">
        <f t="shared" si="4"/>
        <v>95.280438249999989</v>
      </c>
      <c r="J34" s="35">
        <v>55.654251200000004</v>
      </c>
      <c r="K34" s="111">
        <f t="shared" si="5"/>
        <v>171.20064720231107</v>
      </c>
    </row>
    <row r="35" spans="1:11" s="36" customFormat="1">
      <c r="A35" s="46">
        <v>6</v>
      </c>
      <c r="B35" s="47" t="s">
        <v>67</v>
      </c>
      <c r="C35" s="34">
        <v>24</v>
      </c>
      <c r="D35" s="35">
        <v>19.714448000000001</v>
      </c>
      <c r="E35" s="34">
        <v>20</v>
      </c>
      <c r="F35" s="35">
        <v>16.353664549316406</v>
      </c>
      <c r="G35" s="34">
        <v>44</v>
      </c>
      <c r="H35" s="35">
        <v>9.9473162499999983</v>
      </c>
      <c r="I35" s="35">
        <f t="shared" si="4"/>
        <v>46.01542879931641</v>
      </c>
      <c r="J35" s="35">
        <v>148.82558416750001</v>
      </c>
      <c r="K35" s="111">
        <f t="shared" si="5"/>
        <v>30.919031197974018</v>
      </c>
    </row>
    <row r="36" spans="1:11" s="36" customFormat="1">
      <c r="A36" s="46">
        <v>7</v>
      </c>
      <c r="B36" s="47" t="s">
        <v>83</v>
      </c>
      <c r="C36" s="34">
        <v>1</v>
      </c>
      <c r="D36" s="35">
        <v>39.900249000000002</v>
      </c>
      <c r="E36" s="34">
        <v>0</v>
      </c>
      <c r="F36" s="35">
        <v>0</v>
      </c>
      <c r="G36" s="34">
        <v>2</v>
      </c>
      <c r="H36" s="35">
        <v>0.16872400000000001</v>
      </c>
      <c r="I36" s="35">
        <f t="shared" si="4"/>
        <v>40.068973</v>
      </c>
      <c r="J36" s="35">
        <v>0.34524488000000003</v>
      </c>
      <c r="K36" s="111">
        <f t="shared" si="5"/>
        <v>11605.957197685306</v>
      </c>
    </row>
    <row r="37" spans="1:11" s="36" customFormat="1">
      <c r="A37" s="46">
        <v>8</v>
      </c>
      <c r="B37" s="47" t="s">
        <v>68</v>
      </c>
      <c r="C37" s="34">
        <v>11</v>
      </c>
      <c r="D37" s="35">
        <v>14.1465303</v>
      </c>
      <c r="E37" s="34">
        <v>10</v>
      </c>
      <c r="F37" s="35">
        <v>22.211020000000001</v>
      </c>
      <c r="G37" s="34">
        <v>13</v>
      </c>
      <c r="H37" s="35">
        <v>1.8942859699999999</v>
      </c>
      <c r="I37" s="35">
        <f t="shared" si="4"/>
        <v>38.251836269999998</v>
      </c>
      <c r="J37" s="35">
        <v>139.15635974999998</v>
      </c>
      <c r="K37" s="111">
        <f t="shared" si="5"/>
        <v>27.488385251468898</v>
      </c>
    </row>
    <row r="38" spans="1:11" s="36" customFormat="1">
      <c r="A38" s="46">
        <v>9</v>
      </c>
      <c r="B38" s="47" t="s">
        <v>73</v>
      </c>
      <c r="C38" s="34">
        <v>0</v>
      </c>
      <c r="D38" s="35">
        <v>0</v>
      </c>
      <c r="E38" s="34">
        <v>1</v>
      </c>
      <c r="F38" s="35">
        <v>22.9</v>
      </c>
      <c r="G38" s="34">
        <v>3</v>
      </c>
      <c r="H38" s="35">
        <v>0.306871</v>
      </c>
      <c r="I38" s="35">
        <f t="shared" si="4"/>
        <v>23.206871</v>
      </c>
      <c r="J38" s="35">
        <v>5.8255442500000001</v>
      </c>
      <c r="K38" s="111">
        <f t="shared" si="5"/>
        <v>398.36399835088366</v>
      </c>
    </row>
    <row r="39" spans="1:11" s="36" customFormat="1">
      <c r="A39" s="46">
        <v>10</v>
      </c>
      <c r="B39" s="47" t="s">
        <v>101</v>
      </c>
      <c r="C39" s="34">
        <v>0</v>
      </c>
      <c r="D39" s="35">
        <v>0</v>
      </c>
      <c r="E39" s="34">
        <v>1</v>
      </c>
      <c r="F39" s="35">
        <v>19</v>
      </c>
      <c r="G39" s="34">
        <v>0</v>
      </c>
      <c r="H39" s="35">
        <v>0</v>
      </c>
      <c r="I39" s="35">
        <f t="shared" si="4"/>
        <v>19</v>
      </c>
      <c r="J39" s="35">
        <v>2.8958000000000001E-2</v>
      </c>
      <c r="K39" s="111">
        <f t="shared" si="5"/>
        <v>65612.266040472401</v>
      </c>
    </row>
    <row r="40" spans="1:11" s="36" customFormat="1">
      <c r="A40" s="46">
        <v>11</v>
      </c>
      <c r="B40" s="47" t="s">
        <v>76</v>
      </c>
      <c r="C40" s="34">
        <v>1</v>
      </c>
      <c r="D40" s="35">
        <v>0.28000000000000003</v>
      </c>
      <c r="E40" s="34">
        <v>1</v>
      </c>
      <c r="F40" s="35">
        <v>16</v>
      </c>
      <c r="G40" s="34">
        <v>1</v>
      </c>
      <c r="H40" s="35">
        <v>8.0840999999999996E-2</v>
      </c>
      <c r="I40" s="35">
        <f t="shared" si="4"/>
        <v>16.360841000000001</v>
      </c>
      <c r="J40" s="35">
        <v>10.5566306</v>
      </c>
      <c r="K40" s="111">
        <f t="shared" si="5"/>
        <v>154.98165674187746</v>
      </c>
    </row>
    <row r="41" spans="1:11" s="36" customFormat="1">
      <c r="A41" s="46">
        <v>12</v>
      </c>
      <c r="B41" s="47" t="s">
        <v>70</v>
      </c>
      <c r="C41" s="34">
        <v>1</v>
      </c>
      <c r="D41" s="35">
        <v>2.378196</v>
      </c>
      <c r="E41" s="34">
        <v>2</v>
      </c>
      <c r="F41" s="35">
        <v>8</v>
      </c>
      <c r="G41" s="34">
        <v>1</v>
      </c>
      <c r="H41" s="35">
        <v>0.24012449</v>
      </c>
      <c r="I41" s="35">
        <f t="shared" si="4"/>
        <v>10.618320489999999</v>
      </c>
      <c r="J41" s="35">
        <v>12.957283</v>
      </c>
      <c r="K41" s="111">
        <f t="shared" si="5"/>
        <v>81.948665395361033</v>
      </c>
    </row>
    <row r="42" spans="1:11" s="36" customFormat="1">
      <c r="A42" s="46">
        <v>13</v>
      </c>
      <c r="B42" s="47" t="s">
        <v>209</v>
      </c>
      <c r="C42" s="34">
        <v>0</v>
      </c>
      <c r="D42" s="35">
        <v>0</v>
      </c>
      <c r="E42" s="34">
        <v>1</v>
      </c>
      <c r="F42" s="35">
        <v>10</v>
      </c>
      <c r="G42" s="34">
        <v>0</v>
      </c>
      <c r="H42" s="35">
        <v>0</v>
      </c>
      <c r="I42" s="35">
        <f t="shared" si="4"/>
        <v>10</v>
      </c>
      <c r="J42" s="35"/>
      <c r="K42" s="111"/>
    </row>
    <row r="43" spans="1:11" s="36" customFormat="1">
      <c r="A43" s="46">
        <v>14</v>
      </c>
      <c r="B43" s="47" t="s">
        <v>78</v>
      </c>
      <c r="C43" s="34">
        <v>2</v>
      </c>
      <c r="D43" s="35">
        <v>1.1140110000000001</v>
      </c>
      <c r="E43" s="34">
        <v>2</v>
      </c>
      <c r="F43" s="35">
        <v>5.4885099999999998</v>
      </c>
      <c r="G43" s="34">
        <v>2</v>
      </c>
      <c r="H43" s="35">
        <v>0.147811</v>
      </c>
      <c r="I43" s="35">
        <f t="shared" si="4"/>
        <v>6.7503319999999993</v>
      </c>
      <c r="J43" s="35">
        <v>10.650302799999999</v>
      </c>
      <c r="K43" s="111">
        <f>I43/J43*100</f>
        <v>63.38159700022802</v>
      </c>
    </row>
    <row r="44" spans="1:11" s="36" customFormat="1">
      <c r="A44" s="46">
        <v>15</v>
      </c>
      <c r="B44" s="47" t="s">
        <v>84</v>
      </c>
      <c r="C44" s="34">
        <v>1</v>
      </c>
      <c r="D44" s="35">
        <v>0.05</v>
      </c>
      <c r="E44" s="34">
        <v>2</v>
      </c>
      <c r="F44" s="35">
        <v>5.81</v>
      </c>
      <c r="G44" s="34">
        <v>1</v>
      </c>
      <c r="H44" s="35">
        <v>2.0019999999999999E-3</v>
      </c>
      <c r="I44" s="35">
        <f t="shared" si="4"/>
        <v>5.8620019999999995</v>
      </c>
      <c r="J44" s="35">
        <v>0.52</v>
      </c>
      <c r="K44" s="111">
        <f>I44/J44*100</f>
        <v>1127.3080769230769</v>
      </c>
    </row>
    <row r="45" spans="1:11" s="36" customFormat="1">
      <c r="A45" s="46">
        <v>16</v>
      </c>
      <c r="B45" s="47" t="s">
        <v>82</v>
      </c>
      <c r="C45" s="34">
        <v>1</v>
      </c>
      <c r="D45" s="35">
        <v>3.5</v>
      </c>
      <c r="E45" s="34">
        <v>0</v>
      </c>
      <c r="F45" s="35">
        <v>0</v>
      </c>
      <c r="G45" s="34">
        <v>0</v>
      </c>
      <c r="H45" s="35">
        <v>0</v>
      </c>
      <c r="I45" s="35">
        <f t="shared" si="4"/>
        <v>3.5</v>
      </c>
      <c r="J45" s="35">
        <v>15.908479999999999</v>
      </c>
      <c r="K45" s="111">
        <f>I45/J45*100</f>
        <v>22.000844832441569</v>
      </c>
    </row>
    <row r="46" spans="1:11" s="36" customFormat="1">
      <c r="A46" s="46">
        <v>17</v>
      </c>
      <c r="B46" s="47" t="s">
        <v>75</v>
      </c>
      <c r="C46" s="34">
        <v>7</v>
      </c>
      <c r="D46" s="35">
        <v>2.6795010000000001</v>
      </c>
      <c r="E46" s="34">
        <v>0</v>
      </c>
      <c r="F46" s="35">
        <v>0</v>
      </c>
      <c r="G46" s="34">
        <v>6</v>
      </c>
      <c r="H46" s="35">
        <v>0.65639930000000002</v>
      </c>
      <c r="I46" s="35">
        <f t="shared" si="4"/>
        <v>3.3359003</v>
      </c>
      <c r="J46" s="35">
        <v>8.4436762000000005</v>
      </c>
      <c r="K46" s="111">
        <f>I46/J46*100</f>
        <v>39.507676762877288</v>
      </c>
    </row>
    <row r="47" spans="1:11" s="36" customFormat="1">
      <c r="A47" s="46">
        <v>18</v>
      </c>
      <c r="B47" s="47" t="s">
        <v>210</v>
      </c>
      <c r="C47" s="34">
        <v>0</v>
      </c>
      <c r="D47" s="35">
        <v>0</v>
      </c>
      <c r="E47" s="34">
        <v>0</v>
      </c>
      <c r="F47" s="35">
        <v>0</v>
      </c>
      <c r="G47" s="34">
        <v>1</v>
      </c>
      <c r="H47" s="35">
        <v>1.198</v>
      </c>
      <c r="I47" s="35">
        <f t="shared" si="4"/>
        <v>1.198</v>
      </c>
      <c r="J47" s="35"/>
      <c r="K47" s="111"/>
    </row>
    <row r="48" spans="1:11" s="36" customFormat="1">
      <c r="A48" s="46">
        <v>19</v>
      </c>
      <c r="B48" s="47" t="s">
        <v>77</v>
      </c>
      <c r="C48" s="34">
        <v>1</v>
      </c>
      <c r="D48" s="35">
        <v>0.03</v>
      </c>
      <c r="E48" s="34">
        <v>1</v>
      </c>
      <c r="F48" s="35">
        <v>1.0988990000000001</v>
      </c>
      <c r="G48" s="34">
        <v>3</v>
      </c>
      <c r="H48" s="35">
        <v>6.6355999999999998E-2</v>
      </c>
      <c r="I48" s="35">
        <f t="shared" si="4"/>
        <v>1.1952550000000002</v>
      </c>
      <c r="J48" s="35">
        <v>1.099237</v>
      </c>
      <c r="K48" s="111">
        <f>I48/J48*100</f>
        <v>108.73496798233685</v>
      </c>
    </row>
    <row r="49" spans="1:11" s="36" customFormat="1">
      <c r="A49" s="46">
        <v>20</v>
      </c>
      <c r="B49" s="47" t="s">
        <v>99</v>
      </c>
      <c r="C49" s="34">
        <v>0</v>
      </c>
      <c r="D49" s="35">
        <v>0</v>
      </c>
      <c r="E49" s="34">
        <v>0</v>
      </c>
      <c r="F49" s="35">
        <v>0</v>
      </c>
      <c r="G49" s="34">
        <v>5</v>
      </c>
      <c r="H49" s="35">
        <v>0.96861299999999995</v>
      </c>
      <c r="I49" s="35">
        <f t="shared" si="4"/>
        <v>0.96861299999999995</v>
      </c>
      <c r="J49" s="35">
        <v>0.26666800000000002</v>
      </c>
      <c r="K49" s="111">
        <f>I49/J49*100</f>
        <v>363.22805885970564</v>
      </c>
    </row>
    <row r="50" spans="1:11" s="36" customFormat="1">
      <c r="A50" s="46">
        <v>21</v>
      </c>
      <c r="B50" s="47" t="s">
        <v>88</v>
      </c>
      <c r="C50" s="34">
        <v>3</v>
      </c>
      <c r="D50" s="35">
        <v>6.5000000000000002E-2</v>
      </c>
      <c r="E50" s="34">
        <v>0</v>
      </c>
      <c r="F50" s="35">
        <v>0</v>
      </c>
      <c r="G50" s="34">
        <v>7</v>
      </c>
      <c r="H50" s="35">
        <v>0.73095723999999995</v>
      </c>
      <c r="I50" s="35">
        <f t="shared" si="4"/>
        <v>0.7959572399999999</v>
      </c>
      <c r="J50" s="35">
        <v>1.8081512200000001</v>
      </c>
      <c r="K50" s="111">
        <f>I50/J50*100</f>
        <v>44.020501780818968</v>
      </c>
    </row>
    <row r="51" spans="1:11" s="36" customFormat="1">
      <c r="A51" s="46">
        <v>22</v>
      </c>
      <c r="B51" s="47" t="s">
        <v>105</v>
      </c>
      <c r="C51" s="34">
        <v>0</v>
      </c>
      <c r="D51" s="35">
        <v>0</v>
      </c>
      <c r="E51" s="34">
        <v>1</v>
      </c>
      <c r="F51" s="35">
        <v>0.55000000000000004</v>
      </c>
      <c r="G51" s="34">
        <v>0</v>
      </c>
      <c r="H51" s="35">
        <v>0</v>
      </c>
      <c r="I51" s="35">
        <f t="shared" si="4"/>
        <v>0.55000000000000004</v>
      </c>
      <c r="J51" s="35"/>
      <c r="K51" s="111"/>
    </row>
    <row r="52" spans="1:11" s="36" customFormat="1">
      <c r="A52" s="46">
        <v>23</v>
      </c>
      <c r="B52" s="47" t="s">
        <v>212</v>
      </c>
      <c r="C52" s="34">
        <v>1</v>
      </c>
      <c r="D52" s="35">
        <v>0.5</v>
      </c>
      <c r="E52" s="34">
        <v>0</v>
      </c>
      <c r="F52" s="35">
        <v>0</v>
      </c>
      <c r="G52" s="34">
        <v>0</v>
      </c>
      <c r="H52" s="35">
        <v>0</v>
      </c>
      <c r="I52" s="35">
        <f t="shared" si="4"/>
        <v>0.5</v>
      </c>
      <c r="J52" s="35"/>
      <c r="K52" s="111"/>
    </row>
    <row r="53" spans="1:11" s="36" customFormat="1">
      <c r="A53" s="46">
        <v>24</v>
      </c>
      <c r="B53" s="47" t="s">
        <v>74</v>
      </c>
      <c r="C53" s="34">
        <v>4</v>
      </c>
      <c r="D53" s="35">
        <v>7.0336999999999997E-2</v>
      </c>
      <c r="E53" s="34">
        <v>0</v>
      </c>
      <c r="F53" s="35">
        <v>0</v>
      </c>
      <c r="G53" s="34">
        <v>7</v>
      </c>
      <c r="H53" s="35">
        <v>0.42241969000000001</v>
      </c>
      <c r="I53" s="35">
        <f t="shared" si="4"/>
        <v>0.49275669</v>
      </c>
      <c r="J53" s="35">
        <v>1.221000375</v>
      </c>
      <c r="K53" s="111">
        <f>I53/J53*100</f>
        <v>40.356800873218404</v>
      </c>
    </row>
    <row r="54" spans="1:11" s="36" customFormat="1">
      <c r="A54" s="46">
        <v>25</v>
      </c>
      <c r="B54" s="47" t="s">
        <v>141</v>
      </c>
      <c r="C54" s="34">
        <v>0</v>
      </c>
      <c r="D54" s="35">
        <v>0</v>
      </c>
      <c r="E54" s="34">
        <v>0</v>
      </c>
      <c r="F54" s="35">
        <v>0</v>
      </c>
      <c r="G54" s="34">
        <v>1</v>
      </c>
      <c r="H54" s="35">
        <v>0.38701622999999996</v>
      </c>
      <c r="I54" s="35">
        <f t="shared" si="4"/>
        <v>0.38701622999999996</v>
      </c>
      <c r="J54" s="35"/>
      <c r="K54" s="111"/>
    </row>
    <row r="55" spans="1:11" s="36" customFormat="1">
      <c r="A55" s="46">
        <v>26</v>
      </c>
      <c r="B55" s="47" t="s">
        <v>71</v>
      </c>
      <c r="C55" s="34">
        <v>1</v>
      </c>
      <c r="D55" s="35">
        <v>0.02</v>
      </c>
      <c r="E55" s="34">
        <v>0</v>
      </c>
      <c r="F55" s="35">
        <v>0</v>
      </c>
      <c r="G55" s="34">
        <v>3</v>
      </c>
      <c r="H55" s="35">
        <v>0.35826999999999998</v>
      </c>
      <c r="I55" s="35">
        <f t="shared" si="4"/>
        <v>0.37827</v>
      </c>
      <c r="J55" s="35">
        <v>0.111884</v>
      </c>
      <c r="K55" s="111">
        <f>I55/J55*100</f>
        <v>338.09123735297271</v>
      </c>
    </row>
    <row r="56" spans="1:11" s="36" customFormat="1">
      <c r="A56" s="46">
        <v>27</v>
      </c>
      <c r="B56" s="47" t="s">
        <v>95</v>
      </c>
      <c r="C56" s="34">
        <v>2</v>
      </c>
      <c r="D56" s="35">
        <v>3.4558999999999999E-2</v>
      </c>
      <c r="E56" s="34">
        <v>0</v>
      </c>
      <c r="F56" s="35">
        <v>0</v>
      </c>
      <c r="G56" s="34">
        <v>7</v>
      </c>
      <c r="H56" s="35">
        <v>0.33158233000000004</v>
      </c>
      <c r="I56" s="35">
        <f t="shared" si="4"/>
        <v>0.36614133000000004</v>
      </c>
      <c r="J56" s="35">
        <v>0.47027043000000002</v>
      </c>
      <c r="K56" s="111">
        <f>I56/J56*100</f>
        <v>77.857612693190177</v>
      </c>
    </row>
    <row r="57" spans="1:11" s="36" customFormat="1">
      <c r="A57" s="46">
        <v>28</v>
      </c>
      <c r="B57" s="47" t="s">
        <v>127</v>
      </c>
      <c r="C57" s="34">
        <v>0</v>
      </c>
      <c r="D57" s="35">
        <v>0</v>
      </c>
      <c r="E57" s="34">
        <v>1</v>
      </c>
      <c r="F57" s="35">
        <v>0.25</v>
      </c>
      <c r="G57" s="34">
        <v>0</v>
      </c>
      <c r="H57" s="35">
        <v>0</v>
      </c>
      <c r="I57" s="35">
        <f t="shared" si="4"/>
        <v>0.25</v>
      </c>
      <c r="J57" s="35"/>
      <c r="K57" s="111"/>
    </row>
    <row r="58" spans="1:11" s="36" customFormat="1">
      <c r="A58" s="46">
        <v>29</v>
      </c>
      <c r="B58" s="47" t="s">
        <v>240</v>
      </c>
      <c r="C58" s="34">
        <v>0</v>
      </c>
      <c r="D58" s="35">
        <v>0</v>
      </c>
      <c r="E58" s="34">
        <v>0</v>
      </c>
      <c r="F58" s="35">
        <v>0</v>
      </c>
      <c r="G58" s="34">
        <v>1</v>
      </c>
      <c r="H58" s="35">
        <v>0.25</v>
      </c>
      <c r="I58" s="35">
        <f t="shared" si="4"/>
        <v>0.25</v>
      </c>
      <c r="J58" s="35"/>
      <c r="K58" s="111"/>
    </row>
    <row r="59" spans="1:11" s="36" customFormat="1">
      <c r="A59" s="46">
        <v>30</v>
      </c>
      <c r="B59" s="47" t="s">
        <v>252</v>
      </c>
      <c r="C59" s="34">
        <v>0</v>
      </c>
      <c r="D59" s="35">
        <v>0</v>
      </c>
      <c r="E59" s="34">
        <v>0</v>
      </c>
      <c r="F59" s="35">
        <v>0</v>
      </c>
      <c r="G59" s="34">
        <v>1</v>
      </c>
      <c r="H59" s="35">
        <v>0.24691399999999999</v>
      </c>
      <c r="I59" s="35">
        <f t="shared" si="4"/>
        <v>0.24691399999999999</v>
      </c>
      <c r="J59" s="35"/>
      <c r="K59" s="111"/>
    </row>
    <row r="60" spans="1:11" s="36" customFormat="1">
      <c r="A60" s="46">
        <v>31</v>
      </c>
      <c r="B60" s="35" t="s">
        <v>89</v>
      </c>
      <c r="C60" s="34">
        <v>1</v>
      </c>
      <c r="D60" s="35">
        <v>4.4999999999999998E-2</v>
      </c>
      <c r="E60" s="34">
        <v>0</v>
      </c>
      <c r="F60" s="35">
        <v>0</v>
      </c>
      <c r="G60" s="34">
        <v>1</v>
      </c>
      <c r="H60" s="35">
        <v>9.3003000000000002E-2</v>
      </c>
      <c r="I60" s="35">
        <f t="shared" si="4"/>
        <v>0.13800299999999999</v>
      </c>
      <c r="J60" s="35">
        <v>10.173088999999999</v>
      </c>
      <c r="K60" s="111">
        <f>I60/J60*100</f>
        <v>1.3565496183116061</v>
      </c>
    </row>
    <row r="61" spans="1:11" s="36" customFormat="1">
      <c r="A61" s="46">
        <v>32</v>
      </c>
      <c r="B61" s="47" t="s">
        <v>132</v>
      </c>
      <c r="C61" s="34">
        <v>0</v>
      </c>
      <c r="D61" s="35">
        <v>0</v>
      </c>
      <c r="E61" s="34">
        <v>0</v>
      </c>
      <c r="F61" s="35">
        <v>0</v>
      </c>
      <c r="G61" s="34">
        <v>1</v>
      </c>
      <c r="H61" s="35">
        <v>0.123458</v>
      </c>
      <c r="I61" s="35">
        <f t="shared" si="4"/>
        <v>0.123458</v>
      </c>
      <c r="J61" s="35"/>
      <c r="K61" s="111"/>
    </row>
    <row r="62" spans="1:11" s="36" customFormat="1">
      <c r="A62" s="46">
        <v>33</v>
      </c>
      <c r="B62" s="47" t="s">
        <v>93</v>
      </c>
      <c r="C62" s="34">
        <v>0</v>
      </c>
      <c r="D62" s="35">
        <v>0</v>
      </c>
      <c r="E62" s="34">
        <v>0</v>
      </c>
      <c r="F62" s="35">
        <v>0</v>
      </c>
      <c r="G62" s="34">
        <v>1</v>
      </c>
      <c r="H62" s="35">
        <v>0.12325800000000001</v>
      </c>
      <c r="I62" s="35">
        <f t="shared" si="4"/>
        <v>0.12325800000000001</v>
      </c>
      <c r="J62" s="35">
        <v>0.38947500000000002</v>
      </c>
      <c r="K62" s="111">
        <f>I62/J62*100</f>
        <v>31.647217408049301</v>
      </c>
    </row>
    <row r="63" spans="1:11" s="36" customFormat="1">
      <c r="A63" s="46">
        <v>34</v>
      </c>
      <c r="B63" s="47" t="s">
        <v>115</v>
      </c>
      <c r="C63" s="34">
        <v>2</v>
      </c>
      <c r="D63" s="35">
        <v>0.04</v>
      </c>
      <c r="E63" s="34">
        <v>0</v>
      </c>
      <c r="F63" s="35">
        <v>0</v>
      </c>
      <c r="G63" s="34">
        <v>0</v>
      </c>
      <c r="H63" s="35">
        <v>0</v>
      </c>
      <c r="I63" s="35">
        <f t="shared" si="4"/>
        <v>0.04</v>
      </c>
      <c r="J63" s="35">
        <v>0.46100085999999996</v>
      </c>
      <c r="K63" s="111">
        <f>I63/J63*100</f>
        <v>8.6767734012470186</v>
      </c>
    </row>
    <row r="64" spans="1:11" s="36" customFormat="1">
      <c r="A64" s="46">
        <v>35</v>
      </c>
      <c r="B64" s="47" t="s">
        <v>112</v>
      </c>
      <c r="C64" s="34">
        <v>1</v>
      </c>
      <c r="D64" s="35">
        <v>0.03</v>
      </c>
      <c r="E64" s="34">
        <v>0</v>
      </c>
      <c r="F64" s="35">
        <v>0</v>
      </c>
      <c r="G64" s="34">
        <v>0</v>
      </c>
      <c r="H64" s="35">
        <v>0</v>
      </c>
      <c r="I64" s="35">
        <f t="shared" si="4"/>
        <v>0.03</v>
      </c>
      <c r="J64" s="35"/>
      <c r="K64" s="111"/>
    </row>
    <row r="65" spans="1:11" s="36" customFormat="1">
      <c r="A65" s="46">
        <v>36</v>
      </c>
      <c r="B65" s="47" t="s">
        <v>94</v>
      </c>
      <c r="C65" s="34">
        <v>1</v>
      </c>
      <c r="D65" s="35">
        <v>0.02</v>
      </c>
      <c r="E65" s="34">
        <v>0</v>
      </c>
      <c r="F65" s="35">
        <v>0</v>
      </c>
      <c r="G65" s="34">
        <v>0</v>
      </c>
      <c r="H65" s="35">
        <v>0</v>
      </c>
      <c r="I65" s="35">
        <f t="shared" si="4"/>
        <v>0.02</v>
      </c>
      <c r="J65" s="35">
        <v>1.9108588100000001</v>
      </c>
      <c r="K65" s="111">
        <f>I65/J65*100</f>
        <v>1.0466498045452137</v>
      </c>
    </row>
    <row r="66" spans="1:11" s="36" customFormat="1">
      <c r="A66" s="46">
        <v>37</v>
      </c>
      <c r="B66" s="47" t="s">
        <v>142</v>
      </c>
      <c r="C66" s="34">
        <v>0</v>
      </c>
      <c r="D66" s="35">
        <v>0</v>
      </c>
      <c r="E66" s="34">
        <v>0</v>
      </c>
      <c r="F66" s="35">
        <v>0</v>
      </c>
      <c r="G66" s="34">
        <v>1</v>
      </c>
      <c r="H66" s="35">
        <v>1.2557E-2</v>
      </c>
      <c r="I66" s="35">
        <f t="shared" si="4"/>
        <v>1.2557E-2</v>
      </c>
      <c r="J66" s="35"/>
      <c r="K66" s="111"/>
    </row>
    <row r="67" spans="1:11" s="36" customFormat="1">
      <c r="A67" s="46">
        <v>38</v>
      </c>
      <c r="B67" s="47" t="s">
        <v>288</v>
      </c>
      <c r="C67" s="34">
        <v>0</v>
      </c>
      <c r="D67" s="35">
        <v>0</v>
      </c>
      <c r="E67" s="34">
        <v>0</v>
      </c>
      <c r="F67" s="35">
        <v>0</v>
      </c>
      <c r="G67" s="34">
        <v>1</v>
      </c>
      <c r="H67" s="104">
        <v>4.26E-4</v>
      </c>
      <c r="I67" s="104">
        <f t="shared" si="4"/>
        <v>4.26E-4</v>
      </c>
      <c r="J67" s="35"/>
      <c r="K67" s="111"/>
    </row>
    <row r="68" spans="1:11" s="36" customFormat="1">
      <c r="A68" s="46">
        <v>39</v>
      </c>
      <c r="B68" s="47" t="s">
        <v>103</v>
      </c>
      <c r="C68" s="34">
        <v>1</v>
      </c>
      <c r="D68" s="35">
        <v>39.299999999999997</v>
      </c>
      <c r="E68" s="34">
        <v>1</v>
      </c>
      <c r="F68" s="35">
        <v>-39.299999999999997</v>
      </c>
      <c r="G68" s="34">
        <v>0</v>
      </c>
      <c r="H68" s="35">
        <v>0</v>
      </c>
      <c r="I68" s="35">
        <f t="shared" si="4"/>
        <v>0</v>
      </c>
      <c r="J68" s="35">
        <v>30</v>
      </c>
      <c r="K68" s="111">
        <f>I68/J68*100</f>
        <v>0</v>
      </c>
    </row>
    <row r="69" spans="1:11" s="40" customFormat="1" ht="14.25">
      <c r="A69" s="160" t="s">
        <v>62</v>
      </c>
      <c r="B69" s="161"/>
      <c r="C69" s="38">
        <f t="shared" ref="C69:I69" si="6">SUM(C30:C68)</f>
        <v>190</v>
      </c>
      <c r="D69" s="39">
        <f t="shared" si="6"/>
        <v>2011.1155299599993</v>
      </c>
      <c r="E69" s="38">
        <f t="shared" si="6"/>
        <v>75</v>
      </c>
      <c r="F69" s="39">
        <f t="shared" si="6"/>
        <v>235.40943411181644</v>
      </c>
      <c r="G69" s="38">
        <f t="shared" si="6"/>
        <v>174</v>
      </c>
      <c r="H69" s="39">
        <f t="shared" si="6"/>
        <v>116.47994930000002</v>
      </c>
      <c r="I69" s="39">
        <f t="shared" si="6"/>
        <v>2363.0049133718167</v>
      </c>
      <c r="J69" s="148"/>
      <c r="K69" s="112">
        <f>K24</f>
        <v>140.20863594156009</v>
      </c>
    </row>
    <row r="70" spans="1:11" s="44" customFormat="1" ht="14.25">
      <c r="A70" s="41"/>
      <c r="B70" s="41"/>
      <c r="C70" s="42"/>
      <c r="D70" s="43"/>
      <c r="E70" s="42"/>
      <c r="F70" s="43"/>
      <c r="G70" s="42"/>
      <c r="H70" s="43"/>
      <c r="I70" s="43"/>
      <c r="J70" s="113"/>
      <c r="K70" s="114"/>
    </row>
    <row r="71" spans="1:11" s="44" customFormat="1">
      <c r="A71" s="41"/>
      <c r="B71" s="41"/>
      <c r="C71" s="42"/>
      <c r="D71" s="43"/>
      <c r="E71" s="42"/>
      <c r="F71" s="43"/>
      <c r="G71" s="42"/>
      <c r="H71" s="43"/>
      <c r="I71" s="43"/>
      <c r="J71" s="21"/>
      <c r="K71" s="21"/>
    </row>
    <row r="72" spans="1:11" s="44" customFormat="1">
      <c r="A72" s="41"/>
      <c r="B72" s="41"/>
      <c r="C72" s="42"/>
      <c r="D72" s="43"/>
      <c r="E72" s="42"/>
      <c r="F72" s="43"/>
      <c r="G72" s="42"/>
      <c r="H72" s="43"/>
      <c r="I72" s="43"/>
      <c r="J72" s="21"/>
      <c r="K72" s="21"/>
    </row>
    <row r="73" spans="1:11" ht="15.75">
      <c r="A73" s="157" t="s">
        <v>292</v>
      </c>
      <c r="B73" s="157"/>
      <c r="C73" s="157"/>
      <c r="D73" s="157"/>
      <c r="E73" s="157"/>
      <c r="F73" s="157"/>
      <c r="G73" s="157"/>
      <c r="H73" s="157"/>
      <c r="I73" s="157"/>
      <c r="J73" s="157"/>
      <c r="K73" s="157"/>
    </row>
    <row r="74" spans="1:11">
      <c r="A74" s="154" t="str">
        <f>A6</f>
        <v>Tính từ 01/01/2024 đến 20/01/2024</v>
      </c>
      <c r="B74" s="154"/>
      <c r="C74" s="154"/>
      <c r="D74" s="154"/>
      <c r="E74" s="154"/>
      <c r="F74" s="154"/>
      <c r="G74" s="154"/>
      <c r="H74" s="154"/>
      <c r="I74" s="154"/>
      <c r="J74" s="154"/>
      <c r="K74" s="154"/>
    </row>
    <row r="75" spans="1:11" ht="18.75" customHeight="1"/>
    <row r="76" spans="1:11" ht="51">
      <c r="A76" s="27" t="s">
        <v>1</v>
      </c>
      <c r="B76" s="30" t="s">
        <v>145</v>
      </c>
      <c r="C76" s="30" t="s">
        <v>37</v>
      </c>
      <c r="D76" s="30" t="s">
        <v>38</v>
      </c>
      <c r="E76" s="30" t="s">
        <v>39</v>
      </c>
      <c r="F76" s="30" t="s">
        <v>40</v>
      </c>
      <c r="G76" s="30" t="s">
        <v>41</v>
      </c>
      <c r="H76" s="30" t="s">
        <v>42</v>
      </c>
      <c r="I76" s="30" t="s">
        <v>43</v>
      </c>
      <c r="J76" s="109" t="s">
        <v>314</v>
      </c>
      <c r="K76" s="110" t="s">
        <v>296</v>
      </c>
    </row>
    <row r="77" spans="1:11" s="36" customFormat="1" ht="14.25" customHeight="1">
      <c r="A77" s="46">
        <v>1</v>
      </c>
      <c r="B77" s="35" t="s">
        <v>149</v>
      </c>
      <c r="C77" s="34">
        <v>10</v>
      </c>
      <c r="D77" s="35">
        <v>859.84378234000008</v>
      </c>
      <c r="E77" s="34">
        <v>6</v>
      </c>
      <c r="F77" s="35">
        <v>5.095305234375</v>
      </c>
      <c r="G77" s="34">
        <v>7</v>
      </c>
      <c r="H77" s="35">
        <v>2.3153450000000002</v>
      </c>
      <c r="I77" s="35">
        <f t="shared" ref="I77:I111" si="7">D77+F77+H77</f>
        <v>867.25443257437507</v>
      </c>
      <c r="J77" s="35">
        <v>21.821304179999998</v>
      </c>
      <c r="K77" s="111">
        <f t="shared" ref="K77:K84" si="8">I77/J77*100</f>
        <v>3974.3473873997168</v>
      </c>
    </row>
    <row r="78" spans="1:11" s="36" customFormat="1" ht="14.25" customHeight="1">
      <c r="A78" s="46">
        <v>2</v>
      </c>
      <c r="B78" s="35" t="s">
        <v>151</v>
      </c>
      <c r="C78" s="34">
        <v>2</v>
      </c>
      <c r="D78" s="35">
        <v>279.26715899999999</v>
      </c>
      <c r="E78" s="34">
        <v>0</v>
      </c>
      <c r="F78" s="35">
        <v>0</v>
      </c>
      <c r="G78" s="34">
        <v>1</v>
      </c>
      <c r="H78" s="35">
        <v>2.5</v>
      </c>
      <c r="I78" s="35">
        <f t="shared" si="7"/>
        <v>281.76715899999999</v>
      </c>
      <c r="J78" s="35">
        <v>115.85607197</v>
      </c>
      <c r="K78" s="111">
        <f t="shared" si="8"/>
        <v>243.20448139564178</v>
      </c>
    </row>
    <row r="79" spans="1:11" s="36" customFormat="1" ht="14.25" customHeight="1">
      <c r="A79" s="46">
        <v>3</v>
      </c>
      <c r="B79" s="35" t="s">
        <v>159</v>
      </c>
      <c r="C79" s="34">
        <v>8</v>
      </c>
      <c r="D79" s="35">
        <v>63.622625999999997</v>
      </c>
      <c r="E79" s="34">
        <v>4</v>
      </c>
      <c r="F79" s="35">
        <v>132.0800123125</v>
      </c>
      <c r="G79" s="34">
        <v>2</v>
      </c>
      <c r="H79" s="35">
        <v>2.0421939999999998</v>
      </c>
      <c r="I79" s="35">
        <f t="shared" si="7"/>
        <v>197.74483231249999</v>
      </c>
      <c r="J79" s="35">
        <v>791.8773789899999</v>
      </c>
      <c r="K79" s="111">
        <f t="shared" si="8"/>
        <v>24.971648080756349</v>
      </c>
    </row>
    <row r="80" spans="1:11" s="36" customFormat="1" ht="14.25" customHeight="1">
      <c r="A80" s="46">
        <v>4</v>
      </c>
      <c r="B80" s="35" t="s">
        <v>154</v>
      </c>
      <c r="C80" s="34">
        <v>21</v>
      </c>
      <c r="D80" s="35">
        <v>129.79954799999999</v>
      </c>
      <c r="E80" s="34">
        <v>12</v>
      </c>
      <c r="F80" s="35">
        <v>33.824492624999998</v>
      </c>
      <c r="G80" s="34">
        <v>4</v>
      </c>
      <c r="H80" s="35">
        <v>0.83666761999999995</v>
      </c>
      <c r="I80" s="35">
        <f t="shared" si="7"/>
        <v>164.46070824499998</v>
      </c>
      <c r="J80" s="35">
        <v>137.93591716999998</v>
      </c>
      <c r="K80" s="111">
        <f t="shared" si="8"/>
        <v>119.22979280466113</v>
      </c>
    </row>
    <row r="81" spans="1:11" s="36" customFormat="1" ht="14.25" customHeight="1">
      <c r="A81" s="46">
        <v>5</v>
      </c>
      <c r="B81" s="35" t="s">
        <v>152</v>
      </c>
      <c r="C81" s="34">
        <v>5</v>
      </c>
      <c r="D81" s="35">
        <v>138.75783000000001</v>
      </c>
      <c r="E81" s="34">
        <v>7</v>
      </c>
      <c r="F81" s="35">
        <v>25.247413999999999</v>
      </c>
      <c r="G81" s="34">
        <v>0</v>
      </c>
      <c r="H81" s="35">
        <v>0</v>
      </c>
      <c r="I81" s="35">
        <f t="shared" si="7"/>
        <v>164.005244</v>
      </c>
      <c r="J81" s="35">
        <v>154.27627891</v>
      </c>
      <c r="K81" s="111">
        <f t="shared" si="8"/>
        <v>106.30619636326306</v>
      </c>
    </row>
    <row r="82" spans="1:11" s="36" customFormat="1" ht="14.25" customHeight="1">
      <c r="A82" s="46">
        <v>6</v>
      </c>
      <c r="B82" s="35" t="s">
        <v>153</v>
      </c>
      <c r="C82" s="34">
        <v>11</v>
      </c>
      <c r="D82" s="35">
        <v>139.96228099999999</v>
      </c>
      <c r="E82" s="34">
        <v>4</v>
      </c>
      <c r="F82" s="35">
        <v>7.65</v>
      </c>
      <c r="G82" s="34">
        <v>3</v>
      </c>
      <c r="H82" s="35">
        <v>0.2228</v>
      </c>
      <c r="I82" s="35">
        <f t="shared" si="7"/>
        <v>147.835081</v>
      </c>
      <c r="J82" s="35">
        <v>79.173999999999992</v>
      </c>
      <c r="K82" s="111">
        <f t="shared" si="8"/>
        <v>186.7217533533736</v>
      </c>
    </row>
    <row r="83" spans="1:11" s="36" customFormat="1" ht="14.25" customHeight="1">
      <c r="A83" s="46">
        <v>7</v>
      </c>
      <c r="B83" s="35" t="s">
        <v>147</v>
      </c>
      <c r="C83" s="34">
        <v>80</v>
      </c>
      <c r="D83" s="35">
        <v>23.77914762</v>
      </c>
      <c r="E83" s="34">
        <v>7</v>
      </c>
      <c r="F83" s="35">
        <v>8.8783626899414063</v>
      </c>
      <c r="G83" s="34">
        <v>136</v>
      </c>
      <c r="H83" s="35">
        <v>93.022143839999998</v>
      </c>
      <c r="I83" s="35">
        <f t="shared" si="7"/>
        <v>125.6796541499414</v>
      </c>
      <c r="J83" s="35">
        <v>179.04390698750001</v>
      </c>
      <c r="K83" s="111">
        <f t="shared" si="8"/>
        <v>70.194879158169712</v>
      </c>
    </row>
    <row r="84" spans="1:11" s="36" customFormat="1" ht="14.25" customHeight="1">
      <c r="A84" s="46">
        <v>8</v>
      </c>
      <c r="B84" s="35" t="s">
        <v>155</v>
      </c>
      <c r="C84" s="34">
        <v>3</v>
      </c>
      <c r="D84" s="35">
        <v>133.33525900000001</v>
      </c>
      <c r="E84" s="34">
        <v>4</v>
      </c>
      <c r="F84" s="35">
        <v>-46.597723999999999</v>
      </c>
      <c r="G84" s="34">
        <v>1</v>
      </c>
      <c r="H84" s="35">
        <v>2.0599999999999999E-4</v>
      </c>
      <c r="I84" s="35">
        <f t="shared" si="7"/>
        <v>86.737741000000014</v>
      </c>
      <c r="J84" s="35">
        <v>49.648454000000001</v>
      </c>
      <c r="K84" s="111">
        <f t="shared" si="8"/>
        <v>174.70381051542915</v>
      </c>
    </row>
    <row r="85" spans="1:11" s="36" customFormat="1" ht="14.25" customHeight="1">
      <c r="A85" s="46">
        <v>9</v>
      </c>
      <c r="B85" s="35" t="s">
        <v>165</v>
      </c>
      <c r="C85" s="34">
        <v>3</v>
      </c>
      <c r="D85" s="35">
        <v>63.3508</v>
      </c>
      <c r="E85" s="34">
        <v>1</v>
      </c>
      <c r="F85" s="35">
        <v>1</v>
      </c>
      <c r="G85" s="34">
        <v>0</v>
      </c>
      <c r="H85" s="35">
        <v>0</v>
      </c>
      <c r="I85" s="35">
        <f t="shared" si="7"/>
        <v>64.350799999999992</v>
      </c>
      <c r="J85" s="35"/>
      <c r="K85" s="111"/>
    </row>
    <row r="86" spans="1:11" s="36" customFormat="1" ht="14.25" customHeight="1">
      <c r="A86" s="46">
        <v>10</v>
      </c>
      <c r="B86" s="35" t="s">
        <v>150</v>
      </c>
      <c r="C86" s="34">
        <v>4</v>
      </c>
      <c r="D86" s="35">
        <v>42.928445000000004</v>
      </c>
      <c r="E86" s="34">
        <v>8</v>
      </c>
      <c r="F86" s="35">
        <v>5.2774979999999996</v>
      </c>
      <c r="G86" s="34">
        <v>10</v>
      </c>
      <c r="H86" s="35">
        <v>12.24359617</v>
      </c>
      <c r="I86" s="35">
        <f t="shared" si="7"/>
        <v>60.449539170000008</v>
      </c>
      <c r="J86" s="35">
        <v>11.812915680000001</v>
      </c>
      <c r="K86" s="111">
        <f>I86/J86*100</f>
        <v>511.72412304901849</v>
      </c>
    </row>
    <row r="87" spans="1:11" s="36" customFormat="1" ht="14.25" customHeight="1">
      <c r="A87" s="46">
        <v>11</v>
      </c>
      <c r="B87" s="35" t="s">
        <v>161</v>
      </c>
      <c r="C87" s="34">
        <v>5</v>
      </c>
      <c r="D87" s="35">
        <v>10.14</v>
      </c>
      <c r="E87" s="34">
        <v>2</v>
      </c>
      <c r="F87" s="35">
        <v>15.62</v>
      </c>
      <c r="G87" s="34">
        <v>0</v>
      </c>
      <c r="H87" s="35">
        <v>0</v>
      </c>
      <c r="I87" s="35">
        <f t="shared" si="7"/>
        <v>25.759999999999998</v>
      </c>
      <c r="J87" s="35">
        <v>21.620974</v>
      </c>
      <c r="K87" s="111">
        <f>I87/J87*100</f>
        <v>119.14356864773991</v>
      </c>
    </row>
    <row r="88" spans="1:11" s="36" customFormat="1" ht="14.25" customHeight="1">
      <c r="A88" s="46">
        <v>12</v>
      </c>
      <c r="B88" s="35" t="s">
        <v>157</v>
      </c>
      <c r="C88" s="34">
        <v>6</v>
      </c>
      <c r="D88" s="35">
        <v>11.736840000000001</v>
      </c>
      <c r="E88" s="34">
        <v>7</v>
      </c>
      <c r="F88" s="35">
        <v>9.3350272499999996</v>
      </c>
      <c r="G88" s="34">
        <v>2</v>
      </c>
      <c r="H88" s="35">
        <v>1.58019519</v>
      </c>
      <c r="I88" s="35">
        <f t="shared" si="7"/>
        <v>22.652062440000002</v>
      </c>
      <c r="J88" s="35">
        <v>-15.545074530000001</v>
      </c>
      <c r="K88" s="111">
        <f>I88/J88*100</f>
        <v>-145.71858369854982</v>
      </c>
    </row>
    <row r="89" spans="1:11" s="36" customFormat="1" ht="14.25" customHeight="1">
      <c r="A89" s="46">
        <v>13</v>
      </c>
      <c r="B89" s="35" t="s">
        <v>172</v>
      </c>
      <c r="C89" s="34">
        <v>2</v>
      </c>
      <c r="D89" s="35">
        <v>20</v>
      </c>
      <c r="E89" s="34">
        <v>0</v>
      </c>
      <c r="F89" s="35">
        <v>0</v>
      </c>
      <c r="G89" s="34">
        <v>0</v>
      </c>
      <c r="H89" s="35">
        <v>0</v>
      </c>
      <c r="I89" s="35">
        <f t="shared" si="7"/>
        <v>20</v>
      </c>
      <c r="J89" s="35"/>
      <c r="K89" s="111"/>
    </row>
    <row r="90" spans="1:11" s="36" customFormat="1" ht="14.25" customHeight="1">
      <c r="A90" s="46">
        <v>14</v>
      </c>
      <c r="B90" s="35" t="s">
        <v>156</v>
      </c>
      <c r="C90" s="34">
        <v>3</v>
      </c>
      <c r="D90" s="35">
        <v>16.98</v>
      </c>
      <c r="E90" s="34">
        <v>2</v>
      </c>
      <c r="F90" s="35">
        <v>1.3988989999999999</v>
      </c>
      <c r="G90" s="34">
        <v>0</v>
      </c>
      <c r="H90" s="35">
        <v>0</v>
      </c>
      <c r="I90" s="35">
        <f t="shared" si="7"/>
        <v>18.378899000000001</v>
      </c>
      <c r="J90" s="35">
        <v>1.335</v>
      </c>
      <c r="K90" s="111">
        <f>I90/J90*100</f>
        <v>1376.6965543071162</v>
      </c>
    </row>
    <row r="91" spans="1:11" s="36" customFormat="1" ht="14.25" customHeight="1">
      <c r="A91" s="46">
        <v>15</v>
      </c>
      <c r="B91" s="35" t="s">
        <v>174</v>
      </c>
      <c r="C91" s="34">
        <v>0</v>
      </c>
      <c r="D91" s="35">
        <v>0</v>
      </c>
      <c r="E91" s="34">
        <v>1</v>
      </c>
      <c r="F91" s="35">
        <v>17.415216000000001</v>
      </c>
      <c r="G91" s="34">
        <v>0</v>
      </c>
      <c r="H91" s="35">
        <v>0</v>
      </c>
      <c r="I91" s="35">
        <f t="shared" si="7"/>
        <v>17.415216000000001</v>
      </c>
      <c r="J91" s="35"/>
      <c r="K91" s="111"/>
    </row>
    <row r="92" spans="1:11" s="36" customFormat="1" ht="14.25" customHeight="1">
      <c r="A92" s="46">
        <v>16</v>
      </c>
      <c r="B92" s="35" t="s">
        <v>180</v>
      </c>
      <c r="C92" s="34">
        <v>4</v>
      </c>
      <c r="D92" s="35">
        <v>16.091000000000001</v>
      </c>
      <c r="E92" s="34">
        <v>0</v>
      </c>
      <c r="F92" s="35">
        <v>0</v>
      </c>
      <c r="G92" s="34">
        <v>0</v>
      </c>
      <c r="H92" s="35">
        <v>0</v>
      </c>
      <c r="I92" s="35">
        <f t="shared" si="7"/>
        <v>16.091000000000001</v>
      </c>
      <c r="J92" s="35">
        <v>3.5</v>
      </c>
      <c r="K92" s="111">
        <f>I92/J92*100</f>
        <v>459.74285714285719</v>
      </c>
    </row>
    <row r="93" spans="1:11" s="36" customFormat="1" ht="14.25" customHeight="1">
      <c r="A93" s="46">
        <v>17</v>
      </c>
      <c r="B93" s="35" t="s">
        <v>146</v>
      </c>
      <c r="C93" s="34">
        <v>0</v>
      </c>
      <c r="D93" s="35">
        <v>0</v>
      </c>
      <c r="E93" s="34">
        <v>1</v>
      </c>
      <c r="F93" s="35">
        <v>16</v>
      </c>
      <c r="G93" s="34">
        <v>0</v>
      </c>
      <c r="H93" s="35">
        <v>0</v>
      </c>
      <c r="I93" s="35">
        <f t="shared" si="7"/>
        <v>16</v>
      </c>
      <c r="J93" s="35"/>
      <c r="K93" s="111"/>
    </row>
    <row r="94" spans="1:11" s="36" customFormat="1" ht="14.25" customHeight="1">
      <c r="A94" s="46">
        <v>18</v>
      </c>
      <c r="B94" s="47" t="s">
        <v>187</v>
      </c>
      <c r="C94" s="34">
        <v>2</v>
      </c>
      <c r="D94" s="35">
        <v>13.641664</v>
      </c>
      <c r="E94" s="34">
        <v>0</v>
      </c>
      <c r="F94" s="35">
        <v>0</v>
      </c>
      <c r="G94" s="34">
        <v>0</v>
      </c>
      <c r="H94" s="35">
        <v>0</v>
      </c>
      <c r="I94" s="35">
        <f t="shared" si="7"/>
        <v>13.641664</v>
      </c>
      <c r="J94" s="35">
        <v>4.2276000000000001E-2</v>
      </c>
      <c r="K94" s="111">
        <f>I94/J94*100</f>
        <v>32268.104834894501</v>
      </c>
    </row>
    <row r="95" spans="1:11" s="36" customFormat="1" ht="14.25" customHeight="1">
      <c r="A95" s="46">
        <v>19</v>
      </c>
      <c r="B95" s="35" t="s">
        <v>162</v>
      </c>
      <c r="C95" s="34">
        <v>1</v>
      </c>
      <c r="D95" s="35">
        <v>3.0039419999999999</v>
      </c>
      <c r="E95" s="34">
        <v>3</v>
      </c>
      <c r="F95" s="35">
        <v>8.6259979999999992</v>
      </c>
      <c r="G95" s="34">
        <v>2</v>
      </c>
      <c r="H95" s="35">
        <v>1.37748</v>
      </c>
      <c r="I95" s="35">
        <f t="shared" si="7"/>
        <v>13.00742</v>
      </c>
      <c r="J95" s="35">
        <v>14.191524600000001</v>
      </c>
      <c r="K95" s="111">
        <f>I95/J95*100</f>
        <v>91.656255170779872</v>
      </c>
    </row>
    <row r="96" spans="1:11" s="36" customFormat="1" ht="14.25" customHeight="1">
      <c r="A96" s="46">
        <v>20</v>
      </c>
      <c r="B96" s="35" t="s">
        <v>163</v>
      </c>
      <c r="C96" s="34">
        <v>2</v>
      </c>
      <c r="D96" s="35">
        <v>12</v>
      </c>
      <c r="E96" s="34">
        <v>1</v>
      </c>
      <c r="F96" s="35">
        <v>0.61236999999999997</v>
      </c>
      <c r="G96" s="34">
        <v>0</v>
      </c>
      <c r="H96" s="35">
        <v>0</v>
      </c>
      <c r="I96" s="35">
        <f t="shared" si="7"/>
        <v>12.61237</v>
      </c>
      <c r="J96" s="35"/>
      <c r="K96" s="111"/>
    </row>
    <row r="97" spans="1:11" s="36" customFormat="1" ht="14.25" customHeight="1">
      <c r="A97" s="46">
        <v>21</v>
      </c>
      <c r="B97" s="35" t="s">
        <v>169</v>
      </c>
      <c r="C97" s="34">
        <v>1</v>
      </c>
      <c r="D97" s="35">
        <v>3</v>
      </c>
      <c r="E97" s="34">
        <v>1</v>
      </c>
      <c r="F97" s="35">
        <v>4.8099999999999996</v>
      </c>
      <c r="G97" s="34">
        <v>0</v>
      </c>
      <c r="H97" s="35">
        <v>0</v>
      </c>
      <c r="I97" s="35">
        <f t="shared" si="7"/>
        <v>7.81</v>
      </c>
      <c r="J97" s="35">
        <v>14.8</v>
      </c>
      <c r="K97" s="111">
        <f>I97/J97*100</f>
        <v>52.770270270270267</v>
      </c>
    </row>
    <row r="98" spans="1:11" s="36" customFormat="1" ht="14.25" customHeight="1">
      <c r="A98" s="46">
        <v>22</v>
      </c>
      <c r="B98" s="35" t="s">
        <v>148</v>
      </c>
      <c r="C98" s="34">
        <v>1</v>
      </c>
      <c r="D98" s="35">
        <v>3</v>
      </c>
      <c r="E98" s="34">
        <v>2</v>
      </c>
      <c r="F98" s="35">
        <v>2.35</v>
      </c>
      <c r="G98" s="34">
        <v>1</v>
      </c>
      <c r="H98" s="35">
        <v>0.20416667000000002</v>
      </c>
      <c r="I98" s="35">
        <f t="shared" si="7"/>
        <v>5.5541666699999999</v>
      </c>
      <c r="J98" s="35">
        <v>58.129209125000003</v>
      </c>
      <c r="K98" s="111">
        <f>I98/J98*100</f>
        <v>9.5548636453257441</v>
      </c>
    </row>
    <row r="99" spans="1:11" s="36" customFormat="1" ht="14.25" customHeight="1">
      <c r="A99" s="46">
        <v>23</v>
      </c>
      <c r="B99" s="49" t="s">
        <v>176</v>
      </c>
      <c r="C99" s="34">
        <v>2</v>
      </c>
      <c r="D99" s="35">
        <v>12.5</v>
      </c>
      <c r="E99" s="34">
        <v>1</v>
      </c>
      <c r="F99" s="35">
        <v>-7.2134369999999999</v>
      </c>
      <c r="G99" s="34">
        <v>0</v>
      </c>
      <c r="H99" s="35">
        <v>0</v>
      </c>
      <c r="I99" s="35">
        <f t="shared" si="7"/>
        <v>5.2865630000000001</v>
      </c>
      <c r="J99" s="35">
        <v>13.196382</v>
      </c>
      <c r="K99" s="111">
        <f>I99/J99*100</f>
        <v>40.060699970643469</v>
      </c>
    </row>
    <row r="100" spans="1:11" s="36" customFormat="1" ht="14.25" customHeight="1">
      <c r="A100" s="46">
        <v>24</v>
      </c>
      <c r="B100" s="35" t="s">
        <v>175</v>
      </c>
      <c r="C100" s="34">
        <v>1</v>
      </c>
      <c r="D100" s="35">
        <v>5.2</v>
      </c>
      <c r="E100" s="34">
        <v>0</v>
      </c>
      <c r="F100" s="35">
        <v>0</v>
      </c>
      <c r="G100" s="34">
        <v>0</v>
      </c>
      <c r="H100" s="35">
        <v>0</v>
      </c>
      <c r="I100" s="35">
        <f t="shared" si="7"/>
        <v>5.2</v>
      </c>
      <c r="J100" s="35">
        <v>0.17019999999999999</v>
      </c>
      <c r="K100" s="111">
        <f>I100/J100*100</f>
        <v>3055.2291421856639</v>
      </c>
    </row>
    <row r="101" spans="1:11" s="36" customFormat="1" ht="14.25" customHeight="1">
      <c r="A101" s="46">
        <v>25</v>
      </c>
      <c r="B101" s="35" t="s">
        <v>168</v>
      </c>
      <c r="C101" s="34">
        <v>2</v>
      </c>
      <c r="D101" s="35">
        <v>1.63</v>
      </c>
      <c r="E101" s="34">
        <v>0</v>
      </c>
      <c r="F101" s="35">
        <v>0</v>
      </c>
      <c r="G101" s="34">
        <v>0</v>
      </c>
      <c r="H101" s="35">
        <v>0</v>
      </c>
      <c r="I101" s="35">
        <f t="shared" si="7"/>
        <v>1.63</v>
      </c>
      <c r="J101" s="35">
        <v>1.08</v>
      </c>
      <c r="K101" s="111">
        <f>I101/J101*100</f>
        <v>150.9259259259259</v>
      </c>
    </row>
    <row r="102" spans="1:11" s="36" customFormat="1" ht="14.25" customHeight="1">
      <c r="A102" s="46">
        <v>26</v>
      </c>
      <c r="B102" s="35" t="s">
        <v>171</v>
      </c>
      <c r="C102" s="34">
        <v>1</v>
      </c>
      <c r="D102" s="35">
        <v>1.2788809999999999</v>
      </c>
      <c r="E102" s="34">
        <v>0</v>
      </c>
      <c r="F102" s="35">
        <v>0</v>
      </c>
      <c r="G102" s="34">
        <v>0</v>
      </c>
      <c r="H102" s="35">
        <v>0</v>
      </c>
      <c r="I102" s="35">
        <f t="shared" si="7"/>
        <v>1.2788809999999999</v>
      </c>
      <c r="J102" s="35"/>
      <c r="K102" s="111"/>
    </row>
    <row r="103" spans="1:11" s="36" customFormat="1" ht="14.25" customHeight="1">
      <c r="A103" s="46">
        <v>27</v>
      </c>
      <c r="B103" s="35" t="s">
        <v>158</v>
      </c>
      <c r="C103" s="34">
        <v>1</v>
      </c>
      <c r="D103" s="35">
        <v>0.83333299999999999</v>
      </c>
      <c r="E103" s="34">
        <v>0</v>
      </c>
      <c r="F103" s="35">
        <v>0</v>
      </c>
      <c r="G103" s="34">
        <v>0</v>
      </c>
      <c r="H103" s="35">
        <v>0</v>
      </c>
      <c r="I103" s="35">
        <f t="shared" si="7"/>
        <v>0.83333299999999999</v>
      </c>
      <c r="J103" s="35">
        <v>3.0502012000000001</v>
      </c>
      <c r="K103" s="111">
        <f>I103/J103*100</f>
        <v>27.320591179362204</v>
      </c>
    </row>
    <row r="104" spans="1:11" s="36" customFormat="1" ht="14.25" customHeight="1">
      <c r="A104" s="46">
        <v>28</v>
      </c>
      <c r="B104" s="35" t="s">
        <v>160</v>
      </c>
      <c r="C104" s="34">
        <v>5</v>
      </c>
      <c r="D104" s="35">
        <v>0.57868799999999998</v>
      </c>
      <c r="E104" s="34">
        <v>0</v>
      </c>
      <c r="F104" s="35">
        <v>0</v>
      </c>
      <c r="G104" s="34">
        <v>0</v>
      </c>
      <c r="H104" s="35">
        <v>0</v>
      </c>
      <c r="I104" s="35">
        <f t="shared" si="7"/>
        <v>0.57868799999999998</v>
      </c>
      <c r="J104" s="35">
        <v>9.0401144399999982</v>
      </c>
      <c r="K104" s="111">
        <f>I104/J104*100</f>
        <v>6.4013348928357168</v>
      </c>
    </row>
    <row r="105" spans="1:11" s="36" customFormat="1" ht="14.25" customHeight="1">
      <c r="A105" s="46">
        <v>29</v>
      </c>
      <c r="B105" s="35" t="s">
        <v>166</v>
      </c>
      <c r="C105" s="34">
        <v>1</v>
      </c>
      <c r="D105" s="35">
        <v>0.5</v>
      </c>
      <c r="E105" s="34">
        <v>0</v>
      </c>
      <c r="F105" s="35">
        <v>0</v>
      </c>
      <c r="G105" s="34">
        <v>0</v>
      </c>
      <c r="H105" s="35">
        <v>0</v>
      </c>
      <c r="I105" s="35">
        <f t="shared" si="7"/>
        <v>0.5</v>
      </c>
      <c r="J105" s="35">
        <v>9.1725630000000002E-2</v>
      </c>
      <c r="K105" s="111">
        <f>I105/J105*100</f>
        <v>545.10391479458895</v>
      </c>
    </row>
    <row r="106" spans="1:11" s="36" customFormat="1" ht="14.25" customHeight="1">
      <c r="A106" s="46">
        <v>30</v>
      </c>
      <c r="B106" s="35" t="s">
        <v>177</v>
      </c>
      <c r="C106" s="34">
        <v>1</v>
      </c>
      <c r="D106" s="35">
        <v>0.43668099999999999</v>
      </c>
      <c r="E106" s="34">
        <v>0</v>
      </c>
      <c r="F106" s="35">
        <v>0</v>
      </c>
      <c r="G106" s="34">
        <v>0</v>
      </c>
      <c r="H106" s="35">
        <v>0</v>
      </c>
      <c r="I106" s="35">
        <f t="shared" si="7"/>
        <v>0.43668099999999999</v>
      </c>
      <c r="J106" s="35"/>
      <c r="K106" s="111"/>
    </row>
    <row r="107" spans="1:11" s="36" customFormat="1" ht="14.25" customHeight="1">
      <c r="A107" s="46">
        <v>31</v>
      </c>
      <c r="B107" s="35" t="s">
        <v>164</v>
      </c>
      <c r="C107" s="34">
        <v>1</v>
      </c>
      <c r="D107" s="35">
        <v>0.41762300000000002</v>
      </c>
      <c r="E107" s="34">
        <v>0</v>
      </c>
      <c r="F107" s="35">
        <v>0</v>
      </c>
      <c r="G107" s="34">
        <v>0</v>
      </c>
      <c r="H107" s="35">
        <v>0</v>
      </c>
      <c r="I107" s="35">
        <f t="shared" si="7"/>
        <v>0.41762300000000002</v>
      </c>
      <c r="J107" s="35">
        <v>2.8923320000000001</v>
      </c>
      <c r="K107" s="111">
        <f>I107/J107*100</f>
        <v>14.438971736301365</v>
      </c>
    </row>
    <row r="108" spans="1:11" s="36" customFormat="1" ht="14.25" customHeight="1">
      <c r="A108" s="46">
        <v>32</v>
      </c>
      <c r="B108" s="47" t="s">
        <v>185</v>
      </c>
      <c r="C108" s="34">
        <v>0</v>
      </c>
      <c r="D108" s="35">
        <v>0</v>
      </c>
      <c r="E108" s="34">
        <v>0</v>
      </c>
      <c r="F108" s="35">
        <v>0</v>
      </c>
      <c r="G108" s="34">
        <v>3</v>
      </c>
      <c r="H108" s="35">
        <v>5.1113329999999998E-2</v>
      </c>
      <c r="I108" s="35">
        <f t="shared" si="7"/>
        <v>5.1113329999999998E-2</v>
      </c>
      <c r="J108" s="35">
        <v>0.55379332999999997</v>
      </c>
      <c r="K108" s="111">
        <f>I108/J108*100</f>
        <v>9.2296759876107561</v>
      </c>
    </row>
    <row r="109" spans="1:11" s="36" customFormat="1" ht="14.25" customHeight="1">
      <c r="A109" s="46">
        <v>33</v>
      </c>
      <c r="B109" s="35" t="s">
        <v>170</v>
      </c>
      <c r="C109" s="34">
        <v>0</v>
      </c>
      <c r="D109" s="35">
        <v>0</v>
      </c>
      <c r="E109" s="34">
        <v>0</v>
      </c>
      <c r="F109" s="35">
        <v>0</v>
      </c>
      <c r="G109" s="34">
        <v>1</v>
      </c>
      <c r="H109" s="35">
        <v>5.0544480000000003E-2</v>
      </c>
      <c r="I109" s="35">
        <f t="shared" si="7"/>
        <v>5.0544480000000003E-2</v>
      </c>
      <c r="J109" s="35"/>
      <c r="K109" s="111"/>
    </row>
    <row r="110" spans="1:11" s="36" customFormat="1" ht="14.25" customHeight="1">
      <c r="A110" s="46">
        <v>34</v>
      </c>
      <c r="B110" s="35" t="s">
        <v>196</v>
      </c>
      <c r="C110" s="34">
        <v>0</v>
      </c>
      <c r="D110" s="35">
        <v>0</v>
      </c>
      <c r="E110" s="34">
        <v>0</v>
      </c>
      <c r="F110" s="35">
        <v>0</v>
      </c>
      <c r="G110" s="34">
        <v>1</v>
      </c>
      <c r="H110" s="35">
        <v>3.3496999999999999E-2</v>
      </c>
      <c r="I110" s="35">
        <f t="shared" si="7"/>
        <v>3.3496999999999999E-2</v>
      </c>
      <c r="J110" s="35">
        <v>7.7584799999999996</v>
      </c>
      <c r="K110" s="111">
        <f>I110/J110*100</f>
        <v>0.43174694012229203</v>
      </c>
    </row>
    <row r="111" spans="1:11" s="36" customFormat="1" ht="14.25" customHeight="1">
      <c r="A111" s="46">
        <v>35</v>
      </c>
      <c r="B111" s="35" t="s">
        <v>167</v>
      </c>
      <c r="C111" s="34">
        <v>1</v>
      </c>
      <c r="D111" s="35">
        <v>3.5</v>
      </c>
      <c r="E111" s="34">
        <v>1</v>
      </c>
      <c r="F111" s="35">
        <v>-6</v>
      </c>
      <c r="G111" s="34">
        <v>0</v>
      </c>
      <c r="H111" s="35">
        <v>0</v>
      </c>
      <c r="I111" s="35">
        <f t="shared" si="7"/>
        <v>-2.5</v>
      </c>
      <c r="J111" s="35">
        <v>8.5</v>
      </c>
      <c r="K111" s="111">
        <f>I111/J111*100</f>
        <v>-29.411764705882355</v>
      </c>
    </row>
    <row r="112" spans="1:11" s="40" customFormat="1" ht="14.25">
      <c r="A112" s="158" t="s">
        <v>62</v>
      </c>
      <c r="B112" s="159"/>
      <c r="C112" s="50">
        <f t="shared" ref="C112:I112" si="9">SUM(C77:C111)</f>
        <v>190</v>
      </c>
      <c r="D112" s="51">
        <f t="shared" si="9"/>
        <v>2011.1155299600002</v>
      </c>
      <c r="E112" s="50">
        <f t="shared" si="9"/>
        <v>75</v>
      </c>
      <c r="F112" s="51">
        <f t="shared" si="9"/>
        <v>235.40943411181644</v>
      </c>
      <c r="G112" s="50">
        <f t="shared" si="9"/>
        <v>174</v>
      </c>
      <c r="H112" s="51">
        <f t="shared" si="9"/>
        <v>116.47994930000002</v>
      </c>
      <c r="I112" s="51">
        <f t="shared" si="9"/>
        <v>2363.0049133718167</v>
      </c>
      <c r="J112" s="115"/>
      <c r="K112" s="112">
        <f>K24</f>
        <v>140.20863594156009</v>
      </c>
    </row>
    <row r="115" spans="1:11">
      <c r="A115" s="152" t="s">
        <v>313</v>
      </c>
      <c r="B115" s="152"/>
      <c r="C115" s="152"/>
      <c r="D115" s="152"/>
      <c r="E115" s="152"/>
      <c r="F115" s="152"/>
      <c r="G115" s="152"/>
      <c r="H115" s="152"/>
      <c r="I115" s="152"/>
      <c r="J115" s="152"/>
      <c r="K115" s="152"/>
    </row>
    <row r="116" spans="1:11">
      <c r="A116" s="154" t="str">
        <f>A6</f>
        <v>Tính từ 01/01/2024 đến 20/01/2024</v>
      </c>
      <c r="B116" s="154"/>
      <c r="C116" s="154"/>
      <c r="D116" s="154"/>
      <c r="E116" s="154"/>
      <c r="F116" s="154"/>
      <c r="G116" s="154"/>
      <c r="H116" s="154"/>
      <c r="I116" s="154"/>
      <c r="J116" s="154"/>
      <c r="K116" s="154"/>
    </row>
    <row r="117" spans="1:11">
      <c r="E117" s="24"/>
      <c r="F117" s="124"/>
      <c r="J117" s="23"/>
    </row>
    <row r="118" spans="1:11" ht="60.75" customHeight="1">
      <c r="A118" s="125" t="s">
        <v>1</v>
      </c>
      <c r="B118" s="126" t="s">
        <v>297</v>
      </c>
      <c r="C118" s="127" t="s">
        <v>37</v>
      </c>
      <c r="D118" s="109" t="s">
        <v>38</v>
      </c>
      <c r="E118" s="128" t="s">
        <v>298</v>
      </c>
      <c r="F118" s="109" t="s">
        <v>299</v>
      </c>
      <c r="G118" s="127" t="s">
        <v>41</v>
      </c>
      <c r="H118" s="109" t="s">
        <v>300</v>
      </c>
      <c r="I118" s="109" t="s">
        <v>43</v>
      </c>
      <c r="J118" s="109" t="s">
        <v>314</v>
      </c>
      <c r="K118" s="110" t="s">
        <v>296</v>
      </c>
    </row>
    <row r="119" spans="1:11" s="133" customFormat="1" ht="16.5" customHeight="1">
      <c r="A119" s="129" t="s">
        <v>301</v>
      </c>
      <c r="B119" s="130" t="s">
        <v>302</v>
      </c>
      <c r="C119" s="131">
        <f t="shared" ref="C119:I119" si="10">SUM(C120:C130)</f>
        <v>63</v>
      </c>
      <c r="D119" s="147">
        <f t="shared" si="10"/>
        <v>1384.7416703400002</v>
      </c>
      <c r="E119" s="131">
        <f t="shared" si="10"/>
        <v>33</v>
      </c>
      <c r="F119" s="132">
        <f>SUM(F120:F130)</f>
        <v>11.389905859374991</v>
      </c>
      <c r="G119" s="131">
        <f t="shared" si="10"/>
        <v>15</v>
      </c>
      <c r="H119" s="132">
        <f t="shared" si="10"/>
        <v>3.3750186200000001</v>
      </c>
      <c r="I119" s="117">
        <f t="shared" si="10"/>
        <v>1399.5065948193749</v>
      </c>
      <c r="J119" s="117">
        <v>325.98223134999995</v>
      </c>
      <c r="K119" s="118">
        <f>I119/J119*100</f>
        <v>429.31990158591049</v>
      </c>
    </row>
    <row r="120" spans="1:11" s="36" customFormat="1" ht="16.5" customHeight="1">
      <c r="A120" s="46">
        <v>1</v>
      </c>
      <c r="B120" s="37" t="s">
        <v>149</v>
      </c>
      <c r="C120" s="134">
        <f t="shared" ref="C120:C130" si="11">VLOOKUP(B120,$B$77:$K$111,2,FALSE)</f>
        <v>10</v>
      </c>
      <c r="D120" s="135">
        <f t="shared" ref="D120:D130" si="12">VLOOKUP(B120,$B$77:$K$111,3,FALSE)</f>
        <v>859.84378234000008</v>
      </c>
      <c r="E120" s="134">
        <f t="shared" ref="E120:E130" si="13">VLOOKUP(B120,$B$77:$K$111,4,FALSE)</f>
        <v>6</v>
      </c>
      <c r="F120" s="134">
        <f t="shared" ref="F120:F130" si="14">VLOOKUP(B120,$B$77:$K$111,5,FALSE)</f>
        <v>5.095305234375</v>
      </c>
      <c r="G120" s="134">
        <f t="shared" ref="G120:G130" si="15">VLOOKUP(B120,$B$77:$K$111,6,FALSE)</f>
        <v>7</v>
      </c>
      <c r="H120" s="134">
        <f t="shared" ref="H120:H130" si="16">VLOOKUP(B120,$B$77:$K$111,7,FALSE)</f>
        <v>2.3153450000000002</v>
      </c>
      <c r="I120" s="135">
        <f t="shared" ref="I120:I130" si="17">VLOOKUP(B120,$B$77:$K$111,8,FALSE)</f>
        <v>867.25443257437507</v>
      </c>
      <c r="J120" s="134">
        <v>21.821304179999998</v>
      </c>
      <c r="K120" s="111">
        <f>I120/J120*100</f>
        <v>3974.3473873997168</v>
      </c>
    </row>
    <row r="121" spans="1:11" s="36" customFormat="1" ht="16.5" customHeight="1">
      <c r="A121" s="46">
        <v>2</v>
      </c>
      <c r="B121" s="134" t="s">
        <v>154</v>
      </c>
      <c r="C121" s="134">
        <f t="shared" si="11"/>
        <v>21</v>
      </c>
      <c r="D121" s="135">
        <f t="shared" si="12"/>
        <v>129.79954799999999</v>
      </c>
      <c r="E121" s="134">
        <f t="shared" si="13"/>
        <v>12</v>
      </c>
      <c r="F121" s="134">
        <f t="shared" si="14"/>
        <v>33.824492624999998</v>
      </c>
      <c r="G121" s="134">
        <f t="shared" si="15"/>
        <v>4</v>
      </c>
      <c r="H121" s="134">
        <f t="shared" si="16"/>
        <v>0.83666761999999995</v>
      </c>
      <c r="I121" s="135">
        <f t="shared" si="17"/>
        <v>164.46070824499998</v>
      </c>
      <c r="J121" s="134">
        <v>137.93591716999998</v>
      </c>
      <c r="K121" s="111">
        <f>I121/J121*100</f>
        <v>119.22979280466113</v>
      </c>
    </row>
    <row r="122" spans="1:11" s="36" customFormat="1" ht="16.5" customHeight="1">
      <c r="A122" s="46">
        <v>3</v>
      </c>
      <c r="B122" s="134" t="s">
        <v>153</v>
      </c>
      <c r="C122" s="134">
        <f t="shared" si="11"/>
        <v>11</v>
      </c>
      <c r="D122" s="135">
        <f t="shared" si="12"/>
        <v>139.96228099999999</v>
      </c>
      <c r="E122" s="134">
        <f t="shared" si="13"/>
        <v>4</v>
      </c>
      <c r="F122" s="134">
        <f t="shared" si="14"/>
        <v>7.65</v>
      </c>
      <c r="G122" s="134">
        <f t="shared" si="15"/>
        <v>3</v>
      </c>
      <c r="H122" s="134">
        <f t="shared" si="16"/>
        <v>0.2228</v>
      </c>
      <c r="I122" s="135">
        <f t="shared" si="17"/>
        <v>147.835081</v>
      </c>
      <c r="J122" s="134">
        <v>79.173999999999992</v>
      </c>
      <c r="K122" s="111">
        <f>I122/J122*100</f>
        <v>186.7217533533736</v>
      </c>
    </row>
    <row r="123" spans="1:11" s="36" customFormat="1" ht="16.5" customHeight="1">
      <c r="A123" s="46">
        <v>4</v>
      </c>
      <c r="B123" s="136" t="s">
        <v>155</v>
      </c>
      <c r="C123" s="134">
        <f t="shared" si="11"/>
        <v>3</v>
      </c>
      <c r="D123" s="135">
        <f t="shared" si="12"/>
        <v>133.33525900000001</v>
      </c>
      <c r="E123" s="134">
        <f t="shared" si="13"/>
        <v>4</v>
      </c>
      <c r="F123" s="134">
        <f t="shared" si="14"/>
        <v>-46.597723999999999</v>
      </c>
      <c r="G123" s="134">
        <f t="shared" si="15"/>
        <v>1</v>
      </c>
      <c r="H123" s="134">
        <f t="shared" si="16"/>
        <v>2.0599999999999999E-4</v>
      </c>
      <c r="I123" s="135">
        <f t="shared" si="17"/>
        <v>86.737741000000014</v>
      </c>
      <c r="J123" s="134">
        <v>49.648454000000001</v>
      </c>
      <c r="K123" s="111">
        <f>I123/J123*100</f>
        <v>174.70381051542915</v>
      </c>
    </row>
    <row r="124" spans="1:11" s="36" customFormat="1" ht="16.5" customHeight="1">
      <c r="A124" s="46">
        <v>5</v>
      </c>
      <c r="B124" s="134" t="s">
        <v>165</v>
      </c>
      <c r="C124" s="134">
        <f t="shared" si="11"/>
        <v>3</v>
      </c>
      <c r="D124" s="135">
        <f t="shared" si="12"/>
        <v>63.3508</v>
      </c>
      <c r="E124" s="134">
        <f t="shared" si="13"/>
        <v>1</v>
      </c>
      <c r="F124" s="134">
        <f t="shared" si="14"/>
        <v>1</v>
      </c>
      <c r="G124" s="134">
        <f t="shared" si="15"/>
        <v>0</v>
      </c>
      <c r="H124" s="134">
        <f t="shared" si="16"/>
        <v>0</v>
      </c>
      <c r="I124" s="135">
        <f t="shared" si="17"/>
        <v>64.350799999999992</v>
      </c>
      <c r="J124" s="134">
        <v>0</v>
      </c>
      <c r="K124" s="111"/>
    </row>
    <row r="125" spans="1:11" s="36" customFormat="1" ht="16.5" customHeight="1">
      <c r="A125" s="46">
        <v>6</v>
      </c>
      <c r="B125" s="134" t="s">
        <v>161</v>
      </c>
      <c r="C125" s="134">
        <f t="shared" si="11"/>
        <v>5</v>
      </c>
      <c r="D125" s="135">
        <f t="shared" si="12"/>
        <v>10.14</v>
      </c>
      <c r="E125" s="134">
        <f t="shared" si="13"/>
        <v>2</v>
      </c>
      <c r="F125" s="134">
        <f t="shared" si="14"/>
        <v>15.62</v>
      </c>
      <c r="G125" s="134">
        <f t="shared" si="15"/>
        <v>0</v>
      </c>
      <c r="H125" s="134">
        <f t="shared" si="16"/>
        <v>0</v>
      </c>
      <c r="I125" s="135">
        <f t="shared" si="17"/>
        <v>25.759999999999998</v>
      </c>
      <c r="J125" s="134">
        <v>21.620974</v>
      </c>
      <c r="K125" s="111">
        <f>I125/J125*100</f>
        <v>119.14356864773991</v>
      </c>
    </row>
    <row r="126" spans="1:11" s="36" customFormat="1" ht="16.5" customHeight="1">
      <c r="A126" s="46">
        <v>7</v>
      </c>
      <c r="B126" s="134" t="s">
        <v>156</v>
      </c>
      <c r="C126" s="134">
        <f t="shared" si="11"/>
        <v>3</v>
      </c>
      <c r="D126" s="135">
        <f t="shared" si="12"/>
        <v>16.98</v>
      </c>
      <c r="E126" s="134">
        <f t="shared" si="13"/>
        <v>2</v>
      </c>
      <c r="F126" s="134">
        <f t="shared" si="14"/>
        <v>1.3988989999999999</v>
      </c>
      <c r="G126" s="134">
        <f t="shared" si="15"/>
        <v>0</v>
      </c>
      <c r="H126" s="134">
        <f t="shared" si="16"/>
        <v>0</v>
      </c>
      <c r="I126" s="135">
        <f t="shared" si="17"/>
        <v>18.378899000000001</v>
      </c>
      <c r="J126" s="134">
        <v>1.335</v>
      </c>
      <c r="K126" s="111">
        <f>I126/J126*100</f>
        <v>1376.6965543071162</v>
      </c>
    </row>
    <row r="127" spans="1:11" s="36" customFormat="1" ht="16.5" customHeight="1">
      <c r="A127" s="46">
        <v>8</v>
      </c>
      <c r="B127" s="136" t="s">
        <v>163</v>
      </c>
      <c r="C127" s="134">
        <f t="shared" si="11"/>
        <v>2</v>
      </c>
      <c r="D127" s="135">
        <f t="shared" si="12"/>
        <v>12</v>
      </c>
      <c r="E127" s="134">
        <f t="shared" si="13"/>
        <v>1</v>
      </c>
      <c r="F127" s="134">
        <f t="shared" si="14"/>
        <v>0.61236999999999997</v>
      </c>
      <c r="G127" s="134">
        <f t="shared" si="15"/>
        <v>0</v>
      </c>
      <c r="H127" s="134">
        <f t="shared" si="16"/>
        <v>0</v>
      </c>
      <c r="I127" s="135">
        <f t="shared" si="17"/>
        <v>12.61237</v>
      </c>
      <c r="J127" s="134">
        <v>0</v>
      </c>
      <c r="K127" s="111"/>
    </row>
    <row r="128" spans="1:11" s="36" customFormat="1" ht="16.5" customHeight="1">
      <c r="A128" s="46">
        <v>9</v>
      </c>
      <c r="B128" s="37" t="s">
        <v>176</v>
      </c>
      <c r="C128" s="134">
        <f t="shared" si="11"/>
        <v>2</v>
      </c>
      <c r="D128" s="135">
        <f t="shared" si="12"/>
        <v>12.5</v>
      </c>
      <c r="E128" s="134">
        <f t="shared" si="13"/>
        <v>1</v>
      </c>
      <c r="F128" s="134">
        <f t="shared" si="14"/>
        <v>-7.2134369999999999</v>
      </c>
      <c r="G128" s="134">
        <f t="shared" si="15"/>
        <v>0</v>
      </c>
      <c r="H128" s="134">
        <f t="shared" si="16"/>
        <v>0</v>
      </c>
      <c r="I128" s="135">
        <f t="shared" si="17"/>
        <v>5.2865630000000001</v>
      </c>
      <c r="J128" s="134">
        <v>13.196382</v>
      </c>
      <c r="K128" s="111">
        <f>I128/J128*100</f>
        <v>40.060699970643469</v>
      </c>
    </row>
    <row r="129" spans="1:11" s="36" customFormat="1" ht="16.5" customHeight="1">
      <c r="A129" s="46">
        <v>10</v>
      </c>
      <c r="B129" s="136" t="s">
        <v>175</v>
      </c>
      <c r="C129" s="134">
        <f t="shared" si="11"/>
        <v>1</v>
      </c>
      <c r="D129" s="135">
        <f t="shared" si="12"/>
        <v>5.2</v>
      </c>
      <c r="E129" s="134">
        <f t="shared" si="13"/>
        <v>0</v>
      </c>
      <c r="F129" s="134">
        <f t="shared" si="14"/>
        <v>0</v>
      </c>
      <c r="G129" s="134">
        <f t="shared" si="15"/>
        <v>0</v>
      </c>
      <c r="H129" s="134">
        <f t="shared" si="16"/>
        <v>0</v>
      </c>
      <c r="I129" s="135">
        <f t="shared" si="17"/>
        <v>5.2</v>
      </c>
      <c r="J129" s="134">
        <v>0.17019999999999999</v>
      </c>
      <c r="K129" s="111">
        <f>I129/J129*100</f>
        <v>3055.2291421856639</v>
      </c>
    </row>
    <row r="130" spans="1:11" s="36" customFormat="1" ht="16.5" customHeight="1">
      <c r="A130" s="137">
        <v>11</v>
      </c>
      <c r="B130" s="143" t="s">
        <v>168</v>
      </c>
      <c r="C130" s="134">
        <f t="shared" si="11"/>
        <v>2</v>
      </c>
      <c r="D130" s="135">
        <f t="shared" si="12"/>
        <v>1.63</v>
      </c>
      <c r="E130" s="134">
        <f t="shared" si="13"/>
        <v>0</v>
      </c>
      <c r="F130" s="134">
        <f t="shared" si="14"/>
        <v>0</v>
      </c>
      <c r="G130" s="134">
        <f t="shared" si="15"/>
        <v>0</v>
      </c>
      <c r="H130" s="134">
        <f t="shared" si="16"/>
        <v>0</v>
      </c>
      <c r="I130" s="135">
        <f t="shared" si="17"/>
        <v>1.63</v>
      </c>
      <c r="J130" s="134">
        <v>1.08</v>
      </c>
      <c r="K130" s="111">
        <f>I130/J130*100</f>
        <v>150.9259259259259</v>
      </c>
    </row>
    <row r="131" spans="1:11" ht="16.5" customHeight="1">
      <c r="A131" s="139" t="s">
        <v>303</v>
      </c>
      <c r="B131" s="140" t="s">
        <v>304</v>
      </c>
      <c r="C131" s="141">
        <f t="shared" ref="C131:I131" si="18">SUM(C132:C137)</f>
        <v>93</v>
      </c>
      <c r="D131" s="142">
        <f t="shared" si="18"/>
        <v>490.73652362000001</v>
      </c>
      <c r="E131" s="141">
        <f t="shared" si="18"/>
        <v>27</v>
      </c>
      <c r="F131" s="119">
        <f>SUM(F132:F137)</f>
        <v>50.379272689941409</v>
      </c>
      <c r="G131" s="141">
        <f t="shared" si="18"/>
        <v>150</v>
      </c>
      <c r="H131" s="119">
        <f>SUM(H132:H137)</f>
        <v>109.34738668000001</v>
      </c>
      <c r="I131" s="142">
        <f t="shared" si="18"/>
        <v>650.4631829899414</v>
      </c>
      <c r="J131" s="119">
        <v>533.30990727250003</v>
      </c>
      <c r="K131" s="120">
        <f t="shared" ref="K131:K138" si="19">I131/J131*100</f>
        <v>121.96720408150617</v>
      </c>
    </row>
    <row r="132" spans="1:11" s="36" customFormat="1" ht="16.5" customHeight="1">
      <c r="A132" s="46">
        <v>1</v>
      </c>
      <c r="B132" s="134" t="s">
        <v>151</v>
      </c>
      <c r="C132" s="134">
        <f t="shared" ref="C132:C137" si="20">VLOOKUP(B132,$B$77:$K$111,2,FALSE)</f>
        <v>2</v>
      </c>
      <c r="D132" s="135">
        <f t="shared" ref="D132:D137" si="21">VLOOKUP(B132,$B$77:$K$111,3,FALSE)</f>
        <v>279.26715899999999</v>
      </c>
      <c r="E132" s="134">
        <f t="shared" ref="E132:E137" si="22">VLOOKUP(B132,$B$77:$K$111,4,FALSE)</f>
        <v>0</v>
      </c>
      <c r="F132" s="134">
        <f t="shared" ref="F132:F137" si="23">VLOOKUP(B132,$B$77:$K$111,5,FALSE)</f>
        <v>0</v>
      </c>
      <c r="G132" s="134">
        <f t="shared" ref="G132:G137" si="24">VLOOKUP(B132,$B$77:$K$111,6,FALSE)</f>
        <v>1</v>
      </c>
      <c r="H132" s="134">
        <f t="shared" ref="H132:H137" si="25">VLOOKUP(B132,$B$77:$K$111,7,FALSE)</f>
        <v>2.5</v>
      </c>
      <c r="I132" s="135">
        <f t="shared" ref="I132:I137" si="26">VLOOKUP(B132,$B$77:$K$111,8,FALSE)</f>
        <v>281.76715899999999</v>
      </c>
      <c r="J132" s="134">
        <v>115.85607197</v>
      </c>
      <c r="K132" s="111">
        <f t="shared" ref="K132:K137" si="27">I132/J132*100</f>
        <v>243.20448139564178</v>
      </c>
    </row>
    <row r="133" spans="1:11" s="36" customFormat="1" ht="16.5" customHeight="1">
      <c r="A133" s="46">
        <v>2</v>
      </c>
      <c r="B133" s="134" t="s">
        <v>152</v>
      </c>
      <c r="C133" s="134">
        <f t="shared" si="20"/>
        <v>5</v>
      </c>
      <c r="D133" s="135">
        <f t="shared" si="21"/>
        <v>138.75783000000001</v>
      </c>
      <c r="E133" s="134">
        <f t="shared" si="22"/>
        <v>7</v>
      </c>
      <c r="F133" s="134">
        <f t="shared" si="23"/>
        <v>25.247413999999999</v>
      </c>
      <c r="G133" s="134">
        <f t="shared" si="24"/>
        <v>0</v>
      </c>
      <c r="H133" s="134">
        <f t="shared" si="25"/>
        <v>0</v>
      </c>
      <c r="I133" s="135">
        <f t="shared" si="26"/>
        <v>164.005244</v>
      </c>
      <c r="J133" s="134">
        <v>154.27627891</v>
      </c>
      <c r="K133" s="111">
        <f t="shared" si="27"/>
        <v>106.30619636326306</v>
      </c>
    </row>
    <row r="134" spans="1:11" s="36" customFormat="1" ht="16.5" customHeight="1">
      <c r="A134" s="46">
        <v>3</v>
      </c>
      <c r="B134" s="134" t="s">
        <v>147</v>
      </c>
      <c r="C134" s="134">
        <f t="shared" si="20"/>
        <v>80</v>
      </c>
      <c r="D134" s="135">
        <f t="shared" si="21"/>
        <v>23.77914762</v>
      </c>
      <c r="E134" s="134">
        <f t="shared" si="22"/>
        <v>7</v>
      </c>
      <c r="F134" s="134">
        <f t="shared" si="23"/>
        <v>8.8783626899414063</v>
      </c>
      <c r="G134" s="134">
        <f t="shared" si="24"/>
        <v>136</v>
      </c>
      <c r="H134" s="134">
        <f t="shared" si="25"/>
        <v>93.022143839999998</v>
      </c>
      <c r="I134" s="135">
        <f t="shared" si="26"/>
        <v>125.6796541499414</v>
      </c>
      <c r="J134" s="134">
        <v>179.04390698750001</v>
      </c>
      <c r="K134" s="111">
        <f t="shared" si="27"/>
        <v>70.194879158169712</v>
      </c>
    </row>
    <row r="135" spans="1:11" s="36" customFormat="1" ht="16.5" customHeight="1">
      <c r="A135" s="46">
        <v>4</v>
      </c>
      <c r="B135" s="134" t="s">
        <v>150</v>
      </c>
      <c r="C135" s="134">
        <f t="shared" si="20"/>
        <v>4</v>
      </c>
      <c r="D135" s="135">
        <f t="shared" si="21"/>
        <v>42.928445000000004</v>
      </c>
      <c r="E135" s="134">
        <f t="shared" si="22"/>
        <v>8</v>
      </c>
      <c r="F135" s="134">
        <f t="shared" si="23"/>
        <v>5.2774979999999996</v>
      </c>
      <c r="G135" s="134">
        <f t="shared" si="24"/>
        <v>10</v>
      </c>
      <c r="H135" s="134">
        <f t="shared" si="25"/>
        <v>12.24359617</v>
      </c>
      <c r="I135" s="135">
        <f t="shared" si="26"/>
        <v>60.449539170000008</v>
      </c>
      <c r="J135" s="134">
        <v>11.812915680000001</v>
      </c>
      <c r="K135" s="111">
        <f t="shared" si="27"/>
        <v>511.72412304901849</v>
      </c>
    </row>
    <row r="136" spans="1:11" s="36" customFormat="1" ht="16.5" customHeight="1">
      <c r="A136" s="46">
        <v>5</v>
      </c>
      <c r="B136" s="134" t="s">
        <v>162</v>
      </c>
      <c r="C136" s="134">
        <f t="shared" si="20"/>
        <v>1</v>
      </c>
      <c r="D136" s="135">
        <f t="shared" si="21"/>
        <v>3.0039419999999999</v>
      </c>
      <c r="E136" s="134">
        <f t="shared" si="22"/>
        <v>3</v>
      </c>
      <c r="F136" s="134">
        <f t="shared" si="23"/>
        <v>8.6259979999999992</v>
      </c>
      <c r="G136" s="134">
        <f t="shared" si="24"/>
        <v>2</v>
      </c>
      <c r="H136" s="134">
        <f t="shared" si="25"/>
        <v>1.37748</v>
      </c>
      <c r="I136" s="135">
        <f t="shared" si="26"/>
        <v>13.00742</v>
      </c>
      <c r="J136" s="134">
        <v>14.191524600000001</v>
      </c>
      <c r="K136" s="111">
        <f t="shared" si="27"/>
        <v>91.656255170779872</v>
      </c>
    </row>
    <row r="137" spans="1:11" s="36" customFormat="1" ht="16.5" customHeight="1">
      <c r="A137" s="137">
        <v>6</v>
      </c>
      <c r="B137" s="143" t="s">
        <v>148</v>
      </c>
      <c r="C137" s="134">
        <f t="shared" si="20"/>
        <v>1</v>
      </c>
      <c r="D137" s="135">
        <f t="shared" si="21"/>
        <v>3</v>
      </c>
      <c r="E137" s="134">
        <f t="shared" si="22"/>
        <v>2</v>
      </c>
      <c r="F137" s="134">
        <f t="shared" si="23"/>
        <v>2.35</v>
      </c>
      <c r="G137" s="134">
        <f t="shared" si="24"/>
        <v>1</v>
      </c>
      <c r="H137" s="134">
        <f t="shared" si="25"/>
        <v>0.20416667000000002</v>
      </c>
      <c r="I137" s="135">
        <f t="shared" si="26"/>
        <v>5.5541666699999999</v>
      </c>
      <c r="J137" s="134">
        <v>58.129209125000003</v>
      </c>
      <c r="K137" s="111">
        <f t="shared" si="27"/>
        <v>9.5548636453257441</v>
      </c>
    </row>
    <row r="138" spans="1:11" s="133" customFormat="1" ht="16.5" customHeight="1">
      <c r="A138" s="144" t="s">
        <v>305</v>
      </c>
      <c r="B138" s="141" t="s">
        <v>306</v>
      </c>
      <c r="C138" s="141">
        <f t="shared" ref="C138:I138" si="28">SUM(C139:C152)</f>
        <v>13</v>
      </c>
      <c r="D138" s="142">
        <f t="shared" si="28"/>
        <v>84.200970999999996</v>
      </c>
      <c r="E138" s="141">
        <f t="shared" si="28"/>
        <v>6</v>
      </c>
      <c r="F138" s="119">
        <f>SUM(F139:F152)</f>
        <v>130.89001231250001</v>
      </c>
      <c r="G138" s="141">
        <f t="shared" si="28"/>
        <v>2</v>
      </c>
      <c r="H138" s="119">
        <f>SUM(H139:H152)</f>
        <v>2.0421939999999998</v>
      </c>
      <c r="I138" s="121">
        <f t="shared" si="28"/>
        <v>217.13317731249998</v>
      </c>
      <c r="J138" s="121">
        <v>815.21965498999987</v>
      </c>
      <c r="K138" s="122">
        <f t="shared" si="19"/>
        <v>26.634929124122198</v>
      </c>
    </row>
    <row r="139" spans="1:11" s="36" customFormat="1" ht="16.5" customHeight="1">
      <c r="A139" s="46">
        <v>1</v>
      </c>
      <c r="B139" s="134" t="s">
        <v>159</v>
      </c>
      <c r="C139" s="134">
        <f>VLOOKUP(B139,$B$77:$K$111,2,FALSE)</f>
        <v>8</v>
      </c>
      <c r="D139" s="135">
        <f>VLOOKUP(B139,$B$77:$K$111,3,FALSE)</f>
        <v>63.622625999999997</v>
      </c>
      <c r="E139" s="134">
        <f>VLOOKUP(B139,$B$77:$K$111,4,FALSE)</f>
        <v>4</v>
      </c>
      <c r="F139" s="134">
        <f>VLOOKUP(B139,$B$77:$K$111,5,FALSE)</f>
        <v>132.0800123125</v>
      </c>
      <c r="G139" s="134">
        <f>VLOOKUP(B139,$B$77:$K$111,6,FALSE)</f>
        <v>2</v>
      </c>
      <c r="H139" s="134">
        <f>VLOOKUP(B139,$B$77:$K$111,7,FALSE)</f>
        <v>2.0421939999999998</v>
      </c>
      <c r="I139" s="135">
        <f>VLOOKUP(B139,$B$77:$K$111,8,FALSE)</f>
        <v>197.74483231249999</v>
      </c>
      <c r="J139" s="134">
        <v>791.8773789899999</v>
      </c>
      <c r="K139" s="111">
        <f>I139/J139*100</f>
        <v>24.971648080756349</v>
      </c>
    </row>
    <row r="140" spans="1:11" s="36" customFormat="1" ht="16.5" customHeight="1">
      <c r="A140" s="46">
        <v>2</v>
      </c>
      <c r="B140" s="134" t="s">
        <v>187</v>
      </c>
      <c r="C140" s="134">
        <f>VLOOKUP(B140,$B$77:$K$111,2,FALSE)</f>
        <v>2</v>
      </c>
      <c r="D140" s="135">
        <f>VLOOKUP(B140,$B$77:$K$111,3,FALSE)</f>
        <v>13.641664</v>
      </c>
      <c r="E140" s="134">
        <f>VLOOKUP(B140,$B$77:$K$111,4,FALSE)</f>
        <v>0</v>
      </c>
      <c r="F140" s="134">
        <f>VLOOKUP(B140,$B$77:$K$111,5,FALSE)</f>
        <v>0</v>
      </c>
      <c r="G140" s="134">
        <f>VLOOKUP(B140,$B$77:$K$111,6,FALSE)</f>
        <v>0</v>
      </c>
      <c r="H140" s="134">
        <f>VLOOKUP(B140,$B$77:$K$111,7,FALSE)</f>
        <v>0</v>
      </c>
      <c r="I140" s="135">
        <f>VLOOKUP(B140,$B$77:$K$111,8,FALSE)</f>
        <v>13.641664</v>
      </c>
      <c r="J140" s="134">
        <v>4.2276000000000001E-2</v>
      </c>
      <c r="K140" s="111">
        <f>I140/J140*100</f>
        <v>32268.104834894501</v>
      </c>
    </row>
    <row r="141" spans="1:11" s="36" customFormat="1" ht="16.5" customHeight="1">
      <c r="A141" s="46">
        <v>3</v>
      </c>
      <c r="B141" s="134" t="s">
        <v>169</v>
      </c>
      <c r="C141" s="134">
        <f>VLOOKUP(B141,$B$77:$K$111,2,FALSE)</f>
        <v>1</v>
      </c>
      <c r="D141" s="135">
        <f>VLOOKUP(B141,$B$77:$K$111,3,FALSE)</f>
        <v>3</v>
      </c>
      <c r="E141" s="134">
        <f>VLOOKUP(B141,$B$77:$K$111,4,FALSE)</f>
        <v>1</v>
      </c>
      <c r="F141" s="134">
        <f>VLOOKUP(B141,$B$77:$K$111,5,FALSE)</f>
        <v>4.8099999999999996</v>
      </c>
      <c r="G141" s="134">
        <f>VLOOKUP(B141,$B$77:$K$111,6,FALSE)</f>
        <v>0</v>
      </c>
      <c r="H141" s="134">
        <f>VLOOKUP(B141,$B$77:$K$111,7,FALSE)</f>
        <v>0</v>
      </c>
      <c r="I141" s="135">
        <f>VLOOKUP(B141,$B$77:$K$111,8,FALSE)</f>
        <v>7.81</v>
      </c>
      <c r="J141" s="134">
        <v>14.8</v>
      </c>
      <c r="K141" s="111">
        <f>I141/J141*100</f>
        <v>52.770270270270267</v>
      </c>
    </row>
    <row r="142" spans="1:11" s="36" customFormat="1" ht="16.5" customHeight="1">
      <c r="A142" s="46">
        <v>4</v>
      </c>
      <c r="B142" s="134" t="s">
        <v>177</v>
      </c>
      <c r="C142" s="134">
        <f>VLOOKUP(B142,$B$77:$K$111,2,FALSE)</f>
        <v>1</v>
      </c>
      <c r="D142" s="135">
        <f>VLOOKUP(B142,$B$77:$K$111,3,FALSE)</f>
        <v>0.43668099999999999</v>
      </c>
      <c r="E142" s="134">
        <f>VLOOKUP(B142,$B$77:$K$111,4,FALSE)</f>
        <v>0</v>
      </c>
      <c r="F142" s="134">
        <f>VLOOKUP(B142,$B$77:$K$111,5,FALSE)</f>
        <v>0</v>
      </c>
      <c r="G142" s="134">
        <f>VLOOKUP(B142,$B$77:$K$111,6,FALSE)</f>
        <v>0</v>
      </c>
      <c r="H142" s="134">
        <f>VLOOKUP(B142,$B$77:$K$111,7,FALSE)</f>
        <v>0</v>
      </c>
      <c r="I142" s="135">
        <f>VLOOKUP(B142,$B$77:$K$111,8,FALSE)</f>
        <v>0.43668099999999999</v>
      </c>
      <c r="J142" s="134">
        <v>0</v>
      </c>
      <c r="K142" s="111"/>
    </row>
    <row r="143" spans="1:11" s="36" customFormat="1" ht="16.5" customHeight="1">
      <c r="A143" s="46">
        <v>5</v>
      </c>
      <c r="B143" s="143" t="s">
        <v>167</v>
      </c>
      <c r="C143" s="134">
        <f>VLOOKUP(B143,$B$77:$K$111,2,FALSE)</f>
        <v>1</v>
      </c>
      <c r="D143" s="135">
        <f>VLOOKUP(B143,$B$77:$K$111,3,FALSE)</f>
        <v>3.5</v>
      </c>
      <c r="E143" s="134">
        <f>VLOOKUP(B143,$B$77:$K$111,4,FALSE)</f>
        <v>1</v>
      </c>
      <c r="F143" s="134">
        <f>VLOOKUP(B143,$B$77:$K$111,5,FALSE)</f>
        <v>-6</v>
      </c>
      <c r="G143" s="134">
        <f>VLOOKUP(B143,$B$77:$K$111,6,FALSE)</f>
        <v>0</v>
      </c>
      <c r="H143" s="134">
        <f>VLOOKUP(B143,$B$77:$K$111,7,FALSE)</f>
        <v>0</v>
      </c>
      <c r="I143" s="135">
        <f>VLOOKUP(B143,$B$77:$K$111,8,FALSE)</f>
        <v>-2.5</v>
      </c>
      <c r="J143" s="134">
        <v>8.5</v>
      </c>
      <c r="K143" s="111">
        <f>I143/J143*100</f>
        <v>-29.411764705882355</v>
      </c>
    </row>
    <row r="144" spans="1:11" s="36" customFormat="1" ht="16.5" customHeight="1">
      <c r="A144" s="46">
        <v>6</v>
      </c>
      <c r="B144" s="143" t="s">
        <v>265</v>
      </c>
      <c r="C144" s="134"/>
      <c r="D144" s="135"/>
      <c r="E144" s="134"/>
      <c r="F144" s="134"/>
      <c r="G144" s="134"/>
      <c r="H144" s="134"/>
      <c r="I144" s="135"/>
      <c r="J144" s="134"/>
      <c r="K144" s="111"/>
    </row>
    <row r="145" spans="1:11" s="36" customFormat="1" ht="16.5" customHeight="1">
      <c r="A145" s="46">
        <v>7</v>
      </c>
      <c r="B145" s="143" t="s">
        <v>193</v>
      </c>
      <c r="C145" s="134"/>
      <c r="D145" s="135"/>
      <c r="E145" s="134"/>
      <c r="F145" s="134"/>
      <c r="G145" s="134"/>
      <c r="H145" s="134"/>
      <c r="I145" s="135"/>
      <c r="J145" s="134"/>
      <c r="K145" s="111"/>
    </row>
    <row r="146" spans="1:11" s="36" customFormat="1" ht="16.5" customHeight="1">
      <c r="A146" s="46">
        <v>8</v>
      </c>
      <c r="B146" s="143" t="s">
        <v>198</v>
      </c>
      <c r="C146" s="134"/>
      <c r="D146" s="135"/>
      <c r="E146" s="134"/>
      <c r="F146" s="134"/>
      <c r="G146" s="134"/>
      <c r="H146" s="134"/>
      <c r="I146" s="135"/>
      <c r="J146" s="134"/>
      <c r="K146" s="111"/>
    </row>
    <row r="147" spans="1:11" s="36" customFormat="1" ht="16.5" customHeight="1">
      <c r="A147" s="46">
        <v>9</v>
      </c>
      <c r="B147" s="143" t="s">
        <v>200</v>
      </c>
      <c r="C147" s="134"/>
      <c r="D147" s="135"/>
      <c r="E147" s="134"/>
      <c r="F147" s="134"/>
      <c r="G147" s="134"/>
      <c r="H147" s="134"/>
      <c r="I147" s="135"/>
      <c r="J147" s="134"/>
      <c r="K147" s="111"/>
    </row>
    <row r="148" spans="1:11" s="36" customFormat="1" ht="16.5" customHeight="1">
      <c r="A148" s="46">
        <v>10</v>
      </c>
      <c r="B148" s="143" t="s">
        <v>263</v>
      </c>
      <c r="C148" s="134"/>
      <c r="D148" s="135"/>
      <c r="E148" s="134"/>
      <c r="F148" s="134"/>
      <c r="G148" s="134"/>
      <c r="H148" s="134"/>
      <c r="I148" s="135"/>
      <c r="J148" s="134"/>
      <c r="K148" s="111"/>
    </row>
    <row r="149" spans="1:11" s="36" customFormat="1" ht="16.5" customHeight="1">
      <c r="A149" s="46">
        <v>11</v>
      </c>
      <c r="B149" s="143" t="s">
        <v>266</v>
      </c>
      <c r="C149" s="134"/>
      <c r="D149" s="135"/>
      <c r="E149" s="134"/>
      <c r="F149" s="134"/>
      <c r="G149" s="134"/>
      <c r="H149" s="134"/>
      <c r="I149" s="135"/>
      <c r="J149" s="134"/>
      <c r="K149" s="111"/>
    </row>
    <row r="150" spans="1:11" s="36" customFormat="1" ht="16.5" customHeight="1">
      <c r="A150" s="46">
        <v>12</v>
      </c>
      <c r="B150" s="143" t="s">
        <v>268</v>
      </c>
      <c r="C150" s="134"/>
      <c r="D150" s="135"/>
      <c r="E150" s="134"/>
      <c r="F150" s="134"/>
      <c r="G150" s="134"/>
      <c r="H150" s="134"/>
      <c r="I150" s="135"/>
      <c r="J150" s="134"/>
      <c r="K150" s="111"/>
    </row>
    <row r="151" spans="1:11" s="36" customFormat="1" ht="16.5" customHeight="1">
      <c r="A151" s="46">
        <v>13</v>
      </c>
      <c r="B151" s="143" t="s">
        <v>267</v>
      </c>
      <c r="C151" s="134"/>
      <c r="D151" s="135"/>
      <c r="E151" s="134"/>
      <c r="F151" s="134"/>
      <c r="G151" s="134"/>
      <c r="H151" s="134"/>
      <c r="I151" s="135"/>
      <c r="J151" s="134"/>
      <c r="K151" s="111"/>
    </row>
    <row r="152" spans="1:11" s="36" customFormat="1" ht="16.5" customHeight="1">
      <c r="A152" s="137">
        <v>14</v>
      </c>
      <c r="B152" s="143" t="s">
        <v>197</v>
      </c>
      <c r="C152" s="134"/>
      <c r="D152" s="135"/>
      <c r="E152" s="134"/>
      <c r="F152" s="134"/>
      <c r="G152" s="134"/>
      <c r="H152" s="134"/>
      <c r="I152" s="135"/>
      <c r="J152" s="134"/>
      <c r="K152" s="111"/>
    </row>
    <row r="153" spans="1:11" s="133" customFormat="1" ht="16.5" customHeight="1">
      <c r="A153" s="144" t="s">
        <v>307</v>
      </c>
      <c r="B153" s="141" t="s">
        <v>308</v>
      </c>
      <c r="C153" s="141">
        <f t="shared" ref="C153:I153" si="29">SUM(C154:C167)</f>
        <v>12</v>
      </c>
      <c r="D153" s="142">
        <f t="shared" si="29"/>
        <v>18.420643999999999</v>
      </c>
      <c r="E153" s="141">
        <f t="shared" si="29"/>
        <v>1</v>
      </c>
      <c r="F153" s="119">
        <f>SUM(F154:F167)</f>
        <v>17.415216000000001</v>
      </c>
      <c r="G153" s="141">
        <f t="shared" si="29"/>
        <v>3</v>
      </c>
      <c r="H153" s="119">
        <f>SUM(H154:H167)</f>
        <v>5.1113329999999998E-2</v>
      </c>
      <c r="I153" s="142">
        <f t="shared" si="29"/>
        <v>35.886973330000004</v>
      </c>
      <c r="J153" s="119">
        <v>19.1281666</v>
      </c>
      <c r="K153" s="122">
        <f t="shared" ref="K153" si="30">I153/J153*100</f>
        <v>187.61324114565167</v>
      </c>
    </row>
    <row r="154" spans="1:11" s="36" customFormat="1" ht="16.5" customHeight="1">
      <c r="A154" s="46">
        <v>1</v>
      </c>
      <c r="B154" s="136" t="s">
        <v>174</v>
      </c>
      <c r="C154" s="134">
        <f t="shared" ref="C154:C160" si="31">VLOOKUP(B154,$B$77:$K$111,2,FALSE)</f>
        <v>0</v>
      </c>
      <c r="D154" s="135">
        <f t="shared" ref="D154:D160" si="32">VLOOKUP(B154,$B$77:$K$111,3,FALSE)</f>
        <v>0</v>
      </c>
      <c r="E154" s="134">
        <f t="shared" ref="E154:E160" si="33">VLOOKUP(B154,$B$77:$K$111,4,FALSE)</f>
        <v>1</v>
      </c>
      <c r="F154" s="134">
        <f t="shared" ref="F154:F160" si="34">VLOOKUP(B154,$B$77:$K$111,5,FALSE)</f>
        <v>17.415216000000001</v>
      </c>
      <c r="G154" s="134">
        <f t="shared" ref="G154:G160" si="35">VLOOKUP(B154,$B$77:$K$111,6,FALSE)</f>
        <v>0</v>
      </c>
      <c r="H154" s="134">
        <f t="shared" ref="H154:H160" si="36">VLOOKUP(B154,$B$77:$K$111,7,FALSE)</f>
        <v>0</v>
      </c>
      <c r="I154" s="135">
        <f t="shared" ref="I154:I160" si="37">VLOOKUP(B154,$B$77:$K$111,8,FALSE)</f>
        <v>17.415216000000001</v>
      </c>
      <c r="J154" s="134">
        <v>0</v>
      </c>
      <c r="K154" s="111"/>
    </row>
    <row r="155" spans="1:11" s="36" customFormat="1" ht="16.5" customHeight="1">
      <c r="A155" s="46">
        <v>2</v>
      </c>
      <c r="B155" s="134" t="s">
        <v>180</v>
      </c>
      <c r="C155" s="134">
        <f t="shared" si="31"/>
        <v>4</v>
      </c>
      <c r="D155" s="135">
        <f t="shared" si="32"/>
        <v>16.091000000000001</v>
      </c>
      <c r="E155" s="134">
        <f t="shared" si="33"/>
        <v>0</v>
      </c>
      <c r="F155" s="134">
        <f t="shared" si="34"/>
        <v>0</v>
      </c>
      <c r="G155" s="134">
        <f t="shared" si="35"/>
        <v>0</v>
      </c>
      <c r="H155" s="134">
        <f t="shared" si="36"/>
        <v>0</v>
      </c>
      <c r="I155" s="135">
        <f t="shared" si="37"/>
        <v>16.091000000000001</v>
      </c>
      <c r="J155" s="134">
        <v>3.5</v>
      </c>
      <c r="K155" s="111">
        <f t="shared" ref="K155:K160" si="38">I155/J155*100</f>
        <v>459.74285714285719</v>
      </c>
    </row>
    <row r="156" spans="1:11" s="36" customFormat="1" ht="16.5" customHeight="1">
      <c r="A156" s="46">
        <v>3</v>
      </c>
      <c r="B156" s="134" t="s">
        <v>158</v>
      </c>
      <c r="C156" s="134">
        <f t="shared" si="31"/>
        <v>1</v>
      </c>
      <c r="D156" s="135">
        <f t="shared" si="32"/>
        <v>0.83333299999999999</v>
      </c>
      <c r="E156" s="134">
        <f t="shared" si="33"/>
        <v>0</v>
      </c>
      <c r="F156" s="134">
        <f t="shared" si="34"/>
        <v>0</v>
      </c>
      <c r="G156" s="134">
        <f t="shared" si="35"/>
        <v>0</v>
      </c>
      <c r="H156" s="134">
        <f t="shared" si="36"/>
        <v>0</v>
      </c>
      <c r="I156" s="135">
        <f t="shared" si="37"/>
        <v>0.83333299999999999</v>
      </c>
      <c r="J156" s="134">
        <v>3.0502012000000001</v>
      </c>
      <c r="K156" s="111">
        <f t="shared" si="38"/>
        <v>27.320591179362204</v>
      </c>
    </row>
    <row r="157" spans="1:11" s="36" customFormat="1" ht="16.5" customHeight="1">
      <c r="A157" s="46">
        <v>4</v>
      </c>
      <c r="B157" s="134" t="s">
        <v>160</v>
      </c>
      <c r="C157" s="134">
        <f t="shared" si="31"/>
        <v>5</v>
      </c>
      <c r="D157" s="135">
        <f t="shared" si="32"/>
        <v>0.57868799999999998</v>
      </c>
      <c r="E157" s="134">
        <f t="shared" si="33"/>
        <v>0</v>
      </c>
      <c r="F157" s="134">
        <f t="shared" si="34"/>
        <v>0</v>
      </c>
      <c r="G157" s="134">
        <f t="shared" si="35"/>
        <v>0</v>
      </c>
      <c r="H157" s="134">
        <f t="shared" si="36"/>
        <v>0</v>
      </c>
      <c r="I157" s="135">
        <f t="shared" si="37"/>
        <v>0.57868799999999998</v>
      </c>
      <c r="J157" s="134">
        <v>9.0401144399999982</v>
      </c>
      <c r="K157" s="111">
        <f t="shared" si="38"/>
        <v>6.4013348928357168</v>
      </c>
    </row>
    <row r="158" spans="1:11" s="36" customFormat="1" ht="16.5" customHeight="1">
      <c r="A158" s="46">
        <v>5</v>
      </c>
      <c r="B158" s="134" t="s">
        <v>166</v>
      </c>
      <c r="C158" s="134">
        <f t="shared" si="31"/>
        <v>1</v>
      </c>
      <c r="D158" s="135">
        <f t="shared" si="32"/>
        <v>0.5</v>
      </c>
      <c r="E158" s="134">
        <f t="shared" si="33"/>
        <v>0</v>
      </c>
      <c r="F158" s="134">
        <f t="shared" si="34"/>
        <v>0</v>
      </c>
      <c r="G158" s="134">
        <f t="shared" si="35"/>
        <v>0</v>
      </c>
      <c r="H158" s="134">
        <f t="shared" si="36"/>
        <v>0</v>
      </c>
      <c r="I158" s="135">
        <f t="shared" si="37"/>
        <v>0.5</v>
      </c>
      <c r="J158" s="134">
        <v>9.1725630000000002E-2</v>
      </c>
      <c r="K158" s="111">
        <f t="shared" si="38"/>
        <v>545.10391479458895</v>
      </c>
    </row>
    <row r="159" spans="1:11" s="36" customFormat="1" ht="16.5" customHeight="1">
      <c r="A159" s="46">
        <v>6</v>
      </c>
      <c r="B159" s="134" t="s">
        <v>164</v>
      </c>
      <c r="C159" s="134">
        <f t="shared" si="31"/>
        <v>1</v>
      </c>
      <c r="D159" s="135">
        <f t="shared" si="32"/>
        <v>0.41762300000000002</v>
      </c>
      <c r="E159" s="134">
        <f t="shared" si="33"/>
        <v>0</v>
      </c>
      <c r="F159" s="134">
        <f t="shared" si="34"/>
        <v>0</v>
      </c>
      <c r="G159" s="134">
        <f t="shared" si="35"/>
        <v>0</v>
      </c>
      <c r="H159" s="134">
        <f t="shared" si="36"/>
        <v>0</v>
      </c>
      <c r="I159" s="135">
        <f t="shared" si="37"/>
        <v>0.41762300000000002</v>
      </c>
      <c r="J159" s="134">
        <v>2.8923320000000001</v>
      </c>
      <c r="K159" s="111">
        <f t="shared" si="38"/>
        <v>14.438971736301365</v>
      </c>
    </row>
    <row r="160" spans="1:11" s="36" customFormat="1" ht="16.5" customHeight="1">
      <c r="A160" s="46">
        <v>7</v>
      </c>
      <c r="B160" s="134" t="s">
        <v>185</v>
      </c>
      <c r="C160" s="134">
        <f t="shared" si="31"/>
        <v>0</v>
      </c>
      <c r="D160" s="135">
        <f t="shared" si="32"/>
        <v>0</v>
      </c>
      <c r="E160" s="134">
        <f t="shared" si="33"/>
        <v>0</v>
      </c>
      <c r="F160" s="134">
        <f t="shared" si="34"/>
        <v>0</v>
      </c>
      <c r="G160" s="134">
        <f t="shared" si="35"/>
        <v>3</v>
      </c>
      <c r="H160" s="134">
        <f t="shared" si="36"/>
        <v>5.1113329999999998E-2</v>
      </c>
      <c r="I160" s="135">
        <f t="shared" si="37"/>
        <v>5.1113329999999998E-2</v>
      </c>
      <c r="J160" s="134">
        <v>0.55379332999999997</v>
      </c>
      <c r="K160" s="111">
        <f t="shared" si="38"/>
        <v>9.2296759876107561</v>
      </c>
    </row>
    <row r="161" spans="1:11" s="36" customFormat="1" ht="16.5" customHeight="1">
      <c r="A161" s="46">
        <v>8</v>
      </c>
      <c r="B161" s="37" t="s">
        <v>179</v>
      </c>
      <c r="C161" s="134"/>
      <c r="D161" s="135"/>
      <c r="E161" s="134"/>
      <c r="F161" s="134"/>
      <c r="G161" s="134"/>
      <c r="H161" s="134"/>
      <c r="I161" s="135"/>
      <c r="J161" s="134"/>
      <c r="K161" s="111"/>
    </row>
    <row r="162" spans="1:11" s="36" customFormat="1" ht="16.5" customHeight="1">
      <c r="A162" s="46">
        <v>9</v>
      </c>
      <c r="B162" s="134" t="s">
        <v>190</v>
      </c>
      <c r="C162" s="134"/>
      <c r="D162" s="135"/>
      <c r="E162" s="134"/>
      <c r="F162" s="134"/>
      <c r="G162" s="134"/>
      <c r="H162" s="134"/>
      <c r="I162" s="135"/>
      <c r="J162" s="134"/>
      <c r="K162" s="111"/>
    </row>
    <row r="163" spans="1:11" s="36" customFormat="1" ht="16.5" customHeight="1">
      <c r="A163" s="46">
        <v>10</v>
      </c>
      <c r="B163" s="134" t="s">
        <v>178</v>
      </c>
      <c r="C163" s="134"/>
      <c r="D163" s="135"/>
      <c r="E163" s="134"/>
      <c r="F163" s="134"/>
      <c r="G163" s="134"/>
      <c r="H163" s="134"/>
      <c r="I163" s="135"/>
      <c r="J163" s="134"/>
      <c r="K163" s="111"/>
    </row>
    <row r="164" spans="1:11" s="36" customFormat="1" ht="16.5" customHeight="1">
      <c r="A164" s="46">
        <v>11</v>
      </c>
      <c r="B164" s="37" t="s">
        <v>173</v>
      </c>
      <c r="C164" s="134"/>
      <c r="D164" s="135"/>
      <c r="E164" s="134"/>
      <c r="F164" s="134"/>
      <c r="G164" s="134"/>
      <c r="H164" s="134"/>
      <c r="I164" s="135"/>
      <c r="J164" s="134"/>
      <c r="K164" s="111"/>
    </row>
    <row r="165" spans="1:11" s="36" customFormat="1" ht="16.5" customHeight="1">
      <c r="A165" s="46">
        <v>12</v>
      </c>
      <c r="B165" s="134" t="s">
        <v>194</v>
      </c>
      <c r="C165" s="134"/>
      <c r="D165" s="135"/>
      <c r="E165" s="134"/>
      <c r="F165" s="134"/>
      <c r="G165" s="134"/>
      <c r="H165" s="134"/>
      <c r="I165" s="135"/>
      <c r="J165" s="134"/>
      <c r="K165" s="111"/>
    </row>
    <row r="166" spans="1:11" s="36" customFormat="1" ht="16.5" customHeight="1">
      <c r="A166" s="46">
        <v>13</v>
      </c>
      <c r="B166" s="134" t="s">
        <v>261</v>
      </c>
      <c r="C166" s="134"/>
      <c r="D166" s="135"/>
      <c r="E166" s="134"/>
      <c r="F166" s="134"/>
      <c r="G166" s="134"/>
      <c r="H166" s="134"/>
      <c r="I166" s="135"/>
      <c r="J166" s="134"/>
      <c r="K166" s="111"/>
    </row>
    <row r="167" spans="1:11" s="36" customFormat="1" ht="16.5" customHeight="1">
      <c r="A167" s="137">
        <v>14</v>
      </c>
      <c r="B167" s="138" t="s">
        <v>264</v>
      </c>
      <c r="C167" s="134"/>
      <c r="D167" s="135"/>
      <c r="E167" s="134"/>
      <c r="F167" s="134"/>
      <c r="G167" s="134"/>
      <c r="H167" s="134"/>
      <c r="I167" s="135"/>
      <c r="J167" s="134"/>
      <c r="K167" s="111"/>
    </row>
    <row r="168" spans="1:11" s="133" customFormat="1" ht="16.5" customHeight="1">
      <c r="A168" s="144" t="s">
        <v>309</v>
      </c>
      <c r="B168" s="141" t="s">
        <v>310</v>
      </c>
      <c r="C168" s="141">
        <f>SUM(C169:C181)</f>
        <v>9</v>
      </c>
      <c r="D168" s="142">
        <f>SUM(D169:E181)</f>
        <v>41.015720999999999</v>
      </c>
      <c r="E168" s="141">
        <f t="shared" ref="E168:I168" si="39">SUM(E169:E181)</f>
        <v>8</v>
      </c>
      <c r="F168" s="119">
        <f t="shared" si="39"/>
        <v>25.33502725</v>
      </c>
      <c r="G168" s="141">
        <f t="shared" si="39"/>
        <v>4</v>
      </c>
      <c r="H168" s="119">
        <f t="shared" si="39"/>
        <v>1.6642366700000002</v>
      </c>
      <c r="I168" s="142">
        <f t="shared" si="39"/>
        <v>60.014984919999996</v>
      </c>
      <c r="J168" s="119">
        <v>-7.7865945300000012</v>
      </c>
      <c r="K168" s="123">
        <f t="shared" ref="K168" si="40">I168/J168*100</f>
        <v>-770.74752883016743</v>
      </c>
    </row>
    <row r="169" spans="1:11" s="36" customFormat="1" ht="16.5" customHeight="1">
      <c r="A169" s="46">
        <v>1</v>
      </c>
      <c r="B169" s="134" t="s">
        <v>157</v>
      </c>
      <c r="C169" s="134">
        <f t="shared" ref="C169:C174" si="41">VLOOKUP(B169,$B$77:$K$111,2,FALSE)</f>
        <v>6</v>
      </c>
      <c r="D169" s="135">
        <f t="shared" ref="D169:D174" si="42">VLOOKUP(B169,$B$77:$K$111,3,FALSE)</f>
        <v>11.736840000000001</v>
      </c>
      <c r="E169" s="134">
        <f t="shared" ref="E169:E174" si="43">VLOOKUP(B169,$B$77:$K$111,4,FALSE)</f>
        <v>7</v>
      </c>
      <c r="F169" s="134">
        <f t="shared" ref="F169:F174" si="44">VLOOKUP(B169,$B$77:$K$111,5,FALSE)</f>
        <v>9.3350272499999996</v>
      </c>
      <c r="G169" s="134">
        <f t="shared" ref="G169:G174" si="45">VLOOKUP(B169,$B$77:$K$111,6,FALSE)</f>
        <v>2</v>
      </c>
      <c r="H169" s="134">
        <f t="shared" ref="H169:H174" si="46">VLOOKUP(B169,$B$77:$K$111,7,FALSE)</f>
        <v>1.58019519</v>
      </c>
      <c r="I169" s="135">
        <f t="shared" ref="I169:I174" si="47">VLOOKUP(B169,$B$77:$K$111,8,FALSE)</f>
        <v>22.652062440000002</v>
      </c>
      <c r="J169" s="134">
        <v>-15.545074530000001</v>
      </c>
      <c r="K169" s="111">
        <f>I169/J169*100</f>
        <v>-145.71858369854982</v>
      </c>
    </row>
    <row r="170" spans="1:11" s="36" customFormat="1" ht="16.5" customHeight="1">
      <c r="A170" s="46">
        <v>2</v>
      </c>
      <c r="B170" s="134" t="s">
        <v>172</v>
      </c>
      <c r="C170" s="134">
        <f t="shared" si="41"/>
        <v>2</v>
      </c>
      <c r="D170" s="135">
        <f t="shared" si="42"/>
        <v>20</v>
      </c>
      <c r="E170" s="134">
        <f t="shared" si="43"/>
        <v>0</v>
      </c>
      <c r="F170" s="134">
        <f t="shared" si="44"/>
        <v>0</v>
      </c>
      <c r="G170" s="134">
        <f t="shared" si="45"/>
        <v>0</v>
      </c>
      <c r="H170" s="134">
        <f t="shared" si="46"/>
        <v>0</v>
      </c>
      <c r="I170" s="135">
        <f t="shared" si="47"/>
        <v>20</v>
      </c>
      <c r="J170" s="134">
        <v>0</v>
      </c>
      <c r="K170" s="111"/>
    </row>
    <row r="171" spans="1:11" s="36" customFormat="1" ht="16.5" customHeight="1">
      <c r="A171" s="46">
        <v>3</v>
      </c>
      <c r="B171" s="37" t="s">
        <v>146</v>
      </c>
      <c r="C171" s="134">
        <f t="shared" si="41"/>
        <v>0</v>
      </c>
      <c r="D171" s="135">
        <f t="shared" si="42"/>
        <v>0</v>
      </c>
      <c r="E171" s="134">
        <f t="shared" si="43"/>
        <v>1</v>
      </c>
      <c r="F171" s="134">
        <f t="shared" si="44"/>
        <v>16</v>
      </c>
      <c r="G171" s="134">
        <f t="shared" si="45"/>
        <v>0</v>
      </c>
      <c r="H171" s="134">
        <f t="shared" si="46"/>
        <v>0</v>
      </c>
      <c r="I171" s="135">
        <f t="shared" si="47"/>
        <v>16</v>
      </c>
      <c r="J171" s="134">
        <v>0</v>
      </c>
      <c r="K171" s="111"/>
    </row>
    <row r="172" spans="1:11" s="36" customFormat="1" ht="16.5" customHeight="1">
      <c r="A172" s="46">
        <v>4</v>
      </c>
      <c r="B172" s="134" t="s">
        <v>171</v>
      </c>
      <c r="C172" s="134">
        <f t="shared" si="41"/>
        <v>1</v>
      </c>
      <c r="D172" s="135">
        <f t="shared" si="42"/>
        <v>1.2788809999999999</v>
      </c>
      <c r="E172" s="134">
        <f t="shared" si="43"/>
        <v>0</v>
      </c>
      <c r="F172" s="134">
        <f t="shared" si="44"/>
        <v>0</v>
      </c>
      <c r="G172" s="134">
        <f t="shared" si="45"/>
        <v>0</v>
      </c>
      <c r="H172" s="134">
        <f t="shared" si="46"/>
        <v>0</v>
      </c>
      <c r="I172" s="135">
        <f t="shared" si="47"/>
        <v>1.2788809999999999</v>
      </c>
      <c r="J172" s="134">
        <v>0</v>
      </c>
      <c r="K172" s="111"/>
    </row>
    <row r="173" spans="1:11" s="36" customFormat="1" ht="16.5" customHeight="1">
      <c r="A173" s="46">
        <v>5</v>
      </c>
      <c r="B173" s="134" t="s">
        <v>170</v>
      </c>
      <c r="C173" s="134">
        <f t="shared" si="41"/>
        <v>0</v>
      </c>
      <c r="D173" s="135">
        <f t="shared" si="42"/>
        <v>0</v>
      </c>
      <c r="E173" s="134">
        <f t="shared" si="43"/>
        <v>0</v>
      </c>
      <c r="F173" s="134">
        <f t="shared" si="44"/>
        <v>0</v>
      </c>
      <c r="G173" s="134">
        <f t="shared" si="45"/>
        <v>1</v>
      </c>
      <c r="H173" s="134">
        <f t="shared" si="46"/>
        <v>5.0544480000000003E-2</v>
      </c>
      <c r="I173" s="135">
        <f t="shared" si="47"/>
        <v>5.0544480000000003E-2</v>
      </c>
      <c r="J173" s="134">
        <v>0</v>
      </c>
      <c r="K173" s="111"/>
    </row>
    <row r="174" spans="1:11" s="36" customFormat="1" ht="16.5" customHeight="1">
      <c r="A174" s="46">
        <v>6</v>
      </c>
      <c r="B174" s="134" t="s">
        <v>196</v>
      </c>
      <c r="C174" s="134">
        <f t="shared" si="41"/>
        <v>0</v>
      </c>
      <c r="D174" s="135">
        <f t="shared" si="42"/>
        <v>0</v>
      </c>
      <c r="E174" s="134">
        <f t="shared" si="43"/>
        <v>0</v>
      </c>
      <c r="F174" s="134">
        <f t="shared" si="44"/>
        <v>0</v>
      </c>
      <c r="G174" s="134">
        <f t="shared" si="45"/>
        <v>1</v>
      </c>
      <c r="H174" s="134">
        <f t="shared" si="46"/>
        <v>3.3496999999999999E-2</v>
      </c>
      <c r="I174" s="135">
        <f t="shared" si="47"/>
        <v>3.3496999999999999E-2</v>
      </c>
      <c r="J174" s="134">
        <v>7.7584799999999996</v>
      </c>
      <c r="K174" s="111">
        <f>I174/J174*100</f>
        <v>0.43174694012229203</v>
      </c>
    </row>
    <row r="175" spans="1:11" s="36" customFormat="1" ht="16.5" customHeight="1">
      <c r="A175" s="46">
        <v>7</v>
      </c>
      <c r="B175" s="134" t="s">
        <v>191</v>
      </c>
      <c r="C175" s="134"/>
      <c r="D175" s="135"/>
      <c r="E175" s="134"/>
      <c r="F175" s="134"/>
      <c r="G175" s="134"/>
      <c r="H175" s="134"/>
      <c r="I175" s="135"/>
      <c r="J175" s="134"/>
      <c r="K175" s="111"/>
    </row>
    <row r="176" spans="1:11" s="36" customFormat="1" ht="16.5" customHeight="1">
      <c r="A176" s="46">
        <v>8</v>
      </c>
      <c r="B176" s="134" t="s">
        <v>192</v>
      </c>
      <c r="C176" s="134"/>
      <c r="D176" s="135"/>
      <c r="E176" s="134"/>
      <c r="F176" s="134"/>
      <c r="G176" s="134"/>
      <c r="H176" s="134"/>
      <c r="I176" s="135"/>
      <c r="J176" s="134"/>
      <c r="K176" s="111"/>
    </row>
    <row r="177" spans="1:11" s="36" customFormat="1" ht="16.5" customHeight="1">
      <c r="A177" s="46">
        <v>9</v>
      </c>
      <c r="B177" s="134" t="s">
        <v>181</v>
      </c>
      <c r="C177" s="134"/>
      <c r="D177" s="135"/>
      <c r="E177" s="134"/>
      <c r="F177" s="134"/>
      <c r="G177" s="134"/>
      <c r="H177" s="134"/>
      <c r="I177" s="135"/>
      <c r="J177" s="134"/>
      <c r="K177" s="111"/>
    </row>
    <row r="178" spans="1:11" s="36" customFormat="1" ht="16.5" customHeight="1">
      <c r="A178" s="46">
        <v>10</v>
      </c>
      <c r="B178" s="134" t="s">
        <v>199</v>
      </c>
      <c r="C178" s="134"/>
      <c r="D178" s="135"/>
      <c r="E178" s="134"/>
      <c r="F178" s="134"/>
      <c r="G178" s="134"/>
      <c r="H178" s="134"/>
      <c r="I178" s="135"/>
      <c r="J178" s="134"/>
      <c r="K178" s="111"/>
    </row>
    <row r="179" spans="1:11" s="36" customFormat="1" ht="16.5" customHeight="1">
      <c r="A179" s="46">
        <v>11</v>
      </c>
      <c r="B179" s="134" t="s">
        <v>186</v>
      </c>
      <c r="C179" s="134"/>
      <c r="D179" s="135"/>
      <c r="E179" s="134"/>
      <c r="F179" s="134"/>
      <c r="G179" s="134"/>
      <c r="H179" s="134"/>
      <c r="I179" s="135"/>
      <c r="J179" s="134"/>
      <c r="K179" s="111"/>
    </row>
    <row r="180" spans="1:11" s="36" customFormat="1" ht="16.5" customHeight="1">
      <c r="A180" s="46">
        <v>12</v>
      </c>
      <c r="B180" s="134" t="s">
        <v>183</v>
      </c>
      <c r="C180" s="134"/>
      <c r="D180" s="135"/>
      <c r="E180" s="134"/>
      <c r="F180" s="134"/>
      <c r="G180" s="134"/>
      <c r="H180" s="134"/>
      <c r="I180" s="135"/>
      <c r="J180" s="134"/>
      <c r="K180" s="111"/>
    </row>
    <row r="181" spans="1:11" s="36" customFormat="1" ht="16.5" customHeight="1">
      <c r="A181" s="46">
        <v>13</v>
      </c>
      <c r="B181" s="37" t="s">
        <v>188</v>
      </c>
      <c r="C181" s="134"/>
      <c r="D181" s="135"/>
      <c r="E181" s="134"/>
      <c r="F181" s="134"/>
      <c r="G181" s="134"/>
      <c r="H181" s="134"/>
      <c r="I181" s="135"/>
      <c r="J181" s="134"/>
      <c r="K181" s="111"/>
    </row>
    <row r="182" spans="1:11" s="133" customFormat="1" ht="16.5" customHeight="1">
      <c r="A182" s="144" t="s">
        <v>311</v>
      </c>
      <c r="B182" s="141" t="s">
        <v>312</v>
      </c>
      <c r="C182" s="141">
        <f t="shared" ref="C182:I182" si="48">SUM(C183:C187)</f>
        <v>0</v>
      </c>
      <c r="D182" s="142">
        <f t="shared" si="48"/>
        <v>0</v>
      </c>
      <c r="E182" s="141">
        <f t="shared" si="48"/>
        <v>0</v>
      </c>
      <c r="F182" s="119">
        <f>SUM(F183:F187)</f>
        <v>0</v>
      </c>
      <c r="G182" s="141">
        <f t="shared" si="48"/>
        <v>0</v>
      </c>
      <c r="H182" s="119">
        <f>SUM(H183:H187)</f>
        <v>0</v>
      </c>
      <c r="I182" s="142">
        <f t="shared" si="48"/>
        <v>0</v>
      </c>
      <c r="J182" s="119">
        <v>0</v>
      </c>
      <c r="K182" s="123"/>
    </row>
    <row r="183" spans="1:11" s="36" customFormat="1" ht="16.5" customHeight="1">
      <c r="A183" s="46">
        <v>1</v>
      </c>
      <c r="B183" s="134" t="s">
        <v>184</v>
      </c>
      <c r="C183" s="134"/>
      <c r="D183" s="135"/>
      <c r="E183" s="134"/>
      <c r="F183" s="134"/>
      <c r="G183" s="134"/>
      <c r="H183" s="134"/>
      <c r="I183" s="135"/>
      <c r="J183" s="134"/>
      <c r="K183" s="111"/>
    </row>
    <row r="184" spans="1:11" s="36" customFormat="1" ht="16.5" customHeight="1">
      <c r="A184" s="46">
        <v>2</v>
      </c>
      <c r="B184" s="134" t="s">
        <v>182</v>
      </c>
      <c r="C184" s="134"/>
      <c r="D184" s="135"/>
      <c r="E184" s="134"/>
      <c r="F184" s="134"/>
      <c r="G184" s="134"/>
      <c r="H184" s="134"/>
      <c r="I184" s="135"/>
      <c r="J184" s="134"/>
      <c r="K184" s="111"/>
    </row>
    <row r="185" spans="1:11" s="36" customFormat="1" ht="16.5" customHeight="1">
      <c r="A185" s="46">
        <v>3</v>
      </c>
      <c r="B185" s="134" t="s">
        <v>189</v>
      </c>
      <c r="C185" s="134"/>
      <c r="D185" s="135"/>
      <c r="E185" s="134"/>
      <c r="F185" s="134"/>
      <c r="G185" s="134"/>
      <c r="H185" s="134"/>
      <c r="I185" s="135"/>
      <c r="J185" s="134"/>
      <c r="K185" s="111"/>
    </row>
    <row r="186" spans="1:11" s="36" customFormat="1" ht="16.5" customHeight="1">
      <c r="A186" s="46">
        <v>4</v>
      </c>
      <c r="B186" s="134" t="s">
        <v>262</v>
      </c>
      <c r="C186" s="134"/>
      <c r="D186" s="135"/>
      <c r="E186" s="134"/>
      <c r="F186" s="134"/>
      <c r="G186" s="134"/>
      <c r="H186" s="134"/>
      <c r="I186" s="135"/>
      <c r="J186" s="134"/>
      <c r="K186" s="111"/>
    </row>
    <row r="187" spans="1:11" s="36" customFormat="1" ht="16.5" customHeight="1">
      <c r="A187" s="137">
        <v>5</v>
      </c>
      <c r="B187" s="143" t="s">
        <v>195</v>
      </c>
      <c r="C187" s="134"/>
      <c r="D187" s="135"/>
      <c r="E187" s="134"/>
      <c r="F187" s="134"/>
      <c r="G187" s="134"/>
      <c r="H187" s="134"/>
      <c r="I187" s="135"/>
      <c r="J187" s="134"/>
      <c r="K187" s="111"/>
    </row>
    <row r="188" spans="1:11" s="146" customFormat="1" ht="18" customHeight="1">
      <c r="A188" s="155" t="s">
        <v>62</v>
      </c>
      <c r="B188" s="156"/>
      <c r="C188" s="145">
        <f t="shared" ref="C188:I188" si="49">C168+C131+C182+C153+C138+C119</f>
        <v>190</v>
      </c>
      <c r="D188" s="115">
        <f t="shared" si="49"/>
        <v>2019.1155299600002</v>
      </c>
      <c r="E188" s="145">
        <f t="shared" si="49"/>
        <v>75</v>
      </c>
      <c r="F188" s="115">
        <f t="shared" si="49"/>
        <v>235.40943411181644</v>
      </c>
      <c r="G188" s="145">
        <f t="shared" si="49"/>
        <v>174</v>
      </c>
      <c r="H188" s="115">
        <f t="shared" si="49"/>
        <v>116.47994930000002</v>
      </c>
      <c r="I188" s="115">
        <f t="shared" si="49"/>
        <v>2363.0049133718162</v>
      </c>
      <c r="J188" s="115"/>
      <c r="K188" s="116">
        <f>K24</f>
        <v>140.20863594156009</v>
      </c>
    </row>
  </sheetData>
  <autoFilter ref="A76:K112" xr:uid="{00000000-0001-0000-0100-000000000000}"/>
  <sortState xmlns:xlrd2="http://schemas.microsoft.com/office/spreadsheetml/2017/richdata2" ref="B183:K187">
    <sortCondition descending="1" ref="I183:I187"/>
  </sortState>
  <mergeCells count="13">
    <mergeCell ref="A1:K1"/>
    <mergeCell ref="A24:B24"/>
    <mergeCell ref="A69:B69"/>
    <mergeCell ref="A26:K26"/>
    <mergeCell ref="A27:K27"/>
    <mergeCell ref="A5:K5"/>
    <mergeCell ref="A6:K6"/>
    <mergeCell ref="A115:K115"/>
    <mergeCell ref="A116:K116"/>
    <mergeCell ref="A188:B188"/>
    <mergeCell ref="A73:K73"/>
    <mergeCell ref="A74:K74"/>
    <mergeCell ref="A112:B112"/>
  </mergeCells>
  <conditionalFormatting sqref="B30:B68">
    <cfRule type="duplicateValues" dxfId="14" priority="947" stopIfTrue="1"/>
  </conditionalFormatting>
  <conditionalFormatting sqref="B77:B111">
    <cfRule type="duplicateValues" dxfId="13" priority="895" stopIfTrue="1"/>
  </conditionalFormatting>
  <conditionalFormatting sqref="B117">
    <cfRule type="duplicateValues" dxfId="12" priority="8" stopIfTrue="1"/>
    <cfRule type="duplicateValues" dxfId="11" priority="9" stopIfTrue="1"/>
  </conditionalFormatting>
  <conditionalFormatting sqref="B118:B187">
    <cfRule type="duplicateValues" dxfId="10" priority="3" stopIfTrue="1"/>
    <cfRule type="duplicateValues" dxfId="9" priority="4" stopIfTrue="1"/>
  </conditionalFormatting>
  <conditionalFormatting sqref="B119:B130 B132:B187">
    <cfRule type="duplicateValues" dxfId="8" priority="5" stopIfTrue="1"/>
  </conditionalFormatting>
  <conditionalFormatting sqref="B188">
    <cfRule type="duplicateValues" dxfId="7" priority="1" stopIfTrue="1"/>
    <cfRule type="duplicateValues" dxfId="6" priority="2" stopIfTrue="1"/>
  </conditionalFormatting>
  <conditionalFormatting sqref="B189:B65463 B75:B114 B3:B4 B28:B72 B7:B25">
    <cfRule type="duplicateValues" dxfId="5" priority="889" stopIfTrue="1"/>
    <cfRule type="duplicateValues" dxfId="4" priority="890" stopIfTrue="1"/>
  </conditionalFormatting>
  <conditionalFormatting sqref="B189:B1048576 B2:B4 B75:B114 B28:B72 B7:B25">
    <cfRule type="duplicateValues" dxfId="3" priority="11"/>
  </conditionalFormatting>
  <pageMargins left="0.43307086614173201" right="0.43307086614173201" top="0.77559055099999996" bottom="0.511811024" header="0.15748031496063" footer="0.31496062992126"/>
  <pageSetup paperSize="9" scale="73" fitToHeight="0" orientation="portrait" r:id="rId1"/>
  <headerFooter>
    <oddFooter>Page &amp;P of &amp;N</oddFooter>
  </headerFooter>
  <rowBreaks count="2" manualBreakCount="2">
    <brk id="25" max="8" man="1"/>
    <brk id="72"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255"/>
  <sheetViews>
    <sheetView workbookViewId="0">
      <selection activeCell="F15" sqref="F15"/>
    </sheetView>
  </sheetViews>
  <sheetFormatPr defaultColWidth="9.140625" defaultRowHeight="15.75"/>
  <cols>
    <col min="1" max="1" width="7.42578125" style="18" customWidth="1"/>
    <col min="2" max="2" width="51" style="4" customWidth="1"/>
    <col min="3" max="3" width="14.85546875" style="2" customWidth="1"/>
    <col min="4" max="4" width="16.42578125" style="5" customWidth="1"/>
    <col min="5" max="5" width="9.140625" style="4"/>
    <col min="6" max="6" width="12.7109375" style="4" bestFit="1" customWidth="1"/>
    <col min="7" max="16384" width="9.140625" style="4"/>
  </cols>
  <sheetData>
    <row r="1" spans="1:6">
      <c r="A1" s="162" t="s">
        <v>272</v>
      </c>
      <c r="B1" s="162"/>
      <c r="C1" s="162"/>
      <c r="D1" s="162"/>
    </row>
    <row r="3" spans="1:6" ht="15" customHeight="1">
      <c r="A3" s="165" t="s">
        <v>35</v>
      </c>
      <c r="B3" s="165"/>
      <c r="D3" s="3"/>
    </row>
    <row r="4" spans="1:6" ht="15" customHeight="1"/>
    <row r="5" spans="1:6" ht="15.75" customHeight="1">
      <c r="A5" s="164" t="s">
        <v>278</v>
      </c>
      <c r="B5" s="164"/>
      <c r="C5" s="164"/>
      <c r="D5" s="164"/>
    </row>
    <row r="6" spans="1:6" ht="15" customHeight="1">
      <c r="A6" s="166" t="s">
        <v>319</v>
      </c>
      <c r="B6" s="166"/>
      <c r="C6" s="166"/>
      <c r="D6" s="166"/>
    </row>
    <row r="7" spans="1:6" ht="15.75" customHeight="1"/>
    <row r="8" spans="1:6" ht="47.25" customHeight="1">
      <c r="A8" s="6" t="s">
        <v>201</v>
      </c>
      <c r="B8" s="7" t="s">
        <v>202</v>
      </c>
      <c r="C8" s="8" t="s">
        <v>203</v>
      </c>
      <c r="D8" s="9" t="s">
        <v>204</v>
      </c>
    </row>
    <row r="9" spans="1:6" ht="18" customHeight="1">
      <c r="A9" s="19">
        <v>1</v>
      </c>
      <c r="B9" s="10" t="s">
        <v>45</v>
      </c>
      <c r="C9" s="11">
        <v>16960</v>
      </c>
      <c r="D9" s="12">
        <v>284427.93017223006</v>
      </c>
      <c r="E9" s="4">
        <f>D9/$D$28*100</f>
        <v>60.272732442189401</v>
      </c>
      <c r="F9" s="105"/>
    </row>
    <row r="10" spans="1:6" ht="18" customHeight="1">
      <c r="A10" s="19">
        <v>2</v>
      </c>
      <c r="B10" s="10" t="s">
        <v>47</v>
      </c>
      <c r="C10" s="11">
        <v>1147</v>
      </c>
      <c r="D10" s="12">
        <v>69472.236112169994</v>
      </c>
      <c r="E10" s="4">
        <f t="shared" ref="E10:E27" si="0">D10/$D$28*100</f>
        <v>14.721766237281619</v>
      </c>
      <c r="F10" s="105"/>
    </row>
    <row r="11" spans="1:6" ht="18" customHeight="1">
      <c r="A11" s="19">
        <v>3</v>
      </c>
      <c r="B11" s="10" t="s">
        <v>44</v>
      </c>
      <c r="C11" s="11">
        <v>194</v>
      </c>
      <c r="D11" s="12">
        <v>40671.39046011</v>
      </c>
      <c r="E11" s="4">
        <f t="shared" si="0"/>
        <v>8.6186185504694972</v>
      </c>
    </row>
    <row r="12" spans="1:6" ht="18" customHeight="1">
      <c r="A12" s="19">
        <v>4</v>
      </c>
      <c r="B12" s="10" t="s">
        <v>49</v>
      </c>
      <c r="C12" s="11">
        <v>991</v>
      </c>
      <c r="D12" s="12">
        <v>14345.851257190001</v>
      </c>
      <c r="E12" s="4">
        <f t="shared" si="0"/>
        <v>3.0400096571264235</v>
      </c>
    </row>
    <row r="13" spans="1:6" ht="18" customHeight="1">
      <c r="A13" s="19">
        <v>5</v>
      </c>
      <c r="B13" s="10" t="s">
        <v>46</v>
      </c>
      <c r="C13" s="11">
        <v>7100</v>
      </c>
      <c r="D13" s="12">
        <v>11091.80918584</v>
      </c>
      <c r="E13" s="4">
        <f t="shared" si="0"/>
        <v>2.3504500663951493</v>
      </c>
    </row>
    <row r="14" spans="1:6" ht="18" customHeight="1">
      <c r="A14" s="19">
        <v>6</v>
      </c>
      <c r="B14" s="10" t="s">
        <v>52</v>
      </c>
      <c r="C14" s="11">
        <v>1818</v>
      </c>
      <c r="D14" s="12">
        <v>10862.46539816</v>
      </c>
      <c r="E14" s="4">
        <f t="shared" si="0"/>
        <v>2.3018501390119819</v>
      </c>
    </row>
    <row r="15" spans="1:6" ht="18" customHeight="1">
      <c r="A15" s="19">
        <v>7</v>
      </c>
      <c r="B15" s="10" t="s">
        <v>50</v>
      </c>
      <c r="C15" s="11">
        <v>1102</v>
      </c>
      <c r="D15" s="12">
        <v>6173.984118549999</v>
      </c>
      <c r="E15" s="4">
        <f t="shared" si="0"/>
        <v>1.3083205037366006</v>
      </c>
    </row>
    <row r="16" spans="1:6" ht="18" customHeight="1">
      <c r="A16" s="19">
        <v>8</v>
      </c>
      <c r="B16" s="10" t="s">
        <v>48</v>
      </c>
      <c r="C16" s="11">
        <v>4515</v>
      </c>
      <c r="D16" s="12">
        <v>5446.3733174499994</v>
      </c>
      <c r="E16" s="4">
        <f t="shared" si="0"/>
        <v>1.1541334971715569</v>
      </c>
    </row>
    <row r="17" spans="1:5" ht="18" customHeight="1">
      <c r="A17" s="19">
        <v>9</v>
      </c>
      <c r="B17" s="10" t="s">
        <v>54</v>
      </c>
      <c r="C17" s="11">
        <v>2951</v>
      </c>
      <c r="D17" s="12">
        <v>5127.0284529599994</v>
      </c>
      <c r="E17" s="4">
        <f t="shared" si="0"/>
        <v>1.0864615650847964</v>
      </c>
    </row>
    <row r="18" spans="1:5" ht="18" customHeight="1">
      <c r="A18" s="19">
        <v>10</v>
      </c>
      <c r="B18" s="10" t="s">
        <v>59</v>
      </c>
      <c r="C18" s="11">
        <v>107</v>
      </c>
      <c r="D18" s="12">
        <v>4892.5726729999997</v>
      </c>
      <c r="E18" s="4">
        <f t="shared" si="0"/>
        <v>1.0367783624313267</v>
      </c>
    </row>
    <row r="19" spans="1:5" ht="18" customHeight="1">
      <c r="A19" s="19">
        <v>11</v>
      </c>
      <c r="B19" s="10" t="s">
        <v>55</v>
      </c>
      <c r="C19" s="11">
        <v>689</v>
      </c>
      <c r="D19" s="12">
        <v>4615.8060880100002</v>
      </c>
      <c r="E19" s="4">
        <f t="shared" si="0"/>
        <v>0.9781291351351904</v>
      </c>
    </row>
    <row r="20" spans="1:5" ht="18" customHeight="1">
      <c r="A20" s="19">
        <v>12</v>
      </c>
      <c r="B20" s="10" t="s">
        <v>53</v>
      </c>
      <c r="C20" s="11">
        <v>536</v>
      </c>
      <c r="D20" s="12">
        <v>3903.8616534400007</v>
      </c>
      <c r="E20" s="4">
        <f t="shared" si="0"/>
        <v>0.82726196680696207</v>
      </c>
    </row>
    <row r="21" spans="1:5" ht="18" customHeight="1">
      <c r="A21" s="19">
        <v>13</v>
      </c>
      <c r="B21" s="10" t="s">
        <v>60</v>
      </c>
      <c r="C21" s="11">
        <v>143</v>
      </c>
      <c r="D21" s="12">
        <v>3169.8350409899999</v>
      </c>
      <c r="E21" s="4">
        <f t="shared" si="0"/>
        <v>0.67171539446135675</v>
      </c>
    </row>
    <row r="22" spans="1:5" ht="18" customHeight="1">
      <c r="A22" s="19">
        <v>14</v>
      </c>
      <c r="B22" s="10" t="s">
        <v>57</v>
      </c>
      <c r="C22" s="11">
        <v>86</v>
      </c>
      <c r="D22" s="12">
        <v>3158.2156260000002</v>
      </c>
      <c r="E22" s="4">
        <f t="shared" si="0"/>
        <v>0.6692531401728874</v>
      </c>
    </row>
    <row r="23" spans="1:5" ht="18" customHeight="1">
      <c r="A23" s="19">
        <v>15</v>
      </c>
      <c r="B23" s="10" t="s">
        <v>58</v>
      </c>
      <c r="C23" s="11">
        <v>158</v>
      </c>
      <c r="D23" s="12">
        <v>1763.8874877400001</v>
      </c>
      <c r="E23" s="4">
        <f t="shared" si="0"/>
        <v>0.37378297743931832</v>
      </c>
    </row>
    <row r="24" spans="1:5" ht="18" customHeight="1">
      <c r="A24" s="19">
        <v>16</v>
      </c>
      <c r="B24" s="10" t="s">
        <v>56</v>
      </c>
      <c r="C24" s="11">
        <v>624</v>
      </c>
      <c r="D24" s="12">
        <v>1070.6688363600001</v>
      </c>
      <c r="E24" s="4">
        <f t="shared" si="0"/>
        <v>0.22688396413474693</v>
      </c>
    </row>
    <row r="25" spans="1:5" ht="18" customHeight="1">
      <c r="A25" s="19">
        <v>17</v>
      </c>
      <c r="B25" s="10" t="s">
        <v>51</v>
      </c>
      <c r="C25" s="11">
        <v>97</v>
      </c>
      <c r="D25" s="12">
        <v>929.01032999999995</v>
      </c>
      <c r="E25" s="4">
        <f t="shared" si="0"/>
        <v>0.19686530441020317</v>
      </c>
    </row>
    <row r="26" spans="1:5" ht="18" customHeight="1">
      <c r="A26" s="19">
        <v>18</v>
      </c>
      <c r="B26" s="10" t="s">
        <v>61</v>
      </c>
      <c r="C26" s="11">
        <v>152</v>
      </c>
      <c r="D26" s="12">
        <v>767.50554399999999</v>
      </c>
      <c r="E26" s="4">
        <f t="shared" si="0"/>
        <v>0.16264104679662558</v>
      </c>
    </row>
    <row r="27" spans="1:5">
      <c r="A27" s="19">
        <v>19</v>
      </c>
      <c r="B27" s="10" t="s">
        <v>205</v>
      </c>
      <c r="C27" s="11">
        <v>7</v>
      </c>
      <c r="D27" s="12">
        <v>11.071044000000001</v>
      </c>
      <c r="E27" s="4">
        <f t="shared" si="0"/>
        <v>2.3460497443540305E-3</v>
      </c>
    </row>
    <row r="28" spans="1:5" ht="17.25" customHeight="1">
      <c r="A28" s="163" t="s">
        <v>206</v>
      </c>
      <c r="B28" s="163"/>
      <c r="C28" s="13">
        <f>SUM(C9:C27)</f>
        <v>39377</v>
      </c>
      <c r="D28" s="14">
        <f>SUM(D9:D27)</f>
        <v>471901.50279820006</v>
      </c>
    </row>
    <row r="29" spans="1:5" ht="15.75" customHeight="1"/>
    <row r="30" spans="1:5" ht="12.75" customHeight="1"/>
    <row r="31" spans="1:5" ht="12.75" customHeight="1"/>
    <row r="32" spans="1:5" ht="12.75" customHeight="1"/>
    <row r="33" spans="1:6" ht="12.75" customHeight="1"/>
    <row r="34" spans="1:6" ht="24" customHeight="1">
      <c r="A34" s="164" t="s">
        <v>279</v>
      </c>
      <c r="B34" s="164"/>
      <c r="C34" s="164"/>
      <c r="D34" s="164"/>
    </row>
    <row r="35" spans="1:6" ht="12" customHeight="1">
      <c r="A35" s="167" t="str">
        <f>A6</f>
        <v>(Lũy kế các dự án còn hiệu lực đến ngày 20/01/2024)</v>
      </c>
      <c r="B35" s="167"/>
      <c r="C35" s="167"/>
      <c r="D35" s="167"/>
    </row>
    <row r="36" spans="1:6" ht="15.75" customHeight="1"/>
    <row r="37" spans="1:6" ht="47.25">
      <c r="A37" s="6" t="s">
        <v>201</v>
      </c>
      <c r="B37" s="7" t="s">
        <v>207</v>
      </c>
      <c r="C37" s="8" t="s">
        <v>203</v>
      </c>
      <c r="D37" s="9" t="s">
        <v>208</v>
      </c>
    </row>
    <row r="38" spans="1:6" ht="18" customHeight="1">
      <c r="A38" s="19">
        <v>1</v>
      </c>
      <c r="B38" s="10" t="s">
        <v>67</v>
      </c>
      <c r="C38" s="11">
        <v>9891</v>
      </c>
      <c r="D38" s="12">
        <v>85951.241212330016</v>
      </c>
      <c r="E38" s="4">
        <f>D38/$D$28*100</f>
        <v>18.213809598543591</v>
      </c>
    </row>
    <row r="39" spans="1:6" ht="18" customHeight="1">
      <c r="A39" s="19">
        <v>2</v>
      </c>
      <c r="B39" s="10" t="s">
        <v>64</v>
      </c>
      <c r="C39" s="11">
        <v>3530</v>
      </c>
      <c r="D39" s="12">
        <v>76132.756373819997</v>
      </c>
      <c r="E39" s="4">
        <f t="shared" ref="E39:E99" si="1">D39/$D$28*100</f>
        <v>16.133187947565567</v>
      </c>
      <c r="F39" s="105" t="e">
        <f>D39+#REF!</f>
        <v>#REF!</v>
      </c>
    </row>
    <row r="40" spans="1:6" ht="18" customHeight="1">
      <c r="A40" s="19">
        <v>3</v>
      </c>
      <c r="B40" s="10" t="s">
        <v>66</v>
      </c>
      <c r="C40" s="11">
        <v>5280</v>
      </c>
      <c r="D40" s="12">
        <v>74204.217447370014</v>
      </c>
      <c r="E40" s="4">
        <f t="shared" si="1"/>
        <v>15.724513909654167</v>
      </c>
    </row>
    <row r="41" spans="1:6" ht="18" customHeight="1">
      <c r="A41" s="19">
        <v>4</v>
      </c>
      <c r="B41" s="10" t="s">
        <v>68</v>
      </c>
      <c r="C41" s="11">
        <v>3119</v>
      </c>
      <c r="D41" s="12">
        <v>39381.893625839999</v>
      </c>
      <c r="E41" s="4">
        <f t="shared" si="1"/>
        <v>8.3453630455338761</v>
      </c>
    </row>
    <row r="42" spans="1:6" ht="18" customHeight="1">
      <c r="A42" s="19">
        <v>5</v>
      </c>
      <c r="B42" s="10" t="s">
        <v>69</v>
      </c>
      <c r="C42" s="11">
        <v>2485</v>
      </c>
      <c r="D42" s="12">
        <v>34342.016860570009</v>
      </c>
      <c r="E42" s="4">
        <f t="shared" si="1"/>
        <v>7.2773696750136727</v>
      </c>
    </row>
    <row r="43" spans="1:6" ht="18" customHeight="1">
      <c r="A43" s="19">
        <v>6</v>
      </c>
      <c r="B43" s="10" t="s">
        <v>65</v>
      </c>
      <c r="C43" s="11">
        <v>4311</v>
      </c>
      <c r="D43" s="12">
        <v>27680.87200856</v>
      </c>
      <c r="E43" s="4">
        <f t="shared" si="1"/>
        <v>5.8658156086434872</v>
      </c>
    </row>
    <row r="44" spans="1:6" ht="18" customHeight="1">
      <c r="A44" s="19">
        <v>7</v>
      </c>
      <c r="B44" s="10" t="s">
        <v>70</v>
      </c>
      <c r="C44" s="11">
        <v>914</v>
      </c>
      <c r="D44" s="12">
        <v>22761.46720436</v>
      </c>
      <c r="E44" s="4">
        <f t="shared" si="1"/>
        <v>4.8233512861037697</v>
      </c>
      <c r="F44" s="105" t="e">
        <f>D44+#REF!</f>
        <v>#REF!</v>
      </c>
    </row>
    <row r="45" spans="1:6" ht="18" customHeight="1">
      <c r="A45" s="19">
        <v>8</v>
      </c>
      <c r="B45" s="10" t="s">
        <v>73</v>
      </c>
      <c r="C45" s="11">
        <v>432</v>
      </c>
      <c r="D45" s="12">
        <v>14228.48065068</v>
      </c>
      <c r="E45" s="4">
        <f t="shared" si="1"/>
        <v>3.0151378129356257</v>
      </c>
    </row>
    <row r="46" spans="1:6" ht="18" customHeight="1">
      <c r="A46" s="19">
        <v>9</v>
      </c>
      <c r="B46" s="10" t="s">
        <v>76</v>
      </c>
      <c r="C46" s="11">
        <v>735</v>
      </c>
      <c r="D46" s="12">
        <v>14030.718059539995</v>
      </c>
      <c r="E46" s="4">
        <f t="shared" si="1"/>
        <v>2.9732302135812376</v>
      </c>
    </row>
    <row r="47" spans="1:6" ht="18" customHeight="1">
      <c r="A47" s="19">
        <v>10</v>
      </c>
      <c r="B47" s="10" t="s">
        <v>71</v>
      </c>
      <c r="C47" s="11">
        <v>731</v>
      </c>
      <c r="D47" s="12">
        <v>13107.140829450002</v>
      </c>
      <c r="E47" s="4">
        <f t="shared" si="1"/>
        <v>2.7775162299186462</v>
      </c>
    </row>
    <row r="48" spans="1:6" ht="18" customHeight="1">
      <c r="A48" s="19">
        <v>11</v>
      </c>
      <c r="B48" s="10" t="s">
        <v>75</v>
      </c>
      <c r="C48" s="11">
        <v>1342</v>
      </c>
      <c r="D48" s="12">
        <v>11829.520152969999</v>
      </c>
      <c r="E48" s="4">
        <f t="shared" si="1"/>
        <v>2.5067773852859871</v>
      </c>
    </row>
    <row r="49" spans="1:5" ht="18" customHeight="1">
      <c r="A49" s="19">
        <v>12</v>
      </c>
      <c r="B49" s="10" t="s">
        <v>79</v>
      </c>
      <c r="C49" s="11">
        <v>477</v>
      </c>
      <c r="D49" s="12">
        <v>10557.19171476</v>
      </c>
      <c r="E49" s="4">
        <f t="shared" si="1"/>
        <v>2.2371600116040713</v>
      </c>
    </row>
    <row r="50" spans="1:5" ht="18" customHeight="1">
      <c r="A50" s="19">
        <v>13</v>
      </c>
      <c r="B50" s="10" t="s">
        <v>81</v>
      </c>
      <c r="C50" s="11">
        <v>133</v>
      </c>
      <c r="D50" s="12">
        <v>6811.3469130000003</v>
      </c>
      <c r="E50" s="4">
        <f t="shared" si="1"/>
        <v>1.4433831790344493</v>
      </c>
    </row>
    <row r="51" spans="1:5" ht="18" customHeight="1">
      <c r="A51" s="19">
        <v>14</v>
      </c>
      <c r="B51" s="10" t="s">
        <v>83</v>
      </c>
      <c r="C51" s="11">
        <v>260</v>
      </c>
      <c r="D51" s="12">
        <v>4850.4419273699996</v>
      </c>
      <c r="E51" s="4">
        <f t="shared" si="1"/>
        <v>1.0278504939290691</v>
      </c>
    </row>
    <row r="52" spans="1:5" ht="18" customHeight="1">
      <c r="A52" s="19">
        <v>15</v>
      </c>
      <c r="B52" s="10" t="s">
        <v>74</v>
      </c>
      <c r="C52" s="11">
        <v>557</v>
      </c>
      <c r="D52" s="12">
        <v>4257.0328814999993</v>
      </c>
      <c r="E52" s="4">
        <f t="shared" si="1"/>
        <v>0.90210199718741746</v>
      </c>
    </row>
    <row r="53" spans="1:5" ht="18" customHeight="1">
      <c r="A53" s="19">
        <v>16</v>
      </c>
      <c r="B53" s="10" t="s">
        <v>78</v>
      </c>
      <c r="C53" s="11">
        <v>680</v>
      </c>
      <c r="D53" s="12">
        <v>3887.6501051099995</v>
      </c>
      <c r="E53" s="4">
        <f t="shared" si="1"/>
        <v>0.82382659984290862</v>
      </c>
    </row>
    <row r="54" spans="1:5" ht="18" customHeight="1">
      <c r="A54" s="19">
        <v>17</v>
      </c>
      <c r="B54" s="10" t="s">
        <v>84</v>
      </c>
      <c r="C54" s="11">
        <v>466</v>
      </c>
      <c r="D54" s="12">
        <v>2751.7343460499997</v>
      </c>
      <c r="E54" s="4">
        <f t="shared" si="1"/>
        <v>0.58311624983884147</v>
      </c>
    </row>
    <row r="55" spans="1:5" ht="18" customHeight="1">
      <c r="A55" s="19">
        <v>18</v>
      </c>
      <c r="B55" s="10" t="s">
        <v>85</v>
      </c>
      <c r="C55" s="11">
        <v>61</v>
      </c>
      <c r="D55" s="12">
        <v>2625.2999399999999</v>
      </c>
      <c r="E55" s="4">
        <f t="shared" si="1"/>
        <v>0.55632370832323053</v>
      </c>
    </row>
    <row r="56" spans="1:5" ht="18" customHeight="1">
      <c r="A56" s="19">
        <v>19</v>
      </c>
      <c r="B56" s="10" t="s">
        <v>82</v>
      </c>
      <c r="C56" s="11">
        <v>316</v>
      </c>
      <c r="D56" s="12">
        <v>2251.9105623200003</v>
      </c>
      <c r="E56" s="4">
        <f t="shared" si="1"/>
        <v>0.477199277596492</v>
      </c>
    </row>
    <row r="57" spans="1:5" ht="18" customHeight="1">
      <c r="A57" s="19">
        <v>20</v>
      </c>
      <c r="B57" s="10" t="s">
        <v>77</v>
      </c>
      <c r="C57" s="11">
        <v>630</v>
      </c>
      <c r="D57" s="12">
        <v>2037.2344232600003</v>
      </c>
      <c r="E57" s="4">
        <f t="shared" si="1"/>
        <v>0.43170755150809215</v>
      </c>
    </row>
    <row r="58" spans="1:5" ht="18" customHeight="1">
      <c r="A58" s="19">
        <v>21</v>
      </c>
      <c r="B58" s="10" t="s">
        <v>100</v>
      </c>
      <c r="C58" s="11">
        <v>166</v>
      </c>
      <c r="D58" s="12">
        <v>1977.3189789999999</v>
      </c>
      <c r="E58" s="4">
        <f t="shared" si="1"/>
        <v>0.41901095192010096</v>
      </c>
    </row>
    <row r="59" spans="1:5" ht="18" customHeight="1">
      <c r="A59" s="19">
        <v>22</v>
      </c>
      <c r="B59" s="10" t="s">
        <v>89</v>
      </c>
      <c r="C59" s="11">
        <v>211</v>
      </c>
      <c r="D59" s="12">
        <v>1901.9007557800001</v>
      </c>
      <c r="E59" s="4">
        <f t="shared" si="1"/>
        <v>0.40302917971280816</v>
      </c>
    </row>
    <row r="60" spans="1:5" ht="18" customHeight="1">
      <c r="A60" s="19">
        <v>23</v>
      </c>
      <c r="B60" s="10" t="s">
        <v>88</v>
      </c>
      <c r="C60" s="11">
        <v>396</v>
      </c>
      <c r="D60" s="12">
        <v>1119.4338623800002</v>
      </c>
      <c r="E60" s="4">
        <f t="shared" si="1"/>
        <v>0.2372176938920886</v>
      </c>
    </row>
    <row r="61" spans="1:5" ht="18" customHeight="1">
      <c r="A61" s="19">
        <v>24</v>
      </c>
      <c r="B61" s="10" t="s">
        <v>105</v>
      </c>
      <c r="C61" s="11">
        <v>95</v>
      </c>
      <c r="D61" s="12">
        <v>1099.9556872999999</v>
      </c>
      <c r="E61" s="4">
        <f t="shared" si="1"/>
        <v>0.23309010053531778</v>
      </c>
    </row>
    <row r="62" spans="1:5" ht="18" customHeight="1">
      <c r="A62" s="19">
        <v>25</v>
      </c>
      <c r="B62" s="10" t="s">
        <v>101</v>
      </c>
      <c r="C62" s="11">
        <v>36</v>
      </c>
      <c r="D62" s="12">
        <v>993.29347249</v>
      </c>
      <c r="E62" s="4">
        <f t="shared" si="1"/>
        <v>0.21048745693754731</v>
      </c>
    </row>
    <row r="63" spans="1:5" ht="18" customHeight="1">
      <c r="A63" s="19">
        <v>26</v>
      </c>
      <c r="B63" s="10" t="s">
        <v>92</v>
      </c>
      <c r="C63" s="11">
        <v>21</v>
      </c>
      <c r="D63" s="12">
        <v>987.65800000000002</v>
      </c>
      <c r="E63" s="4">
        <f t="shared" si="1"/>
        <v>0.2092932516941684</v>
      </c>
    </row>
    <row r="64" spans="1:5" ht="18" customHeight="1">
      <c r="A64" s="19">
        <v>27</v>
      </c>
      <c r="B64" s="10" t="s">
        <v>95</v>
      </c>
      <c r="C64" s="11">
        <v>186</v>
      </c>
      <c r="D64" s="12">
        <v>984.01384040999994</v>
      </c>
      <c r="E64" s="4">
        <f t="shared" si="1"/>
        <v>0.20852102283530874</v>
      </c>
    </row>
    <row r="65" spans="1:5" ht="18" customHeight="1">
      <c r="A65" s="19">
        <v>28</v>
      </c>
      <c r="B65" s="10" t="s">
        <v>209</v>
      </c>
      <c r="C65" s="11">
        <v>157</v>
      </c>
      <c r="D65" s="12">
        <v>976.01889800000004</v>
      </c>
      <c r="E65" s="4">
        <f t="shared" si="1"/>
        <v>0.20682682555842091</v>
      </c>
    </row>
    <row r="66" spans="1:5" ht="18" customHeight="1">
      <c r="A66" s="19">
        <v>29</v>
      </c>
      <c r="B66" s="10" t="s">
        <v>117</v>
      </c>
      <c r="C66" s="11">
        <v>109</v>
      </c>
      <c r="D66" s="12">
        <v>741.25524399999995</v>
      </c>
      <c r="E66" s="4">
        <f t="shared" si="1"/>
        <v>0.15707838173954367</v>
      </c>
    </row>
    <row r="67" spans="1:5" ht="18" customHeight="1">
      <c r="A67" s="19">
        <v>30</v>
      </c>
      <c r="B67" s="10" t="s">
        <v>115</v>
      </c>
      <c r="C67" s="11">
        <v>115</v>
      </c>
      <c r="D67" s="12">
        <v>654.78811185999996</v>
      </c>
      <c r="E67" s="4">
        <f t="shared" si="1"/>
        <v>0.13875525040232981</v>
      </c>
    </row>
    <row r="68" spans="1:5" ht="18" customHeight="1">
      <c r="A68" s="19">
        <v>31</v>
      </c>
      <c r="B68" s="10" t="s">
        <v>94</v>
      </c>
      <c r="C68" s="11">
        <v>97</v>
      </c>
      <c r="D68" s="12">
        <v>608.24217380999994</v>
      </c>
      <c r="E68" s="4">
        <f t="shared" si="1"/>
        <v>0.12889176453207937</v>
      </c>
    </row>
    <row r="69" spans="1:5" ht="18" customHeight="1">
      <c r="A69" s="19">
        <v>32</v>
      </c>
      <c r="B69" s="10" t="s">
        <v>211</v>
      </c>
      <c r="C69" s="11">
        <v>13</v>
      </c>
      <c r="D69" s="12">
        <v>587.43466699999999</v>
      </c>
      <c r="E69" s="4">
        <f t="shared" si="1"/>
        <v>0.12448247431227308</v>
      </c>
    </row>
    <row r="70" spans="1:5" ht="18" customHeight="1">
      <c r="A70" s="19">
        <v>33</v>
      </c>
      <c r="B70" s="10" t="s">
        <v>103</v>
      </c>
      <c r="C70" s="11">
        <v>149</v>
      </c>
      <c r="D70" s="12">
        <v>534.81979303000003</v>
      </c>
      <c r="E70" s="4">
        <f t="shared" si="1"/>
        <v>0.1133329285579126</v>
      </c>
    </row>
    <row r="71" spans="1:5" ht="18" customHeight="1">
      <c r="A71" s="19">
        <v>34</v>
      </c>
      <c r="B71" s="10" t="s">
        <v>121</v>
      </c>
      <c r="C71" s="11">
        <v>26</v>
      </c>
      <c r="D71" s="12">
        <v>469.54490700000002</v>
      </c>
      <c r="E71" s="4">
        <f t="shared" si="1"/>
        <v>9.9500617017698328E-2</v>
      </c>
    </row>
    <row r="72" spans="1:5" ht="18" customHeight="1">
      <c r="A72" s="19">
        <v>35</v>
      </c>
      <c r="B72" s="10" t="s">
        <v>210</v>
      </c>
      <c r="C72" s="11">
        <v>65</v>
      </c>
      <c r="D72" s="12">
        <v>439.34775300000001</v>
      </c>
      <c r="E72" s="4">
        <f t="shared" si="1"/>
        <v>9.3101579544636229E-2</v>
      </c>
    </row>
    <row r="73" spans="1:5" ht="18" customHeight="1">
      <c r="A73" s="19">
        <v>36</v>
      </c>
      <c r="B73" s="10" t="s">
        <v>72</v>
      </c>
      <c r="C73" s="11">
        <v>32</v>
      </c>
      <c r="D73" s="12">
        <v>422.99829799999998</v>
      </c>
      <c r="E73" s="4">
        <f t="shared" si="1"/>
        <v>8.9636988967353934E-2</v>
      </c>
    </row>
    <row r="74" spans="1:5" ht="18" customHeight="1">
      <c r="A74" s="19">
        <v>37</v>
      </c>
      <c r="B74" s="10" t="s">
        <v>87</v>
      </c>
      <c r="C74" s="11">
        <v>23</v>
      </c>
      <c r="D74" s="12">
        <v>340.35158899999999</v>
      </c>
      <c r="E74" s="4">
        <f t="shared" si="1"/>
        <v>7.212343825604324E-2</v>
      </c>
    </row>
    <row r="75" spans="1:5" ht="18" customHeight="1">
      <c r="A75" s="19">
        <v>38</v>
      </c>
      <c r="B75" s="10" t="s">
        <v>86</v>
      </c>
      <c r="C75" s="11">
        <v>33</v>
      </c>
      <c r="D75" s="12">
        <v>302.19260300000002</v>
      </c>
      <c r="E75" s="4">
        <f t="shared" si="1"/>
        <v>6.4037219887648267E-2</v>
      </c>
    </row>
    <row r="76" spans="1:5" ht="18" customHeight="1">
      <c r="A76" s="19">
        <v>39</v>
      </c>
      <c r="B76" s="10" t="s">
        <v>112</v>
      </c>
      <c r="C76" s="11">
        <v>53</v>
      </c>
      <c r="D76" s="12">
        <v>208.37904197</v>
      </c>
      <c r="E76" s="4">
        <f t="shared" si="1"/>
        <v>4.4157316883796711E-2</v>
      </c>
    </row>
    <row r="77" spans="1:5" ht="18" customHeight="1">
      <c r="A77" s="19">
        <v>40</v>
      </c>
      <c r="B77" s="10" t="s">
        <v>212</v>
      </c>
      <c r="C77" s="11">
        <v>57</v>
      </c>
      <c r="D77" s="12">
        <v>194.359129</v>
      </c>
      <c r="E77" s="4">
        <f t="shared" si="1"/>
        <v>4.1186376361915099E-2</v>
      </c>
    </row>
    <row r="78" spans="1:5" ht="18" customHeight="1">
      <c r="A78" s="19">
        <v>41</v>
      </c>
      <c r="B78" s="10" t="s">
        <v>124</v>
      </c>
      <c r="C78" s="11">
        <v>18</v>
      </c>
      <c r="D78" s="12">
        <v>193.468389</v>
      </c>
      <c r="E78" s="4">
        <f t="shared" si="1"/>
        <v>4.0997620870627569E-2</v>
      </c>
    </row>
    <row r="79" spans="1:5" ht="18" customHeight="1">
      <c r="A79" s="19">
        <v>42</v>
      </c>
      <c r="B79" s="10" t="s">
        <v>80</v>
      </c>
      <c r="C79" s="11">
        <v>24</v>
      </c>
      <c r="D79" s="12">
        <v>180.09</v>
      </c>
      <c r="E79" s="4">
        <f t="shared" si="1"/>
        <v>3.8162624813045394E-2</v>
      </c>
    </row>
    <row r="80" spans="1:5" ht="18" customHeight="1">
      <c r="A80" s="19">
        <v>43</v>
      </c>
      <c r="B80" s="10" t="s">
        <v>213</v>
      </c>
      <c r="C80" s="11">
        <v>2</v>
      </c>
      <c r="D80" s="12">
        <v>172</v>
      </c>
      <c r="E80" s="4">
        <f t="shared" si="1"/>
        <v>3.6448284012681478E-2</v>
      </c>
    </row>
    <row r="81" spans="1:5" ht="18" customHeight="1">
      <c r="A81" s="19">
        <v>44</v>
      </c>
      <c r="B81" s="10" t="s">
        <v>97</v>
      </c>
      <c r="C81" s="11">
        <v>42</v>
      </c>
      <c r="D81" s="12">
        <v>151.699862</v>
      </c>
      <c r="E81" s="4">
        <f t="shared" si="1"/>
        <v>3.2146509621282481E-2</v>
      </c>
    </row>
    <row r="82" spans="1:5" ht="18" customHeight="1">
      <c r="A82" s="19">
        <v>45</v>
      </c>
      <c r="B82" s="10" t="s">
        <v>113</v>
      </c>
      <c r="C82" s="11">
        <v>45</v>
      </c>
      <c r="D82" s="12">
        <v>150.21515500000001</v>
      </c>
      <c r="E82" s="4">
        <f t="shared" si="1"/>
        <v>3.1831887397959134E-2</v>
      </c>
    </row>
    <row r="83" spans="1:5" ht="18" customHeight="1">
      <c r="A83" s="19">
        <v>46</v>
      </c>
      <c r="B83" s="10" t="s">
        <v>120</v>
      </c>
      <c r="C83" s="11">
        <v>94</v>
      </c>
      <c r="D83" s="12">
        <v>143.777784</v>
      </c>
      <c r="E83" s="4">
        <f t="shared" si="1"/>
        <v>3.0467752941546345E-2</v>
      </c>
    </row>
    <row r="84" spans="1:5" ht="18" customHeight="1">
      <c r="A84" s="19">
        <v>47</v>
      </c>
      <c r="B84" s="10" t="s">
        <v>130</v>
      </c>
      <c r="C84" s="11">
        <v>16</v>
      </c>
      <c r="D84" s="12">
        <v>140.88177400000001</v>
      </c>
      <c r="E84" s="4">
        <f t="shared" si="1"/>
        <v>2.9854063435827943E-2</v>
      </c>
    </row>
    <row r="85" spans="1:5" ht="18" customHeight="1">
      <c r="A85" s="19">
        <v>48</v>
      </c>
      <c r="B85" s="10" t="s">
        <v>214</v>
      </c>
      <c r="C85" s="11">
        <v>10</v>
      </c>
      <c r="D85" s="12">
        <v>133.750103</v>
      </c>
      <c r="E85" s="4">
        <f t="shared" si="1"/>
        <v>2.8342800819008144E-2</v>
      </c>
    </row>
    <row r="86" spans="1:5" ht="18" customHeight="1">
      <c r="A86" s="19">
        <v>49</v>
      </c>
      <c r="B86" s="10" t="s">
        <v>215</v>
      </c>
      <c r="C86" s="11">
        <v>4</v>
      </c>
      <c r="D86" s="12">
        <v>118.4</v>
      </c>
      <c r="E86" s="4">
        <f t="shared" si="1"/>
        <v>2.5089981552915627E-2</v>
      </c>
    </row>
    <row r="87" spans="1:5" ht="18" customHeight="1">
      <c r="A87" s="19">
        <v>50</v>
      </c>
      <c r="B87" s="10" t="s">
        <v>119</v>
      </c>
      <c r="C87" s="11">
        <v>41</v>
      </c>
      <c r="D87" s="12">
        <v>92.383690000000001</v>
      </c>
      <c r="E87" s="4">
        <f t="shared" si="1"/>
        <v>1.9576900995694896E-2</v>
      </c>
    </row>
    <row r="88" spans="1:5" ht="18" customHeight="1">
      <c r="A88" s="19">
        <v>51</v>
      </c>
      <c r="B88" s="10" t="s">
        <v>98</v>
      </c>
      <c r="C88" s="11">
        <v>31</v>
      </c>
      <c r="D88" s="12">
        <v>73.570048999999997</v>
      </c>
      <c r="E88" s="4">
        <f t="shared" si="1"/>
        <v>1.5590128144063331E-2</v>
      </c>
    </row>
    <row r="89" spans="1:5" ht="18" customHeight="1">
      <c r="A89" s="19">
        <v>52</v>
      </c>
      <c r="B89" s="10" t="s">
        <v>137</v>
      </c>
      <c r="C89" s="11">
        <v>21</v>
      </c>
      <c r="D89" s="12">
        <v>72.259855000000002</v>
      </c>
      <c r="E89" s="4">
        <f t="shared" si="1"/>
        <v>1.531248673113478E-2</v>
      </c>
    </row>
    <row r="90" spans="1:5" ht="18" customHeight="1">
      <c r="A90" s="19">
        <v>53</v>
      </c>
      <c r="B90" s="10" t="s">
        <v>91</v>
      </c>
      <c r="C90" s="11">
        <v>40</v>
      </c>
      <c r="D90" s="12">
        <v>71.710588999999999</v>
      </c>
      <c r="E90" s="4">
        <f t="shared" si="1"/>
        <v>1.5196092526678327E-2</v>
      </c>
    </row>
    <row r="91" spans="1:5" ht="18" customHeight="1">
      <c r="A91" s="19">
        <v>54</v>
      </c>
      <c r="B91" s="10" t="s">
        <v>109</v>
      </c>
      <c r="C91" s="11">
        <v>11</v>
      </c>
      <c r="D91" s="12">
        <v>71.128528000000003</v>
      </c>
      <c r="E91" s="4">
        <f t="shared" si="1"/>
        <v>1.5072748778767251E-2</v>
      </c>
    </row>
    <row r="92" spans="1:5" ht="18" customHeight="1">
      <c r="A92" s="19">
        <v>55</v>
      </c>
      <c r="B92" s="10" t="s">
        <v>217</v>
      </c>
      <c r="C92" s="11">
        <v>4</v>
      </c>
      <c r="D92" s="12">
        <v>56.703420000000001</v>
      </c>
      <c r="E92" s="4">
        <f t="shared" si="1"/>
        <v>1.2015943934013741E-2</v>
      </c>
    </row>
    <row r="93" spans="1:5" ht="18" customHeight="1">
      <c r="A93" s="19">
        <v>56</v>
      </c>
      <c r="B93" s="10" t="s">
        <v>220</v>
      </c>
      <c r="C93" s="11">
        <v>14</v>
      </c>
      <c r="D93" s="12">
        <v>52.49</v>
      </c>
      <c r="E93" s="4">
        <f t="shared" si="1"/>
        <v>1.1123083882707274E-2</v>
      </c>
    </row>
    <row r="94" spans="1:5" ht="18" customHeight="1">
      <c r="A94" s="19">
        <v>57</v>
      </c>
      <c r="B94" s="10" t="s">
        <v>218</v>
      </c>
      <c r="C94" s="11">
        <v>4</v>
      </c>
      <c r="D94" s="12">
        <v>47.6</v>
      </c>
      <c r="E94" s="4">
        <f t="shared" si="1"/>
        <v>1.0086850691881619E-2</v>
      </c>
    </row>
    <row r="95" spans="1:5" ht="18" customHeight="1">
      <c r="A95" s="19">
        <v>58</v>
      </c>
      <c r="B95" s="10" t="s">
        <v>110</v>
      </c>
      <c r="C95" s="11">
        <v>35</v>
      </c>
      <c r="D95" s="12">
        <v>46.775760940000005</v>
      </c>
      <c r="E95" s="4">
        <f t="shared" si="1"/>
        <v>9.9121873235489127E-3</v>
      </c>
    </row>
    <row r="96" spans="1:5" ht="18" customHeight="1">
      <c r="A96" s="19">
        <v>59</v>
      </c>
      <c r="B96" s="10" t="s">
        <v>93</v>
      </c>
      <c r="C96" s="11">
        <v>74</v>
      </c>
      <c r="D96" s="12">
        <v>45.050921000000002</v>
      </c>
      <c r="E96" s="4">
        <f t="shared" si="1"/>
        <v>9.5466788583771882E-3</v>
      </c>
    </row>
    <row r="97" spans="1:5" ht="18" customHeight="1">
      <c r="A97" s="19">
        <v>60</v>
      </c>
      <c r="B97" s="10" t="s">
        <v>219</v>
      </c>
      <c r="C97" s="11">
        <v>1</v>
      </c>
      <c r="D97" s="12">
        <v>45</v>
      </c>
      <c r="E97" s="4">
        <f t="shared" si="1"/>
        <v>9.535888259131783E-3</v>
      </c>
    </row>
    <row r="98" spans="1:5" ht="18" customHeight="1">
      <c r="A98" s="19">
        <v>61</v>
      </c>
      <c r="B98" s="10" t="s">
        <v>114</v>
      </c>
      <c r="C98" s="11">
        <v>41</v>
      </c>
      <c r="D98" s="12">
        <v>44.32274658</v>
      </c>
      <c r="E98" s="4">
        <f t="shared" si="1"/>
        <v>9.3923724161043415E-3</v>
      </c>
    </row>
    <row r="99" spans="1:5" ht="18" customHeight="1">
      <c r="A99" s="19">
        <v>62</v>
      </c>
      <c r="B99" s="10" t="s">
        <v>108</v>
      </c>
      <c r="C99" s="11">
        <v>30</v>
      </c>
      <c r="D99" s="12">
        <v>42.918663799999997</v>
      </c>
      <c r="E99" s="4">
        <f t="shared" si="1"/>
        <v>9.0948351606232047E-3</v>
      </c>
    </row>
    <row r="100" spans="1:5" ht="18" customHeight="1">
      <c r="A100" s="19">
        <v>63</v>
      </c>
      <c r="B100" s="20" t="s">
        <v>230</v>
      </c>
      <c r="C100" s="11">
        <v>4</v>
      </c>
      <c r="D100" s="12">
        <v>42.423756210000001</v>
      </c>
      <c r="E100" s="4">
        <f t="shared" ref="E100:E122" si="2">D100/$D$28*100</f>
        <v>8.9899599722490682E-3</v>
      </c>
    </row>
    <row r="101" spans="1:5" ht="18" customHeight="1">
      <c r="A101" s="19">
        <v>64</v>
      </c>
      <c r="B101" s="10" t="s">
        <v>269</v>
      </c>
      <c r="C101" s="11">
        <v>1</v>
      </c>
      <c r="D101" s="12">
        <v>40.772531999999998</v>
      </c>
      <c r="E101" s="4">
        <f t="shared" si="2"/>
        <v>8.6400513154194416E-3</v>
      </c>
    </row>
    <row r="102" spans="1:5" ht="18" customHeight="1">
      <c r="A102" s="19">
        <v>65</v>
      </c>
      <c r="B102" s="10" t="s">
        <v>106</v>
      </c>
      <c r="C102" s="11">
        <v>4</v>
      </c>
      <c r="D102" s="12">
        <v>39.905000000000001</v>
      </c>
      <c r="E102" s="4">
        <f t="shared" si="2"/>
        <v>8.4562137995700844E-3</v>
      </c>
    </row>
    <row r="103" spans="1:5" ht="18" customHeight="1">
      <c r="A103" s="19">
        <v>66</v>
      </c>
      <c r="B103" s="10" t="s">
        <v>221</v>
      </c>
      <c r="C103" s="11">
        <v>9</v>
      </c>
      <c r="D103" s="12">
        <v>38.076000000000001</v>
      </c>
      <c r="E103" s="4">
        <f t="shared" si="2"/>
        <v>8.0686329189933736E-3</v>
      </c>
    </row>
    <row r="104" spans="1:5" ht="18" customHeight="1">
      <c r="A104" s="19">
        <v>67</v>
      </c>
      <c r="B104" s="10" t="s">
        <v>222</v>
      </c>
      <c r="C104" s="11">
        <v>1</v>
      </c>
      <c r="D104" s="12">
        <v>35</v>
      </c>
      <c r="E104" s="4">
        <f t="shared" si="2"/>
        <v>7.4168019793247201E-3</v>
      </c>
    </row>
    <row r="105" spans="1:5" ht="18" customHeight="1">
      <c r="A105" s="19">
        <v>68</v>
      </c>
      <c r="B105" s="10" t="s">
        <v>139</v>
      </c>
      <c r="C105" s="11">
        <v>3</v>
      </c>
      <c r="D105" s="12">
        <v>32.252552000000001</v>
      </c>
      <c r="E105" s="4">
        <f t="shared" si="2"/>
        <v>6.8345940431963842E-3</v>
      </c>
    </row>
    <row r="106" spans="1:5" ht="18" customHeight="1">
      <c r="A106" s="19">
        <v>69</v>
      </c>
      <c r="B106" s="10" t="s">
        <v>223</v>
      </c>
      <c r="C106" s="11">
        <v>14</v>
      </c>
      <c r="D106" s="12">
        <v>31.320467000000001</v>
      </c>
      <c r="E106" s="4">
        <f t="shared" si="2"/>
        <v>6.6370771896849881E-3</v>
      </c>
    </row>
    <row r="107" spans="1:5" ht="18" customHeight="1">
      <c r="A107" s="19">
        <v>70</v>
      </c>
      <c r="B107" s="10" t="s">
        <v>96</v>
      </c>
      <c r="C107" s="11">
        <v>28</v>
      </c>
      <c r="D107" s="12">
        <v>30.491789010000002</v>
      </c>
      <c r="E107" s="4">
        <f t="shared" si="2"/>
        <v>6.4614731737862785E-3</v>
      </c>
    </row>
    <row r="108" spans="1:5" ht="18" customHeight="1">
      <c r="A108" s="19">
        <v>71</v>
      </c>
      <c r="B108" s="10" t="s">
        <v>126</v>
      </c>
      <c r="C108" s="11">
        <v>6</v>
      </c>
      <c r="D108" s="12">
        <v>27.283180999999999</v>
      </c>
      <c r="E108" s="4">
        <f t="shared" si="2"/>
        <v>5.7815414526592741E-3</v>
      </c>
    </row>
    <row r="109" spans="1:5" ht="18" customHeight="1">
      <c r="A109" s="19">
        <v>72</v>
      </c>
      <c r="B109" s="10" t="s">
        <v>227</v>
      </c>
      <c r="C109" s="11">
        <v>4</v>
      </c>
      <c r="D109" s="12">
        <v>22.58</v>
      </c>
      <c r="E109" s="4">
        <f t="shared" si="2"/>
        <v>4.7848968198043471E-3</v>
      </c>
    </row>
    <row r="110" spans="1:5" ht="18" customHeight="1">
      <c r="A110" s="19">
        <v>73</v>
      </c>
      <c r="B110" s="10" t="s">
        <v>224</v>
      </c>
      <c r="C110" s="11">
        <v>2</v>
      </c>
      <c r="D110" s="12">
        <v>22.5</v>
      </c>
      <c r="E110" s="4">
        <f t="shared" si="2"/>
        <v>4.7679441295658915E-3</v>
      </c>
    </row>
    <row r="111" spans="1:5" ht="18" customHeight="1">
      <c r="A111" s="19">
        <v>74</v>
      </c>
      <c r="B111" s="10" t="s">
        <v>142</v>
      </c>
      <c r="C111" s="11">
        <v>9</v>
      </c>
      <c r="D111" s="12">
        <v>21.118303000000001</v>
      </c>
      <c r="E111" s="4">
        <f t="shared" si="2"/>
        <v>4.4751506140108333E-3</v>
      </c>
    </row>
    <row r="112" spans="1:5" ht="18" customHeight="1">
      <c r="A112" s="19">
        <v>75</v>
      </c>
      <c r="B112" s="10" t="s">
        <v>225</v>
      </c>
      <c r="C112" s="11">
        <v>3</v>
      </c>
      <c r="D112" s="12">
        <v>20.774493</v>
      </c>
      <c r="E112" s="4">
        <f t="shared" si="2"/>
        <v>4.4022943086247865E-3</v>
      </c>
    </row>
    <row r="113" spans="1:6" ht="18" customHeight="1">
      <c r="A113" s="19">
        <v>76</v>
      </c>
      <c r="B113" s="10" t="s">
        <v>111</v>
      </c>
      <c r="C113" s="11">
        <v>3</v>
      </c>
      <c r="D113" s="12">
        <v>20.315000000000001</v>
      </c>
      <c r="E113" s="4">
        <f t="shared" si="2"/>
        <v>4.3049237774280486E-3</v>
      </c>
    </row>
    <row r="114" spans="1:6" ht="18" customHeight="1">
      <c r="A114" s="19">
        <v>77</v>
      </c>
      <c r="B114" s="10" t="s">
        <v>226</v>
      </c>
      <c r="C114" s="11">
        <v>4</v>
      </c>
      <c r="D114" s="12">
        <v>16.598061999999999</v>
      </c>
      <c r="E114" s="4">
        <f t="shared" si="2"/>
        <v>3.5172725455586977E-3</v>
      </c>
    </row>
    <row r="115" spans="1:6" ht="18" customHeight="1">
      <c r="A115" s="19">
        <v>78</v>
      </c>
      <c r="B115" s="10" t="s">
        <v>228</v>
      </c>
      <c r="C115" s="11">
        <v>2</v>
      </c>
      <c r="D115" s="12">
        <v>10.278</v>
      </c>
      <c r="E115" s="4">
        <f t="shared" si="2"/>
        <v>2.177996878385699E-3</v>
      </c>
    </row>
    <row r="116" spans="1:6" ht="18" customHeight="1">
      <c r="A116" s="19">
        <v>79</v>
      </c>
      <c r="B116" s="10" t="s">
        <v>102</v>
      </c>
      <c r="C116" s="11">
        <v>7</v>
      </c>
      <c r="D116" s="12">
        <v>8.2663989999999998</v>
      </c>
      <c r="E116" s="4">
        <f t="shared" si="2"/>
        <v>1.7517212704310824E-3</v>
      </c>
    </row>
    <row r="117" spans="1:6" ht="18" customHeight="1">
      <c r="A117" s="19">
        <v>80</v>
      </c>
      <c r="B117" s="10" t="s">
        <v>129</v>
      </c>
      <c r="C117" s="11">
        <v>2</v>
      </c>
      <c r="D117" s="12">
        <v>8.0431500000000007</v>
      </c>
      <c r="E117" s="4">
        <f t="shared" si="2"/>
        <v>1.7044128811430179E-3</v>
      </c>
    </row>
    <row r="118" spans="1:6" ht="18" customHeight="1">
      <c r="A118" s="19">
        <v>81</v>
      </c>
      <c r="B118" s="10" t="s">
        <v>229</v>
      </c>
      <c r="C118" s="11">
        <v>4</v>
      </c>
      <c r="D118" s="12">
        <v>7.0309999999999997</v>
      </c>
      <c r="E118" s="4">
        <f t="shared" si="2"/>
        <v>1.4899295633323457E-3</v>
      </c>
    </row>
    <row r="119" spans="1:6" ht="18" customHeight="1">
      <c r="A119" s="19">
        <v>82</v>
      </c>
      <c r="B119" s="10" t="s">
        <v>317</v>
      </c>
      <c r="C119" s="11">
        <v>1</v>
      </c>
      <c r="D119" s="12">
        <v>4</v>
      </c>
      <c r="E119" s="4">
        <f t="shared" si="2"/>
        <v>8.4763451192282509E-4</v>
      </c>
    </row>
    <row r="120" spans="1:6" ht="18" customHeight="1">
      <c r="A120" s="19">
        <v>83</v>
      </c>
      <c r="B120" s="10" t="s">
        <v>99</v>
      </c>
      <c r="C120" s="11">
        <v>40</v>
      </c>
      <c r="D120" s="12">
        <v>3.892207</v>
      </c>
      <c r="E120" s="4">
        <f t="shared" si="2"/>
        <v>8.2479224518690092E-4</v>
      </c>
    </row>
    <row r="121" spans="1:6" ht="18" customHeight="1">
      <c r="A121" s="19">
        <v>84</v>
      </c>
      <c r="B121" s="10" t="s">
        <v>135</v>
      </c>
      <c r="C121" s="11">
        <v>7</v>
      </c>
      <c r="D121" s="12">
        <v>3.8475060000000001</v>
      </c>
      <c r="E121" s="4">
        <f t="shared" si="2"/>
        <v>8.1531971760753525E-4</v>
      </c>
    </row>
    <row r="122" spans="1:6" ht="18" customHeight="1">
      <c r="A122" s="19">
        <v>85</v>
      </c>
      <c r="B122" s="10" t="s">
        <v>231</v>
      </c>
      <c r="C122" s="11">
        <v>1</v>
      </c>
      <c r="D122" s="12">
        <v>3.8</v>
      </c>
      <c r="E122" s="4">
        <f t="shared" si="2"/>
        <v>8.052527863266839E-4</v>
      </c>
      <c r="F122" s="105" t="e">
        <f>D122+#REF!</f>
        <v>#REF!</v>
      </c>
    </row>
    <row r="123" spans="1:6" ht="18" customHeight="1">
      <c r="A123" s="19">
        <v>86</v>
      </c>
      <c r="B123" s="10" t="s">
        <v>283</v>
      </c>
      <c r="C123" s="11">
        <v>1</v>
      </c>
      <c r="D123" s="12">
        <v>3.225806</v>
      </c>
      <c r="E123" s="4">
        <f>157000000000/6780000</f>
        <v>23156.342182890854</v>
      </c>
    </row>
    <row r="124" spans="1:6" ht="18" customHeight="1">
      <c r="A124" s="19">
        <v>87</v>
      </c>
      <c r="B124" s="10" t="s">
        <v>232</v>
      </c>
      <c r="C124" s="11">
        <v>4</v>
      </c>
      <c r="D124" s="12">
        <v>3.2161849999999998</v>
      </c>
    </row>
    <row r="125" spans="1:6" ht="18" customHeight="1">
      <c r="A125" s="19">
        <v>88</v>
      </c>
      <c r="B125" s="10" t="s">
        <v>233</v>
      </c>
      <c r="C125" s="11">
        <v>2</v>
      </c>
      <c r="D125" s="12">
        <v>3.1</v>
      </c>
    </row>
    <row r="126" spans="1:6" ht="18" customHeight="1">
      <c r="A126" s="19">
        <v>89</v>
      </c>
      <c r="B126" s="10" t="s">
        <v>118</v>
      </c>
      <c r="C126" s="11">
        <v>22</v>
      </c>
      <c r="D126" s="12">
        <v>2.8710100000000001</v>
      </c>
    </row>
    <row r="127" spans="1:6" ht="18" customHeight="1">
      <c r="A127" s="19">
        <v>90</v>
      </c>
      <c r="B127" s="10" t="s">
        <v>216</v>
      </c>
      <c r="C127" s="11">
        <v>2</v>
      </c>
      <c r="D127" s="12">
        <v>2.75</v>
      </c>
    </row>
    <row r="128" spans="1:6" ht="18" customHeight="1">
      <c r="A128" s="19">
        <v>91</v>
      </c>
      <c r="B128" s="10" t="s">
        <v>234</v>
      </c>
      <c r="C128" s="11">
        <v>3</v>
      </c>
      <c r="D128" s="12">
        <v>2.27</v>
      </c>
    </row>
    <row r="129" spans="1:4" ht="18" customHeight="1">
      <c r="A129" s="19">
        <v>92</v>
      </c>
      <c r="B129" s="10" t="s">
        <v>144</v>
      </c>
      <c r="C129" s="11">
        <v>6</v>
      </c>
      <c r="D129" s="12">
        <v>1.681643</v>
      </c>
    </row>
    <row r="130" spans="1:4" ht="18" customHeight="1">
      <c r="A130" s="19">
        <v>93</v>
      </c>
      <c r="B130" s="10" t="s">
        <v>235</v>
      </c>
      <c r="C130" s="11">
        <v>2</v>
      </c>
      <c r="D130" s="12">
        <v>1.5845</v>
      </c>
    </row>
    <row r="131" spans="1:4" ht="18" customHeight="1">
      <c r="A131" s="19">
        <v>94</v>
      </c>
      <c r="B131" s="10" t="s">
        <v>236</v>
      </c>
      <c r="C131" s="11">
        <v>3</v>
      </c>
      <c r="D131" s="12">
        <v>1.4043000000000001</v>
      </c>
    </row>
    <row r="132" spans="1:4" ht="18" customHeight="1">
      <c r="A132" s="19">
        <v>95</v>
      </c>
      <c r="B132" s="10" t="s">
        <v>107</v>
      </c>
      <c r="C132" s="11">
        <v>6</v>
      </c>
      <c r="D132" s="12">
        <v>1.2845420000000001</v>
      </c>
    </row>
    <row r="133" spans="1:4" ht="18" customHeight="1">
      <c r="A133" s="19">
        <v>96</v>
      </c>
      <c r="B133" s="10" t="s">
        <v>277</v>
      </c>
      <c r="C133" s="11">
        <v>1</v>
      </c>
      <c r="D133" s="12">
        <v>1.239743</v>
      </c>
    </row>
    <row r="134" spans="1:4" ht="18" customHeight="1">
      <c r="A134" s="19">
        <v>97</v>
      </c>
      <c r="B134" s="10" t="s">
        <v>237</v>
      </c>
      <c r="C134" s="11">
        <v>5</v>
      </c>
      <c r="D134" s="12">
        <v>1.2</v>
      </c>
    </row>
    <row r="135" spans="1:4" ht="18" customHeight="1">
      <c r="A135" s="19">
        <v>98</v>
      </c>
      <c r="B135" s="10" t="s">
        <v>238</v>
      </c>
      <c r="C135" s="11">
        <v>4</v>
      </c>
      <c r="D135" s="12">
        <v>1.1100000000000001</v>
      </c>
    </row>
    <row r="136" spans="1:4" ht="18" customHeight="1">
      <c r="A136" s="19">
        <v>99</v>
      </c>
      <c r="B136" s="10" t="s">
        <v>131</v>
      </c>
      <c r="C136" s="11">
        <v>3</v>
      </c>
      <c r="D136" s="12">
        <v>1.07</v>
      </c>
    </row>
    <row r="137" spans="1:4" ht="18" customHeight="1">
      <c r="A137" s="19">
        <v>100</v>
      </c>
      <c r="B137" s="10" t="s">
        <v>239</v>
      </c>
      <c r="C137" s="11">
        <v>2</v>
      </c>
      <c r="D137" s="12">
        <v>1.0149999999999999</v>
      </c>
    </row>
    <row r="138" spans="1:4" ht="18" customHeight="1">
      <c r="A138" s="19">
        <v>101</v>
      </c>
      <c r="B138" s="10" t="s">
        <v>122</v>
      </c>
      <c r="C138" s="11">
        <v>5</v>
      </c>
      <c r="D138" s="12">
        <v>1.003787</v>
      </c>
    </row>
    <row r="139" spans="1:4" ht="18" customHeight="1">
      <c r="A139" s="19">
        <v>102</v>
      </c>
      <c r="B139" s="10" t="s">
        <v>240</v>
      </c>
      <c r="C139" s="11">
        <v>4</v>
      </c>
      <c r="D139" s="12">
        <v>0.95206999999999997</v>
      </c>
    </row>
    <row r="140" spans="1:4" ht="18" customHeight="1">
      <c r="A140" s="19">
        <v>103</v>
      </c>
      <c r="B140" s="10" t="s">
        <v>132</v>
      </c>
      <c r="C140" s="11">
        <v>19</v>
      </c>
      <c r="D140" s="12">
        <v>0.94168799999999997</v>
      </c>
    </row>
    <row r="141" spans="1:4" ht="18" customHeight="1">
      <c r="A141" s="19">
        <v>104</v>
      </c>
      <c r="B141" s="10" t="s">
        <v>127</v>
      </c>
      <c r="C141" s="11">
        <v>19</v>
      </c>
      <c r="D141" s="12">
        <v>0.87115200000000004</v>
      </c>
    </row>
    <row r="142" spans="1:4" ht="18" customHeight="1">
      <c r="A142" s="19">
        <v>105</v>
      </c>
      <c r="B142" s="10" t="s">
        <v>241</v>
      </c>
      <c r="C142" s="11">
        <v>8</v>
      </c>
      <c r="D142" s="12">
        <v>0.82611859999999993</v>
      </c>
    </row>
    <row r="143" spans="1:4" ht="18" customHeight="1">
      <c r="A143" s="19">
        <v>106</v>
      </c>
      <c r="B143" s="10" t="s">
        <v>273</v>
      </c>
      <c r="C143" s="11">
        <v>3</v>
      </c>
      <c r="D143" s="12">
        <v>0.71</v>
      </c>
    </row>
    <row r="144" spans="1:4" ht="18" customHeight="1">
      <c r="A144" s="19">
        <v>107</v>
      </c>
      <c r="B144" s="10" t="s">
        <v>90</v>
      </c>
      <c r="C144" s="11">
        <v>5</v>
      </c>
      <c r="D144" s="12">
        <v>0.68293700000000002</v>
      </c>
    </row>
    <row r="145" spans="1:4" ht="18" customHeight="1">
      <c r="A145" s="19">
        <v>108</v>
      </c>
      <c r="B145" s="10" t="s">
        <v>116</v>
      </c>
      <c r="C145" s="11">
        <v>6</v>
      </c>
      <c r="D145" s="12">
        <v>0.56370699999999996</v>
      </c>
    </row>
    <row r="146" spans="1:4" ht="18" customHeight="1">
      <c r="A146" s="19">
        <v>109</v>
      </c>
      <c r="B146" s="10" t="s">
        <v>133</v>
      </c>
      <c r="C146" s="11">
        <v>3</v>
      </c>
      <c r="D146" s="12">
        <v>0.52214300000000002</v>
      </c>
    </row>
    <row r="147" spans="1:4" ht="18" customHeight="1">
      <c r="A147" s="19">
        <v>110</v>
      </c>
      <c r="B147" s="10" t="s">
        <v>242</v>
      </c>
      <c r="C147" s="11">
        <v>1</v>
      </c>
      <c r="D147" s="12">
        <v>0.5</v>
      </c>
    </row>
    <row r="148" spans="1:4" ht="18" customHeight="1">
      <c r="A148" s="19">
        <v>111</v>
      </c>
      <c r="B148" s="10" t="s">
        <v>134</v>
      </c>
      <c r="C148" s="11">
        <v>4</v>
      </c>
      <c r="D148" s="12">
        <v>0.40699999999999997</v>
      </c>
    </row>
    <row r="149" spans="1:4" ht="18" customHeight="1">
      <c r="A149" s="19">
        <v>112</v>
      </c>
      <c r="B149" s="10" t="s">
        <v>136</v>
      </c>
      <c r="C149" s="11">
        <v>5</v>
      </c>
      <c r="D149" s="12">
        <v>0.34545500000000001</v>
      </c>
    </row>
    <row r="150" spans="1:4" ht="18" customHeight="1">
      <c r="A150" s="19">
        <v>113</v>
      </c>
      <c r="B150" s="10" t="s">
        <v>128</v>
      </c>
      <c r="C150" s="11">
        <v>2</v>
      </c>
      <c r="D150" s="12">
        <v>0.32</v>
      </c>
    </row>
    <row r="151" spans="1:4" ht="18" customHeight="1">
      <c r="A151" s="19">
        <v>114</v>
      </c>
      <c r="B151" s="10" t="s">
        <v>243</v>
      </c>
      <c r="C151" s="11">
        <v>3</v>
      </c>
      <c r="D151" s="12">
        <v>0.31282902000000001</v>
      </c>
    </row>
    <row r="152" spans="1:4" ht="18" customHeight="1">
      <c r="A152" s="19">
        <v>115</v>
      </c>
      <c r="B152" s="10" t="s">
        <v>248</v>
      </c>
      <c r="C152" s="11">
        <v>2</v>
      </c>
      <c r="D152" s="12">
        <v>0.30685699999999999</v>
      </c>
    </row>
    <row r="153" spans="1:4" ht="18" customHeight="1">
      <c r="A153" s="19">
        <v>116</v>
      </c>
      <c r="B153" s="10" t="s">
        <v>138</v>
      </c>
      <c r="C153" s="11">
        <v>4</v>
      </c>
      <c r="D153" s="12">
        <v>0.29499999999999998</v>
      </c>
    </row>
    <row r="154" spans="1:4" ht="18" customHeight="1">
      <c r="A154" s="19">
        <v>117</v>
      </c>
      <c r="B154" s="10" t="s">
        <v>244</v>
      </c>
      <c r="C154" s="11">
        <v>5</v>
      </c>
      <c r="D154" s="12">
        <v>0.27500000000000002</v>
      </c>
    </row>
    <row r="155" spans="1:4" ht="18" customHeight="1">
      <c r="A155" s="19">
        <v>118</v>
      </c>
      <c r="B155" s="10" t="s">
        <v>245</v>
      </c>
      <c r="C155" s="11">
        <v>1</v>
      </c>
      <c r="D155" s="12">
        <v>0.22500000000000001</v>
      </c>
    </row>
    <row r="156" spans="1:4" ht="18" customHeight="1">
      <c r="A156" s="19">
        <v>119</v>
      </c>
      <c r="B156" s="10" t="s">
        <v>143</v>
      </c>
      <c r="C156" s="11">
        <v>6</v>
      </c>
      <c r="D156" s="12">
        <v>0.21290500000000001</v>
      </c>
    </row>
    <row r="157" spans="1:4" ht="18" customHeight="1">
      <c r="A157" s="19">
        <v>120</v>
      </c>
      <c r="B157" s="10" t="s">
        <v>246</v>
      </c>
      <c r="C157" s="11">
        <v>1</v>
      </c>
      <c r="D157" s="12">
        <v>0.21</v>
      </c>
    </row>
    <row r="158" spans="1:4" ht="18" customHeight="1">
      <c r="A158" s="19">
        <v>121</v>
      </c>
      <c r="B158" s="10" t="s">
        <v>258</v>
      </c>
      <c r="C158" s="11">
        <v>5</v>
      </c>
      <c r="D158" s="12">
        <v>0.202795</v>
      </c>
    </row>
    <row r="159" spans="1:4" ht="18" customHeight="1">
      <c r="A159" s="19">
        <v>122</v>
      </c>
      <c r="B159" s="10" t="s">
        <v>253</v>
      </c>
      <c r="C159" s="11">
        <v>3</v>
      </c>
      <c r="D159" s="12">
        <v>0.16447300000000001</v>
      </c>
    </row>
    <row r="160" spans="1:4" ht="18" customHeight="1">
      <c r="A160" s="19">
        <v>123</v>
      </c>
      <c r="B160" s="10" t="s">
        <v>125</v>
      </c>
      <c r="C160" s="11">
        <v>10</v>
      </c>
      <c r="D160" s="12">
        <v>0.15804214999999999</v>
      </c>
    </row>
    <row r="161" spans="1:4" ht="18" customHeight="1">
      <c r="A161" s="19">
        <v>124</v>
      </c>
      <c r="B161" s="10" t="s">
        <v>249</v>
      </c>
      <c r="C161" s="11">
        <v>5</v>
      </c>
      <c r="D161" s="12">
        <v>0.15781999999999999</v>
      </c>
    </row>
    <row r="162" spans="1:4" ht="18" customHeight="1">
      <c r="A162" s="19">
        <v>125</v>
      </c>
      <c r="B162" s="10" t="s">
        <v>250</v>
      </c>
      <c r="C162" s="11">
        <v>2</v>
      </c>
      <c r="D162" s="12">
        <v>0.14291799999999999</v>
      </c>
    </row>
    <row r="163" spans="1:4" ht="18" customHeight="1">
      <c r="A163" s="19">
        <v>126</v>
      </c>
      <c r="B163" s="10" t="s">
        <v>252</v>
      </c>
      <c r="C163" s="11">
        <v>2</v>
      </c>
      <c r="D163" s="12">
        <v>0.129</v>
      </c>
    </row>
    <row r="164" spans="1:4" ht="18" customHeight="1">
      <c r="A164" s="19">
        <v>127</v>
      </c>
      <c r="B164" s="10" t="s">
        <v>123</v>
      </c>
      <c r="C164" s="11">
        <v>6</v>
      </c>
      <c r="D164" s="12">
        <v>0.11526</v>
      </c>
    </row>
    <row r="165" spans="1:4" ht="18" customHeight="1">
      <c r="A165" s="19">
        <v>128</v>
      </c>
      <c r="B165" s="10" t="s">
        <v>287</v>
      </c>
      <c r="C165" s="11">
        <v>1</v>
      </c>
      <c r="D165" s="12">
        <v>0.1</v>
      </c>
    </row>
    <row r="166" spans="1:4" ht="18" customHeight="1">
      <c r="A166" s="19">
        <v>129</v>
      </c>
      <c r="B166" s="10" t="s">
        <v>251</v>
      </c>
      <c r="C166" s="11">
        <v>1</v>
      </c>
      <c r="D166" s="12">
        <v>0.1</v>
      </c>
    </row>
    <row r="167" spans="1:4" ht="18" customHeight="1">
      <c r="A167" s="19">
        <v>130</v>
      </c>
      <c r="B167" s="10" t="s">
        <v>247</v>
      </c>
      <c r="C167" s="11">
        <v>2</v>
      </c>
      <c r="D167" s="12">
        <v>9.7000000000000003E-2</v>
      </c>
    </row>
    <row r="168" spans="1:4" ht="18" customHeight="1">
      <c r="A168" s="19">
        <v>131</v>
      </c>
      <c r="B168" s="10" t="s">
        <v>255</v>
      </c>
      <c r="C168" s="11">
        <v>3</v>
      </c>
      <c r="D168" s="12">
        <v>8.9399999999999993E-2</v>
      </c>
    </row>
    <row r="169" spans="1:4" ht="18" customHeight="1">
      <c r="A169" s="19">
        <v>132</v>
      </c>
      <c r="B169" s="10" t="s">
        <v>140</v>
      </c>
      <c r="C169" s="11">
        <v>2</v>
      </c>
      <c r="D169" s="12">
        <v>8.8900000000000007E-2</v>
      </c>
    </row>
    <row r="170" spans="1:4" ht="18" customHeight="1">
      <c r="A170" s="19">
        <v>133</v>
      </c>
      <c r="B170" s="10" t="s">
        <v>254</v>
      </c>
      <c r="C170" s="11">
        <v>1</v>
      </c>
      <c r="D170" s="12">
        <v>7.0935999999999999E-2</v>
      </c>
    </row>
    <row r="171" spans="1:4" ht="18" customHeight="1">
      <c r="A171" s="19">
        <v>134</v>
      </c>
      <c r="B171" s="10" t="s">
        <v>256</v>
      </c>
      <c r="C171" s="11">
        <v>1</v>
      </c>
      <c r="D171" s="12">
        <v>3.3184999999999999E-2</v>
      </c>
    </row>
    <row r="172" spans="1:4" ht="18" customHeight="1">
      <c r="A172" s="19">
        <v>135</v>
      </c>
      <c r="B172" s="10" t="s">
        <v>276</v>
      </c>
      <c r="C172" s="11">
        <v>1</v>
      </c>
      <c r="D172" s="12">
        <v>2.4464E-2</v>
      </c>
    </row>
    <row r="173" spans="1:4" ht="18" customHeight="1">
      <c r="A173" s="19">
        <v>136</v>
      </c>
      <c r="B173" s="10" t="s">
        <v>257</v>
      </c>
      <c r="C173" s="11">
        <v>1</v>
      </c>
      <c r="D173" s="12">
        <v>0.02</v>
      </c>
    </row>
    <row r="174" spans="1:4" ht="18" customHeight="1">
      <c r="A174" s="19">
        <v>137</v>
      </c>
      <c r="B174" s="10" t="s">
        <v>316</v>
      </c>
      <c r="C174" s="11">
        <v>1</v>
      </c>
      <c r="D174" s="12">
        <v>0.01</v>
      </c>
    </row>
    <row r="175" spans="1:4" ht="18" customHeight="1">
      <c r="A175" s="19">
        <v>138</v>
      </c>
      <c r="B175" s="10" t="s">
        <v>274</v>
      </c>
      <c r="C175" s="11">
        <v>1</v>
      </c>
      <c r="D175" s="12">
        <v>0.01</v>
      </c>
    </row>
    <row r="176" spans="1:4" ht="18" customHeight="1">
      <c r="A176" s="19">
        <v>139</v>
      </c>
      <c r="B176" s="10" t="s">
        <v>141</v>
      </c>
      <c r="C176" s="11">
        <v>1</v>
      </c>
      <c r="D176" s="12">
        <v>0.01</v>
      </c>
    </row>
    <row r="177" spans="1:5" ht="18" customHeight="1">
      <c r="A177" s="19">
        <v>140</v>
      </c>
      <c r="B177" s="10" t="s">
        <v>104</v>
      </c>
      <c r="C177" s="11">
        <v>1</v>
      </c>
      <c r="D177" s="12">
        <v>0.01</v>
      </c>
    </row>
    <row r="178" spans="1:5" ht="18" customHeight="1">
      <c r="A178" s="19">
        <v>141</v>
      </c>
      <c r="B178" s="10" t="s">
        <v>318</v>
      </c>
      <c r="C178" s="11">
        <v>1</v>
      </c>
      <c r="D178" s="12">
        <v>6.2090000000000001E-3</v>
      </c>
    </row>
    <row r="179" spans="1:5" ht="18" customHeight="1">
      <c r="A179" s="19">
        <v>142</v>
      </c>
      <c r="B179" s="10" t="s">
        <v>284</v>
      </c>
      <c r="C179" s="11">
        <v>1</v>
      </c>
      <c r="D179" s="12">
        <v>5.2859999999999999E-3</v>
      </c>
    </row>
    <row r="180" spans="1:5" ht="18" customHeight="1">
      <c r="A180" s="19">
        <v>143</v>
      </c>
      <c r="B180" s="10" t="s">
        <v>281</v>
      </c>
      <c r="C180" s="11">
        <v>1</v>
      </c>
      <c r="D180" s="12">
        <v>5.0000000000000001E-3</v>
      </c>
    </row>
    <row r="181" spans="1:5" ht="18" customHeight="1">
      <c r="A181" s="19">
        <v>144</v>
      </c>
      <c r="B181" s="10" t="s">
        <v>275</v>
      </c>
      <c r="C181" s="11">
        <v>1</v>
      </c>
      <c r="D181" s="12">
        <v>5.0000000000000001E-3</v>
      </c>
    </row>
    <row r="182" spans="1:5" ht="18" customHeight="1">
      <c r="A182" s="163" t="s">
        <v>206</v>
      </c>
      <c r="B182" s="163"/>
      <c r="C182" s="13">
        <f>SUM(C38:C181)</f>
        <v>39377</v>
      </c>
      <c r="D182" s="14">
        <f>SUM(D38:D181)</f>
        <v>471901.50279819994</v>
      </c>
    </row>
    <row r="183" spans="1:5" ht="15" customHeight="1">
      <c r="A183" s="15"/>
      <c r="B183" s="15"/>
      <c r="C183" s="16"/>
      <c r="D183" s="17"/>
    </row>
    <row r="184" spans="1:5" ht="15.75" customHeight="1">
      <c r="A184" s="164" t="s">
        <v>280</v>
      </c>
      <c r="B184" s="164"/>
      <c r="C184" s="164"/>
      <c r="D184" s="164"/>
    </row>
    <row r="185" spans="1:5" ht="15.75" customHeight="1">
      <c r="A185" s="164" t="str">
        <f>A6</f>
        <v>(Lũy kế các dự án còn hiệu lực đến ngày 20/01/2024)</v>
      </c>
      <c r="B185" s="164"/>
      <c r="C185" s="164"/>
      <c r="D185" s="164"/>
    </row>
    <row r="186" spans="1:5" ht="19.5" customHeight="1"/>
    <row r="187" spans="1:5" ht="47.25">
      <c r="A187" s="6" t="s">
        <v>201</v>
      </c>
      <c r="B187" s="7" t="s">
        <v>259</v>
      </c>
      <c r="C187" s="8" t="s">
        <v>203</v>
      </c>
      <c r="D187" s="9" t="s">
        <v>208</v>
      </c>
    </row>
    <row r="188" spans="1:5" ht="19.5" customHeight="1">
      <c r="A188" s="19">
        <v>1</v>
      </c>
      <c r="B188" s="10" t="s">
        <v>147</v>
      </c>
      <c r="C188" s="11">
        <v>12470</v>
      </c>
      <c r="D188" s="12">
        <v>57636.549114049994</v>
      </c>
      <c r="E188" s="4">
        <f>D188/$D$182*100</f>
        <v>12.21368204430093</v>
      </c>
    </row>
    <row r="189" spans="1:5" ht="19.5" customHeight="1">
      <c r="A189" s="19">
        <v>2</v>
      </c>
      <c r="B189" s="10" t="s">
        <v>149</v>
      </c>
      <c r="C189" s="11">
        <v>7387</v>
      </c>
      <c r="D189" s="12">
        <v>42040.30217725</v>
      </c>
      <c r="E189" s="4">
        <f t="shared" ref="E189:E251" si="3">D189/$D$182*100</f>
        <v>8.9087027542753479</v>
      </c>
    </row>
    <row r="190" spans="1:5" ht="19.5" customHeight="1">
      <c r="A190" s="19">
        <v>3</v>
      </c>
      <c r="B190" s="10" t="s">
        <v>150</v>
      </c>
      <c r="C190" s="11">
        <v>4226</v>
      </c>
      <c r="D190" s="12">
        <v>40456.327738280001</v>
      </c>
      <c r="E190" s="4">
        <f t="shared" si="3"/>
        <v>8.5730449041567063</v>
      </c>
    </row>
    <row r="191" spans="1:5" ht="19.5" customHeight="1">
      <c r="A191" s="19">
        <v>4</v>
      </c>
      <c r="B191" s="10" t="s">
        <v>152</v>
      </c>
      <c r="C191" s="11">
        <v>1907</v>
      </c>
      <c r="D191" s="12">
        <v>36752.941103710007</v>
      </c>
      <c r="E191" s="4">
        <f t="shared" si="3"/>
        <v>7.7882653235428938</v>
      </c>
    </row>
    <row r="192" spans="1:5" ht="19.5" customHeight="1">
      <c r="A192" s="19">
        <v>5</v>
      </c>
      <c r="B192" s="10" t="s">
        <v>151</v>
      </c>
      <c r="C192" s="11">
        <v>553</v>
      </c>
      <c r="D192" s="12">
        <v>34214.499030850006</v>
      </c>
      <c r="E192" s="4">
        <f t="shared" si="3"/>
        <v>7.2503475466746306</v>
      </c>
    </row>
    <row r="193" spans="1:5" ht="19.5" customHeight="1">
      <c r="A193" s="19">
        <v>6</v>
      </c>
      <c r="B193" s="10" t="s">
        <v>153</v>
      </c>
      <c r="C193" s="11">
        <v>1120</v>
      </c>
      <c r="D193" s="12">
        <v>28996.18392911</v>
      </c>
      <c r="E193" s="4">
        <f t="shared" si="3"/>
        <v>6.1445415530939069</v>
      </c>
    </row>
    <row r="194" spans="1:5" ht="19.5" customHeight="1">
      <c r="A194" s="19">
        <v>7</v>
      </c>
      <c r="B194" s="10" t="s">
        <v>154</v>
      </c>
      <c r="C194" s="11">
        <v>2172</v>
      </c>
      <c r="D194" s="12">
        <v>25000.276122979994</v>
      </c>
      <c r="E194" s="4">
        <f t="shared" si="3"/>
        <v>5.2977742123595029</v>
      </c>
    </row>
    <row r="195" spans="1:5" ht="19.5" customHeight="1">
      <c r="A195" s="19">
        <v>8</v>
      </c>
      <c r="B195" s="10" t="s">
        <v>158</v>
      </c>
      <c r="C195" s="11">
        <v>194</v>
      </c>
      <c r="D195" s="12">
        <v>15074.894049</v>
      </c>
      <c r="E195" s="4">
        <f t="shared" si="3"/>
        <v>3.1945001148781049</v>
      </c>
    </row>
    <row r="196" spans="1:5" ht="19.5" customHeight="1">
      <c r="A196" s="19">
        <v>9</v>
      </c>
      <c r="B196" s="10" t="s">
        <v>157</v>
      </c>
      <c r="C196" s="11">
        <v>1396</v>
      </c>
      <c r="D196" s="12">
        <v>13601.035744409999</v>
      </c>
      <c r="E196" s="4">
        <f t="shared" si="3"/>
        <v>2.8821768237144676</v>
      </c>
    </row>
    <row r="197" spans="1:5" ht="19.5" customHeight="1">
      <c r="A197" s="19">
        <v>10</v>
      </c>
      <c r="B197" s="10" t="s">
        <v>176</v>
      </c>
      <c r="C197" s="11">
        <v>185</v>
      </c>
      <c r="D197" s="12">
        <v>13024.64185824</v>
      </c>
      <c r="E197" s="4">
        <f t="shared" si="3"/>
        <v>2.7600339861197156</v>
      </c>
    </row>
    <row r="198" spans="1:5" ht="19.5" customHeight="1">
      <c r="A198" s="19">
        <v>11</v>
      </c>
      <c r="B198" s="10" t="s">
        <v>159</v>
      </c>
      <c r="C198" s="11">
        <v>682</v>
      </c>
      <c r="D198" s="12">
        <v>12626.7526997</v>
      </c>
      <c r="E198" s="4">
        <f t="shared" si="3"/>
        <v>2.6757178404451065</v>
      </c>
    </row>
    <row r="199" spans="1:5" ht="19.5" customHeight="1">
      <c r="A199" s="19">
        <v>12</v>
      </c>
      <c r="B199" s="10" t="s">
        <v>190</v>
      </c>
      <c r="C199" s="11">
        <v>84</v>
      </c>
      <c r="D199" s="12">
        <v>12087.984806</v>
      </c>
      <c r="E199" s="4">
        <f t="shared" si="3"/>
        <v>2.5615482752910848</v>
      </c>
    </row>
    <row r="200" spans="1:5" ht="19.5" customHeight="1">
      <c r="A200" s="19">
        <v>13</v>
      </c>
      <c r="B200" s="10" t="s">
        <v>169</v>
      </c>
      <c r="C200" s="11">
        <v>235</v>
      </c>
      <c r="D200" s="12">
        <v>10892.65853054</v>
      </c>
      <c r="E200" s="4">
        <f t="shared" si="3"/>
        <v>2.3082483242690679</v>
      </c>
    </row>
    <row r="201" spans="1:5" ht="19.5" customHeight="1">
      <c r="A201" s="19">
        <v>14</v>
      </c>
      <c r="B201" s="10" t="s">
        <v>161</v>
      </c>
      <c r="C201" s="11">
        <v>586</v>
      </c>
      <c r="D201" s="12">
        <v>10442.81734768</v>
      </c>
      <c r="E201" s="4">
        <f t="shared" si="3"/>
        <v>2.2129230963999875</v>
      </c>
    </row>
    <row r="202" spans="1:5" ht="19.5" customHeight="1">
      <c r="A202" s="19">
        <v>15</v>
      </c>
      <c r="B202" s="10" t="s">
        <v>148</v>
      </c>
      <c r="C202" s="11">
        <v>365</v>
      </c>
      <c r="D202" s="12">
        <v>9709.9892117800009</v>
      </c>
      <c r="E202" s="4">
        <f t="shared" si="3"/>
        <v>2.0576304915757602</v>
      </c>
    </row>
    <row r="203" spans="1:5" ht="19.5" customHeight="1">
      <c r="A203" s="19">
        <v>16</v>
      </c>
      <c r="B203" s="10" t="s">
        <v>155</v>
      </c>
      <c r="C203" s="11">
        <v>583</v>
      </c>
      <c r="D203" s="12">
        <v>7623.4259180400004</v>
      </c>
      <c r="E203" s="4">
        <f t="shared" si="3"/>
        <v>1.6154697268044131</v>
      </c>
    </row>
    <row r="204" spans="1:5" ht="19.5" customHeight="1">
      <c r="A204" s="19">
        <v>17</v>
      </c>
      <c r="B204" s="10" t="s">
        <v>168</v>
      </c>
      <c r="C204" s="11">
        <v>535</v>
      </c>
      <c r="D204" s="12">
        <v>7052.5378990500003</v>
      </c>
      <c r="E204" s="4">
        <f t="shared" si="3"/>
        <v>1.4944936299696188</v>
      </c>
    </row>
    <row r="205" spans="1:5" ht="19.5" customHeight="1">
      <c r="A205" s="19">
        <v>18</v>
      </c>
      <c r="B205" s="10" t="s">
        <v>160</v>
      </c>
      <c r="C205" s="11">
        <v>1025</v>
      </c>
      <c r="D205" s="12">
        <v>6500.0063721300003</v>
      </c>
      <c r="E205" s="4">
        <f t="shared" si="3"/>
        <v>1.3774074321839169</v>
      </c>
    </row>
    <row r="206" spans="1:5" ht="19.5" customHeight="1">
      <c r="A206" s="19">
        <v>19</v>
      </c>
      <c r="B206" s="10" t="s">
        <v>166</v>
      </c>
      <c r="C206" s="11">
        <v>228</v>
      </c>
      <c r="D206" s="12">
        <v>6382.3185004699999</v>
      </c>
      <c r="E206" s="4">
        <f t="shared" si="3"/>
        <v>1.3524683567704767</v>
      </c>
    </row>
    <row r="207" spans="1:5" ht="19.5" customHeight="1">
      <c r="A207" s="19">
        <v>20</v>
      </c>
      <c r="B207" s="10" t="s">
        <v>156</v>
      </c>
      <c r="C207" s="11">
        <v>414</v>
      </c>
      <c r="D207" s="12">
        <v>6062.2881352200002</v>
      </c>
      <c r="E207" s="4">
        <f t="shared" si="3"/>
        <v>1.284651161158185</v>
      </c>
    </row>
    <row r="208" spans="1:5" ht="19.5" customHeight="1">
      <c r="A208" s="19">
        <v>21</v>
      </c>
      <c r="B208" s="10" t="s">
        <v>181</v>
      </c>
      <c r="C208" s="11">
        <v>65</v>
      </c>
      <c r="D208" s="12">
        <v>4810.8202350000001</v>
      </c>
      <c r="E208" s="4">
        <f t="shared" si="3"/>
        <v>1.0194543154606692</v>
      </c>
    </row>
    <row r="209" spans="1:5" ht="19.5" customHeight="1">
      <c r="A209" s="19">
        <v>22</v>
      </c>
      <c r="B209" s="10" t="s">
        <v>165</v>
      </c>
      <c r="C209" s="11">
        <v>153</v>
      </c>
      <c r="D209" s="12">
        <v>4785.4183961499994</v>
      </c>
      <c r="E209" s="4">
        <f t="shared" si="3"/>
        <v>1.0140714466417784</v>
      </c>
    </row>
    <row r="210" spans="1:5" ht="19.5" customHeight="1">
      <c r="A210" s="19">
        <v>23</v>
      </c>
      <c r="B210" s="10" t="s">
        <v>162</v>
      </c>
      <c r="C210" s="11">
        <v>455</v>
      </c>
      <c r="D210" s="12">
        <v>4701.530224340002</v>
      </c>
      <c r="E210" s="4">
        <f t="shared" si="3"/>
        <v>0.9962948192497123</v>
      </c>
    </row>
    <row r="211" spans="1:5" ht="19.5" customHeight="1">
      <c r="A211" s="19">
        <v>24</v>
      </c>
      <c r="B211" s="10" t="s">
        <v>146</v>
      </c>
      <c r="C211" s="11">
        <v>16</v>
      </c>
      <c r="D211" s="12">
        <v>4692.6093879999999</v>
      </c>
      <c r="E211" s="4">
        <f t="shared" si="3"/>
        <v>0.99440441706046201</v>
      </c>
    </row>
    <row r="212" spans="1:5" ht="19.5" customHeight="1">
      <c r="A212" s="19">
        <v>25</v>
      </c>
      <c r="B212" s="10" t="s">
        <v>185</v>
      </c>
      <c r="C212" s="11">
        <v>120</v>
      </c>
      <c r="D212" s="12">
        <v>4410.12524545</v>
      </c>
      <c r="E212" s="4">
        <f t="shared" si="3"/>
        <v>0.93454358998638531</v>
      </c>
    </row>
    <row r="213" spans="1:5" ht="19.5" customHeight="1">
      <c r="A213" s="19">
        <v>26</v>
      </c>
      <c r="B213" s="10" t="s">
        <v>180</v>
      </c>
      <c r="C213" s="11">
        <v>145</v>
      </c>
      <c r="D213" s="12">
        <v>4299.3752649999997</v>
      </c>
      <c r="E213" s="4">
        <f t="shared" si="3"/>
        <v>0.91107471358033565</v>
      </c>
    </row>
    <row r="214" spans="1:5" ht="19.5" customHeight="1">
      <c r="A214" s="19">
        <v>27</v>
      </c>
      <c r="B214" s="10" t="s">
        <v>179</v>
      </c>
      <c r="C214" s="11">
        <v>150</v>
      </c>
      <c r="D214" s="12">
        <v>4204.5772230100001</v>
      </c>
      <c r="E214" s="4">
        <f t="shared" si="3"/>
        <v>0.89098619056697748</v>
      </c>
    </row>
    <row r="215" spans="1:5" ht="19.5" customHeight="1">
      <c r="A215" s="19">
        <v>28</v>
      </c>
      <c r="B215" s="10" t="s">
        <v>163</v>
      </c>
      <c r="C215" s="11">
        <v>149</v>
      </c>
      <c r="D215" s="12">
        <v>4069.6656039999998</v>
      </c>
      <c r="E215" s="4">
        <f t="shared" si="3"/>
        <v>0.86239725448391236</v>
      </c>
    </row>
    <row r="216" spans="1:5" ht="19.5" customHeight="1">
      <c r="A216" s="19">
        <v>29</v>
      </c>
      <c r="B216" s="10" t="s">
        <v>173</v>
      </c>
      <c r="C216" s="11">
        <v>160</v>
      </c>
      <c r="D216" s="12">
        <v>3850.7315979999998</v>
      </c>
      <c r="E216" s="4">
        <f t="shared" si="3"/>
        <v>0.81600324965413285</v>
      </c>
    </row>
    <row r="217" spans="1:5" ht="19.5" customHeight="1">
      <c r="A217" s="19">
        <v>30</v>
      </c>
      <c r="B217" s="10" t="s">
        <v>167</v>
      </c>
      <c r="C217" s="11">
        <v>223</v>
      </c>
      <c r="D217" s="12">
        <v>3327.8502570000001</v>
      </c>
      <c r="E217" s="4">
        <f t="shared" si="3"/>
        <v>0.7052001820861109</v>
      </c>
    </row>
    <row r="218" spans="1:5" ht="19.5" customHeight="1">
      <c r="A218" s="19">
        <v>31</v>
      </c>
      <c r="B218" s="10" t="s">
        <v>170</v>
      </c>
      <c r="C218" s="11">
        <v>41</v>
      </c>
      <c r="D218" s="12">
        <v>3200.402427</v>
      </c>
      <c r="E218" s="4">
        <f t="shared" si="3"/>
        <v>0.67819288729169269</v>
      </c>
    </row>
    <row r="219" spans="1:5" ht="19.5" customHeight="1">
      <c r="A219" s="19">
        <v>32</v>
      </c>
      <c r="B219" s="10" t="s">
        <v>172</v>
      </c>
      <c r="C219" s="11">
        <v>145</v>
      </c>
      <c r="D219" s="12">
        <v>2779.9572214899999</v>
      </c>
      <c r="E219" s="4">
        <f t="shared" si="3"/>
        <v>0.5890969206510025</v>
      </c>
    </row>
    <row r="220" spans="1:5" ht="19.5" customHeight="1">
      <c r="A220" s="19">
        <v>33</v>
      </c>
      <c r="B220" s="10" t="s">
        <v>260</v>
      </c>
      <c r="C220" s="11">
        <v>50</v>
      </c>
      <c r="D220" s="12">
        <v>2768.6918150000001</v>
      </c>
      <c r="E220" s="4">
        <f t="shared" si="3"/>
        <v>0.58670968381806166</v>
      </c>
    </row>
    <row r="221" spans="1:5" ht="19.5" customHeight="1">
      <c r="A221" s="19">
        <v>34</v>
      </c>
      <c r="B221" s="10" t="s">
        <v>264</v>
      </c>
      <c r="C221" s="11">
        <v>27</v>
      </c>
      <c r="D221" s="12">
        <v>2525.0135248299998</v>
      </c>
      <c r="E221" s="4">
        <f t="shared" si="3"/>
        <v>0.53507215167945243</v>
      </c>
    </row>
    <row r="222" spans="1:5" ht="19.5" customHeight="1">
      <c r="A222" s="19">
        <v>35</v>
      </c>
      <c r="B222" s="10" t="s">
        <v>164</v>
      </c>
      <c r="C222" s="11">
        <v>71</v>
      </c>
      <c r="D222" s="12">
        <v>2289.3303970000002</v>
      </c>
      <c r="E222" s="4">
        <f t="shared" si="3"/>
        <v>0.48512886342279582</v>
      </c>
    </row>
    <row r="223" spans="1:5" ht="19.5" customHeight="1">
      <c r="A223" s="19">
        <v>36</v>
      </c>
      <c r="B223" s="10" t="s">
        <v>196</v>
      </c>
      <c r="C223" s="11">
        <v>83</v>
      </c>
      <c r="D223" s="12">
        <v>2275.7157987400001</v>
      </c>
      <c r="E223" s="4">
        <f t="shared" si="3"/>
        <v>0.48224381258501064</v>
      </c>
    </row>
    <row r="224" spans="1:5" ht="19.5" customHeight="1">
      <c r="A224" s="19">
        <v>37</v>
      </c>
      <c r="B224" s="10" t="s">
        <v>194</v>
      </c>
      <c r="C224" s="11">
        <v>54</v>
      </c>
      <c r="D224" s="12">
        <v>2038.546439</v>
      </c>
      <c r="E224" s="4">
        <f t="shared" si="3"/>
        <v>0.43198557896344464</v>
      </c>
    </row>
    <row r="225" spans="1:5" ht="19.5" customHeight="1">
      <c r="A225" s="19">
        <v>38</v>
      </c>
      <c r="B225" s="10" t="s">
        <v>174</v>
      </c>
      <c r="C225" s="11">
        <v>58</v>
      </c>
      <c r="D225" s="12">
        <v>1765.8665100000001</v>
      </c>
      <c r="E225" s="4">
        <f t="shared" si="3"/>
        <v>0.37420234933117824</v>
      </c>
    </row>
    <row r="226" spans="1:5" ht="19.5" customHeight="1">
      <c r="A226" s="19">
        <v>39</v>
      </c>
      <c r="B226" s="10" t="s">
        <v>175</v>
      </c>
      <c r="C226" s="11">
        <v>103</v>
      </c>
      <c r="D226" s="12">
        <v>1756.33574</v>
      </c>
      <c r="E226" s="4">
        <f t="shared" si="3"/>
        <v>0.37218269693687855</v>
      </c>
    </row>
    <row r="227" spans="1:5" ht="19.5" customHeight="1">
      <c r="A227" s="19">
        <v>40</v>
      </c>
      <c r="B227" s="10" t="s">
        <v>192</v>
      </c>
      <c r="C227" s="11">
        <v>67</v>
      </c>
      <c r="D227" s="12">
        <v>1599.46406957</v>
      </c>
      <c r="E227" s="4">
        <f t="shared" si="3"/>
        <v>0.33894023648701571</v>
      </c>
    </row>
    <row r="228" spans="1:5" ht="19.5" customHeight="1">
      <c r="A228" s="19">
        <v>41</v>
      </c>
      <c r="B228" s="10" t="s">
        <v>178</v>
      </c>
      <c r="C228" s="11">
        <v>104</v>
      </c>
      <c r="D228" s="12">
        <v>1258.23347928</v>
      </c>
      <c r="E228" s="4">
        <f t="shared" si="3"/>
        <v>0.26663053027361527</v>
      </c>
    </row>
    <row r="229" spans="1:5" ht="19.5" customHeight="1">
      <c r="A229" s="19">
        <v>42</v>
      </c>
      <c r="B229" s="10" t="s">
        <v>261</v>
      </c>
      <c r="C229" s="11">
        <v>24</v>
      </c>
      <c r="D229" s="12">
        <v>1116.2776690000001</v>
      </c>
      <c r="E229" s="4">
        <f t="shared" si="3"/>
        <v>0.23654886928329105</v>
      </c>
    </row>
    <row r="230" spans="1:5" ht="19.5" customHeight="1">
      <c r="A230" s="19">
        <v>43</v>
      </c>
      <c r="B230" s="10" t="s">
        <v>171</v>
      </c>
      <c r="C230" s="11">
        <v>72</v>
      </c>
      <c r="D230" s="12">
        <v>1086.27242385</v>
      </c>
      <c r="E230" s="4">
        <f t="shared" si="3"/>
        <v>0.23019049895132981</v>
      </c>
    </row>
    <row r="231" spans="1:5" ht="19.5" customHeight="1">
      <c r="A231" s="19">
        <v>44</v>
      </c>
      <c r="B231" s="10" t="s">
        <v>177</v>
      </c>
      <c r="C231" s="11">
        <v>53</v>
      </c>
      <c r="D231" s="12">
        <v>780.57798300000002</v>
      </c>
      <c r="E231" s="4">
        <f t="shared" si="3"/>
        <v>0.16541120940947712</v>
      </c>
    </row>
    <row r="232" spans="1:5" ht="19.5" customHeight="1">
      <c r="A232" s="19">
        <v>45</v>
      </c>
      <c r="B232" s="10" t="s">
        <v>186</v>
      </c>
      <c r="C232" s="11">
        <v>32</v>
      </c>
      <c r="D232" s="12">
        <v>774.11769311</v>
      </c>
      <c r="E232" s="4">
        <f t="shared" si="3"/>
        <v>0.1640422182425296</v>
      </c>
    </row>
    <row r="233" spans="1:5" ht="19.5" customHeight="1">
      <c r="A233" s="19">
        <v>46</v>
      </c>
      <c r="B233" s="10" t="s">
        <v>184</v>
      </c>
      <c r="C233" s="11">
        <v>30</v>
      </c>
      <c r="D233" s="12">
        <v>706.827808</v>
      </c>
      <c r="E233" s="4">
        <f t="shared" si="3"/>
        <v>0.14978291101189012</v>
      </c>
    </row>
    <row r="234" spans="1:5" ht="19.5" customHeight="1">
      <c r="A234" s="19">
        <v>47</v>
      </c>
      <c r="B234" s="10" t="s">
        <v>200</v>
      </c>
      <c r="C234" s="11">
        <v>33</v>
      </c>
      <c r="D234" s="12">
        <v>655.75248099999999</v>
      </c>
      <c r="E234" s="4">
        <f t="shared" si="3"/>
        <v>0.13895960854365419</v>
      </c>
    </row>
    <row r="235" spans="1:5" ht="19.5" customHeight="1">
      <c r="A235" s="19">
        <v>48</v>
      </c>
      <c r="B235" s="10" t="s">
        <v>182</v>
      </c>
      <c r="C235" s="11">
        <v>103</v>
      </c>
      <c r="D235" s="12">
        <v>514.82372221000003</v>
      </c>
      <c r="E235" s="4">
        <f t="shared" si="3"/>
        <v>0.1090955886254414</v>
      </c>
    </row>
    <row r="236" spans="1:5" ht="19.5" customHeight="1">
      <c r="A236" s="19">
        <v>49</v>
      </c>
      <c r="B236" s="10" t="s">
        <v>191</v>
      </c>
      <c r="C236" s="11">
        <v>17</v>
      </c>
      <c r="D236" s="12">
        <v>431.86485599999997</v>
      </c>
      <c r="E236" s="4">
        <f t="shared" si="3"/>
        <v>9.1515889108045298E-2</v>
      </c>
    </row>
    <row r="237" spans="1:5" ht="19.5" customHeight="1">
      <c r="A237" s="19">
        <v>50</v>
      </c>
      <c r="B237" s="10" t="s">
        <v>262</v>
      </c>
      <c r="C237" s="11">
        <v>20</v>
      </c>
      <c r="D237" s="12">
        <v>311.87284799999998</v>
      </c>
      <c r="E237" s="4">
        <f t="shared" si="3"/>
        <v>6.6088547324115371E-2</v>
      </c>
    </row>
    <row r="238" spans="1:5" ht="19.5" customHeight="1">
      <c r="A238" s="19">
        <v>51</v>
      </c>
      <c r="B238" s="10" t="s">
        <v>187</v>
      </c>
      <c r="C238" s="11">
        <v>33</v>
      </c>
      <c r="D238" s="12">
        <v>271.14698900000002</v>
      </c>
      <c r="E238" s="4">
        <f t="shared" si="3"/>
        <v>5.7458386420089679E-2</v>
      </c>
    </row>
    <row r="239" spans="1:5" ht="19.5" customHeight="1">
      <c r="A239" s="19">
        <v>52</v>
      </c>
      <c r="B239" s="10" t="s">
        <v>188</v>
      </c>
      <c r="C239" s="11">
        <v>27</v>
      </c>
      <c r="D239" s="12">
        <v>269.09065399999997</v>
      </c>
      <c r="E239" s="4">
        <f t="shared" si="3"/>
        <v>5.7022631291570959E-2</v>
      </c>
    </row>
    <row r="240" spans="1:5" ht="19.5" customHeight="1">
      <c r="A240" s="19">
        <v>53</v>
      </c>
      <c r="B240" s="10" t="s">
        <v>195</v>
      </c>
      <c r="C240" s="11">
        <v>9</v>
      </c>
      <c r="D240" s="12">
        <v>245.35986299999999</v>
      </c>
      <c r="E240" s="4">
        <f t="shared" si="3"/>
        <v>5.1993871929864065E-2</v>
      </c>
    </row>
    <row r="241" spans="1:5" ht="19.5" customHeight="1">
      <c r="A241" s="19">
        <v>54</v>
      </c>
      <c r="B241" s="10" t="s">
        <v>198</v>
      </c>
      <c r="C241" s="11">
        <v>42</v>
      </c>
      <c r="D241" s="12">
        <v>240.36246</v>
      </c>
      <c r="E241" s="4">
        <f t="shared" si="3"/>
        <v>5.09348791166674E-2</v>
      </c>
    </row>
    <row r="242" spans="1:5" ht="19.5" customHeight="1">
      <c r="A242" s="19">
        <v>55</v>
      </c>
      <c r="B242" s="10" t="s">
        <v>183</v>
      </c>
      <c r="C242" s="11">
        <v>21</v>
      </c>
      <c r="D242" s="12">
        <v>231.58128487000002</v>
      </c>
      <c r="E242" s="4">
        <f t="shared" si="3"/>
        <v>4.9074072342810818E-2</v>
      </c>
    </row>
    <row r="243" spans="1:5" ht="19.5" customHeight="1">
      <c r="A243" s="19">
        <v>56</v>
      </c>
      <c r="B243" s="10" t="s">
        <v>193</v>
      </c>
      <c r="C243" s="11">
        <v>20</v>
      </c>
      <c r="D243" s="12">
        <v>230.53464199999999</v>
      </c>
      <c r="E243" s="4">
        <f t="shared" si="3"/>
        <v>4.8852279688243308E-2</v>
      </c>
    </row>
    <row r="244" spans="1:5" ht="19.5" customHeight="1">
      <c r="A244" s="19">
        <v>57</v>
      </c>
      <c r="B244" s="10" t="s">
        <v>199</v>
      </c>
      <c r="C244" s="11">
        <v>11</v>
      </c>
      <c r="D244" s="12">
        <v>154.67383799999999</v>
      </c>
      <c r="E244" s="4">
        <f t="shared" si="3"/>
        <v>3.2776720795090031E-2</v>
      </c>
    </row>
    <row r="245" spans="1:5" ht="19.5" customHeight="1">
      <c r="A245" s="19">
        <v>58</v>
      </c>
      <c r="B245" s="10" t="s">
        <v>263</v>
      </c>
      <c r="C245" s="11">
        <v>10</v>
      </c>
      <c r="D245" s="12">
        <v>135.72999999999999</v>
      </c>
      <c r="E245" s="4">
        <f t="shared" si="3"/>
        <v>2.8762358075821268E-2</v>
      </c>
    </row>
    <row r="246" spans="1:5" ht="19.5" customHeight="1">
      <c r="A246" s="19">
        <v>59</v>
      </c>
      <c r="B246" s="10" t="s">
        <v>189</v>
      </c>
      <c r="C246" s="11">
        <v>8</v>
      </c>
      <c r="D246" s="12">
        <v>93.020026999999999</v>
      </c>
      <c r="E246" s="4">
        <f t="shared" si="3"/>
        <v>1.9711746296298259E-2</v>
      </c>
    </row>
    <row r="247" spans="1:5" ht="19.5" customHeight="1">
      <c r="A247" s="19">
        <v>60</v>
      </c>
      <c r="B247" s="10" t="s">
        <v>265</v>
      </c>
      <c r="C247" s="11">
        <v>5</v>
      </c>
      <c r="D247" s="12">
        <v>33.552415809999999</v>
      </c>
      <c r="E247" s="4">
        <f t="shared" si="3"/>
        <v>7.1100463997352589E-3</v>
      </c>
    </row>
    <row r="248" spans="1:5" ht="19.5" customHeight="1">
      <c r="A248" s="19">
        <v>61</v>
      </c>
      <c r="B248" s="10" t="s">
        <v>197</v>
      </c>
      <c r="C248" s="11">
        <v>13</v>
      </c>
      <c r="D248" s="12">
        <v>20.725000000000001</v>
      </c>
      <c r="E248" s="4">
        <f t="shared" si="3"/>
        <v>4.3918063149001388E-3</v>
      </c>
    </row>
    <row r="249" spans="1:5" ht="19.5" customHeight="1">
      <c r="A249" s="19">
        <v>62</v>
      </c>
      <c r="B249" s="10" t="s">
        <v>266</v>
      </c>
      <c r="C249" s="11">
        <v>6</v>
      </c>
      <c r="D249" s="12">
        <v>4.1469940000000003</v>
      </c>
      <c r="E249" s="4">
        <f t="shared" si="3"/>
        <v>8.787838087842214E-4</v>
      </c>
    </row>
    <row r="250" spans="1:5" ht="19.5" customHeight="1">
      <c r="A250" s="19">
        <v>63</v>
      </c>
      <c r="B250" s="10" t="s">
        <v>267</v>
      </c>
      <c r="C250" s="11">
        <v>1</v>
      </c>
      <c r="D250" s="12">
        <v>3</v>
      </c>
      <c r="E250" s="4">
        <f t="shared" si="3"/>
        <v>6.3572588394211901E-4</v>
      </c>
    </row>
    <row r="251" spans="1:5" ht="19.5" customHeight="1">
      <c r="A251" s="19">
        <v>64</v>
      </c>
      <c r="B251" s="10" t="s">
        <v>268</v>
      </c>
      <c r="C251" s="11">
        <v>1</v>
      </c>
      <c r="D251" s="12">
        <v>1.5</v>
      </c>
      <c r="E251" s="4">
        <f t="shared" si="3"/>
        <v>3.178629419710595E-4</v>
      </c>
    </row>
    <row r="252" spans="1:5" ht="19.5" customHeight="1">
      <c r="A252" s="163" t="s">
        <v>206</v>
      </c>
      <c r="B252" s="163"/>
      <c r="C252" s="13">
        <f>SUM(C188:C251)</f>
        <v>39377</v>
      </c>
      <c r="D252" s="14">
        <f>SUM(D188:D251)</f>
        <v>471901.50279819994</v>
      </c>
    </row>
    <row r="253" spans="1:5" ht="15" customHeight="1"/>
    <row r="254" spans="1:5" ht="26.25" customHeight="1"/>
    <row r="255" spans="1:5" ht="15.75" customHeight="1"/>
  </sheetData>
  <sortState xmlns:xlrd2="http://schemas.microsoft.com/office/spreadsheetml/2017/richdata2" ref="B188:D251">
    <sortCondition descending="1" ref="D188:D251"/>
  </sortState>
  <mergeCells count="11">
    <mergeCell ref="A1:D1"/>
    <mergeCell ref="A182:B182"/>
    <mergeCell ref="A184:D184"/>
    <mergeCell ref="A185:D185"/>
    <mergeCell ref="A252:B252"/>
    <mergeCell ref="A3:B3"/>
    <mergeCell ref="A5:D5"/>
    <mergeCell ref="A6:D6"/>
    <mergeCell ref="A28:B28"/>
    <mergeCell ref="A34:D34"/>
    <mergeCell ref="A35:D35"/>
  </mergeCells>
  <conditionalFormatting sqref="B9:B27">
    <cfRule type="duplicateValues" dxfId="2" priority="2"/>
  </conditionalFormatting>
  <conditionalFormatting sqref="B38:B181">
    <cfRule type="duplicateValues" dxfId="1" priority="957"/>
  </conditionalFormatting>
  <conditionalFormatting sqref="B182:B1048576 B1:B8 B28:B37">
    <cfRule type="duplicateValues" dxfId="0" priority="4"/>
  </conditionalFormatting>
  <pageMargins left="0.7" right="0.45" top="0.5" bottom="0.5" header="0.3" footer="0.3"/>
  <pageSetup paperSize="9" fitToHeight="0" orientation="portrait" r:id="rId1"/>
  <rowBreaks count="2" manualBreakCount="2">
    <brk id="33" max="3" man="1"/>
    <brk id="183" max="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thang 1</vt:lpstr>
      <vt:lpstr>Thang 1 2024</vt:lpstr>
      <vt:lpstr>Luy ke T1 2023</vt:lpstr>
      <vt:lpstr>'Luy ke T1 2023'!Print_Area</vt:lpstr>
      <vt:lpstr>'thang 1'!Print_Area</vt:lpstr>
      <vt:lpstr>'Thang 1 2024'!Print_Area</vt:lpstr>
      <vt:lpstr>'Luy ke T1 2023'!Print_Titles</vt:lpstr>
      <vt:lpstr>'Thang 1 2024'!Print_Titles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Administrator</cp:lastModifiedBy>
  <cp:lastPrinted>2022-11-24T07:58:57Z</cp:lastPrinted>
  <dcterms:created xsi:type="dcterms:W3CDTF">2020-03-20T08:58:11Z</dcterms:created>
  <dcterms:modified xsi:type="dcterms:W3CDTF">2024-01-25T10:30:59Z</dcterms:modified>
</cp:coreProperties>
</file>