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D:\Code\Project\ssi_server\file_data\"/>
    </mc:Choice>
  </mc:AlternateContent>
  <xr:revisionPtr revIDLastSave="0" documentId="13_ncr:1_{B1BC857C-C6B1-42A7-A2BD-E41652794E8A}" xr6:coauthVersionLast="47" xr6:coauthVersionMax="47" xr10:uidLastSave="{00000000-0000-0000-0000-000000000000}"/>
  <bookViews>
    <workbookView xWindow="2895" yWindow="2370" windowWidth="20865" windowHeight="11835" xr2:uid="{00000000-000D-0000-FFFF-FFFF00000000}"/>
  </bookViews>
  <sheets>
    <sheet name="thang 2" sheetId="1" r:id="rId1"/>
    <sheet name="Thang 2 2024" sheetId="2" r:id="rId2"/>
    <sheet name="Luy ke T2 2024" sheetId="3" r:id="rId3"/>
  </sheets>
  <definedNames>
    <definedName name="_xlnm._FilterDatabase" localSheetId="1" hidden="1">'Thang 2 2024'!$A$8:$K$201</definedName>
    <definedName name="_xlnm.Print_Area" localSheetId="2">'Luy ke T2 2024'!$A$1:$D$329</definedName>
    <definedName name="_xlnm.Print_Area" localSheetId="0">'thang 2'!$A$1:$F$25</definedName>
    <definedName name="_xlnm.Print_Area" localSheetId="1">'Thang 2 2024'!$A$1:$K$201</definedName>
    <definedName name="_xlnm.Print_Titles" localSheetId="2">'Luy ke T2 2024'!$188:$188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7" i="2" l="1"/>
  <c r="K117" i="2" s="1"/>
  <c r="I116" i="2"/>
  <c r="K116" i="2" s="1"/>
  <c r="I118" i="2"/>
  <c r="I103" i="2"/>
  <c r="K103" i="2" s="1"/>
  <c r="I58" i="2"/>
  <c r="I42" i="2"/>
  <c r="K42" i="2" s="1"/>
  <c r="I75" i="2"/>
  <c r="K75" i="2" s="1"/>
  <c r="I70" i="2"/>
  <c r="K70" i="2" s="1"/>
  <c r="I76" i="2"/>
  <c r="I59" i="2"/>
  <c r="I67" i="2"/>
  <c r="I61" i="2"/>
  <c r="K61" i="2" s="1"/>
  <c r="I78" i="2"/>
  <c r="K78" i="2" s="1"/>
  <c r="I72" i="2"/>
  <c r="K72" i="2" s="1"/>
  <c r="I69" i="2"/>
  <c r="I63" i="2"/>
  <c r="K63" i="2" s="1"/>
  <c r="I52" i="2"/>
  <c r="K52" i="2" s="1"/>
  <c r="I55" i="2"/>
  <c r="K55" i="2" s="1"/>
  <c r="I48" i="2"/>
  <c r="K48" i="2" s="1"/>
  <c r="I47" i="2"/>
  <c r="K47" i="2" s="1"/>
  <c r="I45" i="2"/>
  <c r="I38" i="2"/>
  <c r="K38" i="2" s="1"/>
  <c r="I43" i="2"/>
  <c r="K43" i="2" s="1"/>
  <c r="I40" i="2"/>
  <c r="K40" i="2" s="1"/>
  <c r="I32" i="2"/>
  <c r="K32" i="2" s="1"/>
  <c r="I36" i="2"/>
  <c r="K36" i="2" s="1"/>
  <c r="I73" i="2"/>
  <c r="K73" i="2" s="1"/>
  <c r="I53" i="2"/>
  <c r="K53" i="2" s="1"/>
  <c r="I65" i="2"/>
  <c r="K65" i="2" s="1"/>
  <c r="I74" i="2"/>
  <c r="K74" i="2" s="1"/>
  <c r="I54" i="2"/>
  <c r="K54" i="2" s="1"/>
  <c r="I64" i="2"/>
  <c r="I77" i="2"/>
  <c r="I60" i="2"/>
  <c r="K60" i="2" s="1"/>
  <c r="I71" i="2"/>
  <c r="K71" i="2" s="1"/>
  <c r="I68" i="2"/>
  <c r="I57" i="2"/>
  <c r="K57" i="2" s="1"/>
  <c r="I62" i="2"/>
  <c r="K62" i="2" s="1"/>
  <c r="I51" i="2"/>
  <c r="K51" i="2" s="1"/>
  <c r="I56" i="2"/>
  <c r="I49" i="2"/>
  <c r="K49" i="2" s="1"/>
  <c r="I46" i="2"/>
  <c r="K46" i="2" s="1"/>
  <c r="I41" i="2"/>
  <c r="K41" i="2" s="1"/>
  <c r="I44" i="2"/>
  <c r="K44" i="2" s="1"/>
  <c r="I37" i="2"/>
  <c r="K37" i="2" s="1"/>
  <c r="I35" i="2"/>
  <c r="K35" i="2" s="1"/>
  <c r="I34" i="2"/>
  <c r="K34" i="2" s="1"/>
  <c r="I33" i="2"/>
  <c r="K33" i="2" s="1"/>
  <c r="I50" i="2"/>
  <c r="K50" i="2" s="1"/>
  <c r="I66" i="2"/>
  <c r="I39" i="2"/>
  <c r="K39" i="2" s="1"/>
  <c r="I24" i="2"/>
  <c r="K24" i="2" s="1"/>
  <c r="I14" i="2"/>
  <c r="K14" i="2" s="1"/>
  <c r="C260" i="3" l="1"/>
  <c r="D328" i="3"/>
  <c r="C328" i="3"/>
  <c r="D327" i="3"/>
  <c r="C327" i="3"/>
  <c r="D326" i="3"/>
  <c r="C326" i="3"/>
  <c r="D325" i="3"/>
  <c r="C325" i="3"/>
  <c r="D324" i="3"/>
  <c r="C324" i="3"/>
  <c r="D323" i="3"/>
  <c r="C323" i="3"/>
  <c r="D321" i="3"/>
  <c r="C321" i="3"/>
  <c r="D320" i="3"/>
  <c r="C320" i="3"/>
  <c r="D319" i="3"/>
  <c r="C319" i="3"/>
  <c r="D318" i="3"/>
  <c r="C318" i="3"/>
  <c r="D317" i="3"/>
  <c r="C317" i="3"/>
  <c r="D316" i="3"/>
  <c r="C316" i="3"/>
  <c r="D315" i="3"/>
  <c r="C315" i="3"/>
  <c r="D314" i="3"/>
  <c r="C314" i="3"/>
  <c r="D313" i="3"/>
  <c r="C313" i="3"/>
  <c r="D312" i="3"/>
  <c r="C312" i="3"/>
  <c r="D311" i="3"/>
  <c r="C311" i="3"/>
  <c r="D310" i="3"/>
  <c r="C310" i="3"/>
  <c r="D309" i="3"/>
  <c r="C309" i="3"/>
  <c r="D308" i="3"/>
  <c r="C308" i="3"/>
  <c r="D306" i="3"/>
  <c r="C306" i="3"/>
  <c r="D305" i="3"/>
  <c r="C305" i="3"/>
  <c r="D304" i="3"/>
  <c r="C304" i="3"/>
  <c r="D303" i="3"/>
  <c r="C303" i="3"/>
  <c r="D302" i="3"/>
  <c r="C302" i="3"/>
  <c r="D301" i="3"/>
  <c r="C301" i="3"/>
  <c r="D300" i="3"/>
  <c r="C300" i="3"/>
  <c r="D299" i="3"/>
  <c r="C299" i="3"/>
  <c r="D298" i="3"/>
  <c r="C298" i="3"/>
  <c r="D297" i="3"/>
  <c r="C297" i="3"/>
  <c r="D296" i="3"/>
  <c r="C296" i="3"/>
  <c r="D295" i="3"/>
  <c r="C295" i="3"/>
  <c r="D294" i="3"/>
  <c r="C294" i="3"/>
  <c r="D292" i="3"/>
  <c r="C292" i="3"/>
  <c r="D291" i="3"/>
  <c r="C291" i="3"/>
  <c r="D290" i="3"/>
  <c r="C290" i="3"/>
  <c r="D289" i="3"/>
  <c r="C289" i="3"/>
  <c r="D288" i="3"/>
  <c r="C288" i="3"/>
  <c r="D287" i="3"/>
  <c r="C287" i="3"/>
  <c r="D286" i="3"/>
  <c r="C286" i="3"/>
  <c r="D285" i="3"/>
  <c r="C285" i="3"/>
  <c r="D284" i="3"/>
  <c r="C284" i="3"/>
  <c r="D283" i="3"/>
  <c r="C283" i="3"/>
  <c r="D282" i="3"/>
  <c r="C282" i="3"/>
  <c r="D281" i="3"/>
  <c r="C281" i="3"/>
  <c r="D280" i="3"/>
  <c r="C280" i="3"/>
  <c r="D279" i="3"/>
  <c r="C279" i="3"/>
  <c r="D277" i="3"/>
  <c r="C277" i="3"/>
  <c r="D276" i="3"/>
  <c r="C276" i="3"/>
  <c r="D275" i="3"/>
  <c r="C275" i="3"/>
  <c r="D274" i="3"/>
  <c r="C274" i="3"/>
  <c r="D273" i="3"/>
  <c r="C273" i="3"/>
  <c r="D272" i="3"/>
  <c r="C272" i="3"/>
  <c r="D271" i="3"/>
  <c r="C271" i="3"/>
  <c r="D270" i="3"/>
  <c r="C270" i="3"/>
  <c r="D269" i="3"/>
  <c r="C269" i="3"/>
  <c r="D268" i="3"/>
  <c r="C268" i="3"/>
  <c r="D267" i="3"/>
  <c r="C267" i="3"/>
  <c r="D265" i="3"/>
  <c r="C265" i="3"/>
  <c r="D264" i="3"/>
  <c r="C264" i="3"/>
  <c r="D263" i="3"/>
  <c r="C263" i="3"/>
  <c r="D262" i="3"/>
  <c r="C262" i="3"/>
  <c r="D261" i="3"/>
  <c r="C261" i="3"/>
  <c r="D260" i="3"/>
  <c r="A256" i="3"/>
  <c r="D322" i="3" l="1"/>
  <c r="C266" i="3"/>
  <c r="C322" i="3"/>
  <c r="D278" i="3"/>
  <c r="C278" i="3"/>
  <c r="C307" i="3"/>
  <c r="C259" i="3"/>
  <c r="D266" i="3"/>
  <c r="D307" i="3"/>
  <c r="C293" i="3"/>
  <c r="D259" i="3"/>
  <c r="D293" i="3"/>
  <c r="C329" i="3" l="1"/>
  <c r="D329" i="3"/>
  <c r="A129" i="2" l="1"/>
  <c r="H153" i="2" l="1"/>
  <c r="H182" i="2"/>
  <c r="H173" i="2"/>
  <c r="H148" i="2"/>
  <c r="H137" i="2"/>
  <c r="H147" i="2"/>
  <c r="H167" i="2"/>
  <c r="H134" i="2"/>
  <c r="H149" i="2"/>
  <c r="H168" i="2"/>
  <c r="H150" i="2"/>
  <c r="H136" i="2"/>
  <c r="H154" i="2"/>
  <c r="H171" i="2"/>
  <c r="H187" i="2"/>
  <c r="H152" i="2"/>
  <c r="H145" i="2"/>
  <c r="H172" i="2"/>
  <c r="H139" i="2"/>
  <c r="H155" i="2"/>
  <c r="H140" i="2"/>
  <c r="H135" i="2"/>
  <c r="H141" i="2"/>
  <c r="H142" i="2"/>
  <c r="H169" i="2"/>
  <c r="H133" i="2"/>
  <c r="H146" i="2"/>
  <c r="E143" i="2"/>
  <c r="D156" i="2"/>
  <c r="F183" i="2"/>
  <c r="H143" i="2"/>
  <c r="C156" i="2"/>
  <c r="D185" i="2"/>
  <c r="E183" i="2"/>
  <c r="F138" i="2"/>
  <c r="G143" i="2"/>
  <c r="G156" i="2"/>
  <c r="D138" i="2"/>
  <c r="E185" i="2"/>
  <c r="G138" i="2"/>
  <c r="H156" i="2"/>
  <c r="C185" i="2"/>
  <c r="D183" i="2"/>
  <c r="E138" i="2"/>
  <c r="F143" i="2"/>
  <c r="D143" i="2"/>
  <c r="H185" i="2"/>
  <c r="C183" i="2"/>
  <c r="F156" i="2"/>
  <c r="G185" i="2"/>
  <c r="H183" i="2"/>
  <c r="C138" i="2"/>
  <c r="E156" i="2"/>
  <c r="F185" i="2"/>
  <c r="G183" i="2"/>
  <c r="H138" i="2"/>
  <c r="C143" i="2"/>
  <c r="C184" i="2"/>
  <c r="G184" i="2"/>
  <c r="H170" i="2"/>
  <c r="F184" i="2"/>
  <c r="G170" i="2"/>
  <c r="E184" i="2"/>
  <c r="F170" i="2"/>
  <c r="D184" i="2"/>
  <c r="E170" i="2"/>
  <c r="D170" i="2"/>
  <c r="H184" i="2"/>
  <c r="C170" i="2"/>
  <c r="G186" i="2"/>
  <c r="F186" i="2"/>
  <c r="E186" i="2"/>
  <c r="D186" i="2"/>
  <c r="H186" i="2"/>
  <c r="C186" i="2"/>
  <c r="I121" i="2"/>
  <c r="I119" i="2"/>
  <c r="K119" i="2" s="1"/>
  <c r="I99" i="2"/>
  <c r="K99" i="2" s="1"/>
  <c r="I109" i="2"/>
  <c r="I112" i="2"/>
  <c r="K112" i="2" s="1"/>
  <c r="I111" i="2"/>
  <c r="I123" i="2"/>
  <c r="I113" i="2"/>
  <c r="I19" i="2"/>
  <c r="I20" i="2"/>
  <c r="K19" i="2" l="1"/>
  <c r="I143" i="2"/>
  <c r="I184" i="2"/>
  <c r="I138" i="2"/>
  <c r="I170" i="2"/>
  <c r="I186" i="2"/>
  <c r="I185" i="2"/>
  <c r="I156" i="2"/>
  <c r="I183" i="2"/>
  <c r="H132" i="2"/>
  <c r="H144" i="2"/>
  <c r="H151" i="2"/>
  <c r="E79" i="2" l="1"/>
  <c r="F137" i="2"/>
  <c r="E155" i="2"/>
  <c r="E168" i="2"/>
  <c r="E135" i="2"/>
  <c r="E154" i="2"/>
  <c r="F152" i="2"/>
  <c r="E148" i="2"/>
  <c r="F136" i="2"/>
  <c r="F150" i="2"/>
  <c r="F171" i="2"/>
  <c r="E167" i="2"/>
  <c r="F134" i="2"/>
  <c r="E137" i="2"/>
  <c r="E139" i="2"/>
  <c r="E152" i="2"/>
  <c r="E133" i="2"/>
  <c r="E169" i="2"/>
  <c r="F149" i="2"/>
  <c r="F153" i="2"/>
  <c r="F140" i="2"/>
  <c r="E146" i="2"/>
  <c r="E187" i="2"/>
  <c r="E153" i="2"/>
  <c r="F154" i="2"/>
  <c r="F135" i="2"/>
  <c r="F168" i="2"/>
  <c r="F172" i="2"/>
  <c r="F182" i="2"/>
  <c r="F145" i="2"/>
  <c r="F187" i="2"/>
  <c r="F142" i="2"/>
  <c r="E134" i="2"/>
  <c r="E149" i="2"/>
  <c r="E150" i="2"/>
  <c r="F141" i="2"/>
  <c r="E140" i="2"/>
  <c r="F147" i="2"/>
  <c r="F146" i="2"/>
  <c r="E136" i="2"/>
  <c r="F139" i="2"/>
  <c r="F133" i="2"/>
  <c r="E182" i="2"/>
  <c r="E141" i="2"/>
  <c r="E147" i="2"/>
  <c r="E172" i="2"/>
  <c r="E171" i="2"/>
  <c r="F148" i="2"/>
  <c r="F155" i="2"/>
  <c r="E145" i="2"/>
  <c r="F169" i="2"/>
  <c r="E173" i="2"/>
  <c r="E142" i="2"/>
  <c r="F173" i="2"/>
  <c r="F167" i="2"/>
  <c r="D172" i="2"/>
  <c r="D169" i="2"/>
  <c r="C154" i="2"/>
  <c r="C150" i="2"/>
  <c r="C168" i="2"/>
  <c r="D150" i="2"/>
  <c r="D149" i="2"/>
  <c r="C173" i="2"/>
  <c r="D141" i="2"/>
  <c r="C155" i="2"/>
  <c r="D145" i="2"/>
  <c r="D135" i="2"/>
  <c r="C152" i="2"/>
  <c r="D154" i="2"/>
  <c r="D139" i="2"/>
  <c r="C137" i="2"/>
  <c r="D182" i="2"/>
  <c r="C187" i="2"/>
  <c r="C171" i="2"/>
  <c r="C140" i="2"/>
  <c r="C142" i="2"/>
  <c r="C133" i="2"/>
  <c r="C149" i="2"/>
  <c r="C134" i="2"/>
  <c r="C139" i="2"/>
  <c r="D167" i="2"/>
  <c r="D133" i="2"/>
  <c r="C182" i="2"/>
  <c r="C172" i="2"/>
  <c r="C145" i="2"/>
  <c r="C148" i="2"/>
  <c r="D187" i="2"/>
  <c r="C147" i="2"/>
  <c r="C153" i="2"/>
  <c r="C135" i="2"/>
  <c r="D147" i="2"/>
  <c r="D171" i="2"/>
  <c r="D168" i="2"/>
  <c r="D146" i="2"/>
  <c r="D155" i="2"/>
  <c r="C169" i="2"/>
  <c r="D142" i="2"/>
  <c r="D140" i="2"/>
  <c r="D173" i="2"/>
  <c r="D137" i="2"/>
  <c r="D148" i="2"/>
  <c r="D153" i="2"/>
  <c r="C136" i="2"/>
  <c r="D152" i="2"/>
  <c r="D134" i="2"/>
  <c r="C167" i="2"/>
  <c r="C141" i="2"/>
  <c r="D136" i="2"/>
  <c r="C146" i="2"/>
  <c r="G153" i="2"/>
  <c r="G154" i="2"/>
  <c r="G172" i="2"/>
  <c r="G139" i="2"/>
  <c r="G141" i="2"/>
  <c r="G171" i="2"/>
  <c r="G169" i="2"/>
  <c r="G142" i="2"/>
  <c r="G136" i="2"/>
  <c r="G137" i="2"/>
  <c r="G167" i="2"/>
  <c r="G149" i="2"/>
  <c r="G182" i="2"/>
  <c r="G155" i="2"/>
  <c r="G148" i="2"/>
  <c r="G134" i="2"/>
  <c r="G152" i="2"/>
  <c r="G187" i="2"/>
  <c r="G145" i="2"/>
  <c r="G146" i="2"/>
  <c r="G133" i="2"/>
  <c r="G168" i="2"/>
  <c r="G173" i="2"/>
  <c r="G140" i="2"/>
  <c r="G150" i="2"/>
  <c r="G135" i="2"/>
  <c r="G147" i="2"/>
  <c r="I120" i="2"/>
  <c r="K120" i="2" s="1"/>
  <c r="I106" i="2"/>
  <c r="K106" i="2" s="1"/>
  <c r="I114" i="2"/>
  <c r="K114" i="2" s="1"/>
  <c r="I100" i="2"/>
  <c r="K100" i="2" s="1"/>
  <c r="I115" i="2"/>
  <c r="K115" i="2" s="1"/>
  <c r="I15" i="2"/>
  <c r="I11" i="2"/>
  <c r="I9" i="2"/>
  <c r="I23" i="2"/>
  <c r="I22" i="2"/>
  <c r="I17" i="2"/>
  <c r="I13" i="2"/>
  <c r="I18" i="2"/>
  <c r="I12" i="2"/>
  <c r="I16" i="2"/>
  <c r="I21" i="2"/>
  <c r="I10" i="2"/>
  <c r="I107" i="2"/>
  <c r="K107" i="2" s="1"/>
  <c r="I105" i="2"/>
  <c r="K105" i="2" s="1"/>
  <c r="I102" i="2"/>
  <c r="K102" i="2" s="1"/>
  <c r="I94" i="2"/>
  <c r="K94" i="2" s="1"/>
  <c r="I92" i="2"/>
  <c r="K92" i="2" s="1"/>
  <c r="I122" i="2"/>
  <c r="K122" i="2" s="1"/>
  <c r="I91" i="2"/>
  <c r="K91" i="2" s="1"/>
  <c r="I97" i="2"/>
  <c r="K97" i="2" s="1"/>
  <c r="I96" i="2"/>
  <c r="K96" i="2" s="1"/>
  <c r="I98" i="2"/>
  <c r="K98" i="2" s="1"/>
  <c r="I108" i="2"/>
  <c r="K108" i="2" s="1"/>
  <c r="I31" i="2"/>
  <c r="K31" i="2" s="1"/>
  <c r="I93" i="2"/>
  <c r="K93" i="2" s="1"/>
  <c r="I124" i="2"/>
  <c r="K124" i="2" s="1"/>
  <c r="I89" i="2"/>
  <c r="K89" i="2" s="1"/>
  <c r="I110" i="2"/>
  <c r="K110" i="2" s="1"/>
  <c r="I88" i="2"/>
  <c r="K88" i="2" s="1"/>
  <c r="I95" i="2"/>
  <c r="K95" i="2" s="1"/>
  <c r="I101" i="2"/>
  <c r="K101" i="2" s="1"/>
  <c r="I104" i="2"/>
  <c r="K104" i="2" s="1"/>
  <c r="I90" i="2"/>
  <c r="K90" i="2" s="1"/>
  <c r="I87" i="2"/>
  <c r="K87" i="2" s="1"/>
  <c r="K10" i="2" l="1"/>
  <c r="K17" i="2"/>
  <c r="K15" i="2"/>
  <c r="K22" i="2"/>
  <c r="K16" i="2"/>
  <c r="K23" i="2"/>
  <c r="K9" i="2"/>
  <c r="K18" i="2"/>
  <c r="K21" i="2"/>
  <c r="K12" i="2"/>
  <c r="K13" i="2"/>
  <c r="K11" i="2"/>
  <c r="E151" i="2"/>
  <c r="I154" i="2"/>
  <c r="I172" i="2"/>
  <c r="I134" i="2"/>
  <c r="I146" i="2"/>
  <c r="I168" i="2"/>
  <c r="I139" i="2"/>
  <c r="I142" i="2"/>
  <c r="I150" i="2"/>
  <c r="I155" i="2"/>
  <c r="I141" i="2"/>
  <c r="D151" i="2"/>
  <c r="I133" i="2"/>
  <c r="I152" i="2"/>
  <c r="I169" i="2"/>
  <c r="I182" i="2"/>
  <c r="I145" i="2"/>
  <c r="I149" i="2"/>
  <c r="I187" i="2"/>
  <c r="I153" i="2"/>
  <c r="I148" i="2"/>
  <c r="I135" i="2"/>
  <c r="I147" i="2"/>
  <c r="I137" i="2"/>
  <c r="I167" i="2"/>
  <c r="I136" i="2"/>
  <c r="I173" i="2"/>
  <c r="I140" i="2"/>
  <c r="I171" i="2"/>
  <c r="G144" i="2"/>
  <c r="C144" i="2"/>
  <c r="E132" i="2"/>
  <c r="F151" i="2"/>
  <c r="C132" i="2"/>
  <c r="D144" i="2"/>
  <c r="D132" i="2"/>
  <c r="C151" i="2"/>
  <c r="G132" i="2"/>
  <c r="E144" i="2"/>
  <c r="F132" i="2"/>
  <c r="G151" i="2"/>
  <c r="F144" i="2"/>
  <c r="K171" i="2" l="1"/>
  <c r="K145" i="2"/>
  <c r="K152" i="2"/>
  <c r="K155" i="2"/>
  <c r="K139" i="2"/>
  <c r="K134" i="2"/>
  <c r="K173" i="2"/>
  <c r="K147" i="2"/>
  <c r="K133" i="2"/>
  <c r="K167" i="2"/>
  <c r="K135" i="2"/>
  <c r="K182" i="2"/>
  <c r="K168" i="2"/>
  <c r="K172" i="2"/>
  <c r="K137" i="2"/>
  <c r="K140" i="2"/>
  <c r="K187" i="2"/>
  <c r="K150" i="2"/>
  <c r="K148" i="2"/>
  <c r="K149" i="2"/>
  <c r="K169" i="2"/>
  <c r="K141" i="2"/>
  <c r="K142" i="2"/>
  <c r="K146" i="2"/>
  <c r="K154" i="2"/>
  <c r="I132" i="2"/>
  <c r="I144" i="2"/>
  <c r="I151" i="2"/>
  <c r="K136" i="2"/>
  <c r="K153" i="2"/>
  <c r="K132" i="2" l="1"/>
  <c r="K144" i="2"/>
  <c r="K151" i="2"/>
  <c r="D28" i="3" l="1"/>
  <c r="A28" i="2" l="1"/>
  <c r="A186" i="3" l="1"/>
  <c r="C183" i="3" l="1"/>
  <c r="D183" i="3"/>
  <c r="G79" i="2" l="1"/>
  <c r="H79" i="2"/>
  <c r="C79" i="2" l="1"/>
  <c r="D253" i="3" l="1"/>
  <c r="H125" i="2" l="1"/>
  <c r="G125" i="2"/>
  <c r="G25" i="2" l="1"/>
  <c r="E25" i="2"/>
  <c r="F25" i="2"/>
  <c r="H25" i="2"/>
  <c r="E13" i="1" s="1"/>
  <c r="C25" i="2"/>
  <c r="D25" i="2"/>
  <c r="F79" i="2"/>
  <c r="D79" i="2"/>
  <c r="E17" i="1" l="1"/>
  <c r="I79" i="2"/>
  <c r="I25" i="2"/>
  <c r="C253" i="3"/>
  <c r="A35" i="3"/>
  <c r="C28" i="3"/>
  <c r="A84" i="2"/>
  <c r="F21" i="1"/>
  <c r="F20" i="1"/>
  <c r="F19" i="1"/>
  <c r="F9" i="1"/>
  <c r="K25" i="2" l="1"/>
  <c r="K79" i="2" s="1"/>
  <c r="E15" i="1"/>
  <c r="C125" i="2"/>
  <c r="E12" i="1"/>
  <c r="E16" i="1"/>
  <c r="E11" i="1"/>
  <c r="E125" i="2"/>
  <c r="D125" i="2"/>
  <c r="F125" i="2"/>
  <c r="K125" i="2" l="1"/>
  <c r="K201" i="2"/>
  <c r="E10" i="1"/>
  <c r="F16" i="1"/>
  <c r="F15" i="1"/>
  <c r="F12" i="1"/>
  <c r="F11" i="1"/>
  <c r="I125" i="2"/>
  <c r="F10" i="1" l="1"/>
  <c r="F17" i="1"/>
  <c r="F13" i="1"/>
  <c r="G166" i="2" l="1"/>
  <c r="I166" i="2"/>
  <c r="E166" i="2"/>
  <c r="D166" i="2"/>
  <c r="C166" i="2"/>
  <c r="H166" i="2"/>
  <c r="F166" i="2"/>
  <c r="C181" i="2"/>
  <c r="D181" i="2"/>
  <c r="I181" i="2"/>
  <c r="H181" i="2"/>
  <c r="E181" i="2"/>
  <c r="G181" i="2"/>
  <c r="F181" i="2"/>
  <c r="E195" i="2"/>
  <c r="D195" i="2"/>
  <c r="C195" i="2"/>
  <c r="F195" i="2"/>
  <c r="H195" i="2"/>
  <c r="I195" i="2"/>
  <c r="G195" i="2"/>
  <c r="I201" i="2" l="1"/>
  <c r="K181" i="2"/>
  <c r="F201" i="2"/>
  <c r="K166" i="2"/>
  <c r="E201" i="2"/>
  <c r="C201" i="2"/>
  <c r="D201" i="2"/>
  <c r="H201" i="2"/>
  <c r="G201" i="2"/>
</calcChain>
</file>

<file path=xl/sharedStrings.xml><?xml version="1.0" encoding="utf-8"?>
<sst xmlns="http://schemas.openxmlformats.org/spreadsheetml/2006/main" count="617" uniqueCount="325">
  <si>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</si>
  <si>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</si>
  <si>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</si>
  <si>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</si>
  <si>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</si>
  <si>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</si>
  <si>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</si>
  <si>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</si>
  <si>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</si>
  <si>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</si>
  <si>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</si>
  <si>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</si>
  <si>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</si>
  <si>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</si>
  <si>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</si>
  <si>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</si>
  <si>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</si>
  <si>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</si>
  <si>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</si>
  <si>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</si>
  <si>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</si>
  <si>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</si>
  <si>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</si>
  <si>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</si>
  <si>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</si>
  <si>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</si>
  <si>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</si>
  <si>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</si>
  <si>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</si>
  <si>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</si>
  <si>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</si>
  <si>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</si>
  <si>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</si>
  <si>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</si>
  <si>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</si>
  <si>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</si>
  <si>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</si>
  <si>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</si>
  <si>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</si>
  <si>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</si>
  <si>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</si>
  <si>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</si>
  <si>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</si>
  <si>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</si>
  <si>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</si>
  <si>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</si>
  <si>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</si>
  <si>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</si>
  <si>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</si>
  <si>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</si>
  <si>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</si>
  <si>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</si>
  <si>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</si>
  <si>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</si>
  <si>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</si>
  <si>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</si>
  <si>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</si>
  <si>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</si>
  <si>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</si>
  <si>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</si>
  <si>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</si>
  <si>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</si>
  <si>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</si>
  <si>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</si>
  <si>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</si>
  <si>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</si>
  <si>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</si>
  <si>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</si>
  <si>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</si>
  <si>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</si>
  <si>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</si>
  <si>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</si>
  <si>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</si>
  <si>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</si>
  <si>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</si>
  <si>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</si>
  <si>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</si>
  <si>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</si>
  <si>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</si>
  <si>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</si>
  <si>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</si>
  <si>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</si>
  <si>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</si>
  <si>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</si>
  <si>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</si>
  <si>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</si>
  <si>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</si>
  <si>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</si>
  <si>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</si>
  <si>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</si>
  <si>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</si>
  <si>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</si>
  <si>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</si>
  <si>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</si>
  <si>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</si>
  <si>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</si>
  <si>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</si>
  <si>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</si>
  <si>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</si>
  <si>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</si>
  <si>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</si>
  <si>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</si>
  <si>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</si>
  <si>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</si>
  <si>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</si>
  <si>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</si>
  <si>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</si>
  <si>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</si>
  <si>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</si>
  <si>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</si>
  <si>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</si>
  <si>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</si>
  <si>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</si>
  <si>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</si>
  <si>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</si>
  <si>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</si>
  <si>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</si>
  <si>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</si>
  <si>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</si>
  <si>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</si>
  <si>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</si>
  <si>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</si>
  <si>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</si>
  <si>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</si>
  <si>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</si>
  <si>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</si>
  <si>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</si>
  <si>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</si>
  <si>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</si>
  <si>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</si>
  <si>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</si>
  <si>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</si>
  <si>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</si>
  <si>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</si>
  <si>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</si>
  <si>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</si>
  <si>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</si>
  <si>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</si>
  <si>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</si>
  <si>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</si>
  <si>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</si>
  <si>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</si>
  <si>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</si>
  <si>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</si>
  <si>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</si>
  <si>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</si>
  <si>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</si>
  <si>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</si>
  <si>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</si>
  <si>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</si>
  <si>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</si>
  <si>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</si>
  <si>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</si>
  <si>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</si>
  <si>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</si>
  <si>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</si>
  <si>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</si>
  <si>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</si>
  <si>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</si>
  <si>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</si>
  <si>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</si>
  <si>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</si>
  <si>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</si>
  <si>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</si>
  <si>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</si>
  <si>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</si>
  <si>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</si>
  <si>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</si>
  <si>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</si>
  <si>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</si>
  <si>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</si>
  <si>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</si>
  <si>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</si>
  <si>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</si>
  <si>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</si>
  <si>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</si>
  <si>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</si>
  <si>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</si>
  <si>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</si>
  <si>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</si>
  <si>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</si>
  <si>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</si>
  <si>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</si>
  <si>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</si>
  <si>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</si>
  <si>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</si>
  <si>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</si>
  <si>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</si>
  <si>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</si>
  <si>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</si>
  <si>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</si>
  <si>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</si>
  <si>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</si>
  <si>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</si>
  <si>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</si>
  <si>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</si>
  <si>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</si>
  <si>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</si>
  <si>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</si>
  <si>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</si>
  <si>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</si>
  <si>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</si>
  <si>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</si>
  <si>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</si>
  <si>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</si>
  <si>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</si>
  <si>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</si>
  <si>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</si>
  <si>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</si>
  <si>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</si>
  <si>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</si>
  <si>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</si>
  <si>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</si>
  <si>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</si>
  <si>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</si>
  <si>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</si>
  <si>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</si>
  <si>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</si>
  <si>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</si>
  <si>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</si>
  <si>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</si>
  <si>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</si>
  <si>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</si>
  <si>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</si>
  <si>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</si>
  <si>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</si>
  <si>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</si>
  <si>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</si>
  <si>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</si>
  <si>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</si>
  <si>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</si>
  <si>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</si>
  <si>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</si>
  <si>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</si>
  <si>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</si>
  <si>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</si>
  <si>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</si>
  <si>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</si>
  <si>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</si>
  <si>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</si>
  <si>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</si>
  <si>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</si>
  <si>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</si>
  <si>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</si>
  <si>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</si>
  <si>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</si>
  <si>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</si>
  <si>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</si>
  <si>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</si>
  <si>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</si>
  <si>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</si>
  <si>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</si>
  <si>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</si>
  <si>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</si>
  <si>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</si>
  <si>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</si>
  <si>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</si>
  <si>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</si>
  <si>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</si>
  <si>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</si>
  <si>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</si>
  <si>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</si>
  <si>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</si>
  <si>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</si>
  <si>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</si>
  <si>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</si>
  <si>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</si>
  <si>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</si>
  <si>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</si>
  <si>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</si>
  <si>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</si>
  <si>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</si>
  <si>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</si>
  <si>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</si>
  <si>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</si>
  <si>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</si>
  <si>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</si>
  <si>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</si>
  <si>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</si>
  <si>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</si>
  <si>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</si>
  <si>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</si>
  <si>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 xml:space="preserve"> </t>
  </si>
  <si>
    <t>Qatar</t>
  </si>
  <si>
    <t>Republic of Moldova</t>
  </si>
  <si>
    <t>Honduras</t>
  </si>
  <si>
    <t>Croatia</t>
  </si>
  <si>
    <t>So với cùng kỳ (%)</t>
  </si>
  <si>
    <t>Vùng</t>
  </si>
  <si>
    <t>Số lượt dự án tăng vốn</t>
  </si>
  <si>
    <t>Vốn đăng ký tăng thêm 
(triệu USD)</t>
  </si>
  <si>
    <t>Giá trị góp vốn, mua cổ phần</t>
  </si>
  <si>
    <t>I</t>
  </si>
  <si>
    <t>Đồng bằng sông Hồng</t>
  </si>
  <si>
    <t>II</t>
  </si>
  <si>
    <t>Đông Nam Bộ</t>
  </si>
  <si>
    <t>III</t>
  </si>
  <si>
    <t>Trung du và miền núi phía Bắc</t>
  </si>
  <si>
    <t>IV</t>
  </si>
  <si>
    <t>Bắc Trung Bộ và duyên hải miền Trung</t>
  </si>
  <si>
    <t>V</t>
  </si>
  <si>
    <t>Đồng bằng sông Cửu Long</t>
  </si>
  <si>
    <t>VI</t>
  </si>
  <si>
    <t>Tây Nguyên</t>
  </si>
  <si>
    <t>THU HÚT ĐẦU TƯ NƯỚC NGOÀI NĂM 2024 THEO VÙNG</t>
  </si>
  <si>
    <t>1T/2023</t>
  </si>
  <si>
    <t>Vanuatu</t>
  </si>
  <si>
    <t>Liechtenstein</t>
  </si>
  <si>
    <t>Côte d'Ivoire</t>
  </si>
  <si>
    <t>ĐẦU TƯ TRỰC TIẾP NƯỚC NGOÀI TẠI VIỆT NAM THEO VÙNG</t>
  </si>
  <si>
    <t>VII</t>
  </si>
  <si>
    <t>Georgia</t>
  </si>
  <si>
    <t>2T/2023</t>
  </si>
  <si>
    <t>02 tháng đầu năm 2023</t>
  </si>
  <si>
    <t>02 tháng đầu năm 2024</t>
  </si>
  <si>
    <t>BÁO CÁO NHANH ĐẦU TƯ NƯỚC NGOÀI 02 THÁNG ĐẦU NĂM 2024</t>
  </si>
  <si>
    <t>Luỹ kế đến 20/02/2024:</t>
  </si>
  <si>
    <t>*Số liệu tính từ 1/1 đến ngày 20 tháng báo cáo</t>
  </si>
  <si>
    <t>THU HÚT ĐẦU TƯ NƯỚC NGOÀI 02 THÁNG ĐẦU NĂM 2024 THEO NGÀNH</t>
  </si>
  <si>
    <t>Tính từ 01/01/2024 đến 20/02/2024</t>
  </si>
  <si>
    <t>THU HÚT ĐẦU TƯ NƯỚC NGOÀI 02 THÁNG ĐẦU NĂM 2024 THEO ĐỐI TÁC</t>
  </si>
  <si>
    <t>THU HÚT ĐẦU TƯ NƯỚC NGOÀI 02 THÁNG ĐẦU NĂM 2024 THEO ĐỊA PHƯƠNG</t>
  </si>
  <si>
    <t>(Lũy kế các dự án còn hiệu lực đến ngày 20/02/2024)</t>
  </si>
  <si>
    <t xml:space="preserve">145 quốc gia, vùng lãnh thổ có đầu tư tại Việt Nam với 39.553 dự án, tổng vốn đăng ký 473,1 tỷ USD. Hàn Quốc dẫn đầu, tiếp theo là Singapore, Nhật Bản, Đài Loan. </t>
  </si>
  <si>
    <t>Hà Nội, ngày 26 tháng 02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</si>
</sst>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_);_(* \(#,##0.0\);_(* &quot;-&quot;??_);_(@_)"/>
    <numFmt numFmtId="190" formatCode="_(* #,##0.0000_);_(* \(#,##0.0000\);_(* &quot;-&quot;??_);_(@_)"/>
  </numFmts>
  <fonts count="72">
    <font>
      <sz val="11"/>
      <color theme="1"/>
      <name val="Calibri"/>
      <family val="2"/>
      <scheme val="minor"/>
    </font>
    <font>
      <sz val="11"/>
      <color theme="1"/>
      <name val="Calibri"/>
      <family val="2"/>
      <charset val="163"/>
      <scheme val="minor"/>
    </font>
    <font>
      <sz val="11"/>
      <color theme="1"/>
      <name val="Calibri"/>
      <family val="2"/>
      <scheme val="minor"/>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1"/>
      <color theme="1"/>
      <name val="Times New Roman"/>
      <family val="1"/>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8">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0" fontId="4" fillId="0" borderId="0"/>
    <xf numFmtId="0" fontId="13" fillId="0" borderId="0"/>
    <xf numFmtId="188" fontId="15" fillId="0" borderId="0" applyFont="0" applyFill="0" applyBorder="0" applyAlignment="0" applyProtection="0"/>
    <xf numFmtId="0" fontId="16" fillId="0" borderId="0" applyFont="0" applyFill="0" applyBorder="0" applyAlignment="0" applyProtection="0"/>
    <xf numFmtId="183" fontId="17" fillId="0" borderId="0" applyFont="0" applyFill="0" applyBorder="0" applyAlignment="0" applyProtection="0"/>
    <xf numFmtId="40" fontId="16" fillId="0" borderId="0" applyFont="0" applyFill="0" applyBorder="0" applyAlignment="0" applyProtection="0"/>
    <xf numFmtId="38" fontId="16" fillId="0" borderId="0" applyFont="0" applyFill="0" applyBorder="0" applyAlignment="0" applyProtection="0"/>
    <xf numFmtId="178" fontId="18" fillId="0" borderId="0" applyFont="0" applyFill="0" applyBorder="0" applyAlignment="0" applyProtection="0"/>
    <xf numFmtId="9" fontId="19" fillId="0" borderId="0" applyFont="0" applyFill="0" applyBorder="0" applyAlignment="0" applyProtection="0"/>
    <xf numFmtId="0" fontId="20" fillId="0" borderId="0"/>
    <xf numFmtId="0" fontId="21" fillId="0" borderId="0" applyNumberFormat="0" applyFill="0" applyBorder="0" applyAlignment="0" applyProtection="0"/>
    <xf numFmtId="0" fontId="22" fillId="5" borderId="0"/>
    <xf numFmtId="0" fontId="23" fillId="5" borderId="0"/>
    <xf numFmtId="0" fontId="25" fillId="5" borderId="0"/>
    <xf numFmtId="0" fontId="26" fillId="0" borderId="0">
      <alignment wrapText="1"/>
    </xf>
    <xf numFmtId="0" fontId="27" fillId="0" borderId="0" applyFont="0" applyFill="0" applyBorder="0" applyAlignment="0" applyProtection="0"/>
    <xf numFmtId="187" fontId="17" fillId="0" borderId="0" applyFont="0" applyFill="0" applyBorder="0" applyAlignment="0" applyProtection="0"/>
    <xf numFmtId="0" fontId="27" fillId="0" borderId="0" applyFont="0" applyFill="0" applyBorder="0" applyAlignment="0" applyProtection="0"/>
    <xf numFmtId="186" fontId="17" fillId="0" borderId="0" applyFont="0" applyFill="0" applyBorder="0" applyAlignment="0" applyProtection="0"/>
    <xf numFmtId="0" fontId="27" fillId="0" borderId="0" applyFont="0" applyFill="0" applyBorder="0" applyAlignment="0" applyProtection="0"/>
    <xf numFmtId="184" fontId="17" fillId="0" borderId="0" applyFont="0" applyFill="0" applyBorder="0" applyAlignment="0" applyProtection="0"/>
    <xf numFmtId="0" fontId="27" fillId="0" borderId="0" applyFont="0" applyFill="0" applyBorder="0" applyAlignment="0" applyProtection="0"/>
    <xf numFmtId="185" fontId="17" fillId="0" borderId="0" applyFont="0" applyFill="0" applyBorder="0" applyAlignment="0" applyProtection="0"/>
    <xf numFmtId="0" fontId="27" fillId="0" borderId="0"/>
    <xf numFmtId="0" fontId="27" fillId="0" borderId="0"/>
    <xf numFmtId="37" fontId="28" fillId="0" borderId="0"/>
    <xf numFmtId="0" fontId="29" fillId="0" borderId="0"/>
    <xf numFmtId="170" fontId="13" fillId="0" borderId="0" applyFill="0" applyBorder="0" applyAlignment="0"/>
    <xf numFmtId="170" fontId="3" fillId="0" borderId="0" applyFill="0" applyBorder="0" applyAlignment="0"/>
    <xf numFmtId="170" fontId="3" fillId="0" borderId="0" applyFill="0" applyBorder="0" applyAlignment="0"/>
    <xf numFmtId="164" fontId="13" fillId="0" borderId="0" applyFont="0" applyFill="0" applyBorder="0" applyAlignment="0" applyProtection="0"/>
    <xf numFmtId="164" fontId="2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13" fillId="0" borderId="0" applyFont="0" applyFill="0" applyBorder="0" applyAlignment="0" applyProtection="0"/>
    <xf numFmtId="3" fontId="4" fillId="0" borderId="0" applyFont="0" applyFill="0" applyBorder="0" applyAlignment="0" applyProtection="0"/>
    <xf numFmtId="171"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7" fillId="0" borderId="20" applyNumberFormat="0" applyAlignment="0" applyProtection="0">
      <alignment horizontal="left" vertical="center"/>
    </xf>
    <xf numFmtId="0" fontId="7" fillId="0" borderId="21">
      <alignment horizontal="left" vertical="center"/>
    </xf>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4" fillId="0" borderId="0"/>
    <xf numFmtId="177" fontId="13" fillId="0" borderId="22"/>
    <xf numFmtId="177" fontId="3" fillId="0" borderId="22"/>
    <xf numFmtId="177" fontId="3" fillId="0" borderId="22"/>
    <xf numFmtId="0" fontId="14" fillId="0" borderId="0" applyNumberFormat="0" applyFont="0" applyFill="0" applyAlignment="0"/>
    <xf numFmtId="182" fontId="31" fillId="0" borderId="0"/>
    <xf numFmtId="0" fontId="24" fillId="0" borderId="0"/>
    <xf numFmtId="0" fontId="3"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4" fillId="0" borderId="0"/>
    <xf numFmtId="0" fontId="24" fillId="0" borderId="0"/>
    <xf numFmtId="0" fontId="24" fillId="0" borderId="0"/>
    <xf numFmtId="0" fontId="3"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2" fillId="0" borderId="0"/>
    <xf numFmtId="0" fontId="4" fillId="0" borderId="0"/>
    <xf numFmtId="0" fontId="4" fillId="0" borderId="0"/>
    <xf numFmtId="0" fontId="4" fillId="0" borderId="0"/>
    <xf numFmtId="0" fontId="3" fillId="0" borderId="0"/>
    <xf numFmtId="0" fontId="3" fillId="0" borderId="0"/>
    <xf numFmtId="0" fontId="32"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17" fillId="0" borderId="0"/>
    <xf numFmtId="0" fontId="17" fillId="0" borderId="0"/>
    <xf numFmtId="0" fontId="17" fillId="0" borderId="0"/>
    <xf numFmtId="9" fontId="13" fillId="0" borderId="0" applyFont="0" applyFill="0" applyBorder="0" applyAlignment="0" applyProtection="0"/>
    <xf numFmtId="9" fontId="3" fillId="0" borderId="0" applyFont="0" applyFill="0" applyBorder="0" applyAlignment="0" applyProtection="0"/>
    <xf numFmtId="0" fontId="13" fillId="0" borderId="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0" fontId="33" fillId="0" borderId="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4" fillId="0" borderId="23" applyNumberFormat="0" applyFont="0" applyFill="0" applyAlignment="0" applyProtection="0"/>
    <xf numFmtId="0" fontId="34" fillId="0" borderId="0" applyNumberForma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0" fontId="33" fillId="0" borderId="0">
      <alignment vertical="center"/>
    </xf>
    <xf numFmtId="40" fontId="35" fillId="0" borderId="0" applyFont="0" applyFill="0" applyBorder="0" applyAlignment="0" applyProtection="0"/>
    <xf numFmtId="38" fontId="35"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9" fontId="36" fillId="0" borderId="0" applyFont="0" applyFill="0" applyBorder="0" applyAlignment="0" applyProtection="0"/>
    <xf numFmtId="0" fontId="37" fillId="0" borderId="0"/>
    <xf numFmtId="172" fontId="4" fillId="0" borderId="0" applyFont="0" applyFill="0" applyBorder="0" applyAlignment="0" applyProtection="0"/>
    <xf numFmtId="173" fontId="4" fillId="0" borderId="0" applyFont="0" applyFill="0" applyBorder="0" applyAlignment="0" applyProtection="0"/>
    <xf numFmtId="174" fontId="39" fillId="0" borderId="0" applyFont="0" applyFill="0" applyBorder="0" applyAlignment="0" applyProtection="0"/>
    <xf numFmtId="175" fontId="39" fillId="0" borderId="0" applyFont="0" applyFill="0" applyBorder="0" applyAlignment="0" applyProtection="0"/>
    <xf numFmtId="0" fontId="40" fillId="0" borderId="0"/>
    <xf numFmtId="0" fontId="14" fillId="0" borderId="0"/>
    <xf numFmtId="178" fontId="38" fillId="0" borderId="0" applyFont="0" applyFill="0" applyBorder="0" applyAlignment="0" applyProtection="0"/>
    <xf numFmtId="176" fontId="38" fillId="0" borderId="0" applyFont="0" applyFill="0" applyBorder="0" applyAlignment="0" applyProtection="0"/>
    <xf numFmtId="179" fontId="38" fillId="0" borderId="0" applyFont="0" applyFill="0" applyBorder="0" applyAlignment="0" applyProtection="0"/>
    <xf numFmtId="181" fontId="41" fillId="0" borderId="0" applyFont="0" applyFill="0" applyBorder="0" applyAlignment="0" applyProtection="0"/>
    <xf numFmtId="180" fontId="38" fillId="0" borderId="0" applyFont="0" applyFill="0" applyBorder="0" applyAlignment="0" applyProtection="0"/>
    <xf numFmtId="0" fontId="13" fillId="0" borderId="0"/>
    <xf numFmtId="0" fontId="13" fillId="0" borderId="0"/>
    <xf numFmtId="0" fontId="43" fillId="0" borderId="0" applyNumberFormat="0" applyFill="0" applyBorder="0" applyAlignment="0" applyProtection="0"/>
    <xf numFmtId="0" fontId="44" fillId="0" borderId="25" applyNumberFormat="0" applyFill="0" applyAlignment="0" applyProtection="0"/>
    <xf numFmtId="0" fontId="45" fillId="0" borderId="26" applyNumberFormat="0" applyFill="0" applyAlignment="0" applyProtection="0"/>
    <xf numFmtId="0" fontId="46" fillId="0" borderId="27" applyNumberFormat="0" applyFill="0" applyAlignment="0" applyProtection="0"/>
    <xf numFmtId="0" fontId="46" fillId="0" borderId="0" applyNumberFormat="0" applyFill="0" applyBorder="0" applyAlignment="0" applyProtection="0"/>
    <xf numFmtId="0" fontId="47" fillId="6" borderId="0" applyNumberFormat="0" applyBorder="0" applyAlignment="0" applyProtection="0"/>
    <xf numFmtId="0" fontId="48" fillId="7" borderId="0" applyNumberFormat="0" applyBorder="0" applyAlignment="0" applyProtection="0"/>
    <xf numFmtId="0" fontId="49" fillId="8" borderId="0" applyNumberFormat="0" applyBorder="0" applyAlignment="0" applyProtection="0"/>
    <xf numFmtId="0" fontId="50" fillId="9" borderId="28" applyNumberFormat="0" applyAlignment="0" applyProtection="0"/>
    <xf numFmtId="0" fontId="51" fillId="10" borderId="29" applyNumberFormat="0" applyAlignment="0" applyProtection="0"/>
    <xf numFmtId="0" fontId="52" fillId="10" borderId="28" applyNumberFormat="0" applyAlignment="0" applyProtection="0"/>
    <xf numFmtId="0" fontId="53" fillId="0" borderId="30" applyNumberFormat="0" applyFill="0" applyAlignment="0" applyProtection="0"/>
    <xf numFmtId="0" fontId="54" fillId="11" borderId="31"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33" applyNumberFormat="0" applyFill="0" applyAlignment="0" applyProtection="0"/>
    <xf numFmtId="0" fontId="5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8" fillId="16" borderId="0" applyNumberFormat="0" applyBorder="0" applyAlignment="0" applyProtection="0"/>
    <xf numFmtId="0" fontId="5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8"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8"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8"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2" applyNumberFormat="0" applyFont="0" applyAlignment="0" applyProtection="0"/>
  </cellStyleXfs>
  <cellXfs count="185">
    <xf numFmtId="0" fontId="0" fillId="0" borderId="0" xfId="0"/>
    <xf numFmtId="166" fontId="5" fillId="0" borderId="0" xfId="3" applyNumberFormat="1" applyFont="1"/>
    <xf numFmtId="167" fontId="9" fillId="3" borderId="0" xfId="5" applyNumberFormat="1" applyFont="1" applyFill="1"/>
    <xf numFmtId="168" fontId="10" fillId="3" borderId="0" xfId="5" applyNumberFormat="1" applyFont="1" applyFill="1" applyAlignment="1">
      <alignment horizontal="right"/>
    </xf>
    <xf numFmtId="0" fontId="9" fillId="3" borderId="0" xfId="0" applyFont="1" applyFill="1"/>
    <xf numFmtId="168" fontId="9" fillId="3" borderId="0" xfId="5" applyNumberFormat="1" applyFont="1" applyFill="1"/>
    <xf numFmtId="169" fontId="8" fillId="3" borderId="5" xfId="0" applyNumberFormat="1" applyFont="1" applyFill="1" applyBorder="1" applyAlignment="1">
      <alignment horizontal="center" vertical="center" wrapText="1"/>
    </xf>
    <xf numFmtId="0" fontId="8" fillId="3" borderId="5" xfId="6" applyFont="1" applyFill="1" applyBorder="1" applyAlignment="1">
      <alignment horizontal="center" vertical="center" wrapText="1"/>
    </xf>
    <xf numFmtId="167" fontId="8" fillId="3" borderId="5" xfId="5" applyNumberFormat="1" applyFont="1" applyFill="1" applyBorder="1" applyAlignment="1">
      <alignment horizontal="center" vertical="center" wrapText="1"/>
    </xf>
    <xf numFmtId="168" fontId="8" fillId="3" borderId="5" xfId="5" applyNumberFormat="1" applyFont="1" applyFill="1" applyBorder="1" applyAlignment="1">
      <alignment horizontal="center" vertical="center" wrapText="1"/>
    </xf>
    <xf numFmtId="0" fontId="9" fillId="3" borderId="5" xfId="0" applyFont="1" applyFill="1" applyBorder="1" applyAlignment="1">
      <alignment wrapText="1"/>
    </xf>
    <xf numFmtId="167" fontId="9" fillId="3" borderId="5" xfId="5" applyNumberFormat="1" applyFont="1" applyFill="1" applyBorder="1"/>
    <xf numFmtId="43" fontId="9" fillId="3" borderId="5" xfId="5" applyFont="1" applyFill="1" applyBorder="1"/>
    <xf numFmtId="167" fontId="8" fillId="4" borderId="5" xfId="5" applyNumberFormat="1" applyFont="1" applyFill="1" applyBorder="1" applyAlignment="1">
      <alignment horizontal="right" vertical="center" wrapText="1"/>
    </xf>
    <xf numFmtId="43" fontId="8" fillId="4" borderId="5" xfId="5" applyFont="1" applyFill="1" applyBorder="1" applyAlignment="1">
      <alignment horizontal="right" vertical="center" wrapText="1"/>
    </xf>
    <xf numFmtId="0" fontId="8" fillId="3" borderId="0" xfId="0" applyFont="1" applyFill="1" applyAlignment="1">
      <alignment horizontal="center" vertical="center" wrapText="1"/>
    </xf>
    <xf numFmtId="167" fontId="8" fillId="3" borderId="0" xfId="5" applyNumberFormat="1" applyFont="1" applyFill="1" applyBorder="1" applyAlignment="1">
      <alignment horizontal="right" vertical="center" wrapText="1"/>
    </xf>
    <xf numFmtId="168" fontId="8" fillId="3" borderId="0" xfId="5" applyNumberFormat="1" applyFont="1" applyFill="1" applyBorder="1" applyAlignment="1">
      <alignment horizontal="right" vertical="center" wrapText="1"/>
    </xf>
    <xf numFmtId="169" fontId="9" fillId="3" borderId="0" xfId="0" applyNumberFormat="1" applyFont="1" applyFill="1" applyAlignment="1">
      <alignment horizontal="center"/>
    </xf>
    <xf numFmtId="1" fontId="9" fillId="3" borderId="5" xfId="0" applyNumberFormat="1" applyFont="1" applyFill="1" applyBorder="1" applyAlignment="1">
      <alignment horizontal="center"/>
    </xf>
    <xf numFmtId="0" fontId="33" fillId="0" borderId="5" xfId="0" applyFont="1" applyBorder="1" applyAlignment="1">
      <alignment wrapText="1"/>
    </xf>
    <xf numFmtId="0" fontId="63" fillId="0" borderId="0" xfId="0" applyFont="1"/>
    <xf numFmtId="0" fontId="60" fillId="0" borderId="0" xfId="0" applyFont="1" applyAlignment="1">
      <alignment horizontal="left"/>
    </xf>
    <xf numFmtId="167" fontId="63" fillId="0" borderId="0" xfId="1" applyNumberFormat="1" applyFont="1"/>
    <xf numFmtId="43" fontId="63" fillId="0" borderId="0" xfId="1" applyFont="1"/>
    <xf numFmtId="167" fontId="64" fillId="0" borderId="0" xfId="1" applyNumberFormat="1" applyFont="1" applyAlignment="1">
      <alignment horizontal="right"/>
    </xf>
    <xf numFmtId="43" fontId="64" fillId="0" borderId="0" xfId="1" applyFont="1" applyAlignment="1">
      <alignment horizontal="right"/>
    </xf>
    <xf numFmtId="0" fontId="63" fillId="0" borderId="13" xfId="0" applyFont="1" applyBorder="1" applyAlignment="1">
      <alignment vertical="center" wrapText="1"/>
    </xf>
    <xf numFmtId="0" fontId="63" fillId="0" borderId="14" xfId="0" applyFont="1" applyBorder="1" applyAlignment="1">
      <alignment vertical="center" wrapText="1"/>
    </xf>
    <xf numFmtId="167" fontId="63" fillId="0" borderId="14" xfId="1" applyNumberFormat="1" applyFont="1" applyBorder="1" applyAlignment="1">
      <alignment vertical="center"/>
    </xf>
    <xf numFmtId="43" fontId="63" fillId="0" borderId="14" xfId="1" applyFont="1" applyBorder="1" applyAlignment="1">
      <alignment vertical="center"/>
    </xf>
    <xf numFmtId="0" fontId="63" fillId="0" borderId="0" xfId="0" applyFont="1" applyAlignment="1">
      <alignment vertical="center"/>
    </xf>
    <xf numFmtId="0" fontId="63" fillId="0" borderId="14" xfId="0" applyFont="1" applyBorder="1" applyAlignment="1">
      <alignment horizontal="left" vertical="center"/>
    </xf>
    <xf numFmtId="0" fontId="63" fillId="0" borderId="0" xfId="0" applyFont="1" applyAlignment="1">
      <alignment horizontal="center"/>
    </xf>
    <xf numFmtId="0" fontId="63" fillId="0" borderId="13" xfId="0" applyFont="1" applyBorder="1" applyAlignment="1">
      <alignment horizontal="center" vertical="center"/>
    </xf>
    <xf numFmtId="43" fontId="63" fillId="0" borderId="14" xfId="1" applyFont="1" applyBorder="1" applyAlignment="1">
      <alignment horizontal="left" vertical="center"/>
    </xf>
    <xf numFmtId="43" fontId="63" fillId="0" borderId="14" xfId="1" applyFont="1" applyFill="1" applyBorder="1" applyAlignment="1">
      <alignment horizontal="left" vertical="center"/>
    </xf>
    <xf numFmtId="0" fontId="62" fillId="0" borderId="0" xfId="0" applyFont="1"/>
    <xf numFmtId="0" fontId="60" fillId="0" borderId="0" xfId="0" applyFont="1" applyAlignment="1">
      <alignment horizontal="center"/>
    </xf>
    <xf numFmtId="165" fontId="62" fillId="0" borderId="0" xfId="0" applyNumberFormat="1" applyFont="1"/>
    <xf numFmtId="165" fontId="61" fillId="0" borderId="0" xfId="0" applyNumberFormat="1" applyFont="1"/>
    <xf numFmtId="166" fontId="64" fillId="0" borderId="0" xfId="3" applyNumberFormat="1" applyFont="1" applyAlignment="1">
      <alignment horizontal="right"/>
    </xf>
    <xf numFmtId="166" fontId="62" fillId="0" borderId="0" xfId="3" applyNumberFormat="1" applyFont="1"/>
    <xf numFmtId="0" fontId="59" fillId="2" borderId="1" xfId="0" applyFont="1" applyFill="1" applyBorder="1" applyAlignment="1">
      <alignment horizontal="center" vertical="center" wrapText="1"/>
    </xf>
    <xf numFmtId="0" fontId="59" fillId="2" borderId="2" xfId="0" applyFont="1" applyFill="1" applyBorder="1" applyAlignment="1">
      <alignment horizontal="center" vertical="center" wrapText="1"/>
    </xf>
    <xf numFmtId="49" fontId="59" fillId="2" borderId="2" xfId="0" applyNumberFormat="1" applyFont="1" applyFill="1" applyBorder="1" applyAlignment="1">
      <alignment horizontal="center" vertical="center" wrapText="1"/>
    </xf>
    <xf numFmtId="166" fontId="59" fillId="2" borderId="3" xfId="3" applyNumberFormat="1" applyFont="1" applyFill="1" applyBorder="1" applyAlignment="1">
      <alignment horizontal="center" vertical="center" wrapText="1"/>
    </xf>
    <xf numFmtId="0" fontId="59" fillId="2" borderId="0" xfId="0" applyFont="1" applyFill="1" applyAlignment="1">
      <alignment horizontal="center" vertical="center" wrapText="1"/>
    </xf>
    <xf numFmtId="0" fontId="61" fillId="0" borderId="4" xfId="0" applyFont="1" applyBorder="1" applyAlignment="1">
      <alignment horizontal="left"/>
    </xf>
    <xf numFmtId="0" fontId="61" fillId="0" borderId="5" xfId="0" applyFont="1" applyBorder="1"/>
    <xf numFmtId="0" fontId="61" fillId="0" borderId="5" xfId="0" applyFont="1" applyBorder="1" applyAlignment="1">
      <alignment horizontal="center"/>
    </xf>
    <xf numFmtId="3" fontId="61" fillId="0" borderId="5" xfId="0" applyNumberFormat="1" applyFont="1" applyBorder="1"/>
    <xf numFmtId="166" fontId="61" fillId="0" borderId="6" xfId="3" applyNumberFormat="1" applyFont="1" applyFill="1" applyBorder="1"/>
    <xf numFmtId="0" fontId="61" fillId="0" borderId="0" xfId="0" applyFont="1"/>
    <xf numFmtId="4" fontId="61" fillId="0" borderId="5" xfId="1" applyNumberFormat="1" applyFont="1" applyFill="1" applyBorder="1" applyAlignment="1">
      <alignment horizontal="right"/>
    </xf>
    <xf numFmtId="166" fontId="61" fillId="0" borderId="6" xfId="3" applyNumberFormat="1" applyFont="1" applyBorder="1"/>
    <xf numFmtId="0" fontId="61" fillId="0" borderId="34" xfId="0" applyFont="1" applyBorder="1" applyAlignment="1">
      <alignment horizontal="left"/>
    </xf>
    <xf numFmtId="0" fontId="61" fillId="0" borderId="24" xfId="0" applyFont="1" applyBorder="1"/>
    <xf numFmtId="0" fontId="61" fillId="0" borderId="24" xfId="0" applyFont="1" applyBorder="1" applyAlignment="1">
      <alignment horizontal="center"/>
    </xf>
    <xf numFmtId="3" fontId="61" fillId="0" borderId="24" xfId="0" applyNumberFormat="1" applyFont="1" applyBorder="1"/>
    <xf numFmtId="166" fontId="61" fillId="0" borderId="35" xfId="3" applyNumberFormat="1" applyFont="1" applyBorder="1"/>
    <xf numFmtId="0" fontId="61" fillId="0" borderId="7" xfId="0" applyFont="1" applyBorder="1" applyAlignment="1">
      <alignment horizontal="left"/>
    </xf>
    <xf numFmtId="0" fontId="61" fillId="0" borderId="8" xfId="0" applyFont="1" applyBorder="1"/>
    <xf numFmtId="0" fontId="61" fillId="0" borderId="8" xfId="0" applyFont="1" applyBorder="1" applyAlignment="1">
      <alignment horizontal="center"/>
    </xf>
    <xf numFmtId="166" fontId="61" fillId="0" borderId="9" xfId="3" applyNumberFormat="1" applyFont="1" applyFill="1" applyBorder="1"/>
    <xf numFmtId="0" fontId="61" fillId="0" borderId="0" xfId="0" applyFont="1" applyAlignment="1">
      <alignment horizontal="left"/>
    </xf>
    <xf numFmtId="0" fontId="61" fillId="0" borderId="0" xfId="0" applyFont="1" applyAlignment="1">
      <alignment horizontal="center"/>
    </xf>
    <xf numFmtId="3" fontId="61" fillId="0" borderId="0" xfId="0" applyNumberFormat="1" applyFont="1"/>
    <xf numFmtId="166" fontId="61" fillId="0" borderId="0" xfId="3" applyNumberFormat="1" applyFont="1" applyFill="1" applyBorder="1"/>
    <xf numFmtId="0" fontId="59" fillId="0" borderId="0" xfId="0" applyFont="1" applyAlignment="1">
      <alignment vertical="center"/>
    </xf>
    <xf numFmtId="0" fontId="67" fillId="0" borderId="0" xfId="0" applyFont="1"/>
    <xf numFmtId="167" fontId="68" fillId="0" borderId="0" xfId="4" applyNumberFormat="1" applyFont="1"/>
    <xf numFmtId="166" fontId="61" fillId="0" borderId="0" xfId="3" applyNumberFormat="1" applyFont="1"/>
    <xf numFmtId="10" fontId="61" fillId="0" borderId="0" xfId="2" applyNumberFormat="1" applyFont="1"/>
    <xf numFmtId="4" fontId="59" fillId="0" borderId="0" xfId="0" applyNumberFormat="1" applyFont="1"/>
    <xf numFmtId="165" fontId="59" fillId="0" borderId="0" xfId="0" applyNumberFormat="1" applyFont="1"/>
    <xf numFmtId="9" fontId="59" fillId="0" borderId="0" xfId="3" applyFont="1"/>
    <xf numFmtId="166" fontId="59" fillId="0" borderId="0" xfId="3" applyNumberFormat="1" applyFont="1"/>
    <xf numFmtId="166" fontId="59" fillId="0" borderId="0" xfId="3" applyNumberFormat="1" applyFont="1" applyAlignment="1"/>
    <xf numFmtId="165" fontId="60" fillId="0" borderId="0" xfId="0" applyNumberFormat="1" applyFont="1"/>
    <xf numFmtId="166" fontId="60" fillId="0" borderId="0" xfId="3" applyNumberFormat="1" applyFont="1" applyAlignment="1"/>
    <xf numFmtId="1" fontId="62" fillId="0" borderId="0" xfId="4" applyNumberFormat="1" applyFont="1" applyAlignment="1">
      <alignment horizontal="left"/>
    </xf>
    <xf numFmtId="165" fontId="59" fillId="0" borderId="0" xfId="0" applyNumberFormat="1" applyFont="1" applyAlignment="1">
      <alignment horizontal="center"/>
    </xf>
    <xf numFmtId="166" fontId="60" fillId="0" borderId="0" xfId="3" applyNumberFormat="1" applyFont="1"/>
    <xf numFmtId="9" fontId="60" fillId="0" borderId="0" xfId="3" applyFont="1"/>
    <xf numFmtId="43" fontId="60" fillId="0" borderId="0" xfId="4" applyFont="1"/>
    <xf numFmtId="9" fontId="62" fillId="0" borderId="0" xfId="2" applyFont="1"/>
    <xf numFmtId="4" fontId="61" fillId="0" borderId="0" xfId="0" applyNumberFormat="1" applyFont="1"/>
    <xf numFmtId="3" fontId="61" fillId="0" borderId="8" xfId="0" applyNumberFormat="1" applyFont="1" applyBorder="1"/>
    <xf numFmtId="168" fontId="63" fillId="0" borderId="14" xfId="1" applyNumberFormat="1" applyFont="1" applyBorder="1" applyAlignment="1">
      <alignment vertical="center"/>
    </xf>
    <xf numFmtId="189" fontId="63" fillId="0" borderId="0" xfId="1" applyNumberFormat="1" applyFont="1"/>
    <xf numFmtId="189" fontId="64" fillId="0" borderId="0" xfId="1" applyNumberFormat="1" applyFont="1" applyAlignment="1">
      <alignment horizontal="right"/>
    </xf>
    <xf numFmtId="43" fontId="60" fillId="2" borderId="11" xfId="1" applyFont="1" applyFill="1" applyBorder="1" applyAlignment="1">
      <alignment horizontal="center" vertical="center" wrapText="1"/>
    </xf>
    <xf numFmtId="189" fontId="60" fillId="2" borderId="12" xfId="1" applyNumberFormat="1" applyFont="1" applyFill="1" applyBorder="1" applyAlignment="1">
      <alignment horizontal="center" vertical="center" wrapText="1"/>
    </xf>
    <xf numFmtId="189" fontId="63" fillId="0" borderId="15" xfId="1" applyNumberFormat="1" applyFont="1" applyBorder="1" applyAlignment="1">
      <alignment vertical="center"/>
    </xf>
    <xf numFmtId="43" fontId="60" fillId="0" borderId="0" xfId="1" applyFont="1" applyFill="1" applyBorder="1" applyAlignment="1">
      <alignment vertical="center"/>
    </xf>
    <xf numFmtId="189" fontId="60" fillId="0" borderId="0" xfId="1" applyNumberFormat="1" applyFont="1" applyFill="1" applyBorder="1" applyAlignment="1">
      <alignment vertical="center"/>
    </xf>
    <xf numFmtId="43" fontId="60" fillId="4" borderId="18" xfId="1" applyFont="1" applyFill="1" applyBorder="1" applyAlignment="1">
      <alignment vertical="center"/>
    </xf>
    <xf numFmtId="43" fontId="60" fillId="0" borderId="14" xfId="1" applyFont="1" applyBorder="1" applyAlignment="1">
      <alignment vertical="center"/>
    </xf>
    <xf numFmtId="189" fontId="71" fillId="0" borderId="15" xfId="1" applyNumberFormat="1" applyFont="1" applyBorder="1" applyAlignment="1">
      <alignment vertical="center"/>
    </xf>
    <xf numFmtId="2" fontId="60" fillId="0" borderId="11" xfId="0" applyNumberFormat="1" applyFont="1" applyBorder="1" applyAlignment="1">
      <alignment vertical="center"/>
    </xf>
    <xf numFmtId="189" fontId="71" fillId="0" borderId="12" xfId="1" applyNumberFormat="1" applyFont="1" applyFill="1" applyBorder="1" applyAlignment="1">
      <alignment vertical="center"/>
    </xf>
    <xf numFmtId="43" fontId="60" fillId="0" borderId="11" xfId="1" applyFont="1" applyBorder="1" applyAlignment="1">
      <alignment vertical="center"/>
    </xf>
    <xf numFmtId="189" fontId="60" fillId="0" borderId="12" xfId="0" applyNumberFormat="1" applyFont="1" applyBorder="1" applyAlignment="1">
      <alignment vertical="center"/>
    </xf>
    <xf numFmtId="189" fontId="71" fillId="0" borderId="12" xfId="1" applyNumberFormat="1" applyFont="1" applyBorder="1" applyAlignment="1">
      <alignment vertical="center"/>
    </xf>
    <xf numFmtId="3" fontId="63" fillId="0" borderId="0" xfId="0" applyNumberFormat="1" applyFont="1"/>
    <xf numFmtId="0" fontId="60" fillId="2" borderId="10" xfId="0" applyFont="1" applyFill="1" applyBorder="1" applyAlignment="1">
      <alignment horizontal="center" vertical="center" wrapText="1"/>
    </xf>
    <xf numFmtId="0" fontId="60" fillId="2" borderId="11" xfId="0" applyFont="1" applyFill="1" applyBorder="1" applyAlignment="1">
      <alignment horizontal="center" vertical="center" wrapText="1"/>
    </xf>
    <xf numFmtId="167" fontId="60" fillId="2" borderId="11" xfId="1" applyNumberFormat="1" applyFont="1" applyFill="1" applyBorder="1" applyAlignment="1">
      <alignment horizontal="center" vertical="center" wrapText="1"/>
    </xf>
    <xf numFmtId="3" fontId="60" fillId="2" borderId="11" xfId="0" applyNumberFormat="1" applyFont="1" applyFill="1" applyBorder="1" applyAlignment="1">
      <alignment horizontal="center" vertical="center" wrapText="1"/>
    </xf>
    <xf numFmtId="0" fontId="60" fillId="0" borderId="13" xfId="0" applyFont="1" applyBorder="1" applyAlignment="1">
      <alignment horizontal="center" vertical="center"/>
    </xf>
    <xf numFmtId="0" fontId="60" fillId="0" borderId="14" xfId="0" applyFont="1" applyBorder="1" applyAlignment="1">
      <alignment vertical="center"/>
    </xf>
    <xf numFmtId="167" fontId="60" fillId="0" borderId="14" xfId="1" applyNumberFormat="1" applyFont="1" applyBorder="1" applyAlignment="1">
      <alignment vertical="center"/>
    </xf>
    <xf numFmtId="2" fontId="60" fillId="0" borderId="14" xfId="0" applyNumberFormat="1" applyFont="1" applyBorder="1" applyAlignment="1">
      <alignment vertical="center"/>
    </xf>
    <xf numFmtId="0" fontId="60" fillId="0" borderId="0" xfId="0" applyFont="1" applyAlignment="1">
      <alignment vertical="center"/>
    </xf>
    <xf numFmtId="0" fontId="63" fillId="0" borderId="14" xfId="0" applyFont="1" applyBorder="1" applyAlignment="1">
      <alignment vertical="center"/>
    </xf>
    <xf numFmtId="43" fontId="63" fillId="0" borderId="14" xfId="0" applyNumberFormat="1" applyFont="1" applyBorder="1" applyAlignment="1">
      <alignment vertical="center"/>
    </xf>
    <xf numFmtId="0" fontId="62" fillId="0" borderId="14" xfId="0" applyFont="1" applyBorder="1" applyAlignment="1">
      <alignment vertical="center"/>
    </xf>
    <xf numFmtId="0" fontId="63" fillId="0" borderId="36" xfId="0" applyFont="1" applyBorder="1" applyAlignment="1">
      <alignment horizontal="center" vertical="center"/>
    </xf>
    <xf numFmtId="0" fontId="62" fillId="0" borderId="16" xfId="0" applyFont="1" applyBorder="1" applyAlignment="1">
      <alignment vertical="center"/>
    </xf>
    <xf numFmtId="0" fontId="60" fillId="0" borderId="10" xfId="0" applyFont="1" applyBorder="1" applyAlignment="1">
      <alignment horizontal="center" vertical="center" wrapText="1"/>
    </xf>
    <xf numFmtId="0" fontId="60" fillId="0" borderId="11" xfId="0" applyFont="1" applyBorder="1" applyAlignment="1">
      <alignment horizontal="left" vertical="center" wrapText="1"/>
    </xf>
    <xf numFmtId="0" fontId="60" fillId="0" borderId="11" xfId="0" applyFont="1" applyBorder="1" applyAlignment="1">
      <alignment vertical="center"/>
    </xf>
    <xf numFmtId="43" fontId="60" fillId="0" borderId="11" xfId="0" applyNumberFormat="1" applyFont="1" applyBorder="1" applyAlignment="1">
      <alignment vertical="center"/>
    </xf>
    <xf numFmtId="0" fontId="63" fillId="0" borderId="16" xfId="0" applyFont="1" applyBorder="1" applyAlignment="1">
      <alignment vertical="center"/>
    </xf>
    <xf numFmtId="0" fontId="60" fillId="0" borderId="10" xfId="0" applyFont="1" applyBorder="1" applyAlignment="1">
      <alignment horizontal="center" vertical="center"/>
    </xf>
    <xf numFmtId="0" fontId="60" fillId="2" borderId="0" xfId="0" applyFont="1" applyFill="1" applyAlignment="1">
      <alignment vertical="center"/>
    </xf>
    <xf numFmtId="43" fontId="60" fillId="0" borderId="14" xfId="0" applyNumberFormat="1" applyFont="1" applyBorder="1" applyAlignment="1">
      <alignment vertical="center"/>
    </xf>
    <xf numFmtId="43" fontId="60" fillId="2" borderId="18" xfId="1" applyFont="1" applyFill="1" applyBorder="1" applyAlignment="1">
      <alignment vertical="center"/>
    </xf>
    <xf numFmtId="0" fontId="65" fillId="0" borderId="0" xfId="0" applyFont="1" applyAlignment="1">
      <alignment horizontal="center"/>
    </xf>
    <xf numFmtId="0" fontId="65" fillId="0" borderId="0" xfId="0" applyFont="1"/>
    <xf numFmtId="167" fontId="65" fillId="0" borderId="0" xfId="5" applyNumberFormat="1" applyFont="1"/>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167" fontId="8" fillId="2" borderId="11" xfId="5" applyNumberFormat="1"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left" vertical="center" wrapText="1"/>
    </xf>
    <xf numFmtId="167" fontId="8" fillId="0" borderId="11" xfId="5" applyNumberFormat="1" applyFont="1" applyFill="1" applyBorder="1" applyAlignment="1">
      <alignment vertical="center"/>
    </xf>
    <xf numFmtId="43" fontId="8" fillId="0" borderId="12" xfId="1" applyFont="1" applyFill="1" applyBorder="1" applyAlignment="1">
      <alignment vertical="center"/>
    </xf>
    <xf numFmtId="0" fontId="9" fillId="0" borderId="0" xfId="0" applyFont="1"/>
    <xf numFmtId="0" fontId="33" fillId="0" borderId="13" xfId="0" applyFont="1" applyBorder="1" applyAlignment="1">
      <alignment horizontal="center" vertical="center"/>
    </xf>
    <xf numFmtId="0" fontId="33" fillId="0" borderId="14" xfId="0" applyFont="1" applyBorder="1" applyAlignment="1">
      <alignment vertical="center"/>
    </xf>
    <xf numFmtId="167" fontId="9" fillId="3" borderId="14" xfId="5" applyNumberFormat="1" applyFont="1" applyFill="1" applyBorder="1" applyAlignment="1">
      <alignment wrapText="1"/>
    </xf>
    <xf numFmtId="43" fontId="9" fillId="3" borderId="15" xfId="5" applyFont="1" applyFill="1" applyBorder="1" applyAlignment="1">
      <alignment wrapText="1"/>
    </xf>
    <xf numFmtId="0" fontId="33" fillId="0" borderId="36" xfId="0" applyFont="1" applyBorder="1" applyAlignment="1">
      <alignment horizontal="center" vertical="center"/>
    </xf>
    <xf numFmtId="0" fontId="33" fillId="0" borderId="16" xfId="0" applyFont="1" applyBorder="1" applyAlignment="1">
      <alignment vertical="center"/>
    </xf>
    <xf numFmtId="167" fontId="9" fillId="3" borderId="16" xfId="5" applyNumberFormat="1" applyFont="1" applyFill="1" applyBorder="1" applyAlignment="1">
      <alignment wrapText="1"/>
    </xf>
    <xf numFmtId="43" fontId="9" fillId="3" borderId="37" xfId="5" applyFont="1" applyFill="1" applyBorder="1" applyAlignment="1">
      <alignment wrapText="1"/>
    </xf>
    <xf numFmtId="0" fontId="8" fillId="0" borderId="10" xfId="0" applyFont="1" applyBorder="1" applyAlignment="1">
      <alignment horizontal="center" vertical="center"/>
    </xf>
    <xf numFmtId="0" fontId="8" fillId="0" borderId="11" xfId="0" applyFont="1" applyBorder="1" applyAlignment="1">
      <alignment vertical="center"/>
    </xf>
    <xf numFmtId="167" fontId="8" fillId="0" borderId="11" xfId="5" applyNumberFormat="1" applyFont="1" applyBorder="1" applyAlignment="1">
      <alignment vertical="center"/>
    </xf>
    <xf numFmtId="43" fontId="8" fillId="0" borderId="12" xfId="1" applyFont="1" applyBorder="1" applyAlignment="1">
      <alignment vertical="center"/>
    </xf>
    <xf numFmtId="0" fontId="9" fillId="3" borderId="13" xfId="0" applyFont="1" applyFill="1" applyBorder="1" applyAlignment="1">
      <alignment horizontal="center" wrapText="1"/>
    </xf>
    <xf numFmtId="0" fontId="9" fillId="3" borderId="14" xfId="0" applyFont="1" applyFill="1" applyBorder="1" applyAlignment="1">
      <alignment wrapText="1"/>
    </xf>
    <xf numFmtId="0" fontId="9" fillId="3" borderId="17" xfId="0" applyFont="1" applyFill="1" applyBorder="1" applyAlignment="1">
      <alignment horizontal="center" wrapText="1"/>
    </xf>
    <xf numFmtId="0" fontId="9" fillId="3" borderId="18" xfId="0" applyFont="1" applyFill="1" applyBorder="1" applyAlignment="1">
      <alignment wrapText="1"/>
    </xf>
    <xf numFmtId="0" fontId="33" fillId="0" borderId="14" xfId="0" applyFont="1" applyBorder="1" applyAlignment="1">
      <alignment horizontal="left" vertical="center"/>
    </xf>
    <xf numFmtId="167" fontId="8" fillId="4" borderId="18" xfId="5" applyNumberFormat="1" applyFont="1" applyFill="1" applyBorder="1" applyAlignment="1">
      <alignment vertical="center"/>
    </xf>
    <xf numFmtId="43" fontId="8" fillId="4" borderId="19" xfId="1" applyFont="1" applyFill="1" applyBorder="1" applyAlignment="1">
      <alignment vertical="center"/>
    </xf>
    <xf numFmtId="190" fontId="63" fillId="0" borderId="14" xfId="1" applyNumberFormat="1" applyFont="1" applyBorder="1" applyAlignment="1">
      <alignment vertical="center"/>
    </xf>
    <xf numFmtId="0" fontId="60" fillId="2" borderId="0" xfId="0" applyFont="1" applyFill="1" applyAlignment="1">
      <alignment horizontal="center" vertical="center" wrapText="1"/>
    </xf>
    <xf numFmtId="167" fontId="60" fillId="2" borderId="18" xfId="1" applyNumberFormat="1" applyFont="1" applyFill="1" applyBorder="1" applyAlignment="1">
      <alignment vertical="center"/>
    </xf>
    <xf numFmtId="0" fontId="60" fillId="0" borderId="0" xfId="0" applyFont="1" applyAlignment="1">
      <alignment horizontal="center" vertical="center"/>
    </xf>
    <xf numFmtId="167" fontId="60" fillId="0" borderId="0" xfId="1" applyNumberFormat="1" applyFont="1" applyFill="1" applyBorder="1" applyAlignment="1">
      <alignment vertical="center"/>
    </xf>
    <xf numFmtId="43" fontId="62" fillId="0" borderId="14" xfId="1" applyFont="1" applyBorder="1" applyAlignment="1">
      <alignment vertical="center"/>
    </xf>
    <xf numFmtId="167" fontId="60" fillId="4" borderId="18" xfId="1" applyNumberFormat="1" applyFont="1" applyFill="1" applyBorder="1" applyAlignment="1">
      <alignment vertical="center"/>
    </xf>
    <xf numFmtId="0" fontId="66" fillId="0" borderId="0" xfId="0" applyFont="1" applyAlignment="1">
      <alignment horizontal="center" vertical="center" wrapText="1" shrinkToFit="1"/>
    </xf>
    <xf numFmtId="0" fontId="70" fillId="0" borderId="0" xfId="0" applyFont="1" applyAlignment="1">
      <alignment horizontal="left" vertical="center" wrapText="1"/>
    </xf>
    <xf numFmtId="0" fontId="69" fillId="0" borderId="0" xfId="0" applyFont="1" applyAlignment="1">
      <alignment horizontal="center"/>
    </xf>
    <xf numFmtId="0" fontId="60" fillId="0" borderId="0" xfId="0" applyFont="1" applyAlignment="1">
      <alignment horizontal="center"/>
    </xf>
    <xf numFmtId="0" fontId="66" fillId="0" borderId="0" xfId="0" applyFont="1" applyAlignment="1">
      <alignment horizontal="center"/>
    </xf>
    <xf numFmtId="0" fontId="60" fillId="2" borderId="17" xfId="0" applyFont="1" applyFill="1" applyBorder="1" applyAlignment="1">
      <alignment horizontal="center" vertical="center"/>
    </xf>
    <xf numFmtId="0" fontId="60" fillId="2" borderId="18" xfId="0" applyFont="1" applyFill="1" applyBorder="1" applyAlignment="1">
      <alignment horizontal="center" vertical="center"/>
    </xf>
    <xf numFmtId="0" fontId="64" fillId="0" borderId="0" xfId="0" applyFont="1" applyAlignment="1">
      <alignment horizontal="center"/>
    </xf>
    <xf numFmtId="0" fontId="60" fillId="4" borderId="17" xfId="0" applyFont="1" applyFill="1" applyBorder="1" applyAlignment="1">
      <alignment horizontal="center" vertical="center"/>
    </xf>
    <xf numFmtId="0" fontId="60" fillId="4" borderId="18" xfId="0" applyFont="1" applyFill="1" applyBorder="1" applyAlignment="1">
      <alignment horizontal="center" vertical="center"/>
    </xf>
    <xf numFmtId="0" fontId="8" fillId="0" borderId="0" xfId="0" applyFont="1" applyAlignment="1">
      <alignment horizont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5" xfId="0" applyFont="1" applyFill="1" applyBorder="1" applyAlignment="1">
      <alignment horizontal="center" vertical="center" wrapText="1"/>
    </xf>
    <xf numFmtId="0" fontId="8" fillId="3" borderId="0" xfId="6" applyFont="1" applyFill="1" applyAlignment="1">
      <alignment horizontal="center"/>
    </xf>
    <xf numFmtId="0" fontId="8" fillId="3" borderId="0" xfId="0" applyFont="1" applyFill="1" applyAlignment="1">
      <alignment horizontal="left"/>
    </xf>
    <xf numFmtId="0" fontId="8" fillId="3" borderId="0" xfId="6" applyFont="1" applyFill="1" applyAlignment="1">
      <alignment horizontal="center" vertical="center"/>
    </xf>
    <xf numFmtId="0" fontId="11"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26">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A2" workbookViewId="0">
      <selection activeCell="D14" sqref="D14"/>
    </sheetView>
  </sheetViews>
  <sheetFormatPr defaultColWidth="9.140625" defaultRowHeight="15"/>
  <cols>
    <col min="1" max="1" width="6.140625" style="37" customWidth="1"/>
    <col min="2" max="2" width="32.28515625" style="37" customWidth="1"/>
    <col min="3" max="3" width="16.5703125" style="37" customWidth="1"/>
    <col min="4" max="4" width="16.28515625" style="39" customWidth="1"/>
    <col min="5" max="5" width="16.28515625" style="40" customWidth="1"/>
    <col min="6" max="6" width="16.28515625" style="42" customWidth="1"/>
    <col min="7" max="16384" width="9.140625" style="37"/>
  </cols>
  <sheetData>
    <row r="1" spans="1:8" hidden="1">
      <c r="A1" s="170" t="s">
        <v>270</v>
      </c>
      <c r="B1" s="170"/>
      <c r="C1" s="170"/>
      <c r="D1" s="170"/>
      <c r="E1" s="170"/>
      <c r="F1" s="170"/>
    </row>
    <row r="2" spans="1:8">
      <c r="A2" s="38"/>
      <c r="B2" s="38"/>
      <c r="C2" s="38"/>
      <c r="D2" s="38"/>
      <c r="E2" s="38"/>
      <c r="F2" s="38"/>
    </row>
    <row r="3" spans="1:8">
      <c r="A3" s="22" t="s">
        <v>0</v>
      </c>
      <c r="F3" s="41" t="s">
        <v>324</v>
      </c>
    </row>
    <row r="5" spans="1:8" ht="18.75">
      <c r="A5" s="167" t="s">
        <v>315</v>
      </c>
      <c r="B5" s="167"/>
      <c r="C5" s="167"/>
      <c r="D5" s="167"/>
      <c r="E5" s="167"/>
      <c r="F5" s="167"/>
    </row>
    <row r="6" spans="1:8" ht="18.75">
      <c r="A6" s="171"/>
      <c r="B6" s="171"/>
      <c r="C6" s="171"/>
      <c r="D6" s="171"/>
      <c r="E6" s="171"/>
      <c r="F6" s="171"/>
    </row>
    <row r="7" spans="1:8" ht="15.75" thickBot="1"/>
    <row r="8" spans="1:8" s="47" customFormat="1" ht="29.25" thickTop="1">
      <c r="A8" s="43" t="s">
        <v>1</v>
      </c>
      <c r="B8" s="44" t="s">
        <v>2</v>
      </c>
      <c r="C8" s="44" t="s">
        <v>3</v>
      </c>
      <c r="D8" s="45" t="s">
        <v>313</v>
      </c>
      <c r="E8" s="45" t="s">
        <v>314</v>
      </c>
      <c r="F8" s="46" t="s">
        <v>4</v>
      </c>
    </row>
    <row r="9" spans="1:8" s="53" customFormat="1">
      <c r="A9" s="48">
        <v>1</v>
      </c>
      <c r="B9" s="49" t="s">
        <v>5</v>
      </c>
      <c r="C9" s="50" t="s">
        <v>6</v>
      </c>
      <c r="D9" s="51">
        <v>2550</v>
      </c>
      <c r="E9" s="51">
        <v>2800</v>
      </c>
      <c r="F9" s="52">
        <f>E9/D9</f>
        <v>1.0980392156862746</v>
      </c>
    </row>
    <row r="10" spans="1:8" s="53" customFormat="1">
      <c r="A10" s="48">
        <v>2</v>
      </c>
      <c r="B10" s="49" t="s">
        <v>7</v>
      </c>
      <c r="C10" s="50" t="s">
        <v>6</v>
      </c>
      <c r="D10" s="54">
        <v>3097.3618260198441</v>
      </c>
      <c r="E10" s="54">
        <f>E11+E12+E13</f>
        <v>4293.459465708067</v>
      </c>
      <c r="F10" s="55">
        <f>E10/D10</f>
        <v>1.3861665852662832</v>
      </c>
    </row>
    <row r="11" spans="1:8" s="53" customFormat="1">
      <c r="A11" s="48" t="s">
        <v>8</v>
      </c>
      <c r="B11" s="49" t="s">
        <v>9</v>
      </c>
      <c r="C11" s="50" t="s">
        <v>6</v>
      </c>
      <c r="D11" s="54">
        <v>1764.1406169100001</v>
      </c>
      <c r="E11" s="54">
        <f>'Thang 2 2024'!D25</f>
        <v>3595.9377820000009</v>
      </c>
      <c r="F11" s="55">
        <f>E11/D11</f>
        <v>2.03835099511427</v>
      </c>
    </row>
    <row r="12" spans="1:8" s="53" customFormat="1">
      <c r="A12" s="48" t="s">
        <v>10</v>
      </c>
      <c r="B12" s="49" t="s">
        <v>11</v>
      </c>
      <c r="C12" s="50" t="s">
        <v>6</v>
      </c>
      <c r="D12" s="54">
        <v>535.35032283984378</v>
      </c>
      <c r="E12" s="54">
        <f>'Thang 2 2024'!F25</f>
        <v>442.09694651806637</v>
      </c>
      <c r="F12" s="55">
        <f t="shared" ref="F12:F21" si="0">E12/D12</f>
        <v>0.82580868574599664</v>
      </c>
    </row>
    <row r="13" spans="1:8" s="53" customFormat="1">
      <c r="A13" s="48" t="s">
        <v>12</v>
      </c>
      <c r="B13" s="49" t="s">
        <v>13</v>
      </c>
      <c r="C13" s="50" t="s">
        <v>6</v>
      </c>
      <c r="D13" s="54">
        <v>797.87088626999991</v>
      </c>
      <c r="E13" s="54">
        <f>'Thang 2 2024'!H25</f>
        <v>255.42473719000003</v>
      </c>
      <c r="F13" s="55">
        <f t="shared" si="0"/>
        <v>0.32013292073369898</v>
      </c>
    </row>
    <row r="14" spans="1:8" s="53" customFormat="1">
      <c r="A14" s="48">
        <v>3</v>
      </c>
      <c r="B14" s="49" t="s">
        <v>14</v>
      </c>
      <c r="C14" s="50"/>
      <c r="D14" s="51"/>
      <c r="E14" s="51"/>
      <c r="F14" s="55" t="s">
        <v>282</v>
      </c>
    </row>
    <row r="15" spans="1:8" s="53" customFormat="1">
      <c r="A15" s="48" t="s">
        <v>15</v>
      </c>
      <c r="B15" s="49" t="s">
        <v>16</v>
      </c>
      <c r="C15" s="50" t="s">
        <v>17</v>
      </c>
      <c r="D15" s="51">
        <v>261</v>
      </c>
      <c r="E15" s="51">
        <f>'Thang 2 2024'!C25</f>
        <v>405</v>
      </c>
      <c r="F15" s="55">
        <f t="shared" si="0"/>
        <v>1.5517241379310345</v>
      </c>
      <c r="H15" s="67"/>
    </row>
    <row r="16" spans="1:8" s="53" customFormat="1">
      <c r="A16" s="48" t="s">
        <v>18</v>
      </c>
      <c r="B16" s="49" t="s">
        <v>19</v>
      </c>
      <c r="C16" s="50" t="s">
        <v>20</v>
      </c>
      <c r="D16" s="51">
        <v>133</v>
      </c>
      <c r="E16" s="51">
        <f>'Thang 2 2024'!E25</f>
        <v>159</v>
      </c>
      <c r="F16" s="55">
        <f t="shared" si="0"/>
        <v>1.1954887218045114</v>
      </c>
      <c r="H16" s="87"/>
    </row>
    <row r="17" spans="1:10" s="53" customFormat="1">
      <c r="A17" s="48" t="s">
        <v>21</v>
      </c>
      <c r="B17" s="49" t="s">
        <v>13</v>
      </c>
      <c r="C17" s="50" t="s">
        <v>20</v>
      </c>
      <c r="D17" s="51">
        <v>440</v>
      </c>
      <c r="E17" s="51">
        <f>'Thang 2 2024'!G25</f>
        <v>367</v>
      </c>
      <c r="F17" s="55">
        <f t="shared" si="0"/>
        <v>0.83409090909090911</v>
      </c>
    </row>
    <row r="18" spans="1:10" s="53" customFormat="1" ht="14.25" customHeight="1">
      <c r="A18" s="56">
        <v>4</v>
      </c>
      <c r="B18" s="57" t="s">
        <v>22</v>
      </c>
      <c r="C18" s="58"/>
      <c r="D18" s="59"/>
      <c r="E18" s="59"/>
      <c r="F18" s="60"/>
    </row>
    <row r="19" spans="1:10" s="53" customFormat="1" ht="14.25" customHeight="1">
      <c r="A19" s="48" t="s">
        <v>23</v>
      </c>
      <c r="B19" s="49" t="s">
        <v>24</v>
      </c>
      <c r="C19" s="50" t="s">
        <v>6</v>
      </c>
      <c r="D19" s="51">
        <v>37658</v>
      </c>
      <c r="E19" s="51">
        <v>48873</v>
      </c>
      <c r="F19" s="52">
        <f t="shared" si="0"/>
        <v>1.2978118859206542</v>
      </c>
      <c r="H19" s="40"/>
    </row>
    <row r="20" spans="1:10" s="53" customFormat="1" ht="14.25" customHeight="1">
      <c r="A20" s="48" t="s">
        <v>25</v>
      </c>
      <c r="B20" s="49" t="s">
        <v>26</v>
      </c>
      <c r="C20" s="50" t="s">
        <v>6</v>
      </c>
      <c r="D20" s="51">
        <v>37344</v>
      </c>
      <c r="E20" s="51">
        <v>48570</v>
      </c>
      <c r="F20" s="52">
        <f t="shared" si="0"/>
        <v>1.3006105398457584</v>
      </c>
      <c r="H20" s="67"/>
      <c r="J20" s="67"/>
    </row>
    <row r="21" spans="1:10" s="53" customFormat="1" ht="15" customHeight="1" thickBot="1">
      <c r="A21" s="61">
        <v>5</v>
      </c>
      <c r="B21" s="62" t="s">
        <v>27</v>
      </c>
      <c r="C21" s="63" t="s">
        <v>6</v>
      </c>
      <c r="D21" s="88">
        <v>30853</v>
      </c>
      <c r="E21" s="88">
        <v>39951</v>
      </c>
      <c r="F21" s="64">
        <f t="shared" si="0"/>
        <v>1.2948821832560853</v>
      </c>
      <c r="J21" s="67"/>
    </row>
    <row r="22" spans="1:10" s="53" customFormat="1" ht="15.75" thickTop="1">
      <c r="A22" s="65"/>
      <c r="C22" s="66"/>
      <c r="D22" s="67"/>
      <c r="E22" s="40"/>
      <c r="F22" s="68"/>
    </row>
    <row r="23" spans="1:10" s="53" customFormat="1" ht="53.25" customHeight="1">
      <c r="A23" s="65"/>
      <c r="B23" s="69" t="s">
        <v>316</v>
      </c>
      <c r="C23" s="168" t="s">
        <v>323</v>
      </c>
      <c r="D23" s="168"/>
      <c r="E23" s="168"/>
      <c r="F23" s="168"/>
      <c r="I23" s="67"/>
    </row>
    <row r="24" spans="1:10" s="53" customFormat="1">
      <c r="A24" s="70" t="s">
        <v>28</v>
      </c>
      <c r="C24" s="71"/>
      <c r="D24" s="71"/>
      <c r="E24" s="40"/>
      <c r="F24" s="72"/>
      <c r="H24" s="87"/>
    </row>
    <row r="25" spans="1:10" s="53" customFormat="1" ht="16.5">
      <c r="B25" s="65" t="s">
        <v>317</v>
      </c>
      <c r="D25" s="40"/>
      <c r="E25" s="40"/>
      <c r="F25" s="1"/>
    </row>
    <row r="26" spans="1:10" s="53" customFormat="1" ht="16.5">
      <c r="B26" s="65"/>
      <c r="D26" s="73"/>
      <c r="E26" s="74"/>
      <c r="F26" s="1"/>
    </row>
    <row r="27" spans="1:10" s="53" customFormat="1" hidden="1">
      <c r="A27" s="169" t="s">
        <v>29</v>
      </c>
      <c r="B27" s="169"/>
      <c r="D27" s="75"/>
      <c r="E27" s="76"/>
      <c r="F27" s="77"/>
    </row>
    <row r="28" spans="1:10" s="53" customFormat="1" hidden="1">
      <c r="B28" s="65" t="s">
        <v>30</v>
      </c>
      <c r="C28" s="53" t="s">
        <v>31</v>
      </c>
      <c r="D28" s="40"/>
      <c r="E28" s="75"/>
      <c r="F28" s="78"/>
    </row>
    <row r="29" spans="1:10" hidden="1">
      <c r="A29" s="53"/>
      <c r="B29" s="53" t="s">
        <v>32</v>
      </c>
      <c r="C29" s="53" t="s">
        <v>33</v>
      </c>
      <c r="D29" s="75"/>
      <c r="E29" s="79"/>
      <c r="F29" s="80"/>
    </row>
    <row r="30" spans="1:10" hidden="1">
      <c r="B30" s="37" t="s">
        <v>34</v>
      </c>
      <c r="C30" s="81">
        <v>14716</v>
      </c>
      <c r="D30" s="79"/>
      <c r="E30" s="82"/>
      <c r="F30" s="83"/>
    </row>
    <row r="31" spans="1:10" hidden="1">
      <c r="D31" s="84"/>
      <c r="E31" s="82"/>
      <c r="F31" s="85"/>
    </row>
    <row r="32" spans="1:10" hidden="1"/>
    <row r="33" spans="6:6" hidden="1"/>
    <row r="36" spans="6:6">
      <c r="F36" s="86"/>
    </row>
  </sheetData>
  <mergeCells count="5">
    <mergeCell ref="A5:F5"/>
    <mergeCell ref="C23:F23"/>
    <mergeCell ref="A27:B27"/>
    <mergeCell ref="A1:F1"/>
    <mergeCell ref="A6:F6"/>
  </mergeCells>
  <pageMargins left="1.45" right="0.7" top="1"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01"/>
  <sheetViews>
    <sheetView showZeros="0" topLeftCell="A154" zoomScaleNormal="100" workbookViewId="0">
      <selection activeCell="D162" sqref="D162"/>
    </sheetView>
  </sheetViews>
  <sheetFormatPr defaultColWidth="8.7109375" defaultRowHeight="15"/>
  <cols>
    <col min="1" max="1" width="4.85546875" style="33" customWidth="1"/>
    <col min="2" max="2" width="43.7109375" style="21" bestFit="1" customWidth="1"/>
    <col min="3" max="3" width="10.140625" style="23" bestFit="1" customWidth="1"/>
    <col min="4" max="4" width="11.7109375" style="24" bestFit="1" customWidth="1"/>
    <col min="5" max="5" width="10.5703125" style="23" bestFit="1" customWidth="1"/>
    <col min="6" max="6" width="12" style="24" bestFit="1" customWidth="1"/>
    <col min="7" max="7" width="9" style="23" bestFit="1" customWidth="1"/>
    <col min="8" max="8" width="12.7109375" style="24" bestFit="1" customWidth="1"/>
    <col min="9" max="9" width="11.7109375" style="24" bestFit="1" customWidth="1"/>
    <col min="10" max="10" width="13.85546875" style="24" hidden="1" customWidth="1"/>
    <col min="11" max="11" width="12.42578125" style="90" customWidth="1"/>
    <col min="12" max="16384" width="8.7109375" style="21"/>
  </cols>
  <sheetData>
    <row r="1" spans="1:11">
      <c r="A1" s="170" t="s">
        <v>271</v>
      </c>
      <c r="B1" s="170"/>
      <c r="C1" s="170"/>
      <c r="D1" s="170"/>
      <c r="E1" s="170"/>
      <c r="F1" s="170"/>
      <c r="G1" s="170"/>
      <c r="H1" s="170"/>
      <c r="I1" s="170"/>
      <c r="J1" s="170"/>
      <c r="K1" s="170"/>
    </row>
    <row r="3" spans="1:11">
      <c r="A3" s="22" t="s">
        <v>35</v>
      </c>
      <c r="G3" s="25"/>
      <c r="H3" s="26"/>
      <c r="I3" s="26"/>
      <c r="J3" s="26"/>
      <c r="K3" s="91"/>
    </row>
    <row r="5" spans="1:11">
      <c r="A5" s="170" t="s">
        <v>318</v>
      </c>
      <c r="B5" s="170"/>
      <c r="C5" s="170"/>
      <c r="D5" s="170"/>
      <c r="E5" s="170"/>
      <c r="F5" s="170"/>
      <c r="G5" s="170"/>
      <c r="H5" s="170"/>
      <c r="I5" s="170"/>
      <c r="J5" s="170"/>
      <c r="K5" s="170"/>
    </row>
    <row r="6" spans="1:11">
      <c r="A6" s="174" t="s">
        <v>319</v>
      </c>
      <c r="B6" s="174"/>
      <c r="C6" s="174"/>
      <c r="D6" s="174"/>
      <c r="E6" s="174"/>
      <c r="F6" s="174"/>
      <c r="G6" s="174"/>
      <c r="H6" s="174"/>
      <c r="I6" s="174"/>
      <c r="J6" s="174"/>
      <c r="K6" s="174"/>
    </row>
    <row r="8" spans="1:11" s="161" customFormat="1" ht="57">
      <c r="A8" s="106" t="s">
        <v>1</v>
      </c>
      <c r="B8" s="107" t="s">
        <v>36</v>
      </c>
      <c r="C8" s="108" t="s">
        <v>37</v>
      </c>
      <c r="D8" s="92" t="s">
        <v>38</v>
      </c>
      <c r="E8" s="108" t="s">
        <v>39</v>
      </c>
      <c r="F8" s="92" t="s">
        <v>40</v>
      </c>
      <c r="G8" s="108" t="s">
        <v>41</v>
      </c>
      <c r="H8" s="92" t="s">
        <v>42</v>
      </c>
      <c r="I8" s="92" t="s">
        <v>43</v>
      </c>
      <c r="J8" s="92" t="s">
        <v>312</v>
      </c>
      <c r="K8" s="93" t="s">
        <v>287</v>
      </c>
    </row>
    <row r="9" spans="1:11" s="31" customFormat="1" ht="14.25" customHeight="1">
      <c r="A9" s="27">
        <v>1</v>
      </c>
      <c r="B9" s="28" t="s">
        <v>45</v>
      </c>
      <c r="C9" s="29">
        <v>159</v>
      </c>
      <c r="D9" s="30">
        <v>2090.3543410000002</v>
      </c>
      <c r="E9" s="29">
        <v>99</v>
      </c>
      <c r="F9" s="30">
        <v>361.34910137499998</v>
      </c>
      <c r="G9" s="29">
        <v>63</v>
      </c>
      <c r="H9" s="30">
        <v>86.532044770000013</v>
      </c>
      <c r="I9" s="30">
        <f t="shared" ref="I9:I24" si="0">D9+F9+H9</f>
        <v>2538.2354871450002</v>
      </c>
      <c r="J9" s="30">
        <v>2172.5714084850001</v>
      </c>
      <c r="K9" s="94">
        <f t="shared" ref="K9:K19" si="1">I9/J9*100</f>
        <v>116.83093486510478</v>
      </c>
    </row>
    <row r="10" spans="1:11" s="31" customFormat="1" ht="14.25" customHeight="1">
      <c r="A10" s="27">
        <v>2</v>
      </c>
      <c r="B10" s="28" t="s">
        <v>47</v>
      </c>
      <c r="C10" s="29">
        <v>14</v>
      </c>
      <c r="D10" s="30">
        <v>1366.2971230000001</v>
      </c>
      <c r="E10" s="29">
        <v>7</v>
      </c>
      <c r="F10" s="30">
        <v>10.614862</v>
      </c>
      <c r="G10" s="29">
        <v>7</v>
      </c>
      <c r="H10" s="30">
        <v>28.169549480000001</v>
      </c>
      <c r="I10" s="30">
        <f t="shared" si="0"/>
        <v>1405.0815344799998</v>
      </c>
      <c r="J10" s="30">
        <v>396.84813738999998</v>
      </c>
      <c r="K10" s="94">
        <f t="shared" si="1"/>
        <v>354.06025683299725</v>
      </c>
    </row>
    <row r="11" spans="1:11" s="31" customFormat="1" ht="14.25" customHeight="1">
      <c r="A11" s="27">
        <v>3</v>
      </c>
      <c r="B11" s="28" t="s">
        <v>46</v>
      </c>
      <c r="C11" s="29">
        <v>138</v>
      </c>
      <c r="D11" s="30">
        <v>80.666476709999998</v>
      </c>
      <c r="E11" s="29">
        <v>16</v>
      </c>
      <c r="F11" s="30">
        <v>16.488166218749999</v>
      </c>
      <c r="G11" s="29">
        <v>161</v>
      </c>
      <c r="H11" s="30">
        <v>28.08566579</v>
      </c>
      <c r="I11" s="30">
        <f t="shared" si="0"/>
        <v>125.24030871874999</v>
      </c>
      <c r="J11" s="30">
        <v>202.06385522859375</v>
      </c>
      <c r="K11" s="94">
        <f t="shared" si="1"/>
        <v>61.980559846819858</v>
      </c>
    </row>
    <row r="12" spans="1:11" s="31" customFormat="1" ht="14.25" customHeight="1">
      <c r="A12" s="27">
        <v>4</v>
      </c>
      <c r="B12" s="28" t="s">
        <v>48</v>
      </c>
      <c r="C12" s="29">
        <v>33</v>
      </c>
      <c r="D12" s="30">
        <v>6.6625296600000015</v>
      </c>
      <c r="E12" s="29">
        <v>11</v>
      </c>
      <c r="F12" s="30">
        <v>10.938431312500001</v>
      </c>
      <c r="G12" s="29">
        <v>45</v>
      </c>
      <c r="H12" s="30">
        <v>58.752147440000002</v>
      </c>
      <c r="I12" s="30">
        <f t="shared" si="0"/>
        <v>76.353108412500006</v>
      </c>
      <c r="J12" s="30">
        <v>57.812703359999993</v>
      </c>
      <c r="K12" s="94">
        <f t="shared" si="1"/>
        <v>132.06977701258634</v>
      </c>
    </row>
    <row r="13" spans="1:11" s="31" customFormat="1" ht="14.25" customHeight="1">
      <c r="A13" s="27">
        <v>5</v>
      </c>
      <c r="B13" s="32" t="s">
        <v>53</v>
      </c>
      <c r="C13" s="29">
        <v>2</v>
      </c>
      <c r="D13" s="30">
        <v>11.738134390000001</v>
      </c>
      <c r="E13" s="29">
        <v>3</v>
      </c>
      <c r="F13" s="30">
        <v>33.994563999999997</v>
      </c>
      <c r="G13" s="29">
        <v>2</v>
      </c>
      <c r="H13" s="30">
        <v>0.65378199999999997</v>
      </c>
      <c r="I13" s="30">
        <f t="shared" si="0"/>
        <v>46.386480389999996</v>
      </c>
      <c r="J13" s="30">
        <v>7.5162635999999994</v>
      </c>
      <c r="K13" s="94">
        <f t="shared" si="1"/>
        <v>617.1481318191129</v>
      </c>
    </row>
    <row r="14" spans="1:11" s="31" customFormat="1" ht="14.25" customHeight="1">
      <c r="A14" s="27">
        <v>6</v>
      </c>
      <c r="B14" s="28" t="s">
        <v>51</v>
      </c>
      <c r="C14" s="29">
        <v>2</v>
      </c>
      <c r="D14" s="30">
        <v>0.98664499999999999</v>
      </c>
      <c r="E14" s="29">
        <v>1</v>
      </c>
      <c r="F14" s="30">
        <v>0.06</v>
      </c>
      <c r="G14" s="29">
        <v>2</v>
      </c>
      <c r="H14" s="30">
        <v>30.675317</v>
      </c>
      <c r="I14" s="30">
        <f t="shared" si="0"/>
        <v>31.721962000000001</v>
      </c>
      <c r="J14" s="30">
        <v>5.2181100000000002</v>
      </c>
      <c r="K14" s="94">
        <f t="shared" si="1"/>
        <v>607.92053061357456</v>
      </c>
    </row>
    <row r="15" spans="1:11" s="31" customFormat="1" ht="14.25" customHeight="1">
      <c r="A15" s="27">
        <v>7</v>
      </c>
      <c r="B15" s="28" t="s">
        <v>54</v>
      </c>
      <c r="C15" s="29">
        <v>24</v>
      </c>
      <c r="D15" s="30">
        <v>2.386895</v>
      </c>
      <c r="E15" s="29">
        <v>8</v>
      </c>
      <c r="F15" s="30">
        <v>11.0270286875</v>
      </c>
      <c r="G15" s="29">
        <v>25</v>
      </c>
      <c r="H15" s="30">
        <v>4.9878099499999999</v>
      </c>
      <c r="I15" s="30">
        <f t="shared" si="0"/>
        <v>18.401733637499998</v>
      </c>
      <c r="J15" s="30">
        <v>29.629793428749998</v>
      </c>
      <c r="K15" s="94">
        <f t="shared" si="1"/>
        <v>62.105507693633342</v>
      </c>
    </row>
    <row r="16" spans="1:11" s="31" customFormat="1" ht="14.25" customHeight="1">
      <c r="A16" s="27">
        <v>8</v>
      </c>
      <c r="B16" s="28" t="s">
        <v>55</v>
      </c>
      <c r="C16" s="29">
        <v>6</v>
      </c>
      <c r="D16" s="30">
        <v>14.781548900000001</v>
      </c>
      <c r="E16" s="29">
        <v>1</v>
      </c>
      <c r="F16" s="89">
        <v>2.222E-3</v>
      </c>
      <c r="G16" s="29">
        <v>2</v>
      </c>
      <c r="H16" s="30">
        <v>5.9977500000000003E-2</v>
      </c>
      <c r="I16" s="30">
        <f t="shared" si="0"/>
        <v>14.843748400000001</v>
      </c>
      <c r="J16" s="30">
        <v>3.5724517499999999</v>
      </c>
      <c r="K16" s="94">
        <f t="shared" si="1"/>
        <v>415.50591690986448</v>
      </c>
    </row>
    <row r="17" spans="1:11" s="31" customFormat="1" ht="14.25" customHeight="1">
      <c r="A17" s="27">
        <v>9</v>
      </c>
      <c r="B17" s="28" t="s">
        <v>50</v>
      </c>
      <c r="C17" s="29">
        <v>9</v>
      </c>
      <c r="D17" s="30">
        <v>11.733881</v>
      </c>
      <c r="E17" s="29">
        <v>0</v>
      </c>
      <c r="F17" s="30">
        <v>0</v>
      </c>
      <c r="G17" s="29">
        <v>17</v>
      </c>
      <c r="H17" s="30">
        <v>1.90451098</v>
      </c>
      <c r="I17" s="30">
        <f t="shared" si="0"/>
        <v>13.63839198</v>
      </c>
      <c r="J17" s="30">
        <v>141.85281879000001</v>
      </c>
      <c r="K17" s="94">
        <f t="shared" si="1"/>
        <v>9.6144666678709978</v>
      </c>
    </row>
    <row r="18" spans="1:11" s="31" customFormat="1" ht="14.25" customHeight="1">
      <c r="A18" s="27">
        <v>10</v>
      </c>
      <c r="B18" s="28" t="s">
        <v>49</v>
      </c>
      <c r="C18" s="29">
        <v>7</v>
      </c>
      <c r="D18" s="30">
        <v>0.64036800000000005</v>
      </c>
      <c r="E18" s="29">
        <v>6</v>
      </c>
      <c r="F18" s="30">
        <v>4.3138686899414065</v>
      </c>
      <c r="G18" s="29">
        <v>18</v>
      </c>
      <c r="H18" s="30">
        <v>7.119904</v>
      </c>
      <c r="I18" s="30">
        <f t="shared" si="0"/>
        <v>12.074140689941407</v>
      </c>
      <c r="J18" s="30">
        <v>5.8878472100000003</v>
      </c>
      <c r="K18" s="94">
        <f t="shared" si="1"/>
        <v>205.06885215082553</v>
      </c>
    </row>
    <row r="19" spans="1:11" s="31" customFormat="1" ht="14.25" customHeight="1">
      <c r="A19" s="27">
        <v>11</v>
      </c>
      <c r="B19" s="28" t="s">
        <v>56</v>
      </c>
      <c r="C19" s="29">
        <v>7</v>
      </c>
      <c r="D19" s="30">
        <v>7.4678393400000003</v>
      </c>
      <c r="E19" s="29">
        <v>4</v>
      </c>
      <c r="F19" s="30">
        <v>0.28723300000000002</v>
      </c>
      <c r="G19" s="29">
        <v>7</v>
      </c>
      <c r="H19" s="30">
        <v>1.3896171499999999</v>
      </c>
      <c r="I19" s="30">
        <f t="shared" si="0"/>
        <v>9.1446894899999993</v>
      </c>
      <c r="J19" s="30">
        <v>1.7952074</v>
      </c>
      <c r="K19" s="94">
        <f t="shared" si="1"/>
        <v>509.39459641264841</v>
      </c>
    </row>
    <row r="20" spans="1:11" s="31" customFormat="1" ht="14.25" customHeight="1">
      <c r="A20" s="27">
        <v>12</v>
      </c>
      <c r="B20" s="28" t="s">
        <v>57</v>
      </c>
      <c r="C20" s="29">
        <v>0</v>
      </c>
      <c r="D20" s="30">
        <v>0</v>
      </c>
      <c r="E20" s="29">
        <v>0</v>
      </c>
      <c r="F20" s="30">
        <v>0</v>
      </c>
      <c r="G20" s="29">
        <v>1</v>
      </c>
      <c r="H20" s="30">
        <v>2.5</v>
      </c>
      <c r="I20" s="30">
        <f t="shared" si="0"/>
        <v>2.5</v>
      </c>
      <c r="J20" s="30"/>
      <c r="K20" s="94"/>
    </row>
    <row r="21" spans="1:11" s="31" customFormat="1" ht="14.25" customHeight="1">
      <c r="A21" s="27">
        <v>13</v>
      </c>
      <c r="B21" s="28" t="s">
        <v>44</v>
      </c>
      <c r="C21" s="29">
        <v>0</v>
      </c>
      <c r="D21" s="30">
        <v>0</v>
      </c>
      <c r="E21" s="29">
        <v>0</v>
      </c>
      <c r="F21" s="30">
        <v>0</v>
      </c>
      <c r="G21" s="29">
        <v>2</v>
      </c>
      <c r="H21" s="30">
        <v>1.483811</v>
      </c>
      <c r="I21" s="30">
        <f t="shared" si="0"/>
        <v>1.483811</v>
      </c>
      <c r="J21" s="30">
        <v>3.6000000000000002E-4</v>
      </c>
      <c r="K21" s="94">
        <f>I21/J21*100</f>
        <v>412169.72222222219</v>
      </c>
    </row>
    <row r="22" spans="1:11" s="31" customFormat="1" ht="14.25" customHeight="1">
      <c r="A22" s="27">
        <v>14</v>
      </c>
      <c r="B22" s="28" t="s">
        <v>61</v>
      </c>
      <c r="C22" s="29">
        <v>0</v>
      </c>
      <c r="D22" s="30">
        <v>0</v>
      </c>
      <c r="E22" s="29">
        <v>0</v>
      </c>
      <c r="F22" s="30">
        <v>0</v>
      </c>
      <c r="G22" s="29">
        <v>3</v>
      </c>
      <c r="H22" s="30">
        <v>0.103751</v>
      </c>
      <c r="I22" s="30">
        <f t="shared" si="0"/>
        <v>0.103751</v>
      </c>
      <c r="J22" s="30">
        <v>0.4815566</v>
      </c>
      <c r="K22" s="94">
        <f>I22/J22*100</f>
        <v>21.544923275893215</v>
      </c>
    </row>
    <row r="23" spans="1:11" s="31" customFormat="1" ht="14.25" customHeight="1">
      <c r="A23" s="27">
        <v>15</v>
      </c>
      <c r="B23" s="28" t="s">
        <v>58</v>
      </c>
      <c r="C23" s="29">
        <v>0</v>
      </c>
      <c r="D23" s="30">
        <v>0</v>
      </c>
      <c r="E23" s="29">
        <v>0</v>
      </c>
      <c r="F23" s="30">
        <v>0</v>
      </c>
      <c r="G23" s="29">
        <v>1</v>
      </c>
      <c r="H23" s="30">
        <v>4.1152000000000001E-2</v>
      </c>
      <c r="I23" s="30">
        <f t="shared" si="0"/>
        <v>4.1152000000000001E-2</v>
      </c>
      <c r="J23" s="30">
        <v>0.01</v>
      </c>
      <c r="K23" s="94">
        <f>I23/J23*100</f>
        <v>411.52</v>
      </c>
    </row>
    <row r="24" spans="1:11" s="31" customFormat="1" ht="14.25" customHeight="1">
      <c r="A24" s="27">
        <v>16</v>
      </c>
      <c r="B24" s="28" t="s">
        <v>52</v>
      </c>
      <c r="C24" s="29">
        <v>4</v>
      </c>
      <c r="D24" s="30">
        <v>2.222</v>
      </c>
      <c r="E24" s="29">
        <v>3</v>
      </c>
      <c r="F24" s="30">
        <v>-6.978530765625</v>
      </c>
      <c r="G24" s="29">
        <v>11</v>
      </c>
      <c r="H24" s="30">
        <v>2.9656971299999997</v>
      </c>
      <c r="I24" s="30">
        <f t="shared" si="0"/>
        <v>-1.7908336356249999</v>
      </c>
      <c r="J24" s="30">
        <v>71.437235667499991</v>
      </c>
      <c r="K24" s="94">
        <f>I24/J24*100</f>
        <v>-2.5068630090339998</v>
      </c>
    </row>
    <row r="25" spans="1:11" s="126" customFormat="1" ht="14.25" customHeight="1">
      <c r="A25" s="172" t="s">
        <v>62</v>
      </c>
      <c r="B25" s="173"/>
      <c r="C25" s="162">
        <f t="shared" ref="C25:I25" si="2">SUM(C9:C24)</f>
        <v>405</v>
      </c>
      <c r="D25" s="128">
        <f t="shared" si="2"/>
        <v>3595.9377820000009</v>
      </c>
      <c r="E25" s="162">
        <f t="shared" si="2"/>
        <v>159</v>
      </c>
      <c r="F25" s="128">
        <f t="shared" si="2"/>
        <v>442.09694651806637</v>
      </c>
      <c r="G25" s="162">
        <f t="shared" si="2"/>
        <v>367</v>
      </c>
      <c r="H25" s="128">
        <f t="shared" si="2"/>
        <v>255.42473719000003</v>
      </c>
      <c r="I25" s="128">
        <f t="shared" si="2"/>
        <v>4293.4594657080652</v>
      </c>
      <c r="J25" s="128"/>
      <c r="K25" s="128">
        <f>I25/'thang 2'!D10*100</f>
        <v>138.61665852662824</v>
      </c>
    </row>
    <row r="26" spans="1:11" s="114" customFormat="1" ht="14.25" customHeight="1">
      <c r="A26" s="163"/>
      <c r="B26" s="163"/>
      <c r="C26" s="164"/>
      <c r="D26" s="95"/>
      <c r="E26" s="164"/>
      <c r="F26" s="95"/>
      <c r="G26" s="164"/>
      <c r="H26" s="95"/>
      <c r="I26" s="95"/>
      <c r="J26" s="95"/>
      <c r="K26" s="96"/>
    </row>
    <row r="27" spans="1:11">
      <c r="A27" s="170" t="s">
        <v>320</v>
      </c>
      <c r="B27" s="170"/>
      <c r="C27" s="170"/>
      <c r="D27" s="170"/>
      <c r="E27" s="170"/>
      <c r="F27" s="170"/>
      <c r="G27" s="170"/>
      <c r="H27" s="170"/>
      <c r="I27" s="170"/>
      <c r="J27" s="170"/>
      <c r="K27" s="170"/>
    </row>
    <row r="28" spans="1:11">
      <c r="A28" s="174" t="str">
        <f>A6</f>
        <v>Tính từ 01/01/2024 đến 20/02/2024</v>
      </c>
      <c r="B28" s="174"/>
      <c r="C28" s="174"/>
      <c r="D28" s="174"/>
      <c r="E28" s="174"/>
      <c r="F28" s="174"/>
      <c r="G28" s="174"/>
      <c r="H28" s="174"/>
      <c r="I28" s="174"/>
      <c r="J28" s="174"/>
      <c r="K28" s="174"/>
    </row>
    <row r="30" spans="1:11" s="161" customFormat="1" ht="57">
      <c r="A30" s="106" t="s">
        <v>1</v>
      </c>
      <c r="B30" s="92" t="s">
        <v>63</v>
      </c>
      <c r="C30" s="92" t="s">
        <v>37</v>
      </c>
      <c r="D30" s="92" t="s">
        <v>38</v>
      </c>
      <c r="E30" s="92" t="s">
        <v>39</v>
      </c>
      <c r="F30" s="92" t="s">
        <v>40</v>
      </c>
      <c r="G30" s="92" t="s">
        <v>41</v>
      </c>
      <c r="H30" s="92" t="s">
        <v>42</v>
      </c>
      <c r="I30" s="92" t="s">
        <v>43</v>
      </c>
      <c r="J30" s="92" t="s">
        <v>312</v>
      </c>
      <c r="K30" s="93" t="s">
        <v>287</v>
      </c>
    </row>
    <row r="31" spans="1:11" s="31" customFormat="1">
      <c r="A31" s="34">
        <v>1</v>
      </c>
      <c r="B31" s="35" t="s">
        <v>64</v>
      </c>
      <c r="C31" s="29">
        <v>64</v>
      </c>
      <c r="D31" s="30">
        <v>1936.3400523099999</v>
      </c>
      <c r="E31" s="29">
        <v>18</v>
      </c>
      <c r="F31" s="30">
        <v>45.644730000000003</v>
      </c>
      <c r="G31" s="29">
        <v>42</v>
      </c>
      <c r="H31" s="30">
        <v>99.286208470000005</v>
      </c>
      <c r="I31" s="30">
        <f t="shared" ref="I31:I78" si="3">D31+F31+H31</f>
        <v>2081.2709907799999</v>
      </c>
      <c r="J31" s="30">
        <v>978.43837510999992</v>
      </c>
      <c r="K31" s="94">
        <f t="shared" ref="K31:K44" si="4">I31/J31*100</f>
        <v>212.71354882682471</v>
      </c>
    </row>
    <row r="32" spans="1:11" s="31" customFormat="1">
      <c r="A32" s="34">
        <v>2</v>
      </c>
      <c r="B32" s="36" t="s">
        <v>69</v>
      </c>
      <c r="C32" s="29">
        <v>38</v>
      </c>
      <c r="D32" s="30">
        <v>460.67897799999997</v>
      </c>
      <c r="E32" s="29">
        <v>17</v>
      </c>
      <c r="F32" s="30">
        <v>52.374777250000001</v>
      </c>
      <c r="G32" s="29">
        <v>9</v>
      </c>
      <c r="H32" s="30">
        <v>12.613695999999999</v>
      </c>
      <c r="I32" s="30">
        <f t="shared" si="3"/>
        <v>525.66745125</v>
      </c>
      <c r="J32" s="30">
        <v>103.42206060000001</v>
      </c>
      <c r="K32" s="94">
        <f t="shared" si="4"/>
        <v>508.27400672579518</v>
      </c>
    </row>
    <row r="33" spans="1:11" s="31" customFormat="1">
      <c r="A33" s="34">
        <v>3</v>
      </c>
      <c r="B33" s="35" t="s">
        <v>66</v>
      </c>
      <c r="C33" s="29">
        <v>27</v>
      </c>
      <c r="D33" s="30">
        <v>408.39594639999996</v>
      </c>
      <c r="E33" s="29">
        <v>16</v>
      </c>
      <c r="F33" s="30">
        <v>0.84545400000000004</v>
      </c>
      <c r="G33" s="29">
        <v>22</v>
      </c>
      <c r="H33" s="30">
        <v>13.108635079999997</v>
      </c>
      <c r="I33" s="30">
        <f t="shared" si="3"/>
        <v>422.35003547999997</v>
      </c>
      <c r="J33" s="30">
        <v>145.78202064859374</v>
      </c>
      <c r="K33" s="94">
        <f t="shared" si="4"/>
        <v>289.71339099357863</v>
      </c>
    </row>
    <row r="34" spans="1:11" s="31" customFormat="1">
      <c r="A34" s="34">
        <v>4</v>
      </c>
      <c r="B34" s="35" t="s">
        <v>65</v>
      </c>
      <c r="C34" s="29">
        <v>131</v>
      </c>
      <c r="D34" s="30">
        <v>381.56145185000003</v>
      </c>
      <c r="E34" s="29">
        <v>20</v>
      </c>
      <c r="F34" s="30">
        <v>7.7209463124999997</v>
      </c>
      <c r="G34" s="29">
        <v>56</v>
      </c>
      <c r="H34" s="30">
        <v>31.572826310000004</v>
      </c>
      <c r="I34" s="30">
        <f t="shared" si="3"/>
        <v>420.85522447250003</v>
      </c>
      <c r="J34" s="30">
        <v>341.66877713874999</v>
      </c>
      <c r="K34" s="94">
        <f t="shared" si="4"/>
        <v>123.17637801056453</v>
      </c>
    </row>
    <row r="35" spans="1:11" s="31" customFormat="1">
      <c r="A35" s="34">
        <v>5</v>
      </c>
      <c r="B35" s="35" t="s">
        <v>67</v>
      </c>
      <c r="C35" s="29">
        <v>52</v>
      </c>
      <c r="D35" s="30">
        <v>137.905385</v>
      </c>
      <c r="E35" s="29">
        <v>41</v>
      </c>
      <c r="F35" s="30">
        <v>61.837719549316404</v>
      </c>
      <c r="G35" s="29">
        <v>106</v>
      </c>
      <c r="H35" s="30">
        <v>20.869606419999997</v>
      </c>
      <c r="I35" s="30">
        <f t="shared" si="3"/>
        <v>220.6127109693164</v>
      </c>
      <c r="J35" s="30">
        <v>223.8946597975</v>
      </c>
      <c r="K35" s="94">
        <f t="shared" si="4"/>
        <v>98.534154931988141</v>
      </c>
    </row>
    <row r="36" spans="1:11" s="31" customFormat="1">
      <c r="A36" s="34">
        <v>6</v>
      </c>
      <c r="B36" s="30" t="s">
        <v>79</v>
      </c>
      <c r="C36" s="29">
        <v>7</v>
      </c>
      <c r="D36" s="30">
        <v>53.774999999999999</v>
      </c>
      <c r="E36" s="29">
        <v>6</v>
      </c>
      <c r="F36" s="30">
        <v>136.74</v>
      </c>
      <c r="G36" s="29">
        <v>3</v>
      </c>
      <c r="H36" s="30">
        <v>2.5714000000000001</v>
      </c>
      <c r="I36" s="30">
        <f t="shared" si="3"/>
        <v>193.08640000000003</v>
      </c>
      <c r="J36" s="30">
        <v>41.759948000000001</v>
      </c>
      <c r="K36" s="94">
        <f t="shared" si="4"/>
        <v>462.37222326043133</v>
      </c>
    </row>
    <row r="37" spans="1:11" s="31" customFormat="1">
      <c r="A37" s="34">
        <v>7</v>
      </c>
      <c r="B37" s="35" t="s">
        <v>68</v>
      </c>
      <c r="C37" s="29">
        <v>23</v>
      </c>
      <c r="D37" s="30">
        <v>66.946530299999992</v>
      </c>
      <c r="E37" s="29">
        <v>14</v>
      </c>
      <c r="F37" s="30">
        <v>40.461019999999998</v>
      </c>
      <c r="G37" s="29">
        <v>27</v>
      </c>
      <c r="H37" s="30">
        <v>23.623999610000006</v>
      </c>
      <c r="I37" s="30">
        <f t="shared" si="3"/>
        <v>131.03154991</v>
      </c>
      <c r="J37" s="30">
        <v>407.06037851000002</v>
      </c>
      <c r="K37" s="94">
        <f t="shared" si="4"/>
        <v>32.189708659345975</v>
      </c>
    </row>
    <row r="38" spans="1:11" s="31" customFormat="1">
      <c r="A38" s="34">
        <v>8</v>
      </c>
      <c r="B38" s="35" t="s">
        <v>76</v>
      </c>
      <c r="C38" s="29">
        <v>5</v>
      </c>
      <c r="D38" s="30">
        <v>30.517268390000002</v>
      </c>
      <c r="E38" s="29">
        <v>1</v>
      </c>
      <c r="F38" s="30">
        <v>16</v>
      </c>
      <c r="G38" s="29">
        <v>3</v>
      </c>
      <c r="H38" s="30">
        <v>1.097175</v>
      </c>
      <c r="I38" s="30">
        <f t="shared" si="3"/>
        <v>47.614443389999998</v>
      </c>
      <c r="J38" s="30">
        <v>25.677327600000002</v>
      </c>
      <c r="K38" s="94">
        <f t="shared" si="4"/>
        <v>185.43379642825445</v>
      </c>
    </row>
    <row r="39" spans="1:11" s="31" customFormat="1">
      <c r="A39" s="34">
        <v>9</v>
      </c>
      <c r="B39" s="35" t="s">
        <v>74</v>
      </c>
      <c r="C39" s="29">
        <v>9</v>
      </c>
      <c r="D39" s="30">
        <v>26.937468190000001</v>
      </c>
      <c r="E39" s="29">
        <v>1</v>
      </c>
      <c r="F39" s="30">
        <v>8.6413829999999994</v>
      </c>
      <c r="G39" s="29">
        <v>10</v>
      </c>
      <c r="H39" s="30">
        <v>0.61711568999999999</v>
      </c>
      <c r="I39" s="30">
        <f t="shared" si="3"/>
        <v>36.19596688</v>
      </c>
      <c r="J39" s="30">
        <v>1.297813375</v>
      </c>
      <c r="K39" s="94">
        <f t="shared" si="4"/>
        <v>2788.9962900097248</v>
      </c>
    </row>
    <row r="40" spans="1:11" s="31" customFormat="1">
      <c r="A40" s="34">
        <v>10</v>
      </c>
      <c r="B40" s="35" t="s">
        <v>83</v>
      </c>
      <c r="C40" s="29">
        <v>3</v>
      </c>
      <c r="D40" s="30">
        <v>40.407331999999997</v>
      </c>
      <c r="E40" s="29">
        <v>0</v>
      </c>
      <c r="F40" s="30">
        <v>0</v>
      </c>
      <c r="G40" s="29">
        <v>4</v>
      </c>
      <c r="H40" s="30">
        <v>4.84828101</v>
      </c>
      <c r="I40" s="30">
        <f t="shared" si="3"/>
        <v>45.255613009999998</v>
      </c>
      <c r="J40" s="30">
        <v>0.62972287999999998</v>
      </c>
      <c r="K40" s="94">
        <f t="shared" si="4"/>
        <v>7186.5918243275519</v>
      </c>
    </row>
    <row r="41" spans="1:11" s="31" customFormat="1">
      <c r="A41" s="34">
        <v>11</v>
      </c>
      <c r="B41" s="35" t="s">
        <v>70</v>
      </c>
      <c r="C41" s="29">
        <v>1</v>
      </c>
      <c r="D41" s="30">
        <v>2.378196</v>
      </c>
      <c r="E41" s="29">
        <v>4</v>
      </c>
      <c r="F41" s="30">
        <v>32.5</v>
      </c>
      <c r="G41" s="29">
        <v>1</v>
      </c>
      <c r="H41" s="30">
        <v>0.24012449</v>
      </c>
      <c r="I41" s="30">
        <f t="shared" si="3"/>
        <v>35.118320490000002</v>
      </c>
      <c r="J41" s="30">
        <v>16.357234999999999</v>
      </c>
      <c r="K41" s="94">
        <f t="shared" si="4"/>
        <v>214.69594641148095</v>
      </c>
    </row>
    <row r="42" spans="1:11" s="31" customFormat="1">
      <c r="A42" s="34">
        <v>12</v>
      </c>
      <c r="B42" s="35" t="s">
        <v>110</v>
      </c>
      <c r="C42" s="29">
        <v>1</v>
      </c>
      <c r="D42" s="30">
        <v>1.081</v>
      </c>
      <c r="E42" s="29">
        <v>0</v>
      </c>
      <c r="F42" s="30">
        <v>0</v>
      </c>
      <c r="G42" s="29">
        <v>1</v>
      </c>
      <c r="H42" s="30">
        <v>30.634274999999999</v>
      </c>
      <c r="I42" s="30">
        <f t="shared" si="3"/>
        <v>31.715274999999998</v>
      </c>
      <c r="J42" s="30">
        <v>0.16659568999999999</v>
      </c>
      <c r="K42" s="94">
        <f t="shared" si="4"/>
        <v>19037.272212744519</v>
      </c>
    </row>
    <row r="43" spans="1:11" s="31" customFormat="1">
      <c r="A43" s="34">
        <v>13</v>
      </c>
      <c r="B43" s="35" t="s">
        <v>73</v>
      </c>
      <c r="C43" s="29">
        <v>0</v>
      </c>
      <c r="D43" s="30">
        <v>0</v>
      </c>
      <c r="E43" s="29">
        <v>2</v>
      </c>
      <c r="F43" s="30">
        <v>28.9</v>
      </c>
      <c r="G43" s="29">
        <v>4</v>
      </c>
      <c r="H43" s="30">
        <v>0.33534079000000006</v>
      </c>
      <c r="I43" s="30">
        <f t="shared" si="3"/>
        <v>29.235340789999999</v>
      </c>
      <c r="J43" s="30">
        <v>368.97897336</v>
      </c>
      <c r="K43" s="94">
        <f t="shared" si="4"/>
        <v>7.9233080746517466</v>
      </c>
    </row>
    <row r="44" spans="1:11" s="31" customFormat="1">
      <c r="A44" s="34">
        <v>14</v>
      </c>
      <c r="B44" s="35" t="s">
        <v>101</v>
      </c>
      <c r="C44" s="29">
        <v>1</v>
      </c>
      <c r="D44" s="30">
        <v>0.125</v>
      </c>
      <c r="E44" s="29">
        <v>1</v>
      </c>
      <c r="F44" s="30">
        <v>19</v>
      </c>
      <c r="G44" s="29">
        <v>1</v>
      </c>
      <c r="H44" s="30">
        <v>0.123</v>
      </c>
      <c r="I44" s="30">
        <f t="shared" si="3"/>
        <v>19.248000000000001</v>
      </c>
      <c r="J44" s="30">
        <v>4.0696999999999997E-2</v>
      </c>
      <c r="K44" s="94">
        <f t="shared" si="4"/>
        <v>47295.869474408435</v>
      </c>
    </row>
    <row r="45" spans="1:11" s="31" customFormat="1">
      <c r="A45" s="34">
        <v>15</v>
      </c>
      <c r="B45" s="35" t="s">
        <v>209</v>
      </c>
      <c r="C45" s="29">
        <v>0</v>
      </c>
      <c r="D45" s="30">
        <v>0</v>
      </c>
      <c r="E45" s="29">
        <v>1</v>
      </c>
      <c r="F45" s="30">
        <v>10</v>
      </c>
      <c r="G45" s="29">
        <v>0</v>
      </c>
      <c r="H45" s="30">
        <v>0</v>
      </c>
      <c r="I45" s="30">
        <f t="shared" si="3"/>
        <v>10</v>
      </c>
      <c r="J45" s="30"/>
      <c r="K45" s="94"/>
    </row>
    <row r="46" spans="1:11" s="31" customFormat="1">
      <c r="A46" s="34">
        <v>16</v>
      </c>
      <c r="B46" s="35" t="s">
        <v>78</v>
      </c>
      <c r="C46" s="29">
        <v>3</v>
      </c>
      <c r="D46" s="30">
        <v>1.1640109999999999</v>
      </c>
      <c r="E46" s="29">
        <v>3</v>
      </c>
      <c r="F46" s="30">
        <v>6.3885100000000001</v>
      </c>
      <c r="G46" s="29">
        <v>2</v>
      </c>
      <c r="H46" s="30">
        <v>0.147811</v>
      </c>
      <c r="I46" s="30">
        <f t="shared" si="3"/>
        <v>7.7003320000000004</v>
      </c>
      <c r="J46" s="30">
        <v>24.30806063</v>
      </c>
      <c r="K46" s="94">
        <f t="shared" ref="K46:K55" si="5">I46/J46*100</f>
        <v>31.678101010232673</v>
      </c>
    </row>
    <row r="47" spans="1:11" s="31" customFormat="1">
      <c r="A47" s="34">
        <v>17</v>
      </c>
      <c r="B47" s="35" t="s">
        <v>84</v>
      </c>
      <c r="C47" s="29">
        <v>1</v>
      </c>
      <c r="D47" s="30">
        <v>0.05</v>
      </c>
      <c r="E47" s="29">
        <v>2</v>
      </c>
      <c r="F47" s="30">
        <v>5.81</v>
      </c>
      <c r="G47" s="29">
        <v>1</v>
      </c>
      <c r="H47" s="30">
        <v>2.0019999999999999E-3</v>
      </c>
      <c r="I47" s="30">
        <f t="shared" si="3"/>
        <v>5.8620019999999995</v>
      </c>
      <c r="J47" s="30">
        <v>0.70672752000000005</v>
      </c>
      <c r="K47" s="94">
        <f t="shared" si="5"/>
        <v>829.45715768928869</v>
      </c>
    </row>
    <row r="48" spans="1:11" s="31" customFormat="1">
      <c r="A48" s="34">
        <v>18</v>
      </c>
      <c r="B48" s="35" t="s">
        <v>75</v>
      </c>
      <c r="C48" s="29">
        <v>12</v>
      </c>
      <c r="D48" s="30">
        <v>3.221679</v>
      </c>
      <c r="E48" s="29">
        <v>2</v>
      </c>
      <c r="F48" s="30">
        <v>-3.147259375E-2</v>
      </c>
      <c r="G48" s="29">
        <v>12</v>
      </c>
      <c r="H48" s="30">
        <v>2.4053282999999999</v>
      </c>
      <c r="I48" s="30">
        <f t="shared" si="3"/>
        <v>5.5955347062499996</v>
      </c>
      <c r="J48" s="30">
        <v>11.689466000000001</v>
      </c>
      <c r="K48" s="94">
        <f t="shared" si="5"/>
        <v>47.86818068721017</v>
      </c>
    </row>
    <row r="49" spans="1:11" s="31" customFormat="1">
      <c r="A49" s="34">
        <v>19</v>
      </c>
      <c r="B49" s="35" t="s">
        <v>82</v>
      </c>
      <c r="C49" s="29">
        <v>1</v>
      </c>
      <c r="D49" s="30">
        <v>3.5</v>
      </c>
      <c r="E49" s="29">
        <v>2</v>
      </c>
      <c r="F49" s="30">
        <v>0.85</v>
      </c>
      <c r="G49" s="29">
        <v>0</v>
      </c>
      <c r="H49" s="30">
        <v>0</v>
      </c>
      <c r="I49" s="30">
        <f t="shared" si="3"/>
        <v>4.3499999999999996</v>
      </c>
      <c r="J49" s="30">
        <v>15.908479999999999</v>
      </c>
      <c r="K49" s="94">
        <f t="shared" si="5"/>
        <v>27.34390714889166</v>
      </c>
    </row>
    <row r="50" spans="1:11" s="31" customFormat="1">
      <c r="A50" s="34">
        <v>20</v>
      </c>
      <c r="B50" s="35" t="s">
        <v>115</v>
      </c>
      <c r="C50" s="29">
        <v>2</v>
      </c>
      <c r="D50" s="30">
        <v>0.04</v>
      </c>
      <c r="E50" s="29">
        <v>1</v>
      </c>
      <c r="F50" s="30">
        <v>3.5</v>
      </c>
      <c r="G50" s="29">
        <v>1</v>
      </c>
      <c r="H50" s="30">
        <v>4.0765999999999997E-2</v>
      </c>
      <c r="I50" s="30">
        <f t="shared" si="3"/>
        <v>3.5807660000000001</v>
      </c>
      <c r="J50" s="30">
        <v>0.52600086000000001</v>
      </c>
      <c r="K50" s="94">
        <f t="shared" si="5"/>
        <v>680.75287937742155</v>
      </c>
    </row>
    <row r="51" spans="1:11" s="31" customFormat="1">
      <c r="A51" s="34">
        <v>21</v>
      </c>
      <c r="B51" s="35" t="s">
        <v>99</v>
      </c>
      <c r="C51" s="29">
        <v>0</v>
      </c>
      <c r="D51" s="30">
        <v>0</v>
      </c>
      <c r="E51" s="29">
        <v>0</v>
      </c>
      <c r="F51" s="30">
        <v>0</v>
      </c>
      <c r="G51" s="29">
        <v>10</v>
      </c>
      <c r="H51" s="30">
        <v>2.4385036600000003</v>
      </c>
      <c r="I51" s="30">
        <f t="shared" si="3"/>
        <v>2.4385036600000003</v>
      </c>
      <c r="J51" s="30">
        <v>1.8605770800000001</v>
      </c>
      <c r="K51" s="94">
        <f t="shared" si="5"/>
        <v>131.06168436730394</v>
      </c>
    </row>
    <row r="52" spans="1:11" s="31" customFormat="1">
      <c r="A52" s="34">
        <v>22</v>
      </c>
      <c r="B52" s="35" t="s">
        <v>88</v>
      </c>
      <c r="C52" s="29">
        <v>5</v>
      </c>
      <c r="D52" s="30">
        <v>0.166579</v>
      </c>
      <c r="E52" s="29">
        <v>1</v>
      </c>
      <c r="F52" s="30">
        <v>0.125</v>
      </c>
      <c r="G52" s="29">
        <v>14</v>
      </c>
      <c r="H52" s="30">
        <v>1.58642924</v>
      </c>
      <c r="I52" s="30">
        <f t="shared" si="3"/>
        <v>1.87800824</v>
      </c>
      <c r="J52" s="30">
        <v>3.7006993799999996</v>
      </c>
      <c r="K52" s="94">
        <f t="shared" si="5"/>
        <v>50.747387106055619</v>
      </c>
    </row>
    <row r="53" spans="1:11" s="31" customFormat="1">
      <c r="A53" s="34">
        <v>23</v>
      </c>
      <c r="B53" s="35" t="s">
        <v>93</v>
      </c>
      <c r="C53" s="29">
        <v>0</v>
      </c>
      <c r="D53" s="30">
        <v>0</v>
      </c>
      <c r="E53" s="29">
        <v>0</v>
      </c>
      <c r="F53" s="30">
        <v>0</v>
      </c>
      <c r="G53" s="29">
        <v>3</v>
      </c>
      <c r="H53" s="30">
        <v>1.1775690000000001</v>
      </c>
      <c r="I53" s="30">
        <f t="shared" si="3"/>
        <v>1.1775690000000001</v>
      </c>
      <c r="J53" s="30">
        <v>0.38947500000000002</v>
      </c>
      <c r="K53" s="94">
        <f t="shared" si="5"/>
        <v>302.34777585210861</v>
      </c>
    </row>
    <row r="54" spans="1:11" s="31" customFormat="1">
      <c r="A54" s="34">
        <v>24</v>
      </c>
      <c r="B54" s="30" t="s">
        <v>89</v>
      </c>
      <c r="C54" s="29">
        <v>1</v>
      </c>
      <c r="D54" s="30">
        <v>4.4999999999999998E-2</v>
      </c>
      <c r="E54" s="29">
        <v>1</v>
      </c>
      <c r="F54" s="30">
        <v>1.231427</v>
      </c>
      <c r="G54" s="29">
        <v>1</v>
      </c>
      <c r="H54" s="30">
        <v>9.3003000000000002E-2</v>
      </c>
      <c r="I54" s="30">
        <f t="shared" si="3"/>
        <v>1.3694299999999999</v>
      </c>
      <c r="J54" s="30">
        <v>10.273088999999999</v>
      </c>
      <c r="K54" s="94">
        <f t="shared" si="5"/>
        <v>13.330265122788287</v>
      </c>
    </row>
    <row r="55" spans="1:11" s="31" customFormat="1">
      <c r="A55" s="34">
        <v>25</v>
      </c>
      <c r="B55" s="35" t="s">
        <v>77</v>
      </c>
      <c r="C55" s="29">
        <v>2</v>
      </c>
      <c r="D55" s="30">
        <v>3.5000000000000003E-2</v>
      </c>
      <c r="E55" s="29">
        <v>1</v>
      </c>
      <c r="F55" s="30">
        <v>1.0988990000000001</v>
      </c>
      <c r="G55" s="29">
        <v>4</v>
      </c>
      <c r="H55" s="30">
        <v>0.166356</v>
      </c>
      <c r="I55" s="30">
        <f t="shared" si="3"/>
        <v>1.3002549999999999</v>
      </c>
      <c r="J55" s="30">
        <v>10.010564329999999</v>
      </c>
      <c r="K55" s="94">
        <f t="shared" si="5"/>
        <v>12.988828173286409</v>
      </c>
    </row>
    <row r="56" spans="1:11" s="31" customFormat="1">
      <c r="A56" s="34">
        <v>26</v>
      </c>
      <c r="B56" s="35" t="s">
        <v>210</v>
      </c>
      <c r="C56" s="29">
        <v>0</v>
      </c>
      <c r="D56" s="30">
        <v>0</v>
      </c>
      <c r="E56" s="29">
        <v>0</v>
      </c>
      <c r="F56" s="30">
        <v>0</v>
      </c>
      <c r="G56" s="29">
        <v>1</v>
      </c>
      <c r="H56" s="30">
        <v>1.198</v>
      </c>
      <c r="I56" s="30">
        <f t="shared" si="3"/>
        <v>1.198</v>
      </c>
      <c r="J56" s="30"/>
      <c r="K56" s="94"/>
    </row>
    <row r="57" spans="1:11" s="31" customFormat="1">
      <c r="A57" s="34">
        <v>27</v>
      </c>
      <c r="B57" s="35" t="s">
        <v>71</v>
      </c>
      <c r="C57" s="29">
        <v>6</v>
      </c>
      <c r="D57" s="30">
        <v>0.39207155999999999</v>
      </c>
      <c r="E57" s="29">
        <v>0</v>
      </c>
      <c r="F57" s="30">
        <v>0</v>
      </c>
      <c r="G57" s="29">
        <v>5</v>
      </c>
      <c r="H57" s="30">
        <v>0.78864400000000001</v>
      </c>
      <c r="I57" s="30">
        <f t="shared" si="3"/>
        <v>1.1807155599999999</v>
      </c>
      <c r="J57" s="30">
        <v>1.7970696100000001</v>
      </c>
      <c r="K57" s="94">
        <f>I57/J57*100</f>
        <v>65.702271822403134</v>
      </c>
    </row>
    <row r="58" spans="1:11" s="31" customFormat="1">
      <c r="A58" s="34">
        <v>28</v>
      </c>
      <c r="B58" s="35" t="s">
        <v>85</v>
      </c>
      <c r="C58" s="29">
        <v>0</v>
      </c>
      <c r="D58" s="30">
        <v>0</v>
      </c>
      <c r="E58" s="29">
        <v>1</v>
      </c>
      <c r="F58" s="30">
        <v>0.95855299999999999</v>
      </c>
      <c r="G58" s="29">
        <v>0</v>
      </c>
      <c r="H58" s="30">
        <v>0</v>
      </c>
      <c r="I58" s="30">
        <f t="shared" si="3"/>
        <v>0.95855299999999999</v>
      </c>
      <c r="J58" s="30"/>
      <c r="K58" s="94"/>
    </row>
    <row r="59" spans="1:11" s="31" customFormat="1">
      <c r="A59" s="34">
        <v>29</v>
      </c>
      <c r="B59" s="35" t="s">
        <v>90</v>
      </c>
      <c r="C59" s="29">
        <v>0</v>
      </c>
      <c r="D59" s="30">
        <v>0</v>
      </c>
      <c r="E59" s="29">
        <v>0</v>
      </c>
      <c r="F59" s="30">
        <v>0</v>
      </c>
      <c r="G59" s="29">
        <v>1</v>
      </c>
      <c r="H59" s="30">
        <v>0.85499999999999998</v>
      </c>
      <c r="I59" s="30">
        <f t="shared" si="3"/>
        <v>0.85499999999999998</v>
      </c>
      <c r="J59" s="30"/>
      <c r="K59" s="94"/>
    </row>
    <row r="60" spans="1:11" s="31" customFormat="1">
      <c r="A60" s="34">
        <v>30</v>
      </c>
      <c r="B60" s="35" t="s">
        <v>94</v>
      </c>
      <c r="C60" s="29">
        <v>2</v>
      </c>
      <c r="D60" s="30">
        <v>0.33449099999999998</v>
      </c>
      <c r="E60" s="29">
        <v>0</v>
      </c>
      <c r="F60" s="30">
        <v>0</v>
      </c>
      <c r="G60" s="29">
        <v>1</v>
      </c>
      <c r="H60" s="30">
        <v>0.24360399999999999</v>
      </c>
      <c r="I60" s="30">
        <f t="shared" si="3"/>
        <v>0.57809500000000003</v>
      </c>
      <c r="J60" s="30">
        <v>1.9593998100000001</v>
      </c>
      <c r="K60" s="94">
        <f>I60/J60*100</f>
        <v>29.50367745518971</v>
      </c>
    </row>
    <row r="61" spans="1:11" s="31" customFormat="1">
      <c r="A61" s="34">
        <v>31</v>
      </c>
      <c r="B61" s="35" t="s">
        <v>81</v>
      </c>
      <c r="C61" s="29">
        <v>0</v>
      </c>
      <c r="D61" s="30">
        <v>0</v>
      </c>
      <c r="E61" s="29">
        <v>0</v>
      </c>
      <c r="F61" s="30">
        <v>0</v>
      </c>
      <c r="G61" s="29">
        <v>1</v>
      </c>
      <c r="H61" s="30">
        <v>0.55503400000000003</v>
      </c>
      <c r="I61" s="30">
        <f t="shared" si="3"/>
        <v>0.55503400000000003</v>
      </c>
      <c r="J61" s="30">
        <v>99.631602720000004</v>
      </c>
      <c r="K61" s="94">
        <f>I61/J61*100</f>
        <v>0.55708629074234772</v>
      </c>
    </row>
    <row r="62" spans="1:11" s="31" customFormat="1">
      <c r="A62" s="34">
        <v>32</v>
      </c>
      <c r="B62" s="35" t="s">
        <v>105</v>
      </c>
      <c r="C62" s="29">
        <v>0</v>
      </c>
      <c r="D62" s="30">
        <v>0</v>
      </c>
      <c r="E62" s="29">
        <v>1</v>
      </c>
      <c r="F62" s="30">
        <v>0.55000000000000004</v>
      </c>
      <c r="G62" s="29">
        <v>0</v>
      </c>
      <c r="H62" s="30">
        <v>0</v>
      </c>
      <c r="I62" s="30">
        <f t="shared" si="3"/>
        <v>0.55000000000000004</v>
      </c>
      <c r="J62" s="30">
        <v>8.6834750000000002E-2</v>
      </c>
      <c r="K62" s="94">
        <f>I62/J62*100</f>
        <v>633.38697929112482</v>
      </c>
    </row>
    <row r="63" spans="1:11" s="31" customFormat="1">
      <c r="A63" s="34">
        <v>33</v>
      </c>
      <c r="B63" s="35" t="s">
        <v>95</v>
      </c>
      <c r="C63" s="29">
        <v>2</v>
      </c>
      <c r="D63" s="30">
        <v>3.4558999999999999E-2</v>
      </c>
      <c r="E63" s="29">
        <v>0</v>
      </c>
      <c r="F63" s="30">
        <v>0</v>
      </c>
      <c r="G63" s="29">
        <v>11</v>
      </c>
      <c r="H63" s="30">
        <v>0.49364689</v>
      </c>
      <c r="I63" s="30">
        <f t="shared" si="3"/>
        <v>0.52820588999999996</v>
      </c>
      <c r="J63" s="30">
        <v>3.2181616799999997</v>
      </c>
      <c r="K63" s="94">
        <f>I63/J63*100</f>
        <v>16.413280081067896</v>
      </c>
    </row>
    <row r="64" spans="1:11" s="31" customFormat="1">
      <c r="A64" s="34">
        <v>34</v>
      </c>
      <c r="B64" s="35" t="s">
        <v>212</v>
      </c>
      <c r="C64" s="29">
        <v>1</v>
      </c>
      <c r="D64" s="30">
        <v>0.5</v>
      </c>
      <c r="E64" s="29">
        <v>0</v>
      </c>
      <c r="F64" s="30">
        <v>0</v>
      </c>
      <c r="G64" s="29">
        <v>0</v>
      </c>
      <c r="H64" s="30">
        <v>0</v>
      </c>
      <c r="I64" s="30">
        <f t="shared" si="3"/>
        <v>0.5</v>
      </c>
      <c r="J64" s="30"/>
      <c r="K64" s="94"/>
    </row>
    <row r="65" spans="1:11" s="31" customFormat="1">
      <c r="A65" s="34">
        <v>35</v>
      </c>
      <c r="B65" s="35" t="s">
        <v>141</v>
      </c>
      <c r="C65" s="29">
        <v>1</v>
      </c>
      <c r="D65" s="30">
        <v>2.4782999999999999E-2</v>
      </c>
      <c r="E65" s="29">
        <v>0</v>
      </c>
      <c r="F65" s="30">
        <v>0</v>
      </c>
      <c r="G65" s="29">
        <v>1</v>
      </c>
      <c r="H65" s="30">
        <v>0.38701622999999996</v>
      </c>
      <c r="I65" s="30">
        <f t="shared" si="3"/>
        <v>0.41179922999999996</v>
      </c>
      <c r="J65" s="30">
        <v>0.55457900000000004</v>
      </c>
      <c r="K65" s="94">
        <f>I65/J65*100</f>
        <v>74.254385759287672</v>
      </c>
    </row>
    <row r="66" spans="1:11" s="31" customFormat="1">
      <c r="A66" s="34">
        <v>36</v>
      </c>
      <c r="B66" s="35" t="s">
        <v>252</v>
      </c>
      <c r="C66" s="29">
        <v>0</v>
      </c>
      <c r="D66" s="30">
        <v>0</v>
      </c>
      <c r="E66" s="29">
        <v>0</v>
      </c>
      <c r="F66" s="30">
        <v>0</v>
      </c>
      <c r="G66" s="29">
        <v>2</v>
      </c>
      <c r="H66" s="30">
        <v>0.369363</v>
      </c>
      <c r="I66" s="30">
        <f t="shared" si="3"/>
        <v>0.369363</v>
      </c>
      <c r="J66" s="30"/>
      <c r="K66" s="94"/>
    </row>
    <row r="67" spans="1:11" s="31" customFormat="1">
      <c r="A67" s="34">
        <v>37</v>
      </c>
      <c r="B67" s="35" t="s">
        <v>239</v>
      </c>
      <c r="C67" s="29">
        <v>0</v>
      </c>
      <c r="D67" s="30">
        <v>0</v>
      </c>
      <c r="E67" s="29">
        <v>0</v>
      </c>
      <c r="F67" s="30">
        <v>0</v>
      </c>
      <c r="G67" s="29">
        <v>1</v>
      </c>
      <c r="H67" s="30">
        <v>0.33333400000000002</v>
      </c>
      <c r="I67" s="30">
        <f t="shared" si="3"/>
        <v>0.33333400000000002</v>
      </c>
      <c r="J67" s="30"/>
      <c r="K67" s="94"/>
    </row>
    <row r="68" spans="1:11" s="31" customFormat="1">
      <c r="A68" s="34">
        <v>38</v>
      </c>
      <c r="B68" s="35" t="s">
        <v>127</v>
      </c>
      <c r="C68" s="29">
        <v>0</v>
      </c>
      <c r="D68" s="30">
        <v>0</v>
      </c>
      <c r="E68" s="29">
        <v>1</v>
      </c>
      <c r="F68" s="30">
        <v>0.25</v>
      </c>
      <c r="G68" s="29">
        <v>0</v>
      </c>
      <c r="H68" s="30">
        <v>0</v>
      </c>
      <c r="I68" s="30">
        <f t="shared" si="3"/>
        <v>0.25</v>
      </c>
      <c r="J68" s="30"/>
      <c r="K68" s="94"/>
    </row>
    <row r="69" spans="1:11" s="31" customFormat="1">
      <c r="A69" s="34">
        <v>39</v>
      </c>
      <c r="B69" s="35" t="s">
        <v>240</v>
      </c>
      <c r="C69" s="29">
        <v>0</v>
      </c>
      <c r="D69" s="30">
        <v>0</v>
      </c>
      <c r="E69" s="29">
        <v>0</v>
      </c>
      <c r="F69" s="30">
        <v>0</v>
      </c>
      <c r="G69" s="29">
        <v>1</v>
      </c>
      <c r="H69" s="30">
        <v>0.25</v>
      </c>
      <c r="I69" s="30">
        <f t="shared" si="3"/>
        <v>0.25</v>
      </c>
      <c r="J69" s="30"/>
      <c r="K69" s="94"/>
    </row>
    <row r="70" spans="1:11" s="31" customFormat="1">
      <c r="A70" s="34">
        <v>40</v>
      </c>
      <c r="B70" s="35" t="s">
        <v>98</v>
      </c>
      <c r="C70" s="29">
        <v>0</v>
      </c>
      <c r="D70" s="30">
        <v>0</v>
      </c>
      <c r="E70" s="29">
        <v>0</v>
      </c>
      <c r="F70" s="30">
        <v>0</v>
      </c>
      <c r="G70" s="29">
        <v>1</v>
      </c>
      <c r="H70" s="30">
        <v>0.20292199999999999</v>
      </c>
      <c r="I70" s="30">
        <f t="shared" si="3"/>
        <v>0.20292199999999999</v>
      </c>
      <c r="J70" s="30">
        <v>0.30836999999999998</v>
      </c>
      <c r="K70" s="94">
        <f t="shared" ref="K70:K75" si="6">I70/J70*100</f>
        <v>65.804715114959293</v>
      </c>
    </row>
    <row r="71" spans="1:11" s="31" customFormat="1">
      <c r="A71" s="34">
        <v>41</v>
      </c>
      <c r="B71" s="35" t="s">
        <v>132</v>
      </c>
      <c r="C71" s="29">
        <v>0</v>
      </c>
      <c r="D71" s="30">
        <v>0</v>
      </c>
      <c r="E71" s="29">
        <v>0</v>
      </c>
      <c r="F71" s="30">
        <v>0</v>
      </c>
      <c r="G71" s="29">
        <v>1</v>
      </c>
      <c r="H71" s="30">
        <v>0.123458</v>
      </c>
      <c r="I71" s="30">
        <f t="shared" si="3"/>
        <v>0.123458</v>
      </c>
      <c r="J71" s="30">
        <v>0.25148900000000002</v>
      </c>
      <c r="K71" s="94">
        <f t="shared" si="6"/>
        <v>49.090815105233226</v>
      </c>
    </row>
    <row r="72" spans="1:11" s="31" customFormat="1">
      <c r="A72" s="34">
        <v>42</v>
      </c>
      <c r="B72" s="35" t="s">
        <v>117</v>
      </c>
      <c r="C72" s="29">
        <v>1</v>
      </c>
      <c r="D72" s="30">
        <v>4.4999999999999998E-2</v>
      </c>
      <c r="E72" s="29">
        <v>0</v>
      </c>
      <c r="F72" s="30">
        <v>0</v>
      </c>
      <c r="G72" s="29">
        <v>0</v>
      </c>
      <c r="H72" s="30">
        <v>0</v>
      </c>
      <c r="I72" s="30">
        <f t="shared" si="3"/>
        <v>4.4999999999999998E-2</v>
      </c>
      <c r="J72" s="30">
        <v>163.49199999999999</v>
      </c>
      <c r="K72" s="94">
        <f t="shared" si="6"/>
        <v>2.7524282533701958E-2</v>
      </c>
    </row>
    <row r="73" spans="1:11" s="31" customFormat="1">
      <c r="A73" s="34">
        <v>43</v>
      </c>
      <c r="B73" s="35" t="s">
        <v>112</v>
      </c>
      <c r="C73" s="29">
        <v>1</v>
      </c>
      <c r="D73" s="30">
        <v>0.03</v>
      </c>
      <c r="E73" s="29">
        <v>0</v>
      </c>
      <c r="F73" s="30">
        <v>0</v>
      </c>
      <c r="G73" s="29">
        <v>0</v>
      </c>
      <c r="H73" s="30">
        <v>0</v>
      </c>
      <c r="I73" s="30">
        <f t="shared" si="3"/>
        <v>0.03</v>
      </c>
      <c r="J73" s="30">
        <v>0.25589200000000001</v>
      </c>
      <c r="K73" s="94">
        <f t="shared" si="6"/>
        <v>11.723695934222249</v>
      </c>
    </row>
    <row r="74" spans="1:11" s="31" customFormat="1">
      <c r="A74" s="34">
        <v>44</v>
      </c>
      <c r="B74" s="35" t="s">
        <v>142</v>
      </c>
      <c r="C74" s="29">
        <v>0</v>
      </c>
      <c r="D74" s="30">
        <v>0</v>
      </c>
      <c r="E74" s="29">
        <v>0</v>
      </c>
      <c r="F74" s="30">
        <v>0</v>
      </c>
      <c r="G74" s="29">
        <v>1</v>
      </c>
      <c r="H74" s="30">
        <v>1.2557E-2</v>
      </c>
      <c r="I74" s="30">
        <f t="shared" si="3"/>
        <v>1.2557E-2</v>
      </c>
      <c r="J74" s="30">
        <v>2.0833000000000001E-2</v>
      </c>
      <c r="K74" s="94">
        <f t="shared" si="6"/>
        <v>60.274564393030282</v>
      </c>
    </row>
    <row r="75" spans="1:11" s="31" customFormat="1">
      <c r="A75" s="34">
        <v>45</v>
      </c>
      <c r="B75" s="35" t="s">
        <v>116</v>
      </c>
      <c r="C75" s="29">
        <v>0</v>
      </c>
      <c r="D75" s="30">
        <v>0</v>
      </c>
      <c r="E75" s="29">
        <v>0</v>
      </c>
      <c r="F75" s="30">
        <v>0</v>
      </c>
      <c r="G75" s="29">
        <v>1</v>
      </c>
      <c r="H75" s="30">
        <v>1.2279999999999999E-2</v>
      </c>
      <c r="I75" s="30">
        <f t="shared" si="3"/>
        <v>1.2279999999999999E-2</v>
      </c>
      <c r="J75" s="30">
        <v>0.11049824</v>
      </c>
      <c r="K75" s="94">
        <f t="shared" si="6"/>
        <v>11.113299180149836</v>
      </c>
    </row>
    <row r="76" spans="1:11" s="31" customFormat="1">
      <c r="A76" s="34">
        <v>46</v>
      </c>
      <c r="B76" s="35" t="s">
        <v>311</v>
      </c>
      <c r="C76" s="29">
        <v>1</v>
      </c>
      <c r="D76" s="30">
        <v>5.0000000000000001E-3</v>
      </c>
      <c r="E76" s="29">
        <v>0</v>
      </c>
      <c r="F76" s="30">
        <v>0</v>
      </c>
      <c r="G76" s="29">
        <v>0</v>
      </c>
      <c r="H76" s="30">
        <v>0</v>
      </c>
      <c r="I76" s="30">
        <f t="shared" si="3"/>
        <v>5.0000000000000001E-3</v>
      </c>
      <c r="J76" s="30"/>
      <c r="K76" s="94"/>
    </row>
    <row r="77" spans="1:11" s="31" customFormat="1">
      <c r="A77" s="34">
        <v>47</v>
      </c>
      <c r="B77" s="35" t="s">
        <v>286</v>
      </c>
      <c r="C77" s="29">
        <v>0</v>
      </c>
      <c r="D77" s="30">
        <v>0</v>
      </c>
      <c r="E77" s="29">
        <v>0</v>
      </c>
      <c r="F77" s="30">
        <v>0</v>
      </c>
      <c r="G77" s="29">
        <v>1</v>
      </c>
      <c r="H77" s="160">
        <v>4.26E-4</v>
      </c>
      <c r="I77" s="160">
        <f t="shared" si="3"/>
        <v>4.26E-4</v>
      </c>
      <c r="J77" s="30"/>
      <c r="K77" s="94"/>
    </row>
    <row r="78" spans="1:11" s="31" customFormat="1">
      <c r="A78" s="34">
        <v>48</v>
      </c>
      <c r="B78" s="35" t="s">
        <v>103</v>
      </c>
      <c r="C78" s="29">
        <v>1</v>
      </c>
      <c r="D78" s="30">
        <v>39.299999999999997</v>
      </c>
      <c r="E78" s="29">
        <v>1</v>
      </c>
      <c r="F78" s="30">
        <v>-39.299999999999997</v>
      </c>
      <c r="G78" s="29">
        <v>0</v>
      </c>
      <c r="H78" s="30">
        <v>0</v>
      </c>
      <c r="I78" s="30">
        <f t="shared" si="3"/>
        <v>0</v>
      </c>
      <c r="J78" s="30">
        <v>30.168278999999998</v>
      </c>
      <c r="K78" s="94">
        <f>I78/J78*100</f>
        <v>0</v>
      </c>
    </row>
    <row r="79" spans="1:11" s="126" customFormat="1" ht="14.25">
      <c r="A79" s="172" t="s">
        <v>62</v>
      </c>
      <c r="B79" s="173"/>
      <c r="C79" s="162">
        <f t="shared" ref="C79:I79" si="7">SUM(C31:C78)</f>
        <v>405</v>
      </c>
      <c r="D79" s="128">
        <f t="shared" si="7"/>
        <v>3595.9377820000018</v>
      </c>
      <c r="E79" s="162">
        <f t="shared" si="7"/>
        <v>159</v>
      </c>
      <c r="F79" s="128">
        <f t="shared" si="7"/>
        <v>442.09694651806649</v>
      </c>
      <c r="G79" s="162">
        <f t="shared" si="7"/>
        <v>367</v>
      </c>
      <c r="H79" s="128">
        <f t="shared" si="7"/>
        <v>255.42473719000003</v>
      </c>
      <c r="I79" s="128">
        <f t="shared" si="7"/>
        <v>4293.4594657080661</v>
      </c>
      <c r="J79" s="128"/>
      <c r="K79" s="128">
        <f>K25</f>
        <v>138.61665852662824</v>
      </c>
    </row>
    <row r="80" spans="1:11" s="114" customFormat="1" ht="14.25">
      <c r="A80" s="163"/>
      <c r="B80" s="163"/>
      <c r="C80" s="164"/>
      <c r="D80" s="95"/>
      <c r="E80" s="164"/>
      <c r="F80" s="95"/>
      <c r="G80" s="164"/>
      <c r="H80" s="95"/>
      <c r="I80" s="95"/>
      <c r="J80" s="95"/>
      <c r="K80" s="96"/>
    </row>
    <row r="81" spans="1:11" s="114" customFormat="1">
      <c r="A81" s="163"/>
      <c r="B81" s="163"/>
      <c r="C81" s="164"/>
      <c r="D81" s="95"/>
      <c r="E81" s="164"/>
      <c r="F81" s="95"/>
      <c r="G81" s="164"/>
      <c r="H81" s="95"/>
      <c r="I81" s="95"/>
      <c r="J81" s="21"/>
      <c r="K81" s="21"/>
    </row>
    <row r="82" spans="1:11" s="114" customFormat="1">
      <c r="A82" s="163"/>
      <c r="B82" s="163"/>
      <c r="C82" s="164"/>
      <c r="D82" s="95"/>
      <c r="E82" s="164"/>
      <c r="F82" s="95"/>
      <c r="G82" s="164"/>
      <c r="H82" s="95"/>
      <c r="I82" s="95"/>
      <c r="J82" s="21"/>
      <c r="K82" s="21"/>
    </row>
    <row r="83" spans="1:11">
      <c r="A83" s="170" t="s">
        <v>321</v>
      </c>
      <c r="B83" s="170"/>
      <c r="C83" s="170"/>
      <c r="D83" s="170"/>
      <c r="E83" s="170"/>
      <c r="F83" s="170"/>
      <c r="G83" s="170"/>
      <c r="H83" s="170"/>
      <c r="I83" s="170"/>
      <c r="J83" s="170"/>
      <c r="K83" s="170"/>
    </row>
    <row r="84" spans="1:11">
      <c r="A84" s="174" t="str">
        <f>A6</f>
        <v>Tính từ 01/01/2024 đến 20/02/2024</v>
      </c>
      <c r="B84" s="174"/>
      <c r="C84" s="174"/>
      <c r="D84" s="174"/>
      <c r="E84" s="174"/>
      <c r="F84" s="174"/>
      <c r="G84" s="174"/>
      <c r="H84" s="174"/>
      <c r="I84" s="174"/>
      <c r="J84" s="174"/>
      <c r="K84" s="174"/>
    </row>
    <row r="85" spans="1:11" ht="18.75" customHeight="1"/>
    <row r="86" spans="1:11" ht="57">
      <c r="A86" s="106" t="s">
        <v>1</v>
      </c>
      <c r="B86" s="92" t="s">
        <v>145</v>
      </c>
      <c r="C86" s="92" t="s">
        <v>37</v>
      </c>
      <c r="D86" s="92" t="s">
        <v>38</v>
      </c>
      <c r="E86" s="92" t="s">
        <v>39</v>
      </c>
      <c r="F86" s="92" t="s">
        <v>40</v>
      </c>
      <c r="G86" s="92" t="s">
        <v>41</v>
      </c>
      <c r="H86" s="92" t="s">
        <v>42</v>
      </c>
      <c r="I86" s="92" t="s">
        <v>43</v>
      </c>
      <c r="J86" s="92" t="s">
        <v>312</v>
      </c>
      <c r="K86" s="93" t="s">
        <v>287</v>
      </c>
    </row>
    <row r="87" spans="1:11" s="31" customFormat="1" ht="14.25" customHeight="1">
      <c r="A87" s="34">
        <v>1</v>
      </c>
      <c r="B87" s="30" t="s">
        <v>149</v>
      </c>
      <c r="C87" s="29">
        <v>27</v>
      </c>
      <c r="D87" s="30">
        <v>869.83170533999998</v>
      </c>
      <c r="E87" s="29">
        <v>17</v>
      </c>
      <c r="F87" s="30">
        <v>9.081084234375</v>
      </c>
      <c r="G87" s="29">
        <v>21</v>
      </c>
      <c r="H87" s="30">
        <v>35.447854549999995</v>
      </c>
      <c r="I87" s="30">
        <f t="shared" ref="I87:I124" si="8">D87+F87+H87</f>
        <v>914.36064412437497</v>
      </c>
      <c r="J87" s="30">
        <v>37.5022278</v>
      </c>
      <c r="K87" s="94">
        <f t="shared" ref="K87:K108" si="9">I87/J87*100</f>
        <v>2438.1502053709328</v>
      </c>
    </row>
    <row r="88" spans="1:11" s="31" customFormat="1" ht="14.25" customHeight="1">
      <c r="A88" s="34">
        <v>2</v>
      </c>
      <c r="B88" s="165" t="s">
        <v>176</v>
      </c>
      <c r="C88" s="29">
        <v>8</v>
      </c>
      <c r="D88" s="30">
        <v>478.3356</v>
      </c>
      <c r="E88" s="29">
        <v>1</v>
      </c>
      <c r="F88" s="30">
        <v>-7.2134369999999999</v>
      </c>
      <c r="G88" s="29">
        <v>0</v>
      </c>
      <c r="H88" s="30">
        <v>0</v>
      </c>
      <c r="I88" s="30">
        <f t="shared" si="8"/>
        <v>471.122163</v>
      </c>
      <c r="J88" s="30">
        <v>332.19638200000003</v>
      </c>
      <c r="K88" s="94">
        <f t="shared" si="9"/>
        <v>141.8203775018838</v>
      </c>
    </row>
    <row r="89" spans="1:11" s="31" customFormat="1" ht="14.25" customHeight="1">
      <c r="A89" s="34">
        <v>3</v>
      </c>
      <c r="B89" s="30" t="s">
        <v>169</v>
      </c>
      <c r="C89" s="29">
        <v>3</v>
      </c>
      <c r="D89" s="30">
        <v>457.85700000000003</v>
      </c>
      <c r="E89" s="29">
        <v>1</v>
      </c>
      <c r="F89" s="30">
        <v>4.8099999999999996</v>
      </c>
      <c r="G89" s="29">
        <v>0</v>
      </c>
      <c r="H89" s="30">
        <v>0</v>
      </c>
      <c r="I89" s="30">
        <f t="shared" si="8"/>
        <v>462.66700000000003</v>
      </c>
      <c r="J89" s="30">
        <v>14.8</v>
      </c>
      <c r="K89" s="94">
        <f t="shared" si="9"/>
        <v>3126.1283783783783</v>
      </c>
    </row>
    <row r="90" spans="1:11" s="31" customFormat="1" ht="14.25" customHeight="1">
      <c r="A90" s="34">
        <v>4</v>
      </c>
      <c r="B90" s="30" t="s">
        <v>151</v>
      </c>
      <c r="C90" s="29">
        <v>4</v>
      </c>
      <c r="D90" s="30">
        <v>287.41574200000002</v>
      </c>
      <c r="E90" s="29">
        <v>0</v>
      </c>
      <c r="F90" s="30">
        <v>0</v>
      </c>
      <c r="G90" s="29">
        <v>2</v>
      </c>
      <c r="H90" s="30">
        <v>11.959459000000001</v>
      </c>
      <c r="I90" s="30">
        <f t="shared" si="8"/>
        <v>299.375201</v>
      </c>
      <c r="J90" s="30">
        <v>120.24877997</v>
      </c>
      <c r="K90" s="94">
        <f t="shared" si="9"/>
        <v>248.96319203794746</v>
      </c>
    </row>
    <row r="91" spans="1:11" s="31" customFormat="1" ht="14.25" customHeight="1">
      <c r="A91" s="34">
        <v>5</v>
      </c>
      <c r="B91" s="30" t="s">
        <v>154</v>
      </c>
      <c r="C91" s="29">
        <v>54</v>
      </c>
      <c r="D91" s="30">
        <v>171.39954800000001</v>
      </c>
      <c r="E91" s="29">
        <v>28</v>
      </c>
      <c r="F91" s="30">
        <v>102.558385625</v>
      </c>
      <c r="G91" s="29">
        <v>11</v>
      </c>
      <c r="H91" s="30">
        <v>21.780724610000004</v>
      </c>
      <c r="I91" s="30">
        <f t="shared" si="8"/>
        <v>295.738658235</v>
      </c>
      <c r="J91" s="30">
        <v>154.47253271999998</v>
      </c>
      <c r="K91" s="94">
        <f t="shared" si="9"/>
        <v>191.45064370185594</v>
      </c>
    </row>
    <row r="92" spans="1:11" s="31" customFormat="1" ht="14.25" customHeight="1">
      <c r="A92" s="34">
        <v>6</v>
      </c>
      <c r="B92" s="30" t="s">
        <v>152</v>
      </c>
      <c r="C92" s="29">
        <v>19</v>
      </c>
      <c r="D92" s="30">
        <v>234.48829599999999</v>
      </c>
      <c r="E92" s="29">
        <v>9</v>
      </c>
      <c r="F92" s="30">
        <v>31.624973000000001</v>
      </c>
      <c r="G92" s="29">
        <v>5</v>
      </c>
      <c r="H92" s="30">
        <v>7.5929922400000001</v>
      </c>
      <c r="I92" s="30">
        <f t="shared" si="8"/>
        <v>273.70626124</v>
      </c>
      <c r="J92" s="30">
        <v>215.67936983999999</v>
      </c>
      <c r="K92" s="94">
        <f t="shared" si="9"/>
        <v>126.90423819535768</v>
      </c>
    </row>
    <row r="93" spans="1:11" s="31" customFormat="1" ht="14.25" customHeight="1">
      <c r="A93" s="34">
        <v>7</v>
      </c>
      <c r="B93" s="30" t="s">
        <v>159</v>
      </c>
      <c r="C93" s="29">
        <v>14</v>
      </c>
      <c r="D93" s="30">
        <v>104.372626</v>
      </c>
      <c r="E93" s="29">
        <v>7</v>
      </c>
      <c r="F93" s="30">
        <v>147.23571731249999</v>
      </c>
      <c r="G93" s="29">
        <v>8</v>
      </c>
      <c r="H93" s="30">
        <v>15.681178239999999</v>
      </c>
      <c r="I93" s="30">
        <f t="shared" si="8"/>
        <v>267.28952155249999</v>
      </c>
      <c r="J93" s="30">
        <v>824.33511059</v>
      </c>
      <c r="K93" s="94">
        <f t="shared" si="9"/>
        <v>32.424861942516713</v>
      </c>
    </row>
    <row r="94" spans="1:11" s="31" customFormat="1" ht="14.25" customHeight="1">
      <c r="A94" s="34">
        <v>8</v>
      </c>
      <c r="B94" s="30" t="s">
        <v>147</v>
      </c>
      <c r="C94" s="29">
        <v>144</v>
      </c>
      <c r="D94" s="30">
        <v>33.989997369999998</v>
      </c>
      <c r="E94" s="29">
        <v>30</v>
      </c>
      <c r="F94" s="30">
        <v>42.321523283691405</v>
      </c>
      <c r="G94" s="29">
        <v>261</v>
      </c>
      <c r="H94" s="30">
        <v>119.14300512999999</v>
      </c>
      <c r="I94" s="30">
        <f t="shared" si="8"/>
        <v>195.45452578369139</v>
      </c>
      <c r="J94" s="30">
        <v>369.09689102484379</v>
      </c>
      <c r="K94" s="94">
        <f t="shared" si="9"/>
        <v>52.954801445492372</v>
      </c>
    </row>
    <row r="95" spans="1:11" s="31" customFormat="1" ht="14.25" customHeight="1">
      <c r="A95" s="34">
        <v>9</v>
      </c>
      <c r="B95" s="30" t="s">
        <v>153</v>
      </c>
      <c r="C95" s="29">
        <v>20</v>
      </c>
      <c r="D95" s="30">
        <v>166.8518119</v>
      </c>
      <c r="E95" s="29">
        <v>6</v>
      </c>
      <c r="F95" s="30">
        <v>10.65</v>
      </c>
      <c r="G95" s="29">
        <v>6</v>
      </c>
      <c r="H95" s="30">
        <v>1.397888</v>
      </c>
      <c r="I95" s="30">
        <f t="shared" si="8"/>
        <v>178.8996999</v>
      </c>
      <c r="J95" s="30">
        <v>185.91373808999998</v>
      </c>
      <c r="K95" s="94">
        <f t="shared" si="9"/>
        <v>96.227262029122059</v>
      </c>
    </row>
    <row r="96" spans="1:11" s="31" customFormat="1" ht="14.25" customHeight="1">
      <c r="A96" s="34">
        <v>10</v>
      </c>
      <c r="B96" s="30" t="s">
        <v>155</v>
      </c>
      <c r="C96" s="29">
        <v>8</v>
      </c>
      <c r="D96" s="30">
        <v>189.20525900000001</v>
      </c>
      <c r="E96" s="29">
        <v>7</v>
      </c>
      <c r="F96" s="30">
        <v>-38.828218999999997</v>
      </c>
      <c r="G96" s="29">
        <v>3</v>
      </c>
      <c r="H96" s="30">
        <v>0.23062733000000002</v>
      </c>
      <c r="I96" s="30">
        <f t="shared" si="8"/>
        <v>150.60766733000003</v>
      </c>
      <c r="J96" s="30">
        <v>92.404848999999999</v>
      </c>
      <c r="K96" s="94">
        <f t="shared" si="9"/>
        <v>162.98675768627686</v>
      </c>
    </row>
    <row r="97" spans="1:11" s="31" customFormat="1" ht="14.25" customHeight="1">
      <c r="A97" s="34">
        <v>11</v>
      </c>
      <c r="B97" s="30" t="s">
        <v>157</v>
      </c>
      <c r="C97" s="29">
        <v>15</v>
      </c>
      <c r="D97" s="30">
        <v>110.147903</v>
      </c>
      <c r="E97" s="29">
        <v>13</v>
      </c>
      <c r="F97" s="30">
        <v>24.24502725</v>
      </c>
      <c r="G97" s="29">
        <v>7</v>
      </c>
      <c r="H97" s="30">
        <v>3.5348608500000003</v>
      </c>
      <c r="I97" s="30">
        <f t="shared" si="8"/>
        <v>137.92779110000001</v>
      </c>
      <c r="J97" s="30">
        <v>41.070600449999993</v>
      </c>
      <c r="K97" s="94">
        <f t="shared" si="9"/>
        <v>335.83095837109931</v>
      </c>
    </row>
    <row r="98" spans="1:11" s="31" customFormat="1" ht="14.25" customHeight="1">
      <c r="A98" s="34">
        <v>12</v>
      </c>
      <c r="B98" s="30" t="s">
        <v>150</v>
      </c>
      <c r="C98" s="29">
        <v>17</v>
      </c>
      <c r="D98" s="30">
        <v>82.702348000000001</v>
      </c>
      <c r="E98" s="29">
        <v>14</v>
      </c>
      <c r="F98" s="30">
        <v>13.072418000000001</v>
      </c>
      <c r="G98" s="29">
        <v>24</v>
      </c>
      <c r="H98" s="30">
        <v>28.180784559999996</v>
      </c>
      <c r="I98" s="30">
        <f t="shared" si="8"/>
        <v>123.95555055999999</v>
      </c>
      <c r="J98" s="30">
        <v>342.06188347999995</v>
      </c>
      <c r="K98" s="94">
        <f t="shared" si="9"/>
        <v>36.237755957760072</v>
      </c>
    </row>
    <row r="99" spans="1:11" s="31" customFormat="1" ht="14.25" customHeight="1">
      <c r="A99" s="34">
        <v>13</v>
      </c>
      <c r="B99" s="30" t="s">
        <v>165</v>
      </c>
      <c r="C99" s="29">
        <v>6</v>
      </c>
      <c r="D99" s="30">
        <v>78.330799999999996</v>
      </c>
      <c r="E99" s="29">
        <v>1</v>
      </c>
      <c r="F99" s="30">
        <v>1</v>
      </c>
      <c r="G99" s="29">
        <v>0</v>
      </c>
      <c r="H99" s="30">
        <v>0</v>
      </c>
      <c r="I99" s="30">
        <f t="shared" si="8"/>
        <v>79.330799999999996</v>
      </c>
      <c r="J99" s="30">
        <v>4</v>
      </c>
      <c r="K99" s="94">
        <f t="shared" si="9"/>
        <v>1983.27</v>
      </c>
    </row>
    <row r="100" spans="1:11" s="31" customFormat="1" ht="14.25" customHeight="1">
      <c r="A100" s="34">
        <v>14</v>
      </c>
      <c r="B100" s="30" t="s">
        <v>168</v>
      </c>
      <c r="C100" s="29">
        <v>6</v>
      </c>
      <c r="D100" s="30">
        <v>40.548613000000003</v>
      </c>
      <c r="E100" s="29">
        <v>1</v>
      </c>
      <c r="F100" s="30">
        <v>2.5</v>
      </c>
      <c r="G100" s="29">
        <v>0</v>
      </c>
      <c r="H100" s="30">
        <v>0</v>
      </c>
      <c r="I100" s="30">
        <f t="shared" si="8"/>
        <v>43.048613000000003</v>
      </c>
      <c r="J100" s="30">
        <v>1.08</v>
      </c>
      <c r="K100" s="94">
        <f t="shared" si="9"/>
        <v>3985.9826851851849</v>
      </c>
    </row>
    <row r="101" spans="1:11" s="31" customFormat="1" ht="14.25" customHeight="1">
      <c r="A101" s="34">
        <v>15</v>
      </c>
      <c r="B101" s="30" t="s">
        <v>148</v>
      </c>
      <c r="C101" s="29">
        <v>3</v>
      </c>
      <c r="D101" s="30">
        <v>17</v>
      </c>
      <c r="E101" s="29">
        <v>4</v>
      </c>
      <c r="F101" s="30">
        <v>34.620603812500001</v>
      </c>
      <c r="G101" s="29">
        <v>1</v>
      </c>
      <c r="H101" s="30">
        <v>0.20416667000000002</v>
      </c>
      <c r="I101" s="30">
        <f t="shared" si="8"/>
        <v>51.8247704825</v>
      </c>
      <c r="J101" s="30">
        <v>81.129209125000003</v>
      </c>
      <c r="K101" s="94">
        <f t="shared" si="9"/>
        <v>63.879299504387966</v>
      </c>
    </row>
    <row r="102" spans="1:11" s="31" customFormat="1" ht="14.25" customHeight="1">
      <c r="A102" s="34">
        <v>16</v>
      </c>
      <c r="B102" s="30" t="s">
        <v>161</v>
      </c>
      <c r="C102" s="29">
        <v>8</v>
      </c>
      <c r="D102" s="30">
        <v>17.14</v>
      </c>
      <c r="E102" s="29">
        <v>5</v>
      </c>
      <c r="F102" s="30">
        <v>23.79</v>
      </c>
      <c r="G102" s="29">
        <v>4</v>
      </c>
      <c r="H102" s="30">
        <v>0.93983099999999997</v>
      </c>
      <c r="I102" s="30">
        <f t="shared" si="8"/>
        <v>41.869830999999998</v>
      </c>
      <c r="J102" s="30">
        <v>23.498485999999996</v>
      </c>
      <c r="K102" s="94">
        <f t="shared" si="9"/>
        <v>178.18097302098528</v>
      </c>
    </row>
    <row r="103" spans="1:11" s="31" customFormat="1" ht="14.25" customHeight="1">
      <c r="A103" s="34">
        <v>17</v>
      </c>
      <c r="B103" s="30" t="s">
        <v>179</v>
      </c>
      <c r="C103" s="29">
        <v>1</v>
      </c>
      <c r="D103" s="30">
        <v>40</v>
      </c>
      <c r="E103" s="29">
        <v>0</v>
      </c>
      <c r="F103" s="30">
        <v>0</v>
      </c>
      <c r="G103" s="29">
        <v>0</v>
      </c>
      <c r="H103" s="30">
        <v>0</v>
      </c>
      <c r="I103" s="30">
        <f t="shared" si="8"/>
        <v>40</v>
      </c>
      <c r="J103" s="30">
        <v>0.35</v>
      </c>
      <c r="K103" s="94">
        <f t="shared" si="9"/>
        <v>11428.571428571429</v>
      </c>
    </row>
    <row r="104" spans="1:11" s="31" customFormat="1" ht="14.25" customHeight="1">
      <c r="A104" s="34">
        <v>18</v>
      </c>
      <c r="B104" s="30" t="s">
        <v>158</v>
      </c>
      <c r="C104" s="29">
        <v>3</v>
      </c>
      <c r="D104" s="30">
        <v>32.133333</v>
      </c>
      <c r="E104" s="29">
        <v>0</v>
      </c>
      <c r="F104" s="30">
        <v>0</v>
      </c>
      <c r="G104" s="29">
        <v>0</v>
      </c>
      <c r="H104" s="30">
        <v>0</v>
      </c>
      <c r="I104" s="30">
        <f t="shared" si="8"/>
        <v>32.133333</v>
      </c>
      <c r="J104" s="30">
        <v>47.487937600000002</v>
      </c>
      <c r="K104" s="94">
        <f t="shared" si="9"/>
        <v>67.666305643056603</v>
      </c>
    </row>
    <row r="105" spans="1:11" s="31" customFormat="1" ht="14.25" customHeight="1">
      <c r="A105" s="34">
        <v>19</v>
      </c>
      <c r="B105" s="30" t="s">
        <v>180</v>
      </c>
      <c r="C105" s="29">
        <v>6</v>
      </c>
      <c r="D105" s="30">
        <v>28.591000000000001</v>
      </c>
      <c r="E105" s="29">
        <v>0</v>
      </c>
      <c r="F105" s="30">
        <v>0</v>
      </c>
      <c r="G105" s="29">
        <v>1</v>
      </c>
      <c r="H105" s="30">
        <v>0.23560318999999999</v>
      </c>
      <c r="I105" s="30">
        <f t="shared" si="8"/>
        <v>28.82660319</v>
      </c>
      <c r="J105" s="30">
        <v>3.75413</v>
      </c>
      <c r="K105" s="94">
        <f t="shared" si="9"/>
        <v>767.863744462765</v>
      </c>
    </row>
    <row r="106" spans="1:11" s="31" customFormat="1" ht="14.25" customHeight="1">
      <c r="A106" s="34">
        <v>20</v>
      </c>
      <c r="B106" s="30" t="s">
        <v>175</v>
      </c>
      <c r="C106" s="29">
        <v>3</v>
      </c>
      <c r="D106" s="30">
        <v>28.390045000000001</v>
      </c>
      <c r="E106" s="29">
        <v>0</v>
      </c>
      <c r="F106" s="30">
        <v>0</v>
      </c>
      <c r="G106" s="29">
        <v>0</v>
      </c>
      <c r="H106" s="30">
        <v>0</v>
      </c>
      <c r="I106" s="30">
        <f t="shared" si="8"/>
        <v>28.390045000000001</v>
      </c>
      <c r="J106" s="30">
        <v>0.17019999999999999</v>
      </c>
      <c r="K106" s="94">
        <f t="shared" si="9"/>
        <v>16680.402467685079</v>
      </c>
    </row>
    <row r="107" spans="1:11" s="31" customFormat="1" ht="14.25" customHeight="1">
      <c r="A107" s="34">
        <v>21</v>
      </c>
      <c r="B107" s="30" t="s">
        <v>156</v>
      </c>
      <c r="C107" s="29">
        <v>4</v>
      </c>
      <c r="D107" s="30">
        <v>22.98</v>
      </c>
      <c r="E107" s="29">
        <v>2</v>
      </c>
      <c r="F107" s="30">
        <v>1.3988989999999999</v>
      </c>
      <c r="G107" s="29">
        <v>0</v>
      </c>
      <c r="H107" s="30">
        <v>0</v>
      </c>
      <c r="I107" s="30">
        <f t="shared" si="8"/>
        <v>24.378899000000001</v>
      </c>
      <c r="J107" s="30">
        <v>64.835000000000008</v>
      </c>
      <c r="K107" s="94">
        <f t="shared" si="9"/>
        <v>37.601448291817682</v>
      </c>
    </row>
    <row r="108" spans="1:11" s="31" customFormat="1" ht="14.25" customHeight="1">
      <c r="A108" s="34">
        <v>22</v>
      </c>
      <c r="B108" s="30" t="s">
        <v>160</v>
      </c>
      <c r="C108" s="29">
        <v>11</v>
      </c>
      <c r="D108" s="30">
        <v>21.625893999999999</v>
      </c>
      <c r="E108" s="29">
        <v>4</v>
      </c>
      <c r="F108" s="30">
        <v>0.17638699999999999</v>
      </c>
      <c r="G108" s="29">
        <v>0</v>
      </c>
      <c r="H108" s="30">
        <v>0</v>
      </c>
      <c r="I108" s="30">
        <f t="shared" si="8"/>
        <v>21.802280999999997</v>
      </c>
      <c r="J108" s="30">
        <v>10.086107169999998</v>
      </c>
      <c r="K108" s="94">
        <f t="shared" si="9"/>
        <v>216.16150445881095</v>
      </c>
    </row>
    <row r="109" spans="1:11" s="31" customFormat="1" ht="14.25" customHeight="1">
      <c r="A109" s="34">
        <v>23</v>
      </c>
      <c r="B109" s="30" t="s">
        <v>172</v>
      </c>
      <c r="C109" s="29">
        <v>2</v>
      </c>
      <c r="D109" s="30">
        <v>20</v>
      </c>
      <c r="E109" s="29">
        <v>1</v>
      </c>
      <c r="F109" s="30">
        <v>1.7</v>
      </c>
      <c r="G109" s="29">
        <v>0</v>
      </c>
      <c r="H109" s="30">
        <v>0</v>
      </c>
      <c r="I109" s="30">
        <f t="shared" si="8"/>
        <v>21.7</v>
      </c>
      <c r="J109" s="30"/>
      <c r="K109" s="94"/>
    </row>
    <row r="110" spans="1:11" s="31" customFormat="1" ht="14.25" customHeight="1">
      <c r="A110" s="34">
        <v>24</v>
      </c>
      <c r="B110" s="30" t="s">
        <v>162</v>
      </c>
      <c r="C110" s="29">
        <v>3</v>
      </c>
      <c r="D110" s="30">
        <v>8.5920763900000008</v>
      </c>
      <c r="E110" s="29">
        <v>3</v>
      </c>
      <c r="F110" s="30">
        <v>8.6259979999999992</v>
      </c>
      <c r="G110" s="29">
        <v>3</v>
      </c>
      <c r="H110" s="30">
        <v>2.9274800000000001</v>
      </c>
      <c r="I110" s="30">
        <f t="shared" si="8"/>
        <v>20.145554389999997</v>
      </c>
      <c r="J110" s="30">
        <v>26.515890599999999</v>
      </c>
      <c r="K110" s="94">
        <f>I110/J110*100</f>
        <v>75.97540167102666</v>
      </c>
    </row>
    <row r="111" spans="1:11" s="31" customFormat="1" ht="14.25" customHeight="1">
      <c r="A111" s="34">
        <v>25</v>
      </c>
      <c r="B111" s="30" t="s">
        <v>174</v>
      </c>
      <c r="C111" s="29">
        <v>0</v>
      </c>
      <c r="D111" s="30">
        <v>0</v>
      </c>
      <c r="E111" s="29">
        <v>1</v>
      </c>
      <c r="F111" s="30">
        <v>17.415216000000001</v>
      </c>
      <c r="G111" s="29">
        <v>1</v>
      </c>
      <c r="H111" s="30">
        <v>0.303782</v>
      </c>
      <c r="I111" s="30">
        <f t="shared" si="8"/>
        <v>17.718997999999999</v>
      </c>
      <c r="J111" s="30"/>
      <c r="K111" s="94"/>
    </row>
    <row r="112" spans="1:11" s="31" customFormat="1" ht="14.25" customHeight="1">
      <c r="A112" s="34">
        <v>26</v>
      </c>
      <c r="B112" s="30" t="s">
        <v>163</v>
      </c>
      <c r="C112" s="29">
        <v>4</v>
      </c>
      <c r="D112" s="30">
        <v>15.4</v>
      </c>
      <c r="E112" s="29">
        <v>2</v>
      </c>
      <c r="F112" s="30">
        <v>1.31237</v>
      </c>
      <c r="G112" s="29">
        <v>1</v>
      </c>
      <c r="H112" s="30">
        <v>2.2179999999999998E-2</v>
      </c>
      <c r="I112" s="30">
        <f t="shared" si="8"/>
        <v>16.734549999999999</v>
      </c>
      <c r="J112" s="30">
        <v>0.20416500000000001</v>
      </c>
      <c r="K112" s="94">
        <f>I112/J112*100</f>
        <v>8196.5811965811954</v>
      </c>
    </row>
    <row r="113" spans="1:11" s="31" customFormat="1" ht="14.25" customHeight="1">
      <c r="A113" s="34">
        <v>27</v>
      </c>
      <c r="B113" s="30" t="s">
        <v>146</v>
      </c>
      <c r="C113" s="29">
        <v>0</v>
      </c>
      <c r="D113" s="30">
        <v>0</v>
      </c>
      <c r="E113" s="29">
        <v>1</v>
      </c>
      <c r="F113" s="30">
        <v>16</v>
      </c>
      <c r="G113" s="29">
        <v>0</v>
      </c>
      <c r="H113" s="30">
        <v>0</v>
      </c>
      <c r="I113" s="30">
        <f t="shared" si="8"/>
        <v>16</v>
      </c>
      <c r="J113" s="30"/>
      <c r="K113" s="94"/>
    </row>
    <row r="114" spans="1:11" s="31" customFormat="1" ht="14.25" customHeight="1">
      <c r="A114" s="34">
        <v>28</v>
      </c>
      <c r="B114" s="35" t="s">
        <v>187</v>
      </c>
      <c r="C114" s="29">
        <v>2</v>
      </c>
      <c r="D114" s="30">
        <v>13.641664</v>
      </c>
      <c r="E114" s="29">
        <v>0</v>
      </c>
      <c r="F114" s="30">
        <v>0</v>
      </c>
      <c r="G114" s="29">
        <v>0</v>
      </c>
      <c r="H114" s="30">
        <v>0</v>
      </c>
      <c r="I114" s="30">
        <f t="shared" si="8"/>
        <v>13.641664</v>
      </c>
      <c r="J114" s="30">
        <v>4.2276000000000001E-2</v>
      </c>
      <c r="K114" s="94">
        <f>I114/J114*100</f>
        <v>32268.104834894501</v>
      </c>
    </row>
    <row r="115" spans="1:11" s="31" customFormat="1" ht="14.25" customHeight="1">
      <c r="A115" s="34">
        <v>29</v>
      </c>
      <c r="B115" s="35" t="s">
        <v>185</v>
      </c>
      <c r="C115" s="29">
        <v>1</v>
      </c>
      <c r="D115" s="30">
        <v>11</v>
      </c>
      <c r="E115" s="29">
        <v>0</v>
      </c>
      <c r="F115" s="30">
        <v>0</v>
      </c>
      <c r="G115" s="29">
        <v>5</v>
      </c>
      <c r="H115" s="30">
        <v>7.3502890000000001E-2</v>
      </c>
      <c r="I115" s="30">
        <f t="shared" si="8"/>
        <v>11.07350289</v>
      </c>
      <c r="J115" s="30">
        <v>0.85835437000000003</v>
      </c>
      <c r="K115" s="94">
        <f>I115/J115*100</f>
        <v>1290.0852231928407</v>
      </c>
    </row>
    <row r="116" spans="1:11" s="31" customFormat="1" ht="14.25" customHeight="1">
      <c r="A116" s="34">
        <v>30</v>
      </c>
      <c r="B116" s="30" t="s">
        <v>190</v>
      </c>
      <c r="C116" s="29">
        <v>0</v>
      </c>
      <c r="D116" s="30">
        <v>0</v>
      </c>
      <c r="E116" s="29">
        <v>0</v>
      </c>
      <c r="F116" s="30">
        <v>0</v>
      </c>
      <c r="G116" s="29">
        <v>1</v>
      </c>
      <c r="H116" s="30">
        <v>5.6847754500000001</v>
      </c>
      <c r="I116" s="30">
        <f t="shared" si="8"/>
        <v>5.6847754500000001</v>
      </c>
      <c r="J116" s="30">
        <v>1.65</v>
      </c>
      <c r="K116" s="94">
        <f>I116/J116*100</f>
        <v>344.53184545454548</v>
      </c>
    </row>
    <row r="117" spans="1:11" s="31" customFormat="1" ht="14.25" customHeight="1">
      <c r="A117" s="34">
        <v>31</v>
      </c>
      <c r="B117" s="30" t="s">
        <v>167</v>
      </c>
      <c r="C117" s="29">
        <v>4</v>
      </c>
      <c r="D117" s="30">
        <v>9.3333349999999999</v>
      </c>
      <c r="E117" s="29">
        <v>1</v>
      </c>
      <c r="F117" s="30">
        <v>-6</v>
      </c>
      <c r="G117" s="29">
        <v>0</v>
      </c>
      <c r="H117" s="30">
        <v>0</v>
      </c>
      <c r="I117" s="30">
        <f t="shared" si="8"/>
        <v>3.3333349999999999</v>
      </c>
      <c r="J117" s="30">
        <v>14.481455949999999</v>
      </c>
      <c r="K117" s="94">
        <f>I117/J117*100</f>
        <v>23.017954903905917</v>
      </c>
    </row>
    <row r="118" spans="1:11" s="31" customFormat="1" ht="14.25" customHeight="1">
      <c r="A118" s="34">
        <v>32</v>
      </c>
      <c r="B118" s="30" t="s">
        <v>181</v>
      </c>
      <c r="C118" s="29">
        <v>1</v>
      </c>
      <c r="D118" s="30">
        <v>2</v>
      </c>
      <c r="E118" s="29">
        <v>0</v>
      </c>
      <c r="F118" s="30">
        <v>0</v>
      </c>
      <c r="G118" s="29">
        <v>0</v>
      </c>
      <c r="H118" s="30">
        <v>0</v>
      </c>
      <c r="I118" s="30">
        <f t="shared" si="8"/>
        <v>2</v>
      </c>
      <c r="J118" s="30"/>
      <c r="K118" s="94"/>
    </row>
    <row r="119" spans="1:11" s="31" customFormat="1" ht="14.25" customHeight="1">
      <c r="A119" s="34">
        <v>33</v>
      </c>
      <c r="B119" s="30" t="s">
        <v>171</v>
      </c>
      <c r="C119" s="29">
        <v>1</v>
      </c>
      <c r="D119" s="30">
        <v>1.2788809999999999</v>
      </c>
      <c r="E119" s="29">
        <v>0</v>
      </c>
      <c r="F119" s="30">
        <v>0</v>
      </c>
      <c r="G119" s="29">
        <v>0</v>
      </c>
      <c r="H119" s="30">
        <v>0</v>
      </c>
      <c r="I119" s="30">
        <f t="shared" si="8"/>
        <v>1.2788809999999999</v>
      </c>
      <c r="J119" s="30">
        <v>3</v>
      </c>
      <c r="K119" s="94">
        <f>I119/J119*100</f>
        <v>42.629366666666662</v>
      </c>
    </row>
    <row r="120" spans="1:11" s="31" customFormat="1" ht="14.25" customHeight="1">
      <c r="A120" s="34">
        <v>34</v>
      </c>
      <c r="B120" s="30" t="s">
        <v>166</v>
      </c>
      <c r="C120" s="29">
        <v>1</v>
      </c>
      <c r="D120" s="30">
        <v>0.5</v>
      </c>
      <c r="E120" s="29">
        <v>0</v>
      </c>
      <c r="F120" s="30">
        <v>0</v>
      </c>
      <c r="G120" s="29">
        <v>0</v>
      </c>
      <c r="H120" s="30">
        <v>0</v>
      </c>
      <c r="I120" s="30">
        <f t="shared" si="8"/>
        <v>0.5</v>
      </c>
      <c r="J120" s="30">
        <v>9.1725630000000002E-2</v>
      </c>
      <c r="K120" s="94">
        <f>I120/J120*100</f>
        <v>545.10391479458895</v>
      </c>
    </row>
    <row r="121" spans="1:11" s="31" customFormat="1" ht="14.25" customHeight="1">
      <c r="A121" s="34">
        <v>35</v>
      </c>
      <c r="B121" s="30" t="s">
        <v>177</v>
      </c>
      <c r="C121" s="29">
        <v>1</v>
      </c>
      <c r="D121" s="30">
        <v>0.43668099999999999</v>
      </c>
      <c r="E121" s="29">
        <v>0</v>
      </c>
      <c r="F121" s="30">
        <v>0</v>
      </c>
      <c r="G121" s="29">
        <v>0</v>
      </c>
      <c r="H121" s="30">
        <v>0</v>
      </c>
      <c r="I121" s="30">
        <f t="shared" si="8"/>
        <v>0.43668099999999999</v>
      </c>
      <c r="J121" s="30"/>
      <c r="K121" s="94"/>
    </row>
    <row r="122" spans="1:11" s="31" customFormat="1" ht="14.25" customHeight="1">
      <c r="A122" s="34">
        <v>36</v>
      </c>
      <c r="B122" s="30" t="s">
        <v>164</v>
      </c>
      <c r="C122" s="29">
        <v>1</v>
      </c>
      <c r="D122" s="30">
        <v>0.41762300000000002</v>
      </c>
      <c r="E122" s="29">
        <v>0</v>
      </c>
      <c r="F122" s="30">
        <v>0</v>
      </c>
      <c r="G122" s="29">
        <v>0</v>
      </c>
      <c r="H122" s="30">
        <v>0</v>
      </c>
      <c r="I122" s="30">
        <f t="shared" si="8"/>
        <v>0.41762300000000002</v>
      </c>
      <c r="J122" s="30">
        <v>2.8923320000000001</v>
      </c>
      <c r="K122" s="94">
        <f>I122/J122*100</f>
        <v>14.438971736301365</v>
      </c>
    </row>
    <row r="123" spans="1:11" s="31" customFormat="1" ht="14.25" customHeight="1">
      <c r="A123" s="34">
        <v>37</v>
      </c>
      <c r="B123" s="30" t="s">
        <v>170</v>
      </c>
      <c r="C123" s="29">
        <v>0</v>
      </c>
      <c r="D123" s="30">
        <v>0</v>
      </c>
      <c r="E123" s="29">
        <v>0</v>
      </c>
      <c r="F123" s="30">
        <v>0</v>
      </c>
      <c r="G123" s="29">
        <v>1</v>
      </c>
      <c r="H123" s="30">
        <v>5.0544480000000003E-2</v>
      </c>
      <c r="I123" s="30">
        <f t="shared" si="8"/>
        <v>5.0544480000000003E-2</v>
      </c>
      <c r="J123" s="30"/>
      <c r="K123" s="94"/>
    </row>
    <row r="124" spans="1:11" s="31" customFormat="1" ht="14.25" customHeight="1">
      <c r="A124" s="34">
        <v>38</v>
      </c>
      <c r="B124" s="30" t="s">
        <v>196</v>
      </c>
      <c r="C124" s="29">
        <v>0</v>
      </c>
      <c r="D124" s="30">
        <v>0</v>
      </c>
      <c r="E124" s="29">
        <v>0</v>
      </c>
      <c r="F124" s="30">
        <v>0</v>
      </c>
      <c r="G124" s="29">
        <v>1</v>
      </c>
      <c r="H124" s="30">
        <v>3.3496999999999999E-2</v>
      </c>
      <c r="I124" s="30">
        <f t="shared" si="8"/>
        <v>3.3496999999999999E-2</v>
      </c>
      <c r="J124" s="30">
        <v>46.972819040000005</v>
      </c>
      <c r="K124" s="94">
        <f>I124/J124*100</f>
        <v>7.1311453484355317E-2</v>
      </c>
    </row>
    <row r="125" spans="1:11" s="126" customFormat="1" ht="14.25">
      <c r="A125" s="175" t="s">
        <v>62</v>
      </c>
      <c r="B125" s="176"/>
      <c r="C125" s="166">
        <f t="shared" ref="C125:I125" si="10">SUM(C87:C124)</f>
        <v>405</v>
      </c>
      <c r="D125" s="97">
        <f t="shared" si="10"/>
        <v>3595.9377819999995</v>
      </c>
      <c r="E125" s="166">
        <f t="shared" si="10"/>
        <v>159</v>
      </c>
      <c r="F125" s="97">
        <f t="shared" si="10"/>
        <v>442.09694651806637</v>
      </c>
      <c r="G125" s="166">
        <f t="shared" si="10"/>
        <v>367</v>
      </c>
      <c r="H125" s="97">
        <f t="shared" si="10"/>
        <v>255.42473719</v>
      </c>
      <c r="I125" s="97">
        <f t="shared" si="10"/>
        <v>4293.4594657080679</v>
      </c>
      <c r="J125" s="97"/>
      <c r="K125" s="97">
        <f>K25</f>
        <v>138.61665852662824</v>
      </c>
    </row>
    <row r="128" spans="1:11">
      <c r="A128" s="170" t="s">
        <v>304</v>
      </c>
      <c r="B128" s="170"/>
      <c r="C128" s="170"/>
      <c r="D128" s="170"/>
      <c r="E128" s="170"/>
      <c r="F128" s="170"/>
      <c r="G128" s="170"/>
      <c r="H128" s="170"/>
      <c r="I128" s="170"/>
      <c r="J128" s="170"/>
      <c r="K128" s="170"/>
    </row>
    <row r="129" spans="1:11">
      <c r="A129" s="174" t="str">
        <f>A6</f>
        <v>Tính từ 01/01/2024 đến 20/02/2024</v>
      </c>
      <c r="B129" s="174"/>
      <c r="C129" s="174"/>
      <c r="D129" s="174"/>
      <c r="E129" s="174"/>
      <c r="F129" s="174"/>
      <c r="G129" s="174"/>
      <c r="H129" s="174"/>
      <c r="I129" s="174"/>
      <c r="J129" s="174"/>
      <c r="K129" s="174"/>
    </row>
    <row r="130" spans="1:11" ht="4.5" customHeight="1">
      <c r="E130" s="24"/>
      <c r="F130" s="105"/>
      <c r="J130" s="23"/>
    </row>
    <row r="131" spans="1:11" ht="60.75" customHeight="1">
      <c r="A131" s="106" t="s">
        <v>1</v>
      </c>
      <c r="B131" s="107" t="s">
        <v>288</v>
      </c>
      <c r="C131" s="108" t="s">
        <v>37</v>
      </c>
      <c r="D131" s="92" t="s">
        <v>38</v>
      </c>
      <c r="E131" s="109" t="s">
        <v>289</v>
      </c>
      <c r="F131" s="92" t="s">
        <v>290</v>
      </c>
      <c r="G131" s="108" t="s">
        <v>41</v>
      </c>
      <c r="H131" s="92" t="s">
        <v>291</v>
      </c>
      <c r="I131" s="92" t="s">
        <v>43</v>
      </c>
      <c r="J131" s="92" t="s">
        <v>305</v>
      </c>
      <c r="K131" s="93" t="s">
        <v>287</v>
      </c>
    </row>
    <row r="132" spans="1:11" s="114" customFormat="1" ht="14.25" customHeight="1">
      <c r="A132" s="110" t="s">
        <v>292</v>
      </c>
      <c r="B132" s="111" t="s">
        <v>293</v>
      </c>
      <c r="C132" s="112">
        <f t="shared" ref="C132:I132" si="11">SUM(C133:C143)</f>
        <v>148</v>
      </c>
      <c r="D132" s="127">
        <f t="shared" si="11"/>
        <v>2078.4133822400004</v>
      </c>
      <c r="E132" s="112">
        <f t="shared" si="11"/>
        <v>70</v>
      </c>
      <c r="F132" s="113">
        <f>SUM(F133:F143)</f>
        <v>106.24908285937501</v>
      </c>
      <c r="G132" s="112">
        <f t="shared" si="11"/>
        <v>46</v>
      </c>
      <c r="H132" s="113">
        <f t="shared" si="11"/>
        <v>59.819105489999991</v>
      </c>
      <c r="I132" s="98">
        <f t="shared" si="11"/>
        <v>2244.4815705893752</v>
      </c>
      <c r="J132" s="98">
        <v>896.27758061000009</v>
      </c>
      <c r="K132" s="99">
        <f t="shared" ref="K132:K137" si="12">I132/J132*100</f>
        <v>250.42259442234371</v>
      </c>
    </row>
    <row r="133" spans="1:11" s="31" customFormat="1" ht="14.25" customHeight="1">
      <c r="A133" s="34">
        <v>1</v>
      </c>
      <c r="B133" s="32" t="s">
        <v>149</v>
      </c>
      <c r="C133" s="115">
        <f t="shared" ref="C133:C143" si="13">VLOOKUP(B133,$B$87:$K$124,2,FALSE)</f>
        <v>27</v>
      </c>
      <c r="D133" s="116">
        <f t="shared" ref="D133:D143" si="14">VLOOKUP(B133,$B$87:$K$124,3,FALSE)</f>
        <v>869.83170533999998</v>
      </c>
      <c r="E133" s="115">
        <f t="shared" ref="E133:E143" si="15">VLOOKUP(B133,$B$87:$K$124,4,FALSE)</f>
        <v>17</v>
      </c>
      <c r="F133" s="115">
        <f t="shared" ref="F133:F143" si="16">VLOOKUP(B133,$B$87:$K$124,5,FALSE)</f>
        <v>9.081084234375</v>
      </c>
      <c r="G133" s="115">
        <f t="shared" ref="G133:G143" si="17">VLOOKUP(B133,$B$87:$K$124,6,FALSE)</f>
        <v>21</v>
      </c>
      <c r="H133" s="115">
        <f t="shared" ref="H133:H143" si="18">VLOOKUP(B133,$B$87:$K$124,7,FALSE)</f>
        <v>35.447854549999995</v>
      </c>
      <c r="I133" s="116">
        <f t="shared" ref="I133:I143" si="19">VLOOKUP(B133,$B$87:$K$124,8,FALSE)</f>
        <v>914.36064412437497</v>
      </c>
      <c r="J133" s="115">
        <v>37.5022278</v>
      </c>
      <c r="K133" s="94">
        <f t="shared" si="12"/>
        <v>2438.1502053709328</v>
      </c>
    </row>
    <row r="134" spans="1:11" s="31" customFormat="1" ht="14.25" customHeight="1">
      <c r="A134" s="34">
        <v>2</v>
      </c>
      <c r="B134" s="32" t="s">
        <v>176</v>
      </c>
      <c r="C134" s="115">
        <f t="shared" si="13"/>
        <v>8</v>
      </c>
      <c r="D134" s="116">
        <f t="shared" si="14"/>
        <v>478.3356</v>
      </c>
      <c r="E134" s="115">
        <f t="shared" si="15"/>
        <v>1</v>
      </c>
      <c r="F134" s="115">
        <f t="shared" si="16"/>
        <v>-7.2134369999999999</v>
      </c>
      <c r="G134" s="115">
        <f t="shared" si="17"/>
        <v>0</v>
      </c>
      <c r="H134" s="115">
        <f t="shared" si="18"/>
        <v>0</v>
      </c>
      <c r="I134" s="116">
        <f t="shared" si="19"/>
        <v>471.122163</v>
      </c>
      <c r="J134" s="115">
        <v>332.19638200000003</v>
      </c>
      <c r="K134" s="94">
        <f t="shared" si="12"/>
        <v>141.8203775018838</v>
      </c>
    </row>
    <row r="135" spans="1:11" s="31" customFormat="1" ht="14.25" customHeight="1">
      <c r="A135" s="34">
        <v>3</v>
      </c>
      <c r="B135" s="115" t="s">
        <v>154</v>
      </c>
      <c r="C135" s="115">
        <f t="shared" si="13"/>
        <v>54</v>
      </c>
      <c r="D135" s="116">
        <f t="shared" si="14"/>
        <v>171.39954800000001</v>
      </c>
      <c r="E135" s="115">
        <f t="shared" si="15"/>
        <v>28</v>
      </c>
      <c r="F135" s="115">
        <f t="shared" si="16"/>
        <v>102.558385625</v>
      </c>
      <c r="G135" s="115">
        <f t="shared" si="17"/>
        <v>11</v>
      </c>
      <c r="H135" s="115">
        <f t="shared" si="18"/>
        <v>21.780724610000004</v>
      </c>
      <c r="I135" s="116">
        <f t="shared" si="19"/>
        <v>295.738658235</v>
      </c>
      <c r="J135" s="115">
        <v>154.47253271999998</v>
      </c>
      <c r="K135" s="94">
        <f t="shared" si="12"/>
        <v>191.45064370185594</v>
      </c>
    </row>
    <row r="136" spans="1:11" s="31" customFormat="1" ht="14.25" customHeight="1">
      <c r="A136" s="34">
        <v>4</v>
      </c>
      <c r="B136" s="115" t="s">
        <v>153</v>
      </c>
      <c r="C136" s="115">
        <f t="shared" si="13"/>
        <v>20</v>
      </c>
      <c r="D136" s="116">
        <f t="shared" si="14"/>
        <v>166.8518119</v>
      </c>
      <c r="E136" s="115">
        <f t="shared" si="15"/>
        <v>6</v>
      </c>
      <c r="F136" s="115">
        <f t="shared" si="16"/>
        <v>10.65</v>
      </c>
      <c r="G136" s="115">
        <f t="shared" si="17"/>
        <v>6</v>
      </c>
      <c r="H136" s="115">
        <f t="shared" si="18"/>
        <v>1.397888</v>
      </c>
      <c r="I136" s="116">
        <f t="shared" si="19"/>
        <v>178.8996999</v>
      </c>
      <c r="J136" s="115">
        <v>185.91373808999998</v>
      </c>
      <c r="K136" s="94">
        <f t="shared" si="12"/>
        <v>96.227262029122059</v>
      </c>
    </row>
    <row r="137" spans="1:11" s="31" customFormat="1" ht="14.25" customHeight="1">
      <c r="A137" s="34">
        <v>5</v>
      </c>
      <c r="B137" s="117" t="s">
        <v>155</v>
      </c>
      <c r="C137" s="115">
        <f t="shared" si="13"/>
        <v>8</v>
      </c>
      <c r="D137" s="116">
        <f t="shared" si="14"/>
        <v>189.20525900000001</v>
      </c>
      <c r="E137" s="115">
        <f t="shared" si="15"/>
        <v>7</v>
      </c>
      <c r="F137" s="115">
        <f t="shared" si="16"/>
        <v>-38.828218999999997</v>
      </c>
      <c r="G137" s="115">
        <f t="shared" si="17"/>
        <v>3</v>
      </c>
      <c r="H137" s="115">
        <f t="shared" si="18"/>
        <v>0.23062733000000002</v>
      </c>
      <c r="I137" s="116">
        <f t="shared" si="19"/>
        <v>150.60766733000003</v>
      </c>
      <c r="J137" s="115">
        <v>92.404848999999999</v>
      </c>
      <c r="K137" s="94">
        <f t="shared" si="12"/>
        <v>162.98675768627686</v>
      </c>
    </row>
    <row r="138" spans="1:11" s="31" customFormat="1" ht="14.25" customHeight="1">
      <c r="A138" s="34">
        <v>6</v>
      </c>
      <c r="B138" s="115" t="s">
        <v>165</v>
      </c>
      <c r="C138" s="115">
        <f t="shared" si="13"/>
        <v>6</v>
      </c>
      <c r="D138" s="116">
        <f t="shared" si="14"/>
        <v>78.330799999999996</v>
      </c>
      <c r="E138" s="115">
        <f t="shared" si="15"/>
        <v>1</v>
      </c>
      <c r="F138" s="115">
        <f t="shared" si="16"/>
        <v>1</v>
      </c>
      <c r="G138" s="115">
        <f t="shared" si="17"/>
        <v>0</v>
      </c>
      <c r="H138" s="115">
        <f t="shared" si="18"/>
        <v>0</v>
      </c>
      <c r="I138" s="116">
        <f t="shared" si="19"/>
        <v>79.330799999999996</v>
      </c>
      <c r="J138" s="115">
        <v>4</v>
      </c>
      <c r="K138" s="94"/>
    </row>
    <row r="139" spans="1:11" s="31" customFormat="1" ht="14.25" customHeight="1">
      <c r="A139" s="34">
        <v>7</v>
      </c>
      <c r="B139" s="115" t="s">
        <v>168</v>
      </c>
      <c r="C139" s="115">
        <f t="shared" si="13"/>
        <v>6</v>
      </c>
      <c r="D139" s="116">
        <f t="shared" si="14"/>
        <v>40.548613000000003</v>
      </c>
      <c r="E139" s="115">
        <f t="shared" si="15"/>
        <v>1</v>
      </c>
      <c r="F139" s="115">
        <f t="shared" si="16"/>
        <v>2.5</v>
      </c>
      <c r="G139" s="115">
        <f t="shared" si="17"/>
        <v>0</v>
      </c>
      <c r="H139" s="115">
        <f t="shared" si="18"/>
        <v>0</v>
      </c>
      <c r="I139" s="116">
        <f t="shared" si="19"/>
        <v>43.048613000000003</v>
      </c>
      <c r="J139" s="115">
        <v>1.08</v>
      </c>
      <c r="K139" s="94">
        <f>I139/J139*100</f>
        <v>3985.9826851851849</v>
      </c>
    </row>
    <row r="140" spans="1:11" s="31" customFormat="1" ht="14.25" customHeight="1">
      <c r="A140" s="34">
        <v>8</v>
      </c>
      <c r="B140" s="115" t="s">
        <v>161</v>
      </c>
      <c r="C140" s="115">
        <f t="shared" si="13"/>
        <v>8</v>
      </c>
      <c r="D140" s="116">
        <f t="shared" si="14"/>
        <v>17.14</v>
      </c>
      <c r="E140" s="115">
        <f t="shared" si="15"/>
        <v>5</v>
      </c>
      <c r="F140" s="115">
        <f t="shared" si="16"/>
        <v>23.79</v>
      </c>
      <c r="G140" s="115">
        <f t="shared" si="17"/>
        <v>4</v>
      </c>
      <c r="H140" s="115">
        <f t="shared" si="18"/>
        <v>0.93983099999999997</v>
      </c>
      <c r="I140" s="116">
        <f t="shared" si="19"/>
        <v>41.869830999999998</v>
      </c>
      <c r="J140" s="115">
        <v>23.498485999999996</v>
      </c>
      <c r="K140" s="94">
        <f>I140/J140*100</f>
        <v>178.18097302098528</v>
      </c>
    </row>
    <row r="141" spans="1:11" s="31" customFormat="1" ht="14.25" customHeight="1">
      <c r="A141" s="34">
        <v>9</v>
      </c>
      <c r="B141" s="117" t="s">
        <v>175</v>
      </c>
      <c r="C141" s="115">
        <f t="shared" si="13"/>
        <v>3</v>
      </c>
      <c r="D141" s="116">
        <f t="shared" si="14"/>
        <v>28.390045000000001</v>
      </c>
      <c r="E141" s="115">
        <f t="shared" si="15"/>
        <v>0</v>
      </c>
      <c r="F141" s="115">
        <f t="shared" si="16"/>
        <v>0</v>
      </c>
      <c r="G141" s="115">
        <f t="shared" si="17"/>
        <v>0</v>
      </c>
      <c r="H141" s="115">
        <f t="shared" si="18"/>
        <v>0</v>
      </c>
      <c r="I141" s="116">
        <f t="shared" si="19"/>
        <v>28.390045000000001</v>
      </c>
      <c r="J141" s="115">
        <v>0.17019999999999999</v>
      </c>
      <c r="K141" s="94">
        <f>I141/J141*100</f>
        <v>16680.402467685079</v>
      </c>
    </row>
    <row r="142" spans="1:11" s="31" customFormat="1" ht="14.25" customHeight="1">
      <c r="A142" s="34">
        <v>10</v>
      </c>
      <c r="B142" s="115" t="s">
        <v>156</v>
      </c>
      <c r="C142" s="115">
        <f t="shared" si="13"/>
        <v>4</v>
      </c>
      <c r="D142" s="116">
        <f t="shared" si="14"/>
        <v>22.98</v>
      </c>
      <c r="E142" s="115">
        <f t="shared" si="15"/>
        <v>2</v>
      </c>
      <c r="F142" s="115">
        <f t="shared" si="16"/>
        <v>1.3988989999999999</v>
      </c>
      <c r="G142" s="115">
        <f t="shared" si="17"/>
        <v>0</v>
      </c>
      <c r="H142" s="115">
        <f t="shared" si="18"/>
        <v>0</v>
      </c>
      <c r="I142" s="116">
        <f t="shared" si="19"/>
        <v>24.378899000000001</v>
      </c>
      <c r="J142" s="115">
        <v>64.835000000000008</v>
      </c>
      <c r="K142" s="94">
        <f>I142/J142*100</f>
        <v>37.601448291817682</v>
      </c>
    </row>
    <row r="143" spans="1:11" s="31" customFormat="1" ht="14.25" customHeight="1">
      <c r="A143" s="118">
        <v>11</v>
      </c>
      <c r="B143" s="119" t="s">
        <v>163</v>
      </c>
      <c r="C143" s="115">
        <f t="shared" si="13"/>
        <v>4</v>
      </c>
      <c r="D143" s="116">
        <f t="shared" si="14"/>
        <v>15.4</v>
      </c>
      <c r="E143" s="115">
        <f t="shared" si="15"/>
        <v>2</v>
      </c>
      <c r="F143" s="115">
        <f t="shared" si="16"/>
        <v>1.31237</v>
      </c>
      <c r="G143" s="115">
        <f t="shared" si="17"/>
        <v>1</v>
      </c>
      <c r="H143" s="115">
        <f t="shared" si="18"/>
        <v>2.2179999999999998E-2</v>
      </c>
      <c r="I143" s="116">
        <f t="shared" si="19"/>
        <v>16.734549999999999</v>
      </c>
      <c r="J143" s="115">
        <v>0.20416500000000001</v>
      </c>
      <c r="K143" s="94"/>
    </row>
    <row r="144" spans="1:11" ht="14.25" customHeight="1">
      <c r="A144" s="120" t="s">
        <v>294</v>
      </c>
      <c r="B144" s="121" t="s">
        <v>295</v>
      </c>
      <c r="C144" s="122">
        <f t="shared" ref="C144:I144" si="20">SUM(C145:C150)</f>
        <v>190</v>
      </c>
      <c r="D144" s="123">
        <f t="shared" si="20"/>
        <v>664.18845976</v>
      </c>
      <c r="E144" s="122">
        <f t="shared" si="20"/>
        <v>60</v>
      </c>
      <c r="F144" s="100">
        <f>SUM(F145:F150)</f>
        <v>130.26551609619142</v>
      </c>
      <c r="G144" s="122">
        <f t="shared" si="20"/>
        <v>296</v>
      </c>
      <c r="H144" s="100">
        <f>SUM(H145:H150)</f>
        <v>170.0078876</v>
      </c>
      <c r="I144" s="123">
        <f t="shared" si="20"/>
        <v>964.46186345619151</v>
      </c>
      <c r="J144" s="100">
        <v>1154.7320240398437</v>
      </c>
      <c r="K144" s="101">
        <f t="shared" ref="K144:K151" si="21">I144/J144*100</f>
        <v>83.522570031617391</v>
      </c>
    </row>
    <row r="145" spans="1:11" s="31" customFormat="1" ht="14.25" customHeight="1">
      <c r="A145" s="34">
        <v>1</v>
      </c>
      <c r="B145" s="115" t="s">
        <v>151</v>
      </c>
      <c r="C145" s="115">
        <f t="shared" ref="C145:C150" si="22">VLOOKUP(B145,$B$87:$K$124,2,FALSE)</f>
        <v>4</v>
      </c>
      <c r="D145" s="116">
        <f t="shared" ref="D145:D150" si="23">VLOOKUP(B145,$B$87:$K$124,3,FALSE)</f>
        <v>287.41574200000002</v>
      </c>
      <c r="E145" s="115">
        <f t="shared" ref="E145:E150" si="24">VLOOKUP(B145,$B$87:$K$124,4,FALSE)</f>
        <v>0</v>
      </c>
      <c r="F145" s="115">
        <f t="shared" ref="F145:F150" si="25">VLOOKUP(B145,$B$87:$K$124,5,FALSE)</f>
        <v>0</v>
      </c>
      <c r="G145" s="115">
        <f t="shared" ref="G145:G150" si="26">VLOOKUP(B145,$B$87:$K$124,6,FALSE)</f>
        <v>2</v>
      </c>
      <c r="H145" s="115">
        <f t="shared" ref="H145:H150" si="27">VLOOKUP(B145,$B$87:$K$124,7,FALSE)</f>
        <v>11.959459000000001</v>
      </c>
      <c r="I145" s="116">
        <f t="shared" ref="I145:I150" si="28">VLOOKUP(B145,$B$87:$K$124,8,FALSE)</f>
        <v>299.375201</v>
      </c>
      <c r="J145" s="115">
        <v>120.24877997</v>
      </c>
      <c r="K145" s="94">
        <f t="shared" ref="K145:K150" si="29">I145/J145*100</f>
        <v>248.96319203794746</v>
      </c>
    </row>
    <row r="146" spans="1:11" s="31" customFormat="1" ht="14.25" customHeight="1">
      <c r="A146" s="34">
        <v>2</v>
      </c>
      <c r="B146" s="115" t="s">
        <v>152</v>
      </c>
      <c r="C146" s="115">
        <f t="shared" si="22"/>
        <v>19</v>
      </c>
      <c r="D146" s="116">
        <f t="shared" si="23"/>
        <v>234.48829599999999</v>
      </c>
      <c r="E146" s="115">
        <f t="shared" si="24"/>
        <v>9</v>
      </c>
      <c r="F146" s="115">
        <f t="shared" si="25"/>
        <v>31.624973000000001</v>
      </c>
      <c r="G146" s="115">
        <f t="shared" si="26"/>
        <v>5</v>
      </c>
      <c r="H146" s="115">
        <f t="shared" si="27"/>
        <v>7.5929922400000001</v>
      </c>
      <c r="I146" s="116">
        <f t="shared" si="28"/>
        <v>273.70626124</v>
      </c>
      <c r="J146" s="115">
        <v>215.67936983999999</v>
      </c>
      <c r="K146" s="94">
        <f t="shared" si="29"/>
        <v>126.90423819535768</v>
      </c>
    </row>
    <row r="147" spans="1:11" s="31" customFormat="1" ht="14.25" customHeight="1">
      <c r="A147" s="34">
        <v>3</v>
      </c>
      <c r="B147" s="115" t="s">
        <v>147</v>
      </c>
      <c r="C147" s="115">
        <f t="shared" si="22"/>
        <v>144</v>
      </c>
      <c r="D147" s="116">
        <f t="shared" si="23"/>
        <v>33.989997369999998</v>
      </c>
      <c r="E147" s="115">
        <f t="shared" si="24"/>
        <v>30</v>
      </c>
      <c r="F147" s="115">
        <f t="shared" si="25"/>
        <v>42.321523283691405</v>
      </c>
      <c r="G147" s="115">
        <f t="shared" si="26"/>
        <v>261</v>
      </c>
      <c r="H147" s="115">
        <f t="shared" si="27"/>
        <v>119.14300512999999</v>
      </c>
      <c r="I147" s="116">
        <f t="shared" si="28"/>
        <v>195.45452578369139</v>
      </c>
      <c r="J147" s="115">
        <v>369.09689102484379</v>
      </c>
      <c r="K147" s="94">
        <f t="shared" si="29"/>
        <v>52.954801445492372</v>
      </c>
    </row>
    <row r="148" spans="1:11" s="31" customFormat="1" ht="14.25" customHeight="1">
      <c r="A148" s="34">
        <v>4</v>
      </c>
      <c r="B148" s="115" t="s">
        <v>150</v>
      </c>
      <c r="C148" s="115">
        <f t="shared" si="22"/>
        <v>17</v>
      </c>
      <c r="D148" s="116">
        <f t="shared" si="23"/>
        <v>82.702348000000001</v>
      </c>
      <c r="E148" s="115">
        <f t="shared" si="24"/>
        <v>14</v>
      </c>
      <c r="F148" s="115">
        <f t="shared" si="25"/>
        <v>13.072418000000001</v>
      </c>
      <c r="G148" s="115">
        <f t="shared" si="26"/>
        <v>24</v>
      </c>
      <c r="H148" s="115">
        <f t="shared" si="27"/>
        <v>28.180784559999996</v>
      </c>
      <c r="I148" s="116">
        <f t="shared" si="28"/>
        <v>123.95555055999999</v>
      </c>
      <c r="J148" s="115">
        <v>342.06188347999995</v>
      </c>
      <c r="K148" s="94">
        <f t="shared" si="29"/>
        <v>36.237755957760072</v>
      </c>
    </row>
    <row r="149" spans="1:11" s="31" customFormat="1" ht="14.25" customHeight="1">
      <c r="A149" s="34">
        <v>5</v>
      </c>
      <c r="B149" s="115" t="s">
        <v>148</v>
      </c>
      <c r="C149" s="115">
        <f t="shared" si="22"/>
        <v>3</v>
      </c>
      <c r="D149" s="116">
        <f t="shared" si="23"/>
        <v>17</v>
      </c>
      <c r="E149" s="115">
        <f t="shared" si="24"/>
        <v>4</v>
      </c>
      <c r="F149" s="115">
        <f t="shared" si="25"/>
        <v>34.620603812500001</v>
      </c>
      <c r="G149" s="115">
        <f t="shared" si="26"/>
        <v>1</v>
      </c>
      <c r="H149" s="115">
        <f t="shared" si="27"/>
        <v>0.20416667000000002</v>
      </c>
      <c r="I149" s="116">
        <f t="shared" si="28"/>
        <v>51.8247704825</v>
      </c>
      <c r="J149" s="115">
        <v>81.129209125000003</v>
      </c>
      <c r="K149" s="94">
        <f t="shared" si="29"/>
        <v>63.879299504387966</v>
      </c>
    </row>
    <row r="150" spans="1:11" s="31" customFormat="1" ht="14.25" customHeight="1">
      <c r="A150" s="118">
        <v>6</v>
      </c>
      <c r="B150" s="124" t="s">
        <v>162</v>
      </c>
      <c r="C150" s="115">
        <f t="shared" si="22"/>
        <v>3</v>
      </c>
      <c r="D150" s="116">
        <f t="shared" si="23"/>
        <v>8.5920763900000008</v>
      </c>
      <c r="E150" s="115">
        <f t="shared" si="24"/>
        <v>3</v>
      </c>
      <c r="F150" s="115">
        <f t="shared" si="25"/>
        <v>8.6259979999999992</v>
      </c>
      <c r="G150" s="115">
        <f t="shared" si="26"/>
        <v>3</v>
      </c>
      <c r="H150" s="115">
        <f t="shared" si="27"/>
        <v>2.9274800000000001</v>
      </c>
      <c r="I150" s="116">
        <f t="shared" si="28"/>
        <v>20.145554389999997</v>
      </c>
      <c r="J150" s="115">
        <v>26.515890599999999</v>
      </c>
      <c r="K150" s="94">
        <f t="shared" si="29"/>
        <v>75.97540167102666</v>
      </c>
    </row>
    <row r="151" spans="1:11" s="114" customFormat="1" ht="14.25" customHeight="1">
      <c r="A151" s="125" t="s">
        <v>296</v>
      </c>
      <c r="B151" s="122" t="s">
        <v>297</v>
      </c>
      <c r="C151" s="122">
        <f t="shared" ref="C151:I151" si="30">SUM(C152:C165)</f>
        <v>24</v>
      </c>
      <c r="D151" s="123">
        <f t="shared" si="30"/>
        <v>585.6413060000001</v>
      </c>
      <c r="E151" s="122">
        <f t="shared" si="30"/>
        <v>9</v>
      </c>
      <c r="F151" s="100">
        <f>SUM(F152:F165)</f>
        <v>146.04571731249999</v>
      </c>
      <c r="G151" s="122">
        <f t="shared" si="30"/>
        <v>8</v>
      </c>
      <c r="H151" s="100">
        <f>SUM(H152:H165)</f>
        <v>15.681178239999999</v>
      </c>
      <c r="I151" s="102">
        <f t="shared" si="30"/>
        <v>747.36820155250007</v>
      </c>
      <c r="J151" s="102">
        <v>853.65884254000002</v>
      </c>
      <c r="K151" s="103">
        <f t="shared" si="21"/>
        <v>87.548815089733054</v>
      </c>
    </row>
    <row r="152" spans="1:11" s="31" customFormat="1" ht="14.25" customHeight="1">
      <c r="A152" s="34">
        <v>1</v>
      </c>
      <c r="B152" s="115" t="s">
        <v>169</v>
      </c>
      <c r="C152" s="115">
        <f>VLOOKUP(B152,$B$87:$K$124,2,FALSE)</f>
        <v>3</v>
      </c>
      <c r="D152" s="116">
        <f>VLOOKUP(B152,$B$87:$K$124,3,FALSE)</f>
        <v>457.85700000000003</v>
      </c>
      <c r="E152" s="115">
        <f>VLOOKUP(B152,$B$87:$K$124,4,FALSE)</f>
        <v>1</v>
      </c>
      <c r="F152" s="115">
        <f>VLOOKUP(B152,$B$87:$K$124,5,FALSE)</f>
        <v>4.8099999999999996</v>
      </c>
      <c r="G152" s="115">
        <f>VLOOKUP(B152,$B$87:$K$124,6,FALSE)</f>
        <v>0</v>
      </c>
      <c r="H152" s="115">
        <f>VLOOKUP(B152,$B$87:$K$124,7,FALSE)</f>
        <v>0</v>
      </c>
      <c r="I152" s="116">
        <f>VLOOKUP(B152,$B$87:$K$124,8,FALSE)</f>
        <v>462.66700000000003</v>
      </c>
      <c r="J152" s="115">
        <v>14.8</v>
      </c>
      <c r="K152" s="94">
        <f>I152/J152*100</f>
        <v>3126.1283783783783</v>
      </c>
    </row>
    <row r="153" spans="1:11" s="31" customFormat="1" ht="14.25" customHeight="1">
      <c r="A153" s="34">
        <v>2</v>
      </c>
      <c r="B153" s="115" t="s">
        <v>159</v>
      </c>
      <c r="C153" s="115">
        <f>VLOOKUP(B153,$B$87:$K$124,2,FALSE)</f>
        <v>14</v>
      </c>
      <c r="D153" s="116">
        <f>VLOOKUP(B153,$B$87:$K$124,3,FALSE)</f>
        <v>104.372626</v>
      </c>
      <c r="E153" s="115">
        <f>VLOOKUP(B153,$B$87:$K$124,4,FALSE)</f>
        <v>7</v>
      </c>
      <c r="F153" s="115">
        <f>VLOOKUP(B153,$B$87:$K$124,5,FALSE)</f>
        <v>147.23571731249999</v>
      </c>
      <c r="G153" s="115">
        <f>VLOOKUP(B153,$B$87:$K$124,6,FALSE)</f>
        <v>8</v>
      </c>
      <c r="H153" s="115">
        <f>VLOOKUP(B153,$B$87:$K$124,7,FALSE)</f>
        <v>15.681178239999999</v>
      </c>
      <c r="I153" s="116">
        <f>VLOOKUP(B153,$B$87:$K$124,8,FALSE)</f>
        <v>267.28952155249999</v>
      </c>
      <c r="J153" s="115">
        <v>824.33511059</v>
      </c>
      <c r="K153" s="94">
        <f>I153/J153*100</f>
        <v>32.424861942516713</v>
      </c>
    </row>
    <row r="154" spans="1:11" s="31" customFormat="1" ht="14.25" customHeight="1">
      <c r="A154" s="34">
        <v>3</v>
      </c>
      <c r="B154" s="115" t="s">
        <v>187</v>
      </c>
      <c r="C154" s="115">
        <f>VLOOKUP(B154,$B$87:$K$124,2,FALSE)</f>
        <v>2</v>
      </c>
      <c r="D154" s="116">
        <f>VLOOKUP(B154,$B$87:$K$124,3,FALSE)</f>
        <v>13.641664</v>
      </c>
      <c r="E154" s="115">
        <f>VLOOKUP(B154,$B$87:$K$124,4,FALSE)</f>
        <v>0</v>
      </c>
      <c r="F154" s="115">
        <f>VLOOKUP(B154,$B$87:$K$124,5,FALSE)</f>
        <v>0</v>
      </c>
      <c r="G154" s="115">
        <f>VLOOKUP(B154,$B$87:$K$124,6,FALSE)</f>
        <v>0</v>
      </c>
      <c r="H154" s="115">
        <f>VLOOKUP(B154,$B$87:$K$124,7,FALSE)</f>
        <v>0</v>
      </c>
      <c r="I154" s="116">
        <f>VLOOKUP(B154,$B$87:$K$124,8,FALSE)</f>
        <v>13.641664</v>
      </c>
      <c r="J154" s="115">
        <v>4.2276000000000001E-2</v>
      </c>
      <c r="K154" s="94">
        <f>I154/J154*100</f>
        <v>32268.104834894501</v>
      </c>
    </row>
    <row r="155" spans="1:11" s="31" customFormat="1" ht="14.25" customHeight="1">
      <c r="A155" s="34">
        <v>4</v>
      </c>
      <c r="B155" s="115" t="s">
        <v>167</v>
      </c>
      <c r="C155" s="115">
        <f>VLOOKUP(B155,$B$87:$K$124,2,FALSE)</f>
        <v>4</v>
      </c>
      <c r="D155" s="116">
        <f>VLOOKUP(B155,$B$87:$K$124,3,FALSE)</f>
        <v>9.3333349999999999</v>
      </c>
      <c r="E155" s="115">
        <f>VLOOKUP(B155,$B$87:$K$124,4,FALSE)</f>
        <v>1</v>
      </c>
      <c r="F155" s="115">
        <f>VLOOKUP(B155,$B$87:$K$124,5,FALSE)</f>
        <v>-6</v>
      </c>
      <c r="G155" s="115">
        <f>VLOOKUP(B155,$B$87:$K$124,6,FALSE)</f>
        <v>0</v>
      </c>
      <c r="H155" s="115">
        <f>VLOOKUP(B155,$B$87:$K$124,7,FALSE)</f>
        <v>0</v>
      </c>
      <c r="I155" s="116">
        <f>VLOOKUP(B155,$B$87:$K$124,8,FALSE)</f>
        <v>3.3333349999999999</v>
      </c>
      <c r="J155" s="115">
        <v>14.481455949999999</v>
      </c>
      <c r="K155" s="94">
        <f>I155/J155*100</f>
        <v>23.017954903905917</v>
      </c>
    </row>
    <row r="156" spans="1:11" s="31" customFormat="1" ht="14.25" customHeight="1">
      <c r="A156" s="34">
        <v>5</v>
      </c>
      <c r="B156" s="124" t="s">
        <v>177</v>
      </c>
      <c r="C156" s="115">
        <f>VLOOKUP(B156,$B$87:$K$124,2,FALSE)</f>
        <v>1</v>
      </c>
      <c r="D156" s="116">
        <f>VLOOKUP(B156,$B$87:$K$124,3,FALSE)</f>
        <v>0.43668099999999999</v>
      </c>
      <c r="E156" s="115">
        <f>VLOOKUP(B156,$B$87:$K$124,4,FALSE)</f>
        <v>0</v>
      </c>
      <c r="F156" s="115">
        <f>VLOOKUP(B156,$B$87:$K$124,5,FALSE)</f>
        <v>0</v>
      </c>
      <c r="G156" s="115">
        <f>VLOOKUP(B156,$B$87:$K$124,6,FALSE)</f>
        <v>0</v>
      </c>
      <c r="H156" s="115">
        <f>VLOOKUP(B156,$B$87:$K$124,7,FALSE)</f>
        <v>0</v>
      </c>
      <c r="I156" s="116">
        <f>VLOOKUP(B156,$B$87:$K$124,8,FALSE)</f>
        <v>0.43668099999999999</v>
      </c>
      <c r="J156" s="115">
        <v>0</v>
      </c>
      <c r="K156" s="94"/>
    </row>
    <row r="157" spans="1:11" s="31" customFormat="1" ht="14.25" customHeight="1">
      <c r="A157" s="34">
        <v>6</v>
      </c>
      <c r="B157" s="124" t="s">
        <v>265</v>
      </c>
      <c r="C157" s="115"/>
      <c r="D157" s="116"/>
      <c r="E157" s="115"/>
      <c r="F157" s="115"/>
      <c r="G157" s="115"/>
      <c r="H157" s="115"/>
      <c r="I157" s="116"/>
      <c r="J157" s="115"/>
      <c r="K157" s="94"/>
    </row>
    <row r="158" spans="1:11" s="31" customFormat="1" ht="14.25" customHeight="1">
      <c r="A158" s="34">
        <v>7</v>
      </c>
      <c r="B158" s="124" t="s">
        <v>193</v>
      </c>
      <c r="C158" s="115"/>
      <c r="D158" s="116"/>
      <c r="E158" s="115"/>
      <c r="F158" s="115"/>
      <c r="G158" s="115"/>
      <c r="H158" s="115"/>
      <c r="I158" s="116"/>
      <c r="J158" s="115"/>
      <c r="K158" s="94"/>
    </row>
    <row r="159" spans="1:11" s="31" customFormat="1" ht="14.25" customHeight="1">
      <c r="A159" s="34">
        <v>8</v>
      </c>
      <c r="B159" s="124" t="s">
        <v>198</v>
      </c>
      <c r="C159" s="115"/>
      <c r="D159" s="116"/>
      <c r="E159" s="115"/>
      <c r="F159" s="115"/>
      <c r="G159" s="115"/>
      <c r="H159" s="115"/>
      <c r="I159" s="116"/>
      <c r="J159" s="115"/>
      <c r="K159" s="94"/>
    </row>
    <row r="160" spans="1:11" s="31" customFormat="1" ht="14.25" customHeight="1">
      <c r="A160" s="34">
        <v>9</v>
      </c>
      <c r="B160" s="124" t="s">
        <v>200</v>
      </c>
      <c r="C160" s="115"/>
      <c r="D160" s="116"/>
      <c r="E160" s="115"/>
      <c r="F160" s="115"/>
      <c r="G160" s="115"/>
      <c r="H160" s="115"/>
      <c r="I160" s="116"/>
      <c r="J160" s="115"/>
      <c r="K160" s="94"/>
    </row>
    <row r="161" spans="1:11" s="31" customFormat="1" ht="14.25" customHeight="1">
      <c r="A161" s="34">
        <v>10</v>
      </c>
      <c r="B161" s="124" t="s">
        <v>263</v>
      </c>
      <c r="C161" s="115"/>
      <c r="D161" s="116"/>
      <c r="E161" s="115"/>
      <c r="F161" s="115"/>
      <c r="G161" s="115"/>
      <c r="H161" s="115"/>
      <c r="I161" s="116"/>
      <c r="J161" s="115"/>
      <c r="K161" s="94"/>
    </row>
    <row r="162" spans="1:11" s="31" customFormat="1" ht="14.25" customHeight="1">
      <c r="A162" s="34">
        <v>11</v>
      </c>
      <c r="B162" s="124" t="s">
        <v>266</v>
      </c>
      <c r="C162" s="115"/>
      <c r="D162" s="116"/>
      <c r="E162" s="115"/>
      <c r="F162" s="115"/>
      <c r="G162" s="115"/>
      <c r="H162" s="115"/>
      <c r="I162" s="116"/>
      <c r="J162" s="115"/>
      <c r="K162" s="94"/>
    </row>
    <row r="163" spans="1:11" s="31" customFormat="1" ht="14.25" customHeight="1">
      <c r="A163" s="34">
        <v>12</v>
      </c>
      <c r="B163" s="124" t="s">
        <v>268</v>
      </c>
      <c r="C163" s="115"/>
      <c r="D163" s="116"/>
      <c r="E163" s="115"/>
      <c r="F163" s="115"/>
      <c r="G163" s="115"/>
      <c r="H163" s="115"/>
      <c r="I163" s="116"/>
      <c r="J163" s="115"/>
      <c r="K163" s="94"/>
    </row>
    <row r="164" spans="1:11" s="31" customFormat="1" ht="14.25" customHeight="1">
      <c r="A164" s="34">
        <v>13</v>
      </c>
      <c r="B164" s="124" t="s">
        <v>267</v>
      </c>
      <c r="C164" s="115"/>
      <c r="D164" s="116"/>
      <c r="E164" s="115"/>
      <c r="F164" s="115"/>
      <c r="G164" s="115"/>
      <c r="H164" s="115"/>
      <c r="I164" s="116"/>
      <c r="J164" s="115"/>
      <c r="K164" s="94"/>
    </row>
    <row r="165" spans="1:11" s="31" customFormat="1" ht="14.25" customHeight="1">
      <c r="A165" s="118">
        <v>14</v>
      </c>
      <c r="B165" s="124" t="s">
        <v>197</v>
      </c>
      <c r="C165" s="115"/>
      <c r="D165" s="116"/>
      <c r="E165" s="115"/>
      <c r="F165" s="115"/>
      <c r="G165" s="115"/>
      <c r="H165" s="115"/>
      <c r="I165" s="116"/>
      <c r="J165" s="115"/>
      <c r="K165" s="94"/>
    </row>
    <row r="166" spans="1:11" s="114" customFormat="1" ht="14.25" customHeight="1">
      <c r="A166" s="125" t="s">
        <v>298</v>
      </c>
      <c r="B166" s="122" t="s">
        <v>299</v>
      </c>
      <c r="C166" s="122">
        <f t="shared" ref="C166:I166" si="31">SUM(C167:C180)</f>
        <v>23</v>
      </c>
      <c r="D166" s="123">
        <f t="shared" si="31"/>
        <v>94.26785000000001</v>
      </c>
      <c r="E166" s="122">
        <f t="shared" si="31"/>
        <v>5</v>
      </c>
      <c r="F166" s="100">
        <f>SUM(F167:F180)</f>
        <v>17.591602999999999</v>
      </c>
      <c r="G166" s="122">
        <f t="shared" si="31"/>
        <v>7</v>
      </c>
      <c r="H166" s="100">
        <f>SUM(H167:H180)</f>
        <v>0.61288807999999995</v>
      </c>
      <c r="I166" s="123">
        <f t="shared" si="31"/>
        <v>112.47234108000001</v>
      </c>
      <c r="J166" s="100">
        <v>65.17058677</v>
      </c>
      <c r="K166" s="103">
        <f t="shared" ref="K166" si="32">I166/J166*100</f>
        <v>172.58144610073458</v>
      </c>
    </row>
    <row r="167" spans="1:11" s="31" customFormat="1" ht="14.25" customHeight="1">
      <c r="A167" s="34">
        <v>1</v>
      </c>
      <c r="B167" s="115" t="s">
        <v>158</v>
      </c>
      <c r="C167" s="115">
        <f t="shared" ref="C167:C173" si="33">VLOOKUP(B167,$B$87:$K$124,2,FALSE)</f>
        <v>3</v>
      </c>
      <c r="D167" s="116">
        <f t="shared" ref="D167:D173" si="34">VLOOKUP(B167,$B$87:$K$124,3,FALSE)</f>
        <v>32.133333</v>
      </c>
      <c r="E167" s="115">
        <f t="shared" ref="E167:E173" si="35">VLOOKUP(B167,$B$87:$K$124,4,FALSE)</f>
        <v>0</v>
      </c>
      <c r="F167" s="115">
        <f t="shared" ref="F167:F173" si="36">VLOOKUP(B167,$B$87:$K$124,5,FALSE)</f>
        <v>0</v>
      </c>
      <c r="G167" s="115">
        <f t="shared" ref="G167:G173" si="37">VLOOKUP(B167,$B$87:$K$124,6,FALSE)</f>
        <v>0</v>
      </c>
      <c r="H167" s="115">
        <f t="shared" ref="H167:H173" si="38">VLOOKUP(B167,$B$87:$K$124,7,FALSE)</f>
        <v>0</v>
      </c>
      <c r="I167" s="116">
        <f t="shared" ref="I167:I173" si="39">VLOOKUP(B167,$B$87:$K$124,8,FALSE)</f>
        <v>32.133333</v>
      </c>
      <c r="J167" s="115">
        <v>47.487937600000002</v>
      </c>
      <c r="K167" s="94">
        <f>I167/J167*100</f>
        <v>67.666305643056603</v>
      </c>
    </row>
    <row r="168" spans="1:11" s="31" customFormat="1" ht="14.25" customHeight="1">
      <c r="A168" s="34">
        <v>2</v>
      </c>
      <c r="B168" s="115" t="s">
        <v>180</v>
      </c>
      <c r="C168" s="115">
        <f t="shared" si="33"/>
        <v>6</v>
      </c>
      <c r="D168" s="116">
        <f t="shared" si="34"/>
        <v>28.591000000000001</v>
      </c>
      <c r="E168" s="115">
        <f t="shared" si="35"/>
        <v>0</v>
      </c>
      <c r="F168" s="115">
        <f t="shared" si="36"/>
        <v>0</v>
      </c>
      <c r="G168" s="115">
        <f t="shared" si="37"/>
        <v>1</v>
      </c>
      <c r="H168" s="115">
        <f t="shared" si="38"/>
        <v>0.23560318999999999</v>
      </c>
      <c r="I168" s="116">
        <f t="shared" si="39"/>
        <v>28.82660319</v>
      </c>
      <c r="J168" s="115">
        <v>3.75413</v>
      </c>
      <c r="K168" s="94">
        <f>I168/J168*100</f>
        <v>767.863744462765</v>
      </c>
    </row>
    <row r="169" spans="1:11" s="31" customFormat="1" ht="14.25" customHeight="1">
      <c r="A169" s="34">
        <v>3</v>
      </c>
      <c r="B169" s="115" t="s">
        <v>160</v>
      </c>
      <c r="C169" s="115">
        <f t="shared" si="33"/>
        <v>11</v>
      </c>
      <c r="D169" s="116">
        <f t="shared" si="34"/>
        <v>21.625893999999999</v>
      </c>
      <c r="E169" s="115">
        <f t="shared" si="35"/>
        <v>4</v>
      </c>
      <c r="F169" s="115">
        <f t="shared" si="36"/>
        <v>0.17638699999999999</v>
      </c>
      <c r="G169" s="115">
        <f t="shared" si="37"/>
        <v>0</v>
      </c>
      <c r="H169" s="115">
        <f t="shared" si="38"/>
        <v>0</v>
      </c>
      <c r="I169" s="116">
        <f t="shared" si="39"/>
        <v>21.802280999999997</v>
      </c>
      <c r="J169" s="115">
        <v>10.086107169999998</v>
      </c>
      <c r="K169" s="94">
        <f>I169/J169*100</f>
        <v>216.16150445881095</v>
      </c>
    </row>
    <row r="170" spans="1:11" s="31" customFormat="1" ht="14.25" customHeight="1">
      <c r="A170" s="34">
        <v>4</v>
      </c>
      <c r="B170" s="117" t="s">
        <v>174</v>
      </c>
      <c r="C170" s="115">
        <f t="shared" si="33"/>
        <v>0</v>
      </c>
      <c r="D170" s="116">
        <f t="shared" si="34"/>
        <v>0</v>
      </c>
      <c r="E170" s="115">
        <f t="shared" si="35"/>
        <v>1</v>
      </c>
      <c r="F170" s="115">
        <f t="shared" si="36"/>
        <v>17.415216000000001</v>
      </c>
      <c r="G170" s="115">
        <f t="shared" si="37"/>
        <v>1</v>
      </c>
      <c r="H170" s="115">
        <f t="shared" si="38"/>
        <v>0.303782</v>
      </c>
      <c r="I170" s="116">
        <f t="shared" si="39"/>
        <v>17.718997999999999</v>
      </c>
      <c r="J170" s="115">
        <v>0</v>
      </c>
      <c r="K170" s="94"/>
    </row>
    <row r="171" spans="1:11" s="31" customFormat="1" ht="14.25" customHeight="1">
      <c r="A171" s="34">
        <v>5</v>
      </c>
      <c r="B171" s="115" t="s">
        <v>185</v>
      </c>
      <c r="C171" s="115">
        <f t="shared" si="33"/>
        <v>1</v>
      </c>
      <c r="D171" s="116">
        <f t="shared" si="34"/>
        <v>11</v>
      </c>
      <c r="E171" s="115">
        <f t="shared" si="35"/>
        <v>0</v>
      </c>
      <c r="F171" s="115">
        <f t="shared" si="36"/>
        <v>0</v>
      </c>
      <c r="G171" s="115">
        <f t="shared" si="37"/>
        <v>5</v>
      </c>
      <c r="H171" s="115">
        <f t="shared" si="38"/>
        <v>7.3502890000000001E-2</v>
      </c>
      <c r="I171" s="116">
        <f t="shared" si="39"/>
        <v>11.07350289</v>
      </c>
      <c r="J171" s="115">
        <v>0.85835437000000003</v>
      </c>
      <c r="K171" s="94">
        <f>I171/J171*100</f>
        <v>1290.0852231928407</v>
      </c>
    </row>
    <row r="172" spans="1:11" s="31" customFormat="1" ht="14.25" customHeight="1">
      <c r="A172" s="34">
        <v>6</v>
      </c>
      <c r="B172" s="115" t="s">
        <v>166</v>
      </c>
      <c r="C172" s="115">
        <f t="shared" si="33"/>
        <v>1</v>
      </c>
      <c r="D172" s="116">
        <f t="shared" si="34"/>
        <v>0.5</v>
      </c>
      <c r="E172" s="115">
        <f t="shared" si="35"/>
        <v>0</v>
      </c>
      <c r="F172" s="115">
        <f t="shared" si="36"/>
        <v>0</v>
      </c>
      <c r="G172" s="115">
        <f t="shared" si="37"/>
        <v>0</v>
      </c>
      <c r="H172" s="115">
        <f t="shared" si="38"/>
        <v>0</v>
      </c>
      <c r="I172" s="116">
        <f t="shared" si="39"/>
        <v>0.5</v>
      </c>
      <c r="J172" s="115">
        <v>9.1725630000000002E-2</v>
      </c>
      <c r="K172" s="94">
        <f>I172/J172*100</f>
        <v>545.10391479458895</v>
      </c>
    </row>
    <row r="173" spans="1:11" s="31" customFormat="1" ht="14.25" customHeight="1">
      <c r="A173" s="34">
        <v>7</v>
      </c>
      <c r="B173" s="115" t="s">
        <v>164</v>
      </c>
      <c r="C173" s="115">
        <f t="shared" si="33"/>
        <v>1</v>
      </c>
      <c r="D173" s="116">
        <f t="shared" si="34"/>
        <v>0.41762300000000002</v>
      </c>
      <c r="E173" s="115">
        <f t="shared" si="35"/>
        <v>0</v>
      </c>
      <c r="F173" s="115">
        <f t="shared" si="36"/>
        <v>0</v>
      </c>
      <c r="G173" s="115">
        <f t="shared" si="37"/>
        <v>0</v>
      </c>
      <c r="H173" s="115">
        <f t="shared" si="38"/>
        <v>0</v>
      </c>
      <c r="I173" s="116">
        <f t="shared" si="39"/>
        <v>0.41762300000000002</v>
      </c>
      <c r="J173" s="115">
        <v>2.8923320000000001</v>
      </c>
      <c r="K173" s="94">
        <f>I173/J173*100</f>
        <v>14.438971736301365</v>
      </c>
    </row>
    <row r="174" spans="1:11" s="31" customFormat="1" ht="14.25" customHeight="1">
      <c r="A174" s="34">
        <v>8</v>
      </c>
      <c r="B174" s="32" t="s">
        <v>179</v>
      </c>
      <c r="C174" s="115"/>
      <c r="D174" s="116"/>
      <c r="E174" s="115"/>
      <c r="F174" s="115"/>
      <c r="G174" s="115"/>
      <c r="H174" s="115"/>
      <c r="I174" s="116"/>
      <c r="J174" s="115"/>
      <c r="K174" s="94"/>
    </row>
    <row r="175" spans="1:11" s="31" customFormat="1" ht="14.25" customHeight="1">
      <c r="A175" s="34">
        <v>9</v>
      </c>
      <c r="B175" s="115" t="s">
        <v>190</v>
      </c>
      <c r="C175" s="115"/>
      <c r="D175" s="116"/>
      <c r="E175" s="115"/>
      <c r="F175" s="115"/>
      <c r="G175" s="115"/>
      <c r="H175" s="115"/>
      <c r="I175" s="116"/>
      <c r="J175" s="115"/>
      <c r="K175" s="94"/>
    </row>
    <row r="176" spans="1:11" s="31" customFormat="1" ht="14.25" customHeight="1">
      <c r="A176" s="34">
        <v>10</v>
      </c>
      <c r="B176" s="115" t="s">
        <v>178</v>
      </c>
      <c r="C176" s="115"/>
      <c r="D176" s="116"/>
      <c r="E176" s="115"/>
      <c r="F176" s="115"/>
      <c r="G176" s="115"/>
      <c r="H176" s="115"/>
      <c r="I176" s="116"/>
      <c r="J176" s="115"/>
      <c r="K176" s="94"/>
    </row>
    <row r="177" spans="1:11" s="31" customFormat="1" ht="14.25" customHeight="1">
      <c r="A177" s="34">
        <v>11</v>
      </c>
      <c r="B177" s="32" t="s">
        <v>173</v>
      </c>
      <c r="C177" s="115"/>
      <c r="D177" s="116"/>
      <c r="E177" s="115"/>
      <c r="F177" s="115"/>
      <c r="G177" s="115"/>
      <c r="H177" s="115"/>
      <c r="I177" s="116"/>
      <c r="J177" s="115"/>
      <c r="K177" s="94"/>
    </row>
    <row r="178" spans="1:11" s="31" customFormat="1" ht="14.25" customHeight="1">
      <c r="A178" s="34">
        <v>12</v>
      </c>
      <c r="B178" s="115" t="s">
        <v>194</v>
      </c>
      <c r="C178" s="115"/>
      <c r="D178" s="116"/>
      <c r="E178" s="115"/>
      <c r="F178" s="115"/>
      <c r="G178" s="115"/>
      <c r="H178" s="115"/>
      <c r="I178" s="116"/>
      <c r="J178" s="115"/>
      <c r="K178" s="94"/>
    </row>
    <row r="179" spans="1:11" s="31" customFormat="1" ht="14.25" customHeight="1">
      <c r="A179" s="34">
        <v>13</v>
      </c>
      <c r="B179" s="115" t="s">
        <v>261</v>
      </c>
      <c r="C179" s="115"/>
      <c r="D179" s="116"/>
      <c r="E179" s="115"/>
      <c r="F179" s="115"/>
      <c r="G179" s="115"/>
      <c r="H179" s="115"/>
      <c r="I179" s="116"/>
      <c r="J179" s="115"/>
      <c r="K179" s="94"/>
    </row>
    <row r="180" spans="1:11" s="31" customFormat="1" ht="14.25" customHeight="1">
      <c r="A180" s="118">
        <v>14</v>
      </c>
      <c r="B180" s="119" t="s">
        <v>264</v>
      </c>
      <c r="C180" s="115"/>
      <c r="D180" s="116"/>
      <c r="E180" s="115"/>
      <c r="F180" s="115"/>
      <c r="G180" s="115"/>
      <c r="H180" s="115"/>
      <c r="I180" s="116"/>
      <c r="J180" s="115"/>
      <c r="K180" s="94"/>
    </row>
    <row r="181" spans="1:11" s="114" customFormat="1" ht="14.25" customHeight="1">
      <c r="A181" s="125" t="s">
        <v>300</v>
      </c>
      <c r="B181" s="122" t="s">
        <v>301</v>
      </c>
      <c r="C181" s="122">
        <f>SUM(C182:C194)</f>
        <v>18</v>
      </c>
      <c r="D181" s="123">
        <f>SUM(D182:E194)</f>
        <v>146.426784</v>
      </c>
      <c r="E181" s="122">
        <f t="shared" ref="E181:I181" si="40">SUM(E182:E194)</f>
        <v>15</v>
      </c>
      <c r="F181" s="100">
        <f t="shared" si="40"/>
        <v>41.945027249999995</v>
      </c>
      <c r="G181" s="122">
        <f t="shared" si="40"/>
        <v>9</v>
      </c>
      <c r="H181" s="100">
        <f t="shared" si="40"/>
        <v>3.6189023300000005</v>
      </c>
      <c r="I181" s="123">
        <f t="shared" si="40"/>
        <v>176.99071358000003</v>
      </c>
      <c r="J181" s="100">
        <v>91.043419489999991</v>
      </c>
      <c r="K181" s="104">
        <f t="shared" ref="K181" si="41">I181/J181*100</f>
        <v>194.40253295784908</v>
      </c>
    </row>
    <row r="182" spans="1:11" s="31" customFormat="1" ht="14.25" customHeight="1">
      <c r="A182" s="34">
        <v>1</v>
      </c>
      <c r="B182" s="115" t="s">
        <v>157</v>
      </c>
      <c r="C182" s="115">
        <f t="shared" ref="C182:C187" si="42">VLOOKUP(B182,$B$87:$K$124,2,FALSE)</f>
        <v>15</v>
      </c>
      <c r="D182" s="116">
        <f t="shared" ref="D182:D187" si="43">VLOOKUP(B182,$B$87:$K$124,3,FALSE)</f>
        <v>110.147903</v>
      </c>
      <c r="E182" s="115">
        <f t="shared" ref="E182:E187" si="44">VLOOKUP(B182,$B$87:$K$124,4,FALSE)</f>
        <v>13</v>
      </c>
      <c r="F182" s="115">
        <f t="shared" ref="F182:F187" si="45">VLOOKUP(B182,$B$87:$K$124,5,FALSE)</f>
        <v>24.24502725</v>
      </c>
      <c r="G182" s="115">
        <f t="shared" ref="G182:G187" si="46">VLOOKUP(B182,$B$87:$K$124,6,FALSE)</f>
        <v>7</v>
      </c>
      <c r="H182" s="115">
        <f t="shared" ref="H182:H187" si="47">VLOOKUP(B182,$B$87:$K$124,7,FALSE)</f>
        <v>3.5348608500000003</v>
      </c>
      <c r="I182" s="116">
        <f t="shared" ref="I182:I187" si="48">VLOOKUP(B182,$B$87:$K$124,8,FALSE)</f>
        <v>137.92779110000001</v>
      </c>
      <c r="J182" s="115">
        <v>41.070600449999993</v>
      </c>
      <c r="K182" s="94">
        <f>I182/J182*100</f>
        <v>335.83095837109931</v>
      </c>
    </row>
    <row r="183" spans="1:11" s="31" customFormat="1" ht="14.25" customHeight="1">
      <c r="A183" s="34">
        <v>2</v>
      </c>
      <c r="B183" s="115" t="s">
        <v>172</v>
      </c>
      <c r="C183" s="115">
        <f t="shared" si="42"/>
        <v>2</v>
      </c>
      <c r="D183" s="116">
        <f t="shared" si="43"/>
        <v>20</v>
      </c>
      <c r="E183" s="115">
        <f t="shared" si="44"/>
        <v>1</v>
      </c>
      <c r="F183" s="115">
        <f t="shared" si="45"/>
        <v>1.7</v>
      </c>
      <c r="G183" s="115">
        <f t="shared" si="46"/>
        <v>0</v>
      </c>
      <c r="H183" s="115">
        <f t="shared" si="47"/>
        <v>0</v>
      </c>
      <c r="I183" s="116">
        <f t="shared" si="48"/>
        <v>21.7</v>
      </c>
      <c r="J183" s="115">
        <v>0</v>
      </c>
      <c r="K183" s="94"/>
    </row>
    <row r="184" spans="1:11" s="31" customFormat="1" ht="14.25" customHeight="1">
      <c r="A184" s="34">
        <v>3</v>
      </c>
      <c r="B184" s="32" t="s">
        <v>146</v>
      </c>
      <c r="C184" s="115">
        <f t="shared" si="42"/>
        <v>0</v>
      </c>
      <c r="D184" s="116">
        <f t="shared" si="43"/>
        <v>0</v>
      </c>
      <c r="E184" s="115">
        <f t="shared" si="44"/>
        <v>1</v>
      </c>
      <c r="F184" s="115">
        <f t="shared" si="45"/>
        <v>16</v>
      </c>
      <c r="G184" s="115">
        <f t="shared" si="46"/>
        <v>0</v>
      </c>
      <c r="H184" s="115">
        <f t="shared" si="47"/>
        <v>0</v>
      </c>
      <c r="I184" s="116">
        <f t="shared" si="48"/>
        <v>16</v>
      </c>
      <c r="J184" s="115">
        <v>0</v>
      </c>
      <c r="K184" s="94"/>
    </row>
    <row r="185" spans="1:11" s="31" customFormat="1" ht="14.25" customHeight="1">
      <c r="A185" s="34">
        <v>4</v>
      </c>
      <c r="B185" s="115" t="s">
        <v>171</v>
      </c>
      <c r="C185" s="115">
        <f t="shared" si="42"/>
        <v>1</v>
      </c>
      <c r="D185" s="116">
        <f t="shared" si="43"/>
        <v>1.2788809999999999</v>
      </c>
      <c r="E185" s="115">
        <f t="shared" si="44"/>
        <v>0</v>
      </c>
      <c r="F185" s="115">
        <f t="shared" si="45"/>
        <v>0</v>
      </c>
      <c r="G185" s="115">
        <f t="shared" si="46"/>
        <v>0</v>
      </c>
      <c r="H185" s="115">
        <f t="shared" si="47"/>
        <v>0</v>
      </c>
      <c r="I185" s="116">
        <f t="shared" si="48"/>
        <v>1.2788809999999999</v>
      </c>
      <c r="J185" s="115">
        <v>3</v>
      </c>
      <c r="K185" s="94"/>
    </row>
    <row r="186" spans="1:11" s="31" customFormat="1" ht="14.25" customHeight="1">
      <c r="A186" s="34">
        <v>5</v>
      </c>
      <c r="B186" s="115" t="s">
        <v>170</v>
      </c>
      <c r="C186" s="115">
        <f t="shared" si="42"/>
        <v>0</v>
      </c>
      <c r="D186" s="116">
        <f t="shared" si="43"/>
        <v>0</v>
      </c>
      <c r="E186" s="115">
        <f t="shared" si="44"/>
        <v>0</v>
      </c>
      <c r="F186" s="115">
        <f t="shared" si="45"/>
        <v>0</v>
      </c>
      <c r="G186" s="115">
        <f t="shared" si="46"/>
        <v>1</v>
      </c>
      <c r="H186" s="115">
        <f t="shared" si="47"/>
        <v>5.0544480000000003E-2</v>
      </c>
      <c r="I186" s="116">
        <f t="shared" si="48"/>
        <v>5.0544480000000003E-2</v>
      </c>
      <c r="J186" s="115">
        <v>0</v>
      </c>
      <c r="K186" s="94"/>
    </row>
    <row r="187" spans="1:11" s="31" customFormat="1" ht="14.25" customHeight="1">
      <c r="A187" s="34">
        <v>6</v>
      </c>
      <c r="B187" s="115" t="s">
        <v>196</v>
      </c>
      <c r="C187" s="115">
        <f t="shared" si="42"/>
        <v>0</v>
      </c>
      <c r="D187" s="116">
        <f t="shared" si="43"/>
        <v>0</v>
      </c>
      <c r="E187" s="115">
        <f t="shared" si="44"/>
        <v>0</v>
      </c>
      <c r="F187" s="115">
        <f t="shared" si="45"/>
        <v>0</v>
      </c>
      <c r="G187" s="115">
        <f t="shared" si="46"/>
        <v>1</v>
      </c>
      <c r="H187" s="115">
        <f t="shared" si="47"/>
        <v>3.3496999999999999E-2</v>
      </c>
      <c r="I187" s="116">
        <f t="shared" si="48"/>
        <v>3.3496999999999999E-2</v>
      </c>
      <c r="J187" s="115">
        <v>46.972819040000005</v>
      </c>
      <c r="K187" s="94">
        <f>I187/J187*100</f>
        <v>7.1311453484355317E-2</v>
      </c>
    </row>
    <row r="188" spans="1:11" s="31" customFormat="1" ht="14.25" customHeight="1">
      <c r="A188" s="34">
        <v>7</v>
      </c>
      <c r="B188" s="115" t="s">
        <v>191</v>
      </c>
      <c r="C188" s="115"/>
      <c r="D188" s="116"/>
      <c r="E188" s="115"/>
      <c r="F188" s="115"/>
      <c r="G188" s="115"/>
      <c r="H188" s="115"/>
      <c r="I188" s="116"/>
      <c r="J188" s="115"/>
      <c r="K188" s="94"/>
    </row>
    <row r="189" spans="1:11" s="31" customFormat="1" ht="14.25" customHeight="1">
      <c r="A189" s="34">
        <v>8</v>
      </c>
      <c r="B189" s="115" t="s">
        <v>192</v>
      </c>
      <c r="C189" s="115"/>
      <c r="D189" s="116"/>
      <c r="E189" s="115"/>
      <c r="F189" s="115"/>
      <c r="G189" s="115"/>
      <c r="H189" s="115"/>
      <c r="I189" s="116"/>
      <c r="J189" s="115"/>
      <c r="K189" s="94"/>
    </row>
    <row r="190" spans="1:11" s="31" customFormat="1" ht="14.25" customHeight="1">
      <c r="A190" s="34">
        <v>9</v>
      </c>
      <c r="B190" s="115" t="s">
        <v>181</v>
      </c>
      <c r="C190" s="115"/>
      <c r="D190" s="116"/>
      <c r="E190" s="115"/>
      <c r="F190" s="115"/>
      <c r="G190" s="115"/>
      <c r="H190" s="115"/>
      <c r="I190" s="116"/>
      <c r="J190" s="115"/>
      <c r="K190" s="94"/>
    </row>
    <row r="191" spans="1:11" s="31" customFormat="1" ht="14.25" customHeight="1">
      <c r="A191" s="34">
        <v>10</v>
      </c>
      <c r="B191" s="115" t="s">
        <v>199</v>
      </c>
      <c r="C191" s="115"/>
      <c r="D191" s="116"/>
      <c r="E191" s="115"/>
      <c r="F191" s="115"/>
      <c r="G191" s="115"/>
      <c r="H191" s="115"/>
      <c r="I191" s="116"/>
      <c r="J191" s="115"/>
      <c r="K191" s="94"/>
    </row>
    <row r="192" spans="1:11" s="31" customFormat="1" ht="14.25" customHeight="1">
      <c r="A192" s="34">
        <v>11</v>
      </c>
      <c r="B192" s="115" t="s">
        <v>186</v>
      </c>
      <c r="C192" s="115"/>
      <c r="D192" s="116"/>
      <c r="E192" s="115"/>
      <c r="F192" s="115"/>
      <c r="G192" s="115"/>
      <c r="H192" s="115"/>
      <c r="I192" s="116"/>
      <c r="J192" s="115"/>
      <c r="K192" s="94"/>
    </row>
    <row r="193" spans="1:11" s="31" customFormat="1" ht="14.25" customHeight="1">
      <c r="A193" s="34">
        <v>12</v>
      </c>
      <c r="B193" s="115" t="s">
        <v>183</v>
      </c>
      <c r="C193" s="115"/>
      <c r="D193" s="116"/>
      <c r="E193" s="115"/>
      <c r="F193" s="115"/>
      <c r="G193" s="115"/>
      <c r="H193" s="115"/>
      <c r="I193" s="116"/>
      <c r="J193" s="115"/>
      <c r="K193" s="94"/>
    </row>
    <row r="194" spans="1:11" s="31" customFormat="1" ht="14.25" customHeight="1">
      <c r="A194" s="34">
        <v>13</v>
      </c>
      <c r="B194" s="32" t="s">
        <v>188</v>
      </c>
      <c r="C194" s="115"/>
      <c r="D194" s="116"/>
      <c r="E194" s="115"/>
      <c r="F194" s="115"/>
      <c r="G194" s="115"/>
      <c r="H194" s="115"/>
      <c r="I194" s="116"/>
      <c r="J194" s="115"/>
      <c r="K194" s="94"/>
    </row>
    <row r="195" spans="1:11" s="114" customFormat="1" ht="14.25" customHeight="1">
      <c r="A195" s="125" t="s">
        <v>302</v>
      </c>
      <c r="B195" s="122" t="s">
        <v>303</v>
      </c>
      <c r="C195" s="122">
        <f t="shared" ref="C195:I195" si="49">SUM(C196:C200)</f>
        <v>0</v>
      </c>
      <c r="D195" s="123">
        <f t="shared" si="49"/>
        <v>0</v>
      </c>
      <c r="E195" s="122">
        <f t="shared" si="49"/>
        <v>0</v>
      </c>
      <c r="F195" s="100">
        <f>SUM(F196:F200)</f>
        <v>0</v>
      </c>
      <c r="G195" s="122">
        <f t="shared" si="49"/>
        <v>0</v>
      </c>
      <c r="H195" s="100">
        <f>SUM(H196:H200)</f>
        <v>0</v>
      </c>
      <c r="I195" s="123">
        <f t="shared" si="49"/>
        <v>0</v>
      </c>
      <c r="J195" s="100">
        <v>0</v>
      </c>
      <c r="K195" s="104"/>
    </row>
    <row r="196" spans="1:11" s="31" customFormat="1" ht="14.25" customHeight="1">
      <c r="A196" s="34">
        <v>1</v>
      </c>
      <c r="B196" s="115" t="s">
        <v>184</v>
      </c>
      <c r="C196" s="115"/>
      <c r="D196" s="116"/>
      <c r="E196" s="115"/>
      <c r="F196" s="115"/>
      <c r="G196" s="115"/>
      <c r="H196" s="115"/>
      <c r="I196" s="116"/>
      <c r="J196" s="115"/>
      <c r="K196" s="94"/>
    </row>
    <row r="197" spans="1:11" s="31" customFormat="1" ht="14.25" customHeight="1">
      <c r="A197" s="34">
        <v>2</v>
      </c>
      <c r="B197" s="115" t="s">
        <v>182</v>
      </c>
      <c r="C197" s="115"/>
      <c r="D197" s="116"/>
      <c r="E197" s="115"/>
      <c r="F197" s="115"/>
      <c r="G197" s="115"/>
      <c r="H197" s="115"/>
      <c r="I197" s="116"/>
      <c r="J197" s="115"/>
      <c r="K197" s="94"/>
    </row>
    <row r="198" spans="1:11" s="31" customFormat="1" ht="14.25" customHeight="1">
      <c r="A198" s="34">
        <v>3</v>
      </c>
      <c r="B198" s="115" t="s">
        <v>189</v>
      </c>
      <c r="C198" s="115"/>
      <c r="D198" s="116"/>
      <c r="E198" s="115"/>
      <c r="F198" s="115"/>
      <c r="G198" s="115"/>
      <c r="H198" s="115"/>
      <c r="I198" s="116"/>
      <c r="J198" s="115"/>
      <c r="K198" s="94"/>
    </row>
    <row r="199" spans="1:11" s="31" customFormat="1" ht="14.25" customHeight="1">
      <c r="A199" s="34">
        <v>4</v>
      </c>
      <c r="B199" s="115" t="s">
        <v>262</v>
      </c>
      <c r="C199" s="115"/>
      <c r="D199" s="116"/>
      <c r="E199" s="115"/>
      <c r="F199" s="115"/>
      <c r="G199" s="115"/>
      <c r="H199" s="115"/>
      <c r="I199" s="116"/>
      <c r="J199" s="115"/>
      <c r="K199" s="94"/>
    </row>
    <row r="200" spans="1:11" s="31" customFormat="1" ht="14.25" customHeight="1">
      <c r="A200" s="118">
        <v>5</v>
      </c>
      <c r="B200" s="124" t="s">
        <v>195</v>
      </c>
      <c r="C200" s="115"/>
      <c r="D200" s="116"/>
      <c r="E200" s="115"/>
      <c r="F200" s="115"/>
      <c r="G200" s="115"/>
      <c r="H200" s="115"/>
      <c r="I200" s="116"/>
      <c r="J200" s="115"/>
      <c r="K200" s="94"/>
    </row>
    <row r="201" spans="1:11" s="126" customFormat="1" ht="14.25" customHeight="1">
      <c r="A201" s="175" t="s">
        <v>62</v>
      </c>
      <c r="B201" s="176"/>
      <c r="C201" s="166">
        <f t="shared" ref="C201:I201" si="50">C181+C144+C195+C166+C151+C132</f>
        <v>403</v>
      </c>
      <c r="D201" s="97">
        <f t="shared" si="50"/>
        <v>3568.9377820000004</v>
      </c>
      <c r="E201" s="166">
        <f t="shared" si="50"/>
        <v>159</v>
      </c>
      <c r="F201" s="97">
        <f t="shared" si="50"/>
        <v>442.09694651806637</v>
      </c>
      <c r="G201" s="166">
        <f t="shared" si="50"/>
        <v>366</v>
      </c>
      <c r="H201" s="97">
        <f t="shared" si="50"/>
        <v>249.73996174000001</v>
      </c>
      <c r="I201" s="97">
        <f t="shared" si="50"/>
        <v>4245.7746902580666</v>
      </c>
      <c r="J201" s="97"/>
      <c r="K201" s="97">
        <f>K25</f>
        <v>138.61665852662824</v>
      </c>
    </row>
  </sheetData>
  <sortState xmlns:xlrd2="http://schemas.microsoft.com/office/spreadsheetml/2017/richdata2" ref="B182:K194">
    <sortCondition descending="1" ref="I182:I194"/>
  </sortState>
  <mergeCells count="13">
    <mergeCell ref="A128:K128"/>
    <mergeCell ref="A129:K129"/>
    <mergeCell ref="A201:B201"/>
    <mergeCell ref="A83:K83"/>
    <mergeCell ref="A84:K84"/>
    <mergeCell ref="A125:B125"/>
    <mergeCell ref="A1:K1"/>
    <mergeCell ref="A25:B25"/>
    <mergeCell ref="A79:B79"/>
    <mergeCell ref="A27:K27"/>
    <mergeCell ref="A28:K28"/>
    <mergeCell ref="A5:K5"/>
    <mergeCell ref="A6:K6"/>
  </mergeCells>
  <conditionalFormatting sqref="B31:B78">
    <cfRule type="duplicateValues" dxfId="25" priority="991" stopIfTrue="1"/>
  </conditionalFormatting>
  <conditionalFormatting sqref="B87:B124">
    <cfRule type="duplicateValues" dxfId="24" priority="898" stopIfTrue="1"/>
  </conditionalFormatting>
  <conditionalFormatting sqref="B130">
    <cfRule type="duplicateValues" dxfId="23" priority="11" stopIfTrue="1"/>
    <cfRule type="duplicateValues" dxfId="22" priority="12" stopIfTrue="1"/>
  </conditionalFormatting>
  <conditionalFormatting sqref="B131:B200">
    <cfRule type="duplicateValues" dxfId="21" priority="6" stopIfTrue="1"/>
    <cfRule type="duplicateValues" dxfId="20" priority="7" stopIfTrue="1"/>
  </conditionalFormatting>
  <conditionalFormatting sqref="B132:B143 B145:B200">
    <cfRule type="duplicateValues" dxfId="19" priority="8" stopIfTrue="1"/>
  </conditionalFormatting>
  <conditionalFormatting sqref="B201">
    <cfRule type="duplicateValues" dxfId="18" priority="1"/>
    <cfRule type="duplicateValues" dxfId="17" priority="2" stopIfTrue="1"/>
    <cfRule type="duplicateValues" dxfId="16" priority="3" stopIfTrue="1"/>
  </conditionalFormatting>
  <conditionalFormatting sqref="B202:B65476 B85:B127 B3:B4 B29:B82 B7:B26">
    <cfRule type="duplicateValues" dxfId="15" priority="892" stopIfTrue="1"/>
    <cfRule type="duplicateValues" dxfId="14" priority="893" stopIfTrue="1"/>
  </conditionalFormatting>
  <conditionalFormatting sqref="B202:B1048576 B2:B4 B85:B127 B29:B82 B7:B26">
    <cfRule type="duplicateValues" dxfId="13" priority="14"/>
  </conditionalFormatting>
  <printOptions horizontalCentered="1"/>
  <pageMargins left="0.183070866" right="0.183070866" top="0.52559055099999996" bottom="0.511811024" header="0.15748031496063" footer="0.31496062992126"/>
  <pageSetup paperSize="9" scale="72" fitToHeight="0" orientation="portrait" r:id="rId1"/>
  <headerFooter>
    <oddFooter>Page &amp;P of &amp;N</oddFooter>
  </headerFooter>
  <rowBreaks count="3" manualBreakCount="3">
    <brk id="26" max="10" man="1"/>
    <brk id="82" max="10" man="1"/>
    <brk id="127"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329"/>
  <sheetViews>
    <sheetView topLeftCell="A172" zoomScaleNormal="100" workbookViewId="0">
      <selection activeCell="C188" sqref="C188"/>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16384" width="9.140625" style="4"/>
  </cols>
  <sheetData>
    <row r="1" spans="1:4">
      <c r="A1" s="170" t="s">
        <v>272</v>
      </c>
      <c r="B1" s="170"/>
      <c r="C1" s="170"/>
      <c r="D1" s="170"/>
    </row>
    <row r="3" spans="1:4" ht="15" customHeight="1">
      <c r="A3" s="182" t="s">
        <v>35</v>
      </c>
      <c r="B3" s="182"/>
      <c r="D3" s="3"/>
    </row>
    <row r="4" spans="1:4" ht="15" customHeight="1"/>
    <row r="5" spans="1:4" ht="15.75" customHeight="1">
      <c r="A5" s="181" t="s">
        <v>278</v>
      </c>
      <c r="B5" s="181"/>
      <c r="C5" s="181"/>
      <c r="D5" s="181"/>
    </row>
    <row r="6" spans="1:4" ht="15" customHeight="1">
      <c r="A6" s="183" t="s">
        <v>322</v>
      </c>
      <c r="B6" s="183"/>
      <c r="C6" s="183"/>
      <c r="D6" s="183"/>
    </row>
    <row r="7" spans="1:4" ht="15.75" customHeight="1"/>
    <row r="8" spans="1:4" ht="47.25" customHeight="1">
      <c r="A8" s="6" t="s">
        <v>201</v>
      </c>
      <c r="B8" s="7" t="s">
        <v>202</v>
      </c>
      <c r="C8" s="8" t="s">
        <v>203</v>
      </c>
      <c r="D8" s="9" t="s">
        <v>204</v>
      </c>
    </row>
    <row r="9" spans="1:4" ht="18" customHeight="1">
      <c r="A9" s="19">
        <v>1</v>
      </c>
      <c r="B9" s="10" t="s">
        <v>45</v>
      </c>
      <c r="C9" s="11">
        <v>17046</v>
      </c>
      <c r="D9" s="12">
        <v>285395.15807103005</v>
      </c>
    </row>
    <row r="10" spans="1:4" ht="18" customHeight="1">
      <c r="A10" s="19">
        <v>2</v>
      </c>
      <c r="B10" s="10" t="s">
        <v>47</v>
      </c>
      <c r="C10" s="11">
        <v>1151</v>
      </c>
      <c r="D10" s="12">
        <v>69607.352354169998</v>
      </c>
    </row>
    <row r="11" spans="1:4" ht="18" customHeight="1">
      <c r="A11" s="19">
        <v>3</v>
      </c>
      <c r="B11" s="10" t="s">
        <v>44</v>
      </c>
      <c r="C11" s="11">
        <v>194</v>
      </c>
      <c r="D11" s="12">
        <v>40653.40361583</v>
      </c>
    </row>
    <row r="12" spans="1:4" ht="18" customHeight="1">
      <c r="A12" s="19">
        <v>4</v>
      </c>
      <c r="B12" s="10" t="s">
        <v>49</v>
      </c>
      <c r="C12" s="11">
        <v>994</v>
      </c>
      <c r="D12" s="12">
        <v>14349.46670219</v>
      </c>
    </row>
    <row r="13" spans="1:4" ht="18" customHeight="1">
      <c r="A13" s="19">
        <v>5</v>
      </c>
      <c r="B13" s="10" t="s">
        <v>46</v>
      </c>
      <c r="C13" s="11">
        <v>7150</v>
      </c>
      <c r="D13" s="12">
        <v>11127.100879400001</v>
      </c>
    </row>
    <row r="14" spans="1:4" ht="18" customHeight="1">
      <c r="A14" s="19">
        <v>6</v>
      </c>
      <c r="B14" s="10" t="s">
        <v>52</v>
      </c>
      <c r="C14" s="11">
        <v>1819</v>
      </c>
      <c r="D14" s="12">
        <v>10863.676451159999</v>
      </c>
    </row>
    <row r="15" spans="1:4" ht="18" customHeight="1">
      <c r="A15" s="19">
        <v>7</v>
      </c>
      <c r="B15" s="10" t="s">
        <v>50</v>
      </c>
      <c r="C15" s="11">
        <v>1106</v>
      </c>
      <c r="D15" s="12">
        <v>6184.3841185499996</v>
      </c>
    </row>
    <row r="16" spans="1:4" ht="18" customHeight="1">
      <c r="A16" s="19">
        <v>8</v>
      </c>
      <c r="B16" s="10" t="s">
        <v>48</v>
      </c>
      <c r="C16" s="11">
        <v>4527</v>
      </c>
      <c r="D16" s="12">
        <v>5450.65001364</v>
      </c>
    </row>
    <row r="17" spans="1:4" ht="18" customHeight="1">
      <c r="A17" s="19">
        <v>9</v>
      </c>
      <c r="B17" s="10" t="s">
        <v>54</v>
      </c>
      <c r="C17" s="11">
        <v>2960</v>
      </c>
      <c r="D17" s="12">
        <v>5127.6332744399997</v>
      </c>
    </row>
    <row r="18" spans="1:4" ht="18" customHeight="1">
      <c r="A18" s="19">
        <v>10</v>
      </c>
      <c r="B18" s="10" t="s">
        <v>59</v>
      </c>
      <c r="C18" s="11">
        <v>107</v>
      </c>
      <c r="D18" s="12">
        <v>4892.5726729999997</v>
      </c>
    </row>
    <row r="19" spans="1:4" ht="18" customHeight="1">
      <c r="A19" s="19">
        <v>11</v>
      </c>
      <c r="B19" s="10" t="s">
        <v>55</v>
      </c>
      <c r="C19" s="11">
        <v>689</v>
      </c>
      <c r="D19" s="12">
        <v>4629.3972780900003</v>
      </c>
    </row>
    <row r="20" spans="1:4" ht="18" customHeight="1">
      <c r="A20" s="19">
        <v>12</v>
      </c>
      <c r="B20" s="10" t="s">
        <v>53</v>
      </c>
      <c r="C20" s="11">
        <v>537</v>
      </c>
      <c r="D20" s="12">
        <v>3910.5997878300004</v>
      </c>
    </row>
    <row r="21" spans="1:4" ht="18" customHeight="1">
      <c r="A21" s="19">
        <v>13</v>
      </c>
      <c r="B21" s="10" t="s">
        <v>60</v>
      </c>
      <c r="C21" s="11">
        <v>143</v>
      </c>
      <c r="D21" s="12">
        <v>3169.8350409899999</v>
      </c>
    </row>
    <row r="22" spans="1:4" ht="18" customHeight="1">
      <c r="A22" s="19">
        <v>14</v>
      </c>
      <c r="B22" s="10" t="s">
        <v>57</v>
      </c>
      <c r="C22" s="11">
        <v>86</v>
      </c>
      <c r="D22" s="12">
        <v>3158.2156260000002</v>
      </c>
    </row>
    <row r="23" spans="1:4" ht="18" customHeight="1">
      <c r="A23" s="19">
        <v>15</v>
      </c>
      <c r="B23" s="10" t="s">
        <v>58</v>
      </c>
      <c r="C23" s="11">
        <v>158</v>
      </c>
      <c r="D23" s="12">
        <v>1763.8874877400001</v>
      </c>
    </row>
    <row r="24" spans="1:4" ht="18" customHeight="1">
      <c r="A24" s="19">
        <v>16</v>
      </c>
      <c r="B24" s="10" t="s">
        <v>56</v>
      </c>
      <c r="C24" s="11">
        <v>628</v>
      </c>
      <c r="D24" s="12">
        <v>1074.07457236</v>
      </c>
    </row>
    <row r="25" spans="1:4" ht="18" customHeight="1">
      <c r="A25" s="19">
        <v>17</v>
      </c>
      <c r="B25" s="10" t="s">
        <v>51</v>
      </c>
      <c r="C25" s="11">
        <v>99</v>
      </c>
      <c r="D25" s="12">
        <v>929.99697500000002</v>
      </c>
    </row>
    <row r="26" spans="1:4" ht="18" customHeight="1">
      <c r="A26" s="19">
        <v>18</v>
      </c>
      <c r="B26" s="10" t="s">
        <v>61</v>
      </c>
      <c r="C26" s="11">
        <v>152</v>
      </c>
      <c r="D26" s="12">
        <v>767.50554399999999</v>
      </c>
    </row>
    <row r="27" spans="1:4">
      <c r="A27" s="19">
        <v>19</v>
      </c>
      <c r="B27" s="10" t="s">
        <v>205</v>
      </c>
      <c r="C27" s="11">
        <v>7</v>
      </c>
      <c r="D27" s="12">
        <v>11.071044000000001</v>
      </c>
    </row>
    <row r="28" spans="1:4" ht="17.25" customHeight="1">
      <c r="A28" s="180" t="s">
        <v>206</v>
      </c>
      <c r="B28" s="180"/>
      <c r="C28" s="13">
        <f>SUM(C9:C27)</f>
        <v>39553</v>
      </c>
      <c r="D28" s="14">
        <f>SUM(D9:D27)</f>
        <v>473065.98150942009</v>
      </c>
    </row>
    <row r="29" spans="1:4" ht="15.75" customHeight="1"/>
    <row r="30" spans="1:4" ht="12.75" customHeight="1"/>
    <row r="31" spans="1:4" ht="12.75" customHeight="1"/>
    <row r="32" spans="1:4" ht="12.75" customHeight="1"/>
    <row r="33" spans="1:4" ht="12.75" customHeight="1"/>
    <row r="34" spans="1:4" ht="24" customHeight="1">
      <c r="A34" s="181" t="s">
        <v>279</v>
      </c>
      <c r="B34" s="181"/>
      <c r="C34" s="181"/>
      <c r="D34" s="181"/>
    </row>
    <row r="35" spans="1:4" ht="12" customHeight="1">
      <c r="A35" s="184" t="str">
        <f>A6</f>
        <v>(Lũy kế các dự án còn hiệu lực đến ngày 20/02/2024)</v>
      </c>
      <c r="B35" s="184"/>
      <c r="C35" s="184"/>
      <c r="D35" s="184"/>
    </row>
    <row r="36" spans="1:4" ht="15.75" customHeight="1"/>
    <row r="37" spans="1:4" ht="47.25">
      <c r="A37" s="6" t="s">
        <v>201</v>
      </c>
      <c r="B37" s="7" t="s">
        <v>207</v>
      </c>
      <c r="C37" s="8" t="s">
        <v>203</v>
      </c>
      <c r="D37" s="9" t="s">
        <v>208</v>
      </c>
    </row>
    <row r="38" spans="1:4" ht="18" customHeight="1">
      <c r="A38" s="19">
        <v>1</v>
      </c>
      <c r="B38" s="10" t="s">
        <v>67</v>
      </c>
      <c r="C38" s="11">
        <v>9908</v>
      </c>
      <c r="D38" s="12">
        <v>86105.847535790046</v>
      </c>
    </row>
    <row r="39" spans="1:4" ht="18" customHeight="1">
      <c r="A39" s="19">
        <v>2</v>
      </c>
      <c r="B39" s="10" t="s">
        <v>64</v>
      </c>
      <c r="C39" s="11">
        <v>3564</v>
      </c>
      <c r="D39" s="12">
        <v>76192.561914439983</v>
      </c>
    </row>
    <row r="40" spans="1:4" ht="18" customHeight="1">
      <c r="A40" s="19">
        <v>3</v>
      </c>
      <c r="B40" s="10" t="s">
        <v>66</v>
      </c>
      <c r="C40" s="11">
        <v>5288</v>
      </c>
      <c r="D40" s="12">
        <v>74310.321424369977</v>
      </c>
    </row>
    <row r="41" spans="1:4" ht="18" customHeight="1">
      <c r="A41" s="19">
        <v>4</v>
      </c>
      <c r="B41" s="10" t="s">
        <v>68</v>
      </c>
      <c r="C41" s="11">
        <v>3129</v>
      </c>
      <c r="D41" s="12">
        <v>39451.03726184</v>
      </c>
    </row>
    <row r="42" spans="1:4" ht="18" customHeight="1">
      <c r="A42" s="19">
        <v>5</v>
      </c>
      <c r="B42" s="10" t="s">
        <v>69</v>
      </c>
      <c r="C42" s="11">
        <v>2501</v>
      </c>
      <c r="D42" s="12">
        <v>34876.523757570001</v>
      </c>
    </row>
    <row r="43" spans="1:4" ht="18" customHeight="1">
      <c r="A43" s="19">
        <v>6</v>
      </c>
      <c r="B43" s="10" t="s">
        <v>65</v>
      </c>
      <c r="C43" s="11">
        <v>4376</v>
      </c>
      <c r="D43" s="12">
        <v>27909.432750559994</v>
      </c>
    </row>
    <row r="44" spans="1:4" ht="18" customHeight="1">
      <c r="A44" s="19">
        <v>7</v>
      </c>
      <c r="B44" s="10" t="s">
        <v>70</v>
      </c>
      <c r="C44" s="11">
        <v>913</v>
      </c>
      <c r="D44" s="12">
        <v>22787.636046359999</v>
      </c>
    </row>
    <row r="45" spans="1:4" ht="18" customHeight="1">
      <c r="A45" s="19">
        <v>8</v>
      </c>
      <c r="B45" s="10" t="s">
        <v>73</v>
      </c>
      <c r="C45" s="11">
        <v>432</v>
      </c>
      <c r="D45" s="12">
        <v>14234.48065068</v>
      </c>
    </row>
    <row r="46" spans="1:4" ht="18" customHeight="1">
      <c r="A46" s="19">
        <v>9</v>
      </c>
      <c r="B46" s="10" t="s">
        <v>76</v>
      </c>
      <c r="C46" s="11">
        <v>738</v>
      </c>
      <c r="D46" s="12">
        <v>14060.950327930002</v>
      </c>
    </row>
    <row r="47" spans="1:4" ht="18" customHeight="1">
      <c r="A47" s="19">
        <v>10</v>
      </c>
      <c r="B47" s="10" t="s">
        <v>71</v>
      </c>
      <c r="C47" s="11">
        <v>736</v>
      </c>
      <c r="D47" s="12">
        <v>13107.512901010001</v>
      </c>
    </row>
    <row r="48" spans="1:4" ht="18" customHeight="1">
      <c r="A48" s="19">
        <v>11</v>
      </c>
      <c r="B48" s="10" t="s">
        <v>75</v>
      </c>
      <c r="C48" s="11">
        <v>1347</v>
      </c>
      <c r="D48" s="12">
        <v>11830.06233097</v>
      </c>
    </row>
    <row r="49" spans="1:4" ht="18" customHeight="1">
      <c r="A49" s="19">
        <v>12</v>
      </c>
      <c r="B49" s="10" t="s">
        <v>79</v>
      </c>
      <c r="C49" s="11">
        <v>480</v>
      </c>
      <c r="D49" s="12">
        <v>10564.04171476</v>
      </c>
    </row>
    <row r="50" spans="1:4" ht="18" customHeight="1">
      <c r="A50" s="19">
        <v>13</v>
      </c>
      <c r="B50" s="10" t="s">
        <v>81</v>
      </c>
      <c r="C50" s="11">
        <v>133</v>
      </c>
      <c r="D50" s="12">
        <v>6811.3469130000003</v>
      </c>
    </row>
    <row r="51" spans="1:4" ht="18" customHeight="1">
      <c r="A51" s="19">
        <v>14</v>
      </c>
      <c r="B51" s="10" t="s">
        <v>83</v>
      </c>
      <c r="C51" s="11">
        <v>262</v>
      </c>
      <c r="D51" s="12">
        <v>4850.94901037</v>
      </c>
    </row>
    <row r="52" spans="1:4" ht="18" customHeight="1">
      <c r="A52" s="19">
        <v>15</v>
      </c>
      <c r="B52" s="10" t="s">
        <v>74</v>
      </c>
      <c r="C52" s="11">
        <v>563</v>
      </c>
      <c r="D52" s="12">
        <v>4294.3375186899993</v>
      </c>
    </row>
    <row r="53" spans="1:4" ht="18" customHeight="1">
      <c r="A53" s="19">
        <v>16</v>
      </c>
      <c r="B53" s="10" t="s">
        <v>78</v>
      </c>
      <c r="C53" s="11">
        <v>680</v>
      </c>
      <c r="D53" s="12">
        <v>3887.5565021100001</v>
      </c>
    </row>
    <row r="54" spans="1:4" ht="18" customHeight="1">
      <c r="A54" s="19">
        <v>17</v>
      </c>
      <c r="B54" s="10" t="s">
        <v>84</v>
      </c>
      <c r="C54" s="11">
        <v>465</v>
      </c>
      <c r="D54" s="12">
        <v>2751.7321840500003</v>
      </c>
    </row>
    <row r="55" spans="1:4" ht="18" customHeight="1">
      <c r="A55" s="19">
        <v>18</v>
      </c>
      <c r="B55" s="10" t="s">
        <v>85</v>
      </c>
      <c r="C55" s="11">
        <v>61</v>
      </c>
      <c r="D55" s="12">
        <v>2625.2999399999999</v>
      </c>
    </row>
    <row r="56" spans="1:4" ht="18" customHeight="1">
      <c r="A56" s="19">
        <v>19</v>
      </c>
      <c r="B56" s="10" t="s">
        <v>82</v>
      </c>
      <c r="C56" s="11">
        <v>316</v>
      </c>
      <c r="D56" s="12">
        <v>2252.9605623199996</v>
      </c>
    </row>
    <row r="57" spans="1:4" ht="18" customHeight="1">
      <c r="A57" s="19">
        <v>20</v>
      </c>
      <c r="B57" s="10" t="s">
        <v>77</v>
      </c>
      <c r="C57" s="11">
        <v>631</v>
      </c>
      <c r="D57" s="12">
        <v>2037.23942326</v>
      </c>
    </row>
    <row r="58" spans="1:4" ht="18" customHeight="1">
      <c r="A58" s="19">
        <v>21</v>
      </c>
      <c r="B58" s="10" t="s">
        <v>100</v>
      </c>
      <c r="C58" s="11">
        <v>166</v>
      </c>
      <c r="D58" s="12">
        <v>1977.3189789999999</v>
      </c>
    </row>
    <row r="59" spans="1:4" ht="18" customHeight="1">
      <c r="A59" s="19">
        <v>22</v>
      </c>
      <c r="B59" s="10" t="s">
        <v>89</v>
      </c>
      <c r="C59" s="11">
        <v>210</v>
      </c>
      <c r="D59" s="12">
        <v>1903.12218278</v>
      </c>
    </row>
    <row r="60" spans="1:4" ht="18" customHeight="1">
      <c r="A60" s="19">
        <v>23</v>
      </c>
      <c r="B60" s="10" t="s">
        <v>105</v>
      </c>
      <c r="C60" s="11">
        <v>95</v>
      </c>
      <c r="D60" s="12">
        <v>1099.9556872999999</v>
      </c>
    </row>
    <row r="61" spans="1:4" ht="18" customHeight="1">
      <c r="A61" s="19">
        <v>24</v>
      </c>
      <c r="B61" s="10" t="s">
        <v>88</v>
      </c>
      <c r="C61" s="11">
        <v>395</v>
      </c>
      <c r="D61" s="12">
        <v>1018.4824413800001</v>
      </c>
    </row>
    <row r="62" spans="1:4" ht="18" customHeight="1">
      <c r="A62" s="19">
        <v>25</v>
      </c>
      <c r="B62" s="10" t="s">
        <v>101</v>
      </c>
      <c r="C62" s="11">
        <v>37</v>
      </c>
      <c r="D62" s="12">
        <v>993.41847249</v>
      </c>
    </row>
    <row r="63" spans="1:4" ht="18" customHeight="1">
      <c r="A63" s="19">
        <v>26</v>
      </c>
      <c r="B63" s="10" t="s">
        <v>92</v>
      </c>
      <c r="C63" s="11">
        <v>21</v>
      </c>
      <c r="D63" s="12">
        <v>987.65800000000002</v>
      </c>
    </row>
    <row r="64" spans="1:4" ht="18" customHeight="1">
      <c r="A64" s="19">
        <v>27</v>
      </c>
      <c r="B64" s="10" t="s">
        <v>95</v>
      </c>
      <c r="C64" s="11">
        <v>186</v>
      </c>
      <c r="D64" s="12">
        <v>984.01384041000006</v>
      </c>
    </row>
    <row r="65" spans="1:4" ht="18" customHeight="1">
      <c r="A65" s="19">
        <v>28</v>
      </c>
      <c r="B65" s="10" t="s">
        <v>209</v>
      </c>
      <c r="C65" s="11">
        <v>157</v>
      </c>
      <c r="D65" s="12">
        <v>977.01889800000004</v>
      </c>
    </row>
    <row r="66" spans="1:4" ht="18" customHeight="1">
      <c r="A66" s="19">
        <v>29</v>
      </c>
      <c r="B66" s="10" t="s">
        <v>117</v>
      </c>
      <c r="C66" s="11">
        <v>110</v>
      </c>
      <c r="D66" s="12">
        <v>741.30024400000002</v>
      </c>
    </row>
    <row r="67" spans="1:4" ht="18" customHeight="1">
      <c r="A67" s="19">
        <v>30</v>
      </c>
      <c r="B67" s="10" t="s">
        <v>115</v>
      </c>
      <c r="C67" s="11">
        <v>115</v>
      </c>
      <c r="D67" s="12">
        <v>654.78811185999996</v>
      </c>
    </row>
    <row r="68" spans="1:4" ht="18" customHeight="1">
      <c r="A68" s="19">
        <v>31</v>
      </c>
      <c r="B68" s="10" t="s">
        <v>94</v>
      </c>
      <c r="C68" s="11">
        <v>98</v>
      </c>
      <c r="D68" s="12">
        <v>608.55666480999992</v>
      </c>
    </row>
    <row r="69" spans="1:4" ht="18" customHeight="1">
      <c r="A69" s="19">
        <v>32</v>
      </c>
      <c r="B69" s="10" t="s">
        <v>211</v>
      </c>
      <c r="C69" s="11">
        <v>13</v>
      </c>
      <c r="D69" s="12">
        <v>587.43466699999999</v>
      </c>
    </row>
    <row r="70" spans="1:4" ht="18" customHeight="1">
      <c r="A70" s="19">
        <v>33</v>
      </c>
      <c r="B70" s="10" t="s">
        <v>103</v>
      </c>
      <c r="C70" s="11">
        <v>149</v>
      </c>
      <c r="D70" s="12">
        <v>534.81979303000003</v>
      </c>
    </row>
    <row r="71" spans="1:4" ht="18" customHeight="1">
      <c r="A71" s="19">
        <v>34</v>
      </c>
      <c r="B71" s="10" t="s">
        <v>121</v>
      </c>
      <c r="C71" s="11">
        <v>26</v>
      </c>
      <c r="D71" s="12">
        <v>469.54490700000002</v>
      </c>
    </row>
    <row r="72" spans="1:4" ht="18" customHeight="1">
      <c r="A72" s="19">
        <v>35</v>
      </c>
      <c r="B72" s="10" t="s">
        <v>210</v>
      </c>
      <c r="C72" s="11">
        <v>65</v>
      </c>
      <c r="D72" s="12">
        <v>439.34775300000001</v>
      </c>
    </row>
    <row r="73" spans="1:4" ht="18" customHeight="1">
      <c r="A73" s="19">
        <v>36</v>
      </c>
      <c r="B73" s="10" t="s">
        <v>72</v>
      </c>
      <c r="C73" s="11">
        <v>32</v>
      </c>
      <c r="D73" s="12">
        <v>422.99829799999998</v>
      </c>
    </row>
    <row r="74" spans="1:4" ht="18" customHeight="1">
      <c r="A74" s="19">
        <v>37</v>
      </c>
      <c r="B74" s="10" t="s">
        <v>87</v>
      </c>
      <c r="C74" s="11">
        <v>23</v>
      </c>
      <c r="D74" s="12">
        <v>340.35158899999999</v>
      </c>
    </row>
    <row r="75" spans="1:4" ht="18" customHeight="1">
      <c r="A75" s="19">
        <v>38</v>
      </c>
      <c r="B75" s="10" t="s">
        <v>86</v>
      </c>
      <c r="C75" s="11">
        <v>33</v>
      </c>
      <c r="D75" s="12">
        <v>302.19260300000002</v>
      </c>
    </row>
    <row r="76" spans="1:4" ht="18" customHeight="1">
      <c r="A76" s="19">
        <v>39</v>
      </c>
      <c r="B76" s="10" t="s">
        <v>112</v>
      </c>
      <c r="C76" s="11">
        <v>53</v>
      </c>
      <c r="D76" s="12">
        <v>208.37904197</v>
      </c>
    </row>
    <row r="77" spans="1:4" ht="18" customHeight="1">
      <c r="A77" s="19">
        <v>40</v>
      </c>
      <c r="B77" s="10" t="s">
        <v>212</v>
      </c>
      <c r="C77" s="11">
        <v>57</v>
      </c>
      <c r="D77" s="12">
        <v>194.359129</v>
      </c>
    </row>
    <row r="78" spans="1:4" ht="18" customHeight="1">
      <c r="A78" s="19">
        <v>41</v>
      </c>
      <c r="B78" s="10" t="s">
        <v>124</v>
      </c>
      <c r="C78" s="11">
        <v>18</v>
      </c>
      <c r="D78" s="12">
        <v>193.468389</v>
      </c>
    </row>
    <row r="79" spans="1:4" ht="18" customHeight="1">
      <c r="A79" s="19">
        <v>42</v>
      </c>
      <c r="B79" s="10" t="s">
        <v>80</v>
      </c>
      <c r="C79" s="11">
        <v>24</v>
      </c>
      <c r="D79" s="12">
        <v>180.09</v>
      </c>
    </row>
    <row r="80" spans="1:4" ht="18" customHeight="1">
      <c r="A80" s="19">
        <v>43</v>
      </c>
      <c r="B80" s="10" t="s">
        <v>213</v>
      </c>
      <c r="C80" s="11">
        <v>2</v>
      </c>
      <c r="D80" s="12">
        <v>172</v>
      </c>
    </row>
    <row r="81" spans="1:4" ht="18" customHeight="1">
      <c r="A81" s="19">
        <v>44</v>
      </c>
      <c r="B81" s="10" t="s">
        <v>97</v>
      </c>
      <c r="C81" s="11">
        <v>42</v>
      </c>
      <c r="D81" s="12">
        <v>151.699862</v>
      </c>
    </row>
    <row r="82" spans="1:4" ht="18" customHeight="1">
      <c r="A82" s="19">
        <v>45</v>
      </c>
      <c r="B82" s="10" t="s">
        <v>113</v>
      </c>
      <c r="C82" s="11">
        <v>45</v>
      </c>
      <c r="D82" s="12">
        <v>150.21515500000001</v>
      </c>
    </row>
    <row r="83" spans="1:4" ht="18" customHeight="1">
      <c r="A83" s="19">
        <v>46</v>
      </c>
      <c r="B83" s="10" t="s">
        <v>120</v>
      </c>
      <c r="C83" s="11">
        <v>94</v>
      </c>
      <c r="D83" s="12">
        <v>143.777784</v>
      </c>
    </row>
    <row r="84" spans="1:4" ht="18" customHeight="1">
      <c r="A84" s="19">
        <v>47</v>
      </c>
      <c r="B84" s="10" t="s">
        <v>130</v>
      </c>
      <c r="C84" s="11">
        <v>16</v>
      </c>
      <c r="D84" s="12">
        <v>140.88177400000001</v>
      </c>
    </row>
    <row r="85" spans="1:4" ht="18" customHeight="1">
      <c r="A85" s="19">
        <v>48</v>
      </c>
      <c r="B85" s="10" t="s">
        <v>214</v>
      </c>
      <c r="C85" s="11">
        <v>10</v>
      </c>
      <c r="D85" s="12">
        <v>133.750103</v>
      </c>
    </row>
    <row r="86" spans="1:4" ht="18" customHeight="1">
      <c r="A86" s="19">
        <v>49</v>
      </c>
      <c r="B86" s="10" t="s">
        <v>215</v>
      </c>
      <c r="C86" s="11">
        <v>4</v>
      </c>
      <c r="D86" s="12">
        <v>118.4</v>
      </c>
    </row>
    <row r="87" spans="1:4" ht="18" customHeight="1">
      <c r="A87" s="19">
        <v>50</v>
      </c>
      <c r="B87" s="10" t="s">
        <v>119</v>
      </c>
      <c r="C87" s="11">
        <v>41</v>
      </c>
      <c r="D87" s="12">
        <v>92.383690000000001</v>
      </c>
    </row>
    <row r="88" spans="1:4" ht="18" customHeight="1">
      <c r="A88" s="19">
        <v>51</v>
      </c>
      <c r="B88" s="10" t="s">
        <v>98</v>
      </c>
      <c r="C88" s="11">
        <v>31</v>
      </c>
      <c r="D88" s="12">
        <v>73.570048999999997</v>
      </c>
    </row>
    <row r="89" spans="1:4" ht="18" customHeight="1">
      <c r="A89" s="19">
        <v>52</v>
      </c>
      <c r="B89" s="10" t="s">
        <v>137</v>
      </c>
      <c r="C89" s="11">
        <v>21</v>
      </c>
      <c r="D89" s="12">
        <v>72.259855000000002</v>
      </c>
    </row>
    <row r="90" spans="1:4" ht="18" customHeight="1">
      <c r="A90" s="19">
        <v>53</v>
      </c>
      <c r="B90" s="10" t="s">
        <v>91</v>
      </c>
      <c r="C90" s="11">
        <v>40</v>
      </c>
      <c r="D90" s="12">
        <v>71.710588999999999</v>
      </c>
    </row>
    <row r="91" spans="1:4" ht="18" customHeight="1">
      <c r="A91" s="19">
        <v>54</v>
      </c>
      <c r="B91" s="10" t="s">
        <v>109</v>
      </c>
      <c r="C91" s="11">
        <v>11</v>
      </c>
      <c r="D91" s="12">
        <v>71.128528000000003</v>
      </c>
    </row>
    <row r="92" spans="1:4" ht="18" customHeight="1">
      <c r="A92" s="19">
        <v>55</v>
      </c>
      <c r="B92" s="10" t="s">
        <v>217</v>
      </c>
      <c r="C92" s="11">
        <v>4</v>
      </c>
      <c r="D92" s="12">
        <v>56.703420000000001</v>
      </c>
    </row>
    <row r="93" spans="1:4" ht="18" customHeight="1">
      <c r="A93" s="19">
        <v>56</v>
      </c>
      <c r="B93" s="10" t="s">
        <v>220</v>
      </c>
      <c r="C93" s="11">
        <v>14</v>
      </c>
      <c r="D93" s="12">
        <v>52.49</v>
      </c>
    </row>
    <row r="94" spans="1:4" ht="18" customHeight="1">
      <c r="A94" s="19">
        <v>57</v>
      </c>
      <c r="B94" s="10" t="s">
        <v>110</v>
      </c>
      <c r="C94" s="11">
        <v>36</v>
      </c>
      <c r="D94" s="12">
        <v>47.856760940000008</v>
      </c>
    </row>
    <row r="95" spans="1:4" ht="18" customHeight="1">
      <c r="A95" s="19">
        <v>58</v>
      </c>
      <c r="B95" s="10" t="s">
        <v>218</v>
      </c>
      <c r="C95" s="11">
        <v>4</v>
      </c>
      <c r="D95" s="12">
        <v>47.6</v>
      </c>
    </row>
    <row r="96" spans="1:4" ht="18" customHeight="1">
      <c r="A96" s="19">
        <v>59</v>
      </c>
      <c r="B96" s="10" t="s">
        <v>93</v>
      </c>
      <c r="C96" s="11">
        <v>74</v>
      </c>
      <c r="D96" s="12">
        <v>45.050921000000002</v>
      </c>
    </row>
    <row r="97" spans="1:4" ht="18" customHeight="1">
      <c r="A97" s="19">
        <v>60</v>
      </c>
      <c r="B97" s="10" t="s">
        <v>219</v>
      </c>
      <c r="C97" s="11">
        <v>1</v>
      </c>
      <c r="D97" s="12">
        <v>45</v>
      </c>
    </row>
    <row r="98" spans="1:4" ht="18" customHeight="1">
      <c r="A98" s="19">
        <v>61</v>
      </c>
      <c r="B98" s="10" t="s">
        <v>114</v>
      </c>
      <c r="C98" s="11">
        <v>40</v>
      </c>
      <c r="D98" s="12">
        <v>44.272746579999996</v>
      </c>
    </row>
    <row r="99" spans="1:4" ht="18" customHeight="1">
      <c r="A99" s="19">
        <v>62</v>
      </c>
      <c r="B99" s="10" t="s">
        <v>108</v>
      </c>
      <c r="C99" s="11">
        <v>30</v>
      </c>
      <c r="D99" s="12">
        <v>42.918663799999997</v>
      </c>
    </row>
    <row r="100" spans="1:4" ht="18" customHeight="1">
      <c r="A100" s="19">
        <v>63</v>
      </c>
      <c r="B100" s="10" t="s">
        <v>230</v>
      </c>
      <c r="C100" s="11">
        <v>4</v>
      </c>
      <c r="D100" s="12">
        <v>42.423756210000001</v>
      </c>
    </row>
    <row r="101" spans="1:4" ht="18" customHeight="1">
      <c r="A101" s="19">
        <v>64</v>
      </c>
      <c r="B101" s="10" t="s">
        <v>269</v>
      </c>
      <c r="C101" s="11">
        <v>1</v>
      </c>
      <c r="D101" s="12">
        <v>40.772531999999998</v>
      </c>
    </row>
    <row r="102" spans="1:4" ht="18" customHeight="1">
      <c r="A102" s="19">
        <v>65</v>
      </c>
      <c r="B102" s="10" t="s">
        <v>106</v>
      </c>
      <c r="C102" s="11">
        <v>4</v>
      </c>
      <c r="D102" s="12">
        <v>39.905000000000001</v>
      </c>
    </row>
    <row r="103" spans="1:4" ht="18" customHeight="1">
      <c r="A103" s="19">
        <v>66</v>
      </c>
      <c r="B103" s="10" t="s">
        <v>221</v>
      </c>
      <c r="C103" s="11">
        <v>9</v>
      </c>
      <c r="D103" s="12">
        <v>38.076000000000001</v>
      </c>
    </row>
    <row r="104" spans="1:4" ht="18" customHeight="1">
      <c r="A104" s="19">
        <v>67</v>
      </c>
      <c r="B104" s="10" t="s">
        <v>222</v>
      </c>
      <c r="C104" s="11">
        <v>1</v>
      </c>
      <c r="D104" s="12">
        <v>35</v>
      </c>
    </row>
    <row r="105" spans="1:4" ht="18" customHeight="1">
      <c r="A105" s="19">
        <v>68</v>
      </c>
      <c r="B105" s="10" t="s">
        <v>139</v>
      </c>
      <c r="C105" s="11">
        <v>3</v>
      </c>
      <c r="D105" s="12">
        <v>32.252552000000001</v>
      </c>
    </row>
    <row r="106" spans="1:4" ht="18" customHeight="1">
      <c r="A106" s="19">
        <v>69</v>
      </c>
      <c r="B106" s="10" t="s">
        <v>223</v>
      </c>
      <c r="C106" s="11">
        <v>14</v>
      </c>
      <c r="D106" s="12">
        <v>31.320467000000001</v>
      </c>
    </row>
    <row r="107" spans="1:4" ht="18" customHeight="1">
      <c r="A107" s="19">
        <v>70</v>
      </c>
      <c r="B107" s="10" t="s">
        <v>96</v>
      </c>
      <c r="C107" s="11">
        <v>28</v>
      </c>
      <c r="D107" s="12">
        <v>30.491789010000002</v>
      </c>
    </row>
    <row r="108" spans="1:4" ht="18" customHeight="1">
      <c r="A108" s="19">
        <v>71</v>
      </c>
      <c r="B108" s="10" t="s">
        <v>126</v>
      </c>
      <c r="C108" s="11">
        <v>6</v>
      </c>
      <c r="D108" s="12">
        <v>27.283180999999999</v>
      </c>
    </row>
    <row r="109" spans="1:4" ht="18" customHeight="1">
      <c r="A109" s="19">
        <v>72</v>
      </c>
      <c r="B109" s="10" t="s">
        <v>227</v>
      </c>
      <c r="C109" s="11">
        <v>4</v>
      </c>
      <c r="D109" s="12">
        <v>22.58</v>
      </c>
    </row>
    <row r="110" spans="1:4" ht="18" customHeight="1">
      <c r="A110" s="19">
        <v>73</v>
      </c>
      <c r="B110" s="10" t="s">
        <v>224</v>
      </c>
      <c r="C110" s="11">
        <v>2</v>
      </c>
      <c r="D110" s="12">
        <v>22.5</v>
      </c>
    </row>
    <row r="111" spans="1:4" ht="18" customHeight="1">
      <c r="A111" s="19">
        <v>74</v>
      </c>
      <c r="B111" s="10" t="s">
        <v>142</v>
      </c>
      <c r="C111" s="11">
        <v>9</v>
      </c>
      <c r="D111" s="12">
        <v>21.118303000000001</v>
      </c>
    </row>
    <row r="112" spans="1:4" ht="18" customHeight="1">
      <c r="A112" s="19">
        <v>75</v>
      </c>
      <c r="B112" s="10" t="s">
        <v>225</v>
      </c>
      <c r="C112" s="11">
        <v>3</v>
      </c>
      <c r="D112" s="12">
        <v>20.774493</v>
      </c>
    </row>
    <row r="113" spans="1:4" ht="18" customHeight="1">
      <c r="A113" s="19">
        <v>76</v>
      </c>
      <c r="B113" s="10" t="s">
        <v>111</v>
      </c>
      <c r="C113" s="11">
        <v>3</v>
      </c>
      <c r="D113" s="12">
        <v>20.315000000000001</v>
      </c>
    </row>
    <row r="114" spans="1:4" ht="18" customHeight="1">
      <c r="A114" s="19">
        <v>77</v>
      </c>
      <c r="B114" s="10" t="s">
        <v>226</v>
      </c>
      <c r="C114" s="11">
        <v>4</v>
      </c>
      <c r="D114" s="12">
        <v>16.598061999999999</v>
      </c>
    </row>
    <row r="115" spans="1:4" ht="18" customHeight="1">
      <c r="A115" s="19">
        <v>78</v>
      </c>
      <c r="B115" s="10" t="s">
        <v>228</v>
      </c>
      <c r="C115" s="11">
        <v>2</v>
      </c>
      <c r="D115" s="12">
        <v>10.278</v>
      </c>
    </row>
    <row r="116" spans="1:4" ht="18" customHeight="1">
      <c r="A116" s="19">
        <v>79</v>
      </c>
      <c r="B116" s="10" t="s">
        <v>102</v>
      </c>
      <c r="C116" s="11">
        <v>7</v>
      </c>
      <c r="D116" s="12">
        <v>8.2663989999999998</v>
      </c>
    </row>
    <row r="117" spans="1:4" ht="18" customHeight="1">
      <c r="A117" s="19">
        <v>80</v>
      </c>
      <c r="B117" s="10" t="s">
        <v>129</v>
      </c>
      <c r="C117" s="11">
        <v>2</v>
      </c>
      <c r="D117" s="12">
        <v>8.0431500000000007</v>
      </c>
    </row>
    <row r="118" spans="1:4" ht="18" customHeight="1">
      <c r="A118" s="19">
        <v>81</v>
      </c>
      <c r="B118" s="10" t="s">
        <v>229</v>
      </c>
      <c r="C118" s="11">
        <v>4</v>
      </c>
      <c r="D118" s="12">
        <v>7.0309999999999997</v>
      </c>
    </row>
    <row r="119" spans="1:4" ht="18" customHeight="1">
      <c r="A119" s="19">
        <v>82</v>
      </c>
      <c r="B119" s="10" t="s">
        <v>307</v>
      </c>
      <c r="C119" s="11">
        <v>1</v>
      </c>
      <c r="D119" s="12">
        <v>4</v>
      </c>
    </row>
    <row r="120" spans="1:4" ht="18" customHeight="1">
      <c r="A120" s="19">
        <v>83</v>
      </c>
      <c r="B120" s="10" t="s">
        <v>99</v>
      </c>
      <c r="C120" s="11">
        <v>40</v>
      </c>
      <c r="D120" s="12">
        <v>3.892207</v>
      </c>
    </row>
    <row r="121" spans="1:4" ht="18" customHeight="1">
      <c r="A121" s="19">
        <v>84</v>
      </c>
      <c r="B121" s="10" t="s">
        <v>135</v>
      </c>
      <c r="C121" s="11">
        <v>7</v>
      </c>
      <c r="D121" s="12">
        <v>3.8475060000000001</v>
      </c>
    </row>
    <row r="122" spans="1:4" ht="18" customHeight="1">
      <c r="A122" s="19">
        <v>85</v>
      </c>
      <c r="B122" s="10" t="s">
        <v>231</v>
      </c>
      <c r="C122" s="11">
        <v>1</v>
      </c>
      <c r="D122" s="12">
        <v>3.8</v>
      </c>
    </row>
    <row r="123" spans="1:4" ht="18" customHeight="1">
      <c r="A123" s="19">
        <v>86</v>
      </c>
      <c r="B123" s="10" t="s">
        <v>283</v>
      </c>
      <c r="C123" s="11">
        <v>1</v>
      </c>
      <c r="D123" s="12">
        <v>3.225806</v>
      </c>
    </row>
    <row r="124" spans="1:4" ht="18" customHeight="1">
      <c r="A124" s="19">
        <v>87</v>
      </c>
      <c r="B124" s="10" t="s">
        <v>232</v>
      </c>
      <c r="C124" s="11">
        <v>4</v>
      </c>
      <c r="D124" s="12">
        <v>3.2161849999999998</v>
      </c>
    </row>
    <row r="125" spans="1:4" ht="18" customHeight="1">
      <c r="A125" s="19">
        <v>88</v>
      </c>
      <c r="B125" s="10" t="s">
        <v>233</v>
      </c>
      <c r="C125" s="11">
        <v>2</v>
      </c>
      <c r="D125" s="12">
        <v>3.1</v>
      </c>
    </row>
    <row r="126" spans="1:4" ht="18" customHeight="1">
      <c r="A126" s="19">
        <v>89</v>
      </c>
      <c r="B126" s="10" t="s">
        <v>118</v>
      </c>
      <c r="C126" s="11">
        <v>22</v>
      </c>
      <c r="D126" s="12">
        <v>2.8710100000000001</v>
      </c>
    </row>
    <row r="127" spans="1:4" ht="18" customHeight="1">
      <c r="A127" s="19">
        <v>90</v>
      </c>
      <c r="B127" s="10" t="s">
        <v>216</v>
      </c>
      <c r="C127" s="11">
        <v>2</v>
      </c>
      <c r="D127" s="12">
        <v>2.75</v>
      </c>
    </row>
    <row r="128" spans="1:4" ht="18" customHeight="1">
      <c r="A128" s="19">
        <v>91</v>
      </c>
      <c r="B128" s="10" t="s">
        <v>234</v>
      </c>
      <c r="C128" s="11">
        <v>3</v>
      </c>
      <c r="D128" s="12">
        <v>2.27</v>
      </c>
    </row>
    <row r="129" spans="1:4" ht="18" customHeight="1">
      <c r="A129" s="19">
        <v>92</v>
      </c>
      <c r="B129" s="10" t="s">
        <v>144</v>
      </c>
      <c r="C129" s="11">
        <v>6</v>
      </c>
      <c r="D129" s="12">
        <v>1.681643</v>
      </c>
    </row>
    <row r="130" spans="1:4" ht="18" customHeight="1">
      <c r="A130" s="19">
        <v>93</v>
      </c>
      <c r="B130" s="10" t="s">
        <v>235</v>
      </c>
      <c r="C130" s="11">
        <v>2</v>
      </c>
      <c r="D130" s="12">
        <v>1.5845</v>
      </c>
    </row>
    <row r="131" spans="1:4" ht="18" customHeight="1">
      <c r="A131" s="19">
        <v>94</v>
      </c>
      <c r="B131" s="10" t="s">
        <v>236</v>
      </c>
      <c r="C131" s="11">
        <v>3</v>
      </c>
      <c r="D131" s="12">
        <v>1.4043000000000001</v>
      </c>
    </row>
    <row r="132" spans="1:4" ht="18" customHeight="1">
      <c r="A132" s="19">
        <v>95</v>
      </c>
      <c r="B132" s="10" t="s">
        <v>107</v>
      </c>
      <c r="C132" s="11">
        <v>6</v>
      </c>
      <c r="D132" s="12">
        <v>1.2845420000000001</v>
      </c>
    </row>
    <row r="133" spans="1:4" ht="18" customHeight="1">
      <c r="A133" s="19">
        <v>96</v>
      </c>
      <c r="B133" s="10" t="s">
        <v>277</v>
      </c>
      <c r="C133" s="11">
        <v>1</v>
      </c>
      <c r="D133" s="12">
        <v>1.239743</v>
      </c>
    </row>
    <row r="134" spans="1:4" ht="18" customHeight="1">
      <c r="A134" s="19">
        <v>97</v>
      </c>
      <c r="B134" s="10" t="s">
        <v>237</v>
      </c>
      <c r="C134" s="11">
        <v>5</v>
      </c>
      <c r="D134" s="12">
        <v>1.2</v>
      </c>
    </row>
    <row r="135" spans="1:4" ht="18" customHeight="1">
      <c r="A135" s="19">
        <v>98</v>
      </c>
      <c r="B135" s="10" t="s">
        <v>238</v>
      </c>
      <c r="C135" s="11">
        <v>4</v>
      </c>
      <c r="D135" s="12">
        <v>1.1100000000000001</v>
      </c>
    </row>
    <row r="136" spans="1:4" ht="18" customHeight="1">
      <c r="A136" s="19">
        <v>99</v>
      </c>
      <c r="B136" s="10" t="s">
        <v>131</v>
      </c>
      <c r="C136" s="11">
        <v>3</v>
      </c>
      <c r="D136" s="12">
        <v>1.07</v>
      </c>
    </row>
    <row r="137" spans="1:4" ht="18" customHeight="1">
      <c r="A137" s="19">
        <v>100</v>
      </c>
      <c r="B137" s="10" t="s">
        <v>239</v>
      </c>
      <c r="C137" s="11">
        <v>2</v>
      </c>
      <c r="D137" s="12">
        <v>1.0149999999999999</v>
      </c>
    </row>
    <row r="138" spans="1:4" ht="18" customHeight="1">
      <c r="A138" s="19">
        <v>101</v>
      </c>
      <c r="B138" s="10" t="s">
        <v>122</v>
      </c>
      <c r="C138" s="11">
        <v>5</v>
      </c>
      <c r="D138" s="12">
        <v>1.003787</v>
      </c>
    </row>
    <row r="139" spans="1:4" ht="18" customHeight="1">
      <c r="A139" s="19">
        <v>102</v>
      </c>
      <c r="B139" s="10" t="s">
        <v>240</v>
      </c>
      <c r="C139" s="11">
        <v>4</v>
      </c>
      <c r="D139" s="12">
        <v>0.95206999999999997</v>
      </c>
    </row>
    <row r="140" spans="1:4" ht="18" customHeight="1">
      <c r="A140" s="19">
        <v>103</v>
      </c>
      <c r="B140" s="10" t="s">
        <v>132</v>
      </c>
      <c r="C140" s="11">
        <v>19</v>
      </c>
      <c r="D140" s="12">
        <v>0.94168799999999997</v>
      </c>
    </row>
    <row r="141" spans="1:4" ht="18" customHeight="1">
      <c r="A141" s="19">
        <v>104</v>
      </c>
      <c r="B141" s="10" t="s">
        <v>127</v>
      </c>
      <c r="C141" s="11">
        <v>19</v>
      </c>
      <c r="D141" s="12">
        <v>0.87115200000000004</v>
      </c>
    </row>
    <row r="142" spans="1:4" ht="18" customHeight="1">
      <c r="A142" s="19">
        <v>105</v>
      </c>
      <c r="B142" s="20" t="s">
        <v>241</v>
      </c>
      <c r="C142" s="11">
        <v>8</v>
      </c>
      <c r="D142" s="12">
        <v>0.82611859999999993</v>
      </c>
    </row>
    <row r="143" spans="1:4" ht="18" customHeight="1">
      <c r="A143" s="19">
        <v>106</v>
      </c>
      <c r="B143" s="10" t="s">
        <v>273</v>
      </c>
      <c r="C143" s="11">
        <v>3</v>
      </c>
      <c r="D143" s="12">
        <v>0.71</v>
      </c>
    </row>
    <row r="144" spans="1:4" ht="18" customHeight="1">
      <c r="A144" s="19">
        <v>107</v>
      </c>
      <c r="B144" s="10" t="s">
        <v>90</v>
      </c>
      <c r="C144" s="11">
        <v>5</v>
      </c>
      <c r="D144" s="12">
        <v>0.68293700000000002</v>
      </c>
    </row>
    <row r="145" spans="1:4" ht="18" customHeight="1">
      <c r="A145" s="19">
        <v>108</v>
      </c>
      <c r="B145" s="10" t="s">
        <v>116</v>
      </c>
      <c r="C145" s="11">
        <v>6</v>
      </c>
      <c r="D145" s="12">
        <v>0.56370699999999996</v>
      </c>
    </row>
    <row r="146" spans="1:4" ht="18" customHeight="1">
      <c r="A146" s="19">
        <v>109</v>
      </c>
      <c r="B146" s="10" t="s">
        <v>133</v>
      </c>
      <c r="C146" s="11">
        <v>3</v>
      </c>
      <c r="D146" s="12">
        <v>0.52214300000000002</v>
      </c>
    </row>
    <row r="147" spans="1:4" ht="18" customHeight="1">
      <c r="A147" s="19">
        <v>110</v>
      </c>
      <c r="B147" s="10" t="s">
        <v>242</v>
      </c>
      <c r="C147" s="11">
        <v>1</v>
      </c>
      <c r="D147" s="12">
        <v>0.5</v>
      </c>
    </row>
    <row r="148" spans="1:4" ht="18" customHeight="1">
      <c r="A148" s="19">
        <v>111</v>
      </c>
      <c r="B148" s="10" t="s">
        <v>134</v>
      </c>
      <c r="C148" s="11">
        <v>4</v>
      </c>
      <c r="D148" s="12">
        <v>0.40699999999999997</v>
      </c>
    </row>
    <row r="149" spans="1:4" ht="18" customHeight="1">
      <c r="A149" s="19">
        <v>112</v>
      </c>
      <c r="B149" s="10" t="s">
        <v>136</v>
      </c>
      <c r="C149" s="11">
        <v>5</v>
      </c>
      <c r="D149" s="12">
        <v>0.34545500000000001</v>
      </c>
    </row>
    <row r="150" spans="1:4" ht="18" customHeight="1">
      <c r="A150" s="19">
        <v>113</v>
      </c>
      <c r="B150" s="10" t="s">
        <v>128</v>
      </c>
      <c r="C150" s="11">
        <v>2</v>
      </c>
      <c r="D150" s="12">
        <v>0.32</v>
      </c>
    </row>
    <row r="151" spans="1:4" ht="18" customHeight="1">
      <c r="A151" s="19">
        <v>114</v>
      </c>
      <c r="B151" s="10" t="s">
        <v>243</v>
      </c>
      <c r="C151" s="11">
        <v>3</v>
      </c>
      <c r="D151" s="12">
        <v>0.31282902000000001</v>
      </c>
    </row>
    <row r="152" spans="1:4" ht="18" customHeight="1">
      <c r="A152" s="19">
        <v>115</v>
      </c>
      <c r="B152" s="10" t="s">
        <v>248</v>
      </c>
      <c r="C152" s="11">
        <v>2</v>
      </c>
      <c r="D152" s="12">
        <v>0.30685699999999999</v>
      </c>
    </row>
    <row r="153" spans="1:4" ht="18" customHeight="1">
      <c r="A153" s="19">
        <v>116</v>
      </c>
      <c r="B153" s="10" t="s">
        <v>138</v>
      </c>
      <c r="C153" s="11">
        <v>4</v>
      </c>
      <c r="D153" s="12">
        <v>0.29499999999999998</v>
      </c>
    </row>
    <row r="154" spans="1:4" ht="18" customHeight="1">
      <c r="A154" s="19">
        <v>117</v>
      </c>
      <c r="B154" s="10" t="s">
        <v>244</v>
      </c>
      <c r="C154" s="11">
        <v>5</v>
      </c>
      <c r="D154" s="12">
        <v>0.27500000000000002</v>
      </c>
    </row>
    <row r="155" spans="1:4" ht="18" customHeight="1">
      <c r="A155" s="19">
        <v>118</v>
      </c>
      <c r="B155" s="10" t="s">
        <v>245</v>
      </c>
      <c r="C155" s="11">
        <v>1</v>
      </c>
      <c r="D155" s="12">
        <v>0.22500000000000001</v>
      </c>
    </row>
    <row r="156" spans="1:4" ht="18" customHeight="1">
      <c r="A156" s="19">
        <v>119</v>
      </c>
      <c r="B156" s="10" t="s">
        <v>143</v>
      </c>
      <c r="C156" s="11">
        <v>6</v>
      </c>
      <c r="D156" s="12">
        <v>0.21290500000000001</v>
      </c>
    </row>
    <row r="157" spans="1:4" ht="18" customHeight="1">
      <c r="A157" s="19">
        <v>120</v>
      </c>
      <c r="B157" s="10" t="s">
        <v>246</v>
      </c>
      <c r="C157" s="11">
        <v>1</v>
      </c>
      <c r="D157" s="12">
        <v>0.21</v>
      </c>
    </row>
    <row r="158" spans="1:4" ht="18" customHeight="1">
      <c r="A158" s="19">
        <v>121</v>
      </c>
      <c r="B158" s="10" t="s">
        <v>258</v>
      </c>
      <c r="C158" s="11">
        <v>5</v>
      </c>
      <c r="D158" s="12">
        <v>0.202795</v>
      </c>
    </row>
    <row r="159" spans="1:4" ht="18" customHeight="1">
      <c r="A159" s="19">
        <v>122</v>
      </c>
      <c r="B159" s="10" t="s">
        <v>253</v>
      </c>
      <c r="C159" s="11">
        <v>3</v>
      </c>
      <c r="D159" s="12">
        <v>0.16447300000000001</v>
      </c>
    </row>
    <row r="160" spans="1:4" ht="18" customHeight="1">
      <c r="A160" s="19">
        <v>123</v>
      </c>
      <c r="B160" s="10" t="s">
        <v>125</v>
      </c>
      <c r="C160" s="11">
        <v>10</v>
      </c>
      <c r="D160" s="12">
        <v>0.15804214999999999</v>
      </c>
    </row>
    <row r="161" spans="1:4" ht="18" customHeight="1">
      <c r="A161" s="19">
        <v>124</v>
      </c>
      <c r="B161" s="10" t="s">
        <v>249</v>
      </c>
      <c r="C161" s="11">
        <v>5</v>
      </c>
      <c r="D161" s="12">
        <v>0.15781999999999999</v>
      </c>
    </row>
    <row r="162" spans="1:4" ht="18" customHeight="1">
      <c r="A162" s="19">
        <v>125</v>
      </c>
      <c r="B162" s="10" t="s">
        <v>250</v>
      </c>
      <c r="C162" s="11">
        <v>2</v>
      </c>
      <c r="D162" s="12">
        <v>0.14291799999999999</v>
      </c>
    </row>
    <row r="163" spans="1:4" ht="18" customHeight="1">
      <c r="A163" s="19">
        <v>126</v>
      </c>
      <c r="B163" s="10" t="s">
        <v>252</v>
      </c>
      <c r="C163" s="11">
        <v>2</v>
      </c>
      <c r="D163" s="12">
        <v>0.129</v>
      </c>
    </row>
    <row r="164" spans="1:4" ht="18" customHeight="1">
      <c r="A164" s="19">
        <v>127</v>
      </c>
      <c r="B164" s="10" t="s">
        <v>123</v>
      </c>
      <c r="C164" s="11">
        <v>6</v>
      </c>
      <c r="D164" s="12">
        <v>0.11526</v>
      </c>
    </row>
    <row r="165" spans="1:4" ht="18" customHeight="1">
      <c r="A165" s="19">
        <v>128</v>
      </c>
      <c r="B165" s="10" t="s">
        <v>285</v>
      </c>
      <c r="C165" s="11">
        <v>1</v>
      </c>
      <c r="D165" s="12">
        <v>0.1</v>
      </c>
    </row>
    <row r="166" spans="1:4" ht="18" customHeight="1">
      <c r="A166" s="19">
        <v>129</v>
      </c>
      <c r="B166" s="10" t="s">
        <v>251</v>
      </c>
      <c r="C166" s="11">
        <v>1</v>
      </c>
      <c r="D166" s="12">
        <v>0.1</v>
      </c>
    </row>
    <row r="167" spans="1:4" ht="18" customHeight="1">
      <c r="A167" s="19">
        <v>130</v>
      </c>
      <c r="B167" s="10" t="s">
        <v>247</v>
      </c>
      <c r="C167" s="11">
        <v>2</v>
      </c>
      <c r="D167" s="12">
        <v>9.7000000000000003E-2</v>
      </c>
    </row>
    <row r="168" spans="1:4" ht="18" customHeight="1">
      <c r="A168" s="19">
        <v>131</v>
      </c>
      <c r="B168" s="10" t="s">
        <v>255</v>
      </c>
      <c r="C168" s="11">
        <v>3</v>
      </c>
      <c r="D168" s="12">
        <v>8.9399999999999993E-2</v>
      </c>
    </row>
    <row r="169" spans="1:4" ht="18" customHeight="1">
      <c r="A169" s="19">
        <v>132</v>
      </c>
      <c r="B169" s="10" t="s">
        <v>140</v>
      </c>
      <c r="C169" s="11">
        <v>2</v>
      </c>
      <c r="D169" s="12">
        <v>8.8900000000000007E-2</v>
      </c>
    </row>
    <row r="170" spans="1:4" ht="18" customHeight="1">
      <c r="A170" s="19">
        <v>133</v>
      </c>
      <c r="B170" s="10" t="s">
        <v>254</v>
      </c>
      <c r="C170" s="11">
        <v>1</v>
      </c>
      <c r="D170" s="12">
        <v>7.0935999999999999E-2</v>
      </c>
    </row>
    <row r="171" spans="1:4" ht="18" customHeight="1">
      <c r="A171" s="19">
        <v>134</v>
      </c>
      <c r="B171" s="10" t="s">
        <v>141</v>
      </c>
      <c r="C171" s="11">
        <v>2</v>
      </c>
      <c r="D171" s="12">
        <v>3.4783000000000001E-2</v>
      </c>
    </row>
    <row r="172" spans="1:4" ht="18" customHeight="1">
      <c r="A172" s="19">
        <v>135</v>
      </c>
      <c r="B172" s="10" t="s">
        <v>256</v>
      </c>
      <c r="C172" s="11">
        <v>1</v>
      </c>
      <c r="D172" s="12">
        <v>3.3184999999999999E-2</v>
      </c>
    </row>
    <row r="173" spans="1:4" ht="18" customHeight="1">
      <c r="A173" s="19">
        <v>136</v>
      </c>
      <c r="B173" s="10" t="s">
        <v>276</v>
      </c>
      <c r="C173" s="11">
        <v>1</v>
      </c>
      <c r="D173" s="12">
        <v>2.4464E-2</v>
      </c>
    </row>
    <row r="174" spans="1:4" ht="18" customHeight="1">
      <c r="A174" s="19">
        <v>137</v>
      </c>
      <c r="B174" s="10" t="s">
        <v>257</v>
      </c>
      <c r="C174" s="11">
        <v>1</v>
      </c>
      <c r="D174" s="12">
        <v>0.02</v>
      </c>
    </row>
    <row r="175" spans="1:4" ht="18" customHeight="1">
      <c r="A175" s="19">
        <v>138</v>
      </c>
      <c r="B175" s="10" t="s">
        <v>306</v>
      </c>
      <c r="C175" s="11">
        <v>1</v>
      </c>
      <c r="D175" s="12">
        <v>0.01</v>
      </c>
    </row>
    <row r="176" spans="1:4" ht="18" customHeight="1">
      <c r="A176" s="19">
        <v>139</v>
      </c>
      <c r="B176" s="10" t="s">
        <v>274</v>
      </c>
      <c r="C176" s="11">
        <v>1</v>
      </c>
      <c r="D176" s="12">
        <v>0.01</v>
      </c>
    </row>
    <row r="177" spans="1:4" ht="18" customHeight="1">
      <c r="A177" s="19">
        <v>140</v>
      </c>
      <c r="B177" s="10" t="s">
        <v>104</v>
      </c>
      <c r="C177" s="11">
        <v>1</v>
      </c>
      <c r="D177" s="12">
        <v>0.01</v>
      </c>
    </row>
    <row r="178" spans="1:4" ht="18" customHeight="1">
      <c r="A178" s="19">
        <v>141</v>
      </c>
      <c r="B178" s="10" t="s">
        <v>308</v>
      </c>
      <c r="C178" s="11">
        <v>1</v>
      </c>
      <c r="D178" s="12">
        <v>6.2090000000000001E-3</v>
      </c>
    </row>
    <row r="179" spans="1:4" ht="18" customHeight="1">
      <c r="A179" s="19">
        <v>142</v>
      </c>
      <c r="B179" s="10" t="s">
        <v>284</v>
      </c>
      <c r="C179" s="11">
        <v>1</v>
      </c>
      <c r="D179" s="12">
        <v>5.2859999999999999E-3</v>
      </c>
    </row>
    <row r="180" spans="1:4" ht="18" customHeight="1">
      <c r="A180" s="19">
        <v>143</v>
      </c>
      <c r="B180" s="10" t="s">
        <v>281</v>
      </c>
      <c r="C180" s="11">
        <v>1</v>
      </c>
      <c r="D180" s="12">
        <v>5.0000000000000001E-3</v>
      </c>
    </row>
    <row r="181" spans="1:4" ht="18" customHeight="1">
      <c r="A181" s="19">
        <v>144</v>
      </c>
      <c r="B181" s="10" t="s">
        <v>311</v>
      </c>
      <c r="C181" s="11">
        <v>1</v>
      </c>
      <c r="D181" s="12">
        <v>5.0000000000000001E-3</v>
      </c>
    </row>
    <row r="182" spans="1:4" ht="18" customHeight="1">
      <c r="A182" s="19">
        <v>145</v>
      </c>
      <c r="B182" s="10" t="s">
        <v>275</v>
      </c>
      <c r="C182" s="11">
        <v>1</v>
      </c>
      <c r="D182" s="12">
        <v>5.0000000000000001E-3</v>
      </c>
    </row>
    <row r="183" spans="1:4" ht="18" customHeight="1">
      <c r="A183" s="180" t="s">
        <v>206</v>
      </c>
      <c r="B183" s="180"/>
      <c r="C183" s="13">
        <f>SUM(C38:C182)</f>
        <v>39553</v>
      </c>
      <c r="D183" s="14">
        <f>SUM(D38:D182)</f>
        <v>473065.98150942003</v>
      </c>
    </row>
    <row r="184" spans="1:4" ht="15" customHeight="1">
      <c r="A184" s="15"/>
      <c r="B184" s="15"/>
      <c r="C184" s="16"/>
      <c r="D184" s="17"/>
    </row>
    <row r="185" spans="1:4" ht="15.75" customHeight="1">
      <c r="A185" s="181" t="s">
        <v>280</v>
      </c>
      <c r="B185" s="181"/>
      <c r="C185" s="181"/>
      <c r="D185" s="181"/>
    </row>
    <row r="186" spans="1:4" ht="15.75" customHeight="1">
      <c r="A186" s="181" t="str">
        <f>A6</f>
        <v>(Lũy kế các dự án còn hiệu lực đến ngày 20/02/2024)</v>
      </c>
      <c r="B186" s="181"/>
      <c r="C186" s="181"/>
      <c r="D186" s="181"/>
    </row>
    <row r="187" spans="1:4" ht="19.5" customHeight="1"/>
    <row r="188" spans="1:4" ht="47.25">
      <c r="A188" s="6" t="s">
        <v>201</v>
      </c>
      <c r="B188" s="7" t="s">
        <v>259</v>
      </c>
      <c r="C188" s="8" t="s">
        <v>203</v>
      </c>
      <c r="D188" s="9" t="s">
        <v>208</v>
      </c>
    </row>
    <row r="189" spans="1:4" ht="19.5" customHeight="1">
      <c r="A189" s="19">
        <v>1</v>
      </c>
      <c r="B189" s="10" t="s">
        <v>147</v>
      </c>
      <c r="C189" s="11">
        <v>12520</v>
      </c>
      <c r="D189" s="12">
        <v>57642.703487480001</v>
      </c>
    </row>
    <row r="190" spans="1:4" ht="19.5" customHeight="1">
      <c r="A190" s="19">
        <v>2</v>
      </c>
      <c r="B190" s="10" t="s">
        <v>149</v>
      </c>
      <c r="C190" s="11">
        <v>7398</v>
      </c>
      <c r="D190" s="12">
        <v>42050.912607049984</v>
      </c>
    </row>
    <row r="191" spans="1:4" ht="19.5" customHeight="1">
      <c r="A191" s="19">
        <v>3</v>
      </c>
      <c r="B191" s="10" t="s">
        <v>150</v>
      </c>
      <c r="C191" s="11">
        <v>4239</v>
      </c>
      <c r="D191" s="12">
        <v>40507.115905280007</v>
      </c>
    </row>
    <row r="192" spans="1:4" ht="19.5" customHeight="1">
      <c r="A192" s="19">
        <v>4</v>
      </c>
      <c r="B192" s="10" t="s">
        <v>152</v>
      </c>
      <c r="C192" s="11">
        <v>1919</v>
      </c>
      <c r="D192" s="12">
        <v>36167.049128710009</v>
      </c>
    </row>
    <row r="193" spans="1:4" ht="19.5" customHeight="1">
      <c r="A193" s="19">
        <v>5</v>
      </c>
      <c r="B193" s="10" t="s">
        <v>151</v>
      </c>
      <c r="C193" s="11">
        <v>555</v>
      </c>
      <c r="D193" s="12">
        <v>34222.64761385</v>
      </c>
    </row>
    <row r="194" spans="1:4" ht="19.5" customHeight="1">
      <c r="A194" s="19">
        <v>6</v>
      </c>
      <c r="B194" s="10" t="s">
        <v>153</v>
      </c>
      <c r="C194" s="11">
        <v>1130</v>
      </c>
      <c r="D194" s="12">
        <v>29026.838460009996</v>
      </c>
    </row>
    <row r="195" spans="1:4" ht="19.5" customHeight="1">
      <c r="A195" s="19">
        <v>7</v>
      </c>
      <c r="B195" s="10" t="s">
        <v>154</v>
      </c>
      <c r="C195" s="11">
        <v>2203</v>
      </c>
      <c r="D195" s="12">
        <v>25238.514659979995</v>
      </c>
    </row>
    <row r="196" spans="1:4" ht="19.5" customHeight="1">
      <c r="A196" s="19">
        <v>8</v>
      </c>
      <c r="B196" s="10" t="s">
        <v>158</v>
      </c>
      <c r="C196" s="11">
        <v>196</v>
      </c>
      <c r="D196" s="12">
        <v>15120.194049</v>
      </c>
    </row>
    <row r="197" spans="1:4" ht="19.5" customHeight="1">
      <c r="A197" s="19">
        <v>9</v>
      </c>
      <c r="B197" s="10" t="s">
        <v>157</v>
      </c>
      <c r="C197" s="11">
        <v>1404</v>
      </c>
      <c r="D197" s="12">
        <v>13713.28458541</v>
      </c>
    </row>
    <row r="198" spans="1:4" ht="19.5" customHeight="1">
      <c r="A198" s="19">
        <v>10</v>
      </c>
      <c r="B198" s="10" t="s">
        <v>176</v>
      </c>
      <c r="C198" s="11">
        <v>189</v>
      </c>
      <c r="D198" s="12">
        <v>13482.21745824</v>
      </c>
    </row>
    <row r="199" spans="1:4" ht="19.5" customHeight="1">
      <c r="A199" s="19">
        <v>11</v>
      </c>
      <c r="B199" s="10" t="s">
        <v>159</v>
      </c>
      <c r="C199" s="11">
        <v>687</v>
      </c>
      <c r="D199" s="12">
        <v>12682.3584047</v>
      </c>
    </row>
    <row r="200" spans="1:4" ht="19.5" customHeight="1">
      <c r="A200" s="19">
        <v>12</v>
      </c>
      <c r="B200" s="10" t="s">
        <v>190</v>
      </c>
      <c r="C200" s="11">
        <v>84</v>
      </c>
      <c r="D200" s="12">
        <v>12087.984806</v>
      </c>
    </row>
    <row r="201" spans="1:4" ht="19.5" customHeight="1">
      <c r="A201" s="19">
        <v>13</v>
      </c>
      <c r="B201" s="10" t="s">
        <v>169</v>
      </c>
      <c r="C201" s="11">
        <v>236</v>
      </c>
      <c r="D201" s="12">
        <v>11347.38472154</v>
      </c>
    </row>
    <row r="202" spans="1:4" ht="19.5" customHeight="1">
      <c r="A202" s="19">
        <v>14</v>
      </c>
      <c r="B202" s="10" t="s">
        <v>161</v>
      </c>
      <c r="C202" s="11">
        <v>589</v>
      </c>
      <c r="D202" s="12">
        <v>10449.81734768</v>
      </c>
    </row>
    <row r="203" spans="1:4" ht="19.5" customHeight="1">
      <c r="A203" s="19">
        <v>15</v>
      </c>
      <c r="B203" s="10" t="s">
        <v>148</v>
      </c>
      <c r="C203" s="11">
        <v>366</v>
      </c>
      <c r="D203" s="12">
        <v>9754.2598155800024</v>
      </c>
    </row>
    <row r="204" spans="1:4" ht="19.5" customHeight="1">
      <c r="A204" s="19">
        <v>16</v>
      </c>
      <c r="B204" s="10" t="s">
        <v>155</v>
      </c>
      <c r="C204" s="11">
        <v>588</v>
      </c>
      <c r="D204" s="12">
        <v>7681.41542304</v>
      </c>
    </row>
    <row r="205" spans="1:4" ht="19.5" customHeight="1">
      <c r="A205" s="19">
        <v>17</v>
      </c>
      <c r="B205" s="10" t="s">
        <v>168</v>
      </c>
      <c r="C205" s="11">
        <v>539</v>
      </c>
      <c r="D205" s="12">
        <v>7104.4162400499999</v>
      </c>
    </row>
    <row r="206" spans="1:4" ht="19.5" customHeight="1">
      <c r="A206" s="19">
        <v>18</v>
      </c>
      <c r="B206" s="10" t="s">
        <v>160</v>
      </c>
      <c r="C206" s="11">
        <v>1029</v>
      </c>
      <c r="D206" s="12">
        <v>6520.6955433099993</v>
      </c>
    </row>
    <row r="207" spans="1:4" ht="19.5" customHeight="1">
      <c r="A207" s="19">
        <v>19</v>
      </c>
      <c r="B207" s="10" t="s">
        <v>166</v>
      </c>
      <c r="C207" s="11">
        <v>228</v>
      </c>
      <c r="D207" s="12">
        <v>6382.3185004699999</v>
      </c>
    </row>
    <row r="208" spans="1:4" ht="19.5" customHeight="1">
      <c r="A208" s="19">
        <v>20</v>
      </c>
      <c r="B208" s="10" t="s">
        <v>156</v>
      </c>
      <c r="C208" s="11">
        <v>415</v>
      </c>
      <c r="D208" s="12">
        <v>6068.2881352200002</v>
      </c>
    </row>
    <row r="209" spans="1:4" ht="19.5" customHeight="1">
      <c r="A209" s="19">
        <v>21</v>
      </c>
      <c r="B209" s="10" t="s">
        <v>181</v>
      </c>
      <c r="C209" s="11">
        <v>66</v>
      </c>
      <c r="D209" s="12">
        <v>4812.8202350000001</v>
      </c>
    </row>
    <row r="210" spans="1:4" ht="19.5" customHeight="1">
      <c r="A210" s="19">
        <v>22</v>
      </c>
      <c r="B210" s="10" t="s">
        <v>165</v>
      </c>
      <c r="C210" s="11">
        <v>156</v>
      </c>
      <c r="D210" s="12">
        <v>4800.3983961499998</v>
      </c>
    </row>
    <row r="211" spans="1:4" ht="19.5" customHeight="1">
      <c r="A211" s="19">
        <v>23</v>
      </c>
      <c r="B211" s="10" t="s">
        <v>162</v>
      </c>
      <c r="C211" s="11">
        <v>455</v>
      </c>
      <c r="D211" s="12">
        <v>4705.9183587300013</v>
      </c>
    </row>
    <row r="212" spans="1:4" ht="19.5" customHeight="1">
      <c r="A212" s="19">
        <v>24</v>
      </c>
      <c r="B212" s="10" t="s">
        <v>146</v>
      </c>
      <c r="C212" s="11">
        <v>16</v>
      </c>
      <c r="D212" s="12">
        <v>4692.6093879999999</v>
      </c>
    </row>
    <row r="213" spans="1:4" ht="19.5" customHeight="1">
      <c r="A213" s="19">
        <v>25</v>
      </c>
      <c r="B213" s="10" t="s">
        <v>185</v>
      </c>
      <c r="C213" s="11">
        <v>121</v>
      </c>
      <c r="D213" s="12">
        <v>4421.12524545</v>
      </c>
    </row>
    <row r="214" spans="1:4" ht="19.5" customHeight="1">
      <c r="A214" s="19">
        <v>26</v>
      </c>
      <c r="B214" s="10" t="s">
        <v>180</v>
      </c>
      <c r="C214" s="11">
        <v>147</v>
      </c>
      <c r="D214" s="12">
        <v>4311.8752649999997</v>
      </c>
    </row>
    <row r="215" spans="1:4" ht="19.5" customHeight="1">
      <c r="A215" s="19">
        <v>27</v>
      </c>
      <c r="B215" s="10" t="s">
        <v>179</v>
      </c>
      <c r="C215" s="11">
        <v>151</v>
      </c>
      <c r="D215" s="12">
        <v>4244.5772230100001</v>
      </c>
    </row>
    <row r="216" spans="1:4" ht="19.5" customHeight="1">
      <c r="A216" s="19">
        <v>28</v>
      </c>
      <c r="B216" s="10" t="s">
        <v>163</v>
      </c>
      <c r="C216" s="11">
        <v>150</v>
      </c>
      <c r="D216" s="12">
        <v>4072.3656040000001</v>
      </c>
    </row>
    <row r="217" spans="1:4" ht="19.5" customHeight="1">
      <c r="A217" s="19">
        <v>29</v>
      </c>
      <c r="B217" s="10" t="s">
        <v>173</v>
      </c>
      <c r="C217" s="11">
        <v>160</v>
      </c>
      <c r="D217" s="12">
        <v>3850.7315979999998</v>
      </c>
    </row>
    <row r="218" spans="1:4" ht="19.5" customHeight="1">
      <c r="A218" s="19">
        <v>30</v>
      </c>
      <c r="B218" s="10" t="s">
        <v>167</v>
      </c>
      <c r="C218" s="11">
        <v>226</v>
      </c>
      <c r="D218" s="12">
        <v>3333.6835919999999</v>
      </c>
    </row>
    <row r="219" spans="1:4" ht="19.5" customHeight="1">
      <c r="A219" s="19">
        <v>31</v>
      </c>
      <c r="B219" s="10" t="s">
        <v>170</v>
      </c>
      <c r="C219" s="11">
        <v>41</v>
      </c>
      <c r="D219" s="12">
        <v>3200.402427</v>
      </c>
    </row>
    <row r="220" spans="1:4" ht="19.5" customHeight="1">
      <c r="A220" s="19">
        <v>32</v>
      </c>
      <c r="B220" s="10" t="s">
        <v>172</v>
      </c>
      <c r="C220" s="11">
        <v>145</v>
      </c>
      <c r="D220" s="12">
        <v>2781.6572214899998</v>
      </c>
    </row>
    <row r="221" spans="1:4" ht="19.5" customHeight="1">
      <c r="A221" s="19">
        <v>33</v>
      </c>
      <c r="B221" s="10" t="s">
        <v>260</v>
      </c>
      <c r="C221" s="11">
        <v>50</v>
      </c>
      <c r="D221" s="12">
        <v>2768.6918150000001</v>
      </c>
    </row>
    <row r="222" spans="1:4" ht="19.5" customHeight="1">
      <c r="A222" s="19">
        <v>34</v>
      </c>
      <c r="B222" s="10" t="s">
        <v>264</v>
      </c>
      <c r="C222" s="11">
        <v>27</v>
      </c>
      <c r="D222" s="12">
        <v>2525.0135248299998</v>
      </c>
    </row>
    <row r="223" spans="1:4" ht="19.5" customHeight="1">
      <c r="A223" s="19">
        <v>35</v>
      </c>
      <c r="B223" s="10" t="s">
        <v>164</v>
      </c>
      <c r="C223" s="11">
        <v>71</v>
      </c>
      <c r="D223" s="12">
        <v>2289.3303970000002</v>
      </c>
    </row>
    <row r="224" spans="1:4" ht="19.5" customHeight="1">
      <c r="A224" s="19">
        <v>36</v>
      </c>
      <c r="B224" s="10" t="s">
        <v>196</v>
      </c>
      <c r="C224" s="11">
        <v>81</v>
      </c>
      <c r="D224" s="12">
        <v>2274.9712357400003</v>
      </c>
    </row>
    <row r="225" spans="1:4" ht="19.5" customHeight="1">
      <c r="A225" s="19">
        <v>37</v>
      </c>
      <c r="B225" s="10" t="s">
        <v>194</v>
      </c>
      <c r="C225" s="11">
        <v>54</v>
      </c>
      <c r="D225" s="12">
        <v>2038.546439</v>
      </c>
    </row>
    <row r="226" spans="1:4" ht="19.5" customHeight="1">
      <c r="A226" s="19">
        <v>38</v>
      </c>
      <c r="B226" s="10" t="s">
        <v>175</v>
      </c>
      <c r="C226" s="11">
        <v>105</v>
      </c>
      <c r="D226" s="12">
        <v>1779.525785</v>
      </c>
    </row>
    <row r="227" spans="1:4" ht="19.5" customHeight="1">
      <c r="A227" s="19">
        <v>39</v>
      </c>
      <c r="B227" s="10" t="s">
        <v>174</v>
      </c>
      <c r="C227" s="11">
        <v>57</v>
      </c>
      <c r="D227" s="12">
        <v>1742.87966572</v>
      </c>
    </row>
    <row r="228" spans="1:4" ht="19.5" customHeight="1">
      <c r="A228" s="19">
        <v>40</v>
      </c>
      <c r="B228" s="10" t="s">
        <v>192</v>
      </c>
      <c r="C228" s="11">
        <v>67</v>
      </c>
      <c r="D228" s="12">
        <v>1599.46406957</v>
      </c>
    </row>
    <row r="229" spans="1:4" ht="19.5" customHeight="1">
      <c r="A229" s="19">
        <v>41</v>
      </c>
      <c r="B229" s="10" t="s">
        <v>178</v>
      </c>
      <c r="C229" s="11">
        <v>104</v>
      </c>
      <c r="D229" s="12">
        <v>1258.23347928</v>
      </c>
    </row>
    <row r="230" spans="1:4" ht="19.5" customHeight="1">
      <c r="A230" s="19">
        <v>42</v>
      </c>
      <c r="B230" s="10" t="s">
        <v>261</v>
      </c>
      <c r="C230" s="11">
        <v>24</v>
      </c>
      <c r="D230" s="12">
        <v>1116.2776690000001</v>
      </c>
    </row>
    <row r="231" spans="1:4" ht="19.5" customHeight="1">
      <c r="A231" s="19">
        <v>43</v>
      </c>
      <c r="B231" s="10" t="s">
        <v>171</v>
      </c>
      <c r="C231" s="11">
        <v>71</v>
      </c>
      <c r="D231" s="12">
        <v>1086.20442385</v>
      </c>
    </row>
    <row r="232" spans="1:4" ht="19.5" customHeight="1">
      <c r="A232" s="19">
        <v>44</v>
      </c>
      <c r="B232" s="10" t="s">
        <v>177</v>
      </c>
      <c r="C232" s="11">
        <v>53</v>
      </c>
      <c r="D232" s="12">
        <v>780.57798300000002</v>
      </c>
    </row>
    <row r="233" spans="1:4" ht="19.5" customHeight="1">
      <c r="A233" s="19">
        <v>45</v>
      </c>
      <c r="B233" s="10" t="s">
        <v>186</v>
      </c>
      <c r="C233" s="11">
        <v>32</v>
      </c>
      <c r="D233" s="12">
        <v>774.11769311</v>
      </c>
    </row>
    <row r="234" spans="1:4" ht="19.5" customHeight="1">
      <c r="A234" s="19">
        <v>46</v>
      </c>
      <c r="B234" s="10" t="s">
        <v>184</v>
      </c>
      <c r="C234" s="11">
        <v>30</v>
      </c>
      <c r="D234" s="12">
        <v>706.827808</v>
      </c>
    </row>
    <row r="235" spans="1:4" ht="19.5" customHeight="1">
      <c r="A235" s="19">
        <v>47</v>
      </c>
      <c r="B235" s="10" t="s">
        <v>200</v>
      </c>
      <c r="C235" s="11">
        <v>33</v>
      </c>
      <c r="D235" s="12">
        <v>655.75248099999999</v>
      </c>
    </row>
    <row r="236" spans="1:4" ht="19.5" customHeight="1">
      <c r="A236" s="19">
        <v>48</v>
      </c>
      <c r="B236" s="10" t="s">
        <v>182</v>
      </c>
      <c r="C236" s="11">
        <v>103</v>
      </c>
      <c r="D236" s="12">
        <v>514.82372221000003</v>
      </c>
    </row>
    <row r="237" spans="1:4" ht="19.5" customHeight="1">
      <c r="A237" s="19">
        <v>49</v>
      </c>
      <c r="B237" s="10" t="s">
        <v>191</v>
      </c>
      <c r="C237" s="11">
        <v>17</v>
      </c>
      <c r="D237" s="12">
        <v>431.86485599999997</v>
      </c>
    </row>
    <row r="238" spans="1:4" ht="19.5" customHeight="1">
      <c r="A238" s="19">
        <v>50</v>
      </c>
      <c r="B238" s="10" t="s">
        <v>262</v>
      </c>
      <c r="C238" s="11">
        <v>20</v>
      </c>
      <c r="D238" s="12">
        <v>311.87284799999998</v>
      </c>
    </row>
    <row r="239" spans="1:4" ht="19.5" customHeight="1">
      <c r="A239" s="19">
        <v>51</v>
      </c>
      <c r="B239" s="10" t="s">
        <v>187</v>
      </c>
      <c r="C239" s="11">
        <v>33</v>
      </c>
      <c r="D239" s="12">
        <v>271.14698900000002</v>
      </c>
    </row>
    <row r="240" spans="1:4" ht="19.5" customHeight="1">
      <c r="A240" s="19">
        <v>52</v>
      </c>
      <c r="B240" s="10" t="s">
        <v>188</v>
      </c>
      <c r="C240" s="11">
        <v>27</v>
      </c>
      <c r="D240" s="12">
        <v>269.09065399999997</v>
      </c>
    </row>
    <row r="241" spans="1:4" ht="19.5" customHeight="1">
      <c r="A241" s="19">
        <v>53</v>
      </c>
      <c r="B241" s="10" t="s">
        <v>195</v>
      </c>
      <c r="C241" s="11">
        <v>8</v>
      </c>
      <c r="D241" s="12">
        <v>243.35986299999999</v>
      </c>
    </row>
    <row r="242" spans="1:4" ht="19.5" customHeight="1">
      <c r="A242" s="19">
        <v>54</v>
      </c>
      <c r="B242" s="10" t="s">
        <v>198</v>
      </c>
      <c r="C242" s="11">
        <v>42</v>
      </c>
      <c r="D242" s="12">
        <v>240.36246</v>
      </c>
    </row>
    <row r="243" spans="1:4" ht="19.5" customHeight="1">
      <c r="A243" s="19">
        <v>55</v>
      </c>
      <c r="B243" s="10" t="s">
        <v>183</v>
      </c>
      <c r="C243" s="11">
        <v>21</v>
      </c>
      <c r="D243" s="12">
        <v>231.58128487000002</v>
      </c>
    </row>
    <row r="244" spans="1:4" ht="19.5" customHeight="1">
      <c r="A244" s="19">
        <v>56</v>
      </c>
      <c r="B244" s="10" t="s">
        <v>193</v>
      </c>
      <c r="C244" s="11">
        <v>20</v>
      </c>
      <c r="D244" s="12">
        <v>230.53464199999999</v>
      </c>
    </row>
    <row r="245" spans="1:4" ht="19.5" customHeight="1">
      <c r="A245" s="19">
        <v>57</v>
      </c>
      <c r="B245" s="10" t="s">
        <v>199</v>
      </c>
      <c r="C245" s="11">
        <v>11</v>
      </c>
      <c r="D245" s="12">
        <v>154.67383799999999</v>
      </c>
    </row>
    <row r="246" spans="1:4" ht="19.5" customHeight="1">
      <c r="A246" s="19">
        <v>58</v>
      </c>
      <c r="B246" s="10" t="s">
        <v>263</v>
      </c>
      <c r="C246" s="11">
        <v>10</v>
      </c>
      <c r="D246" s="12">
        <v>135.72999999999999</v>
      </c>
    </row>
    <row r="247" spans="1:4" ht="19.5" customHeight="1">
      <c r="A247" s="19">
        <v>59</v>
      </c>
      <c r="B247" s="10" t="s">
        <v>189</v>
      </c>
      <c r="C247" s="11">
        <v>8</v>
      </c>
      <c r="D247" s="12">
        <v>93.020026999999999</v>
      </c>
    </row>
    <row r="248" spans="1:4" ht="19.5" customHeight="1">
      <c r="A248" s="19">
        <v>60</v>
      </c>
      <c r="B248" s="10" t="s">
        <v>265</v>
      </c>
      <c r="C248" s="11">
        <v>5</v>
      </c>
      <c r="D248" s="12">
        <v>33.552415809999999</v>
      </c>
    </row>
    <row r="249" spans="1:4" ht="19.5" customHeight="1">
      <c r="A249" s="19">
        <v>61</v>
      </c>
      <c r="B249" s="10" t="s">
        <v>197</v>
      </c>
      <c r="C249" s="11">
        <v>13</v>
      </c>
      <c r="D249" s="12">
        <v>20.725000000000001</v>
      </c>
    </row>
    <row r="250" spans="1:4" ht="19.5" customHeight="1">
      <c r="A250" s="19">
        <v>62</v>
      </c>
      <c r="B250" s="10" t="s">
        <v>266</v>
      </c>
      <c r="C250" s="11">
        <v>6</v>
      </c>
      <c r="D250" s="12">
        <v>4.1469940000000003</v>
      </c>
    </row>
    <row r="251" spans="1:4" ht="19.5" customHeight="1">
      <c r="A251" s="19">
        <v>63</v>
      </c>
      <c r="B251" s="10" t="s">
        <v>267</v>
      </c>
      <c r="C251" s="11">
        <v>1</v>
      </c>
      <c r="D251" s="12">
        <v>3</v>
      </c>
    </row>
    <row r="252" spans="1:4" ht="19.5" customHeight="1">
      <c r="A252" s="19">
        <v>64</v>
      </c>
      <c r="B252" s="10" t="s">
        <v>268</v>
      </c>
      <c r="C252" s="11">
        <v>1</v>
      </c>
      <c r="D252" s="12">
        <v>1.5</v>
      </c>
    </row>
    <row r="253" spans="1:4" ht="19.5" customHeight="1">
      <c r="A253" s="180" t="s">
        <v>206</v>
      </c>
      <c r="B253" s="180"/>
      <c r="C253" s="13">
        <f>SUM(C189:C252)</f>
        <v>39553</v>
      </c>
      <c r="D253" s="14">
        <f>SUM(D189:D252)</f>
        <v>473065.98150941974</v>
      </c>
    </row>
    <row r="254" spans="1:4" ht="15" customHeight="1"/>
    <row r="255" spans="1:4" ht="15.75" customHeight="1">
      <c r="A255" s="177" t="s">
        <v>309</v>
      </c>
      <c r="B255" s="177"/>
      <c r="C255" s="177"/>
      <c r="D255" s="177"/>
    </row>
    <row r="256" spans="1:4">
      <c r="A256" s="174" t="str">
        <f>A6</f>
        <v>(Lũy kế các dự án còn hiệu lực đến ngày 20/02/2024)</v>
      </c>
      <c r="B256" s="174"/>
      <c r="C256" s="174"/>
      <c r="D256" s="174"/>
    </row>
    <row r="257" spans="1:4">
      <c r="A257" s="129"/>
      <c r="B257" s="130"/>
      <c r="C257" s="131"/>
      <c r="D257" s="131"/>
    </row>
    <row r="258" spans="1:4" ht="47.25">
      <c r="A258" s="132" t="s">
        <v>1</v>
      </c>
      <c r="B258" s="133" t="s">
        <v>288</v>
      </c>
      <c r="C258" s="134" t="s">
        <v>203</v>
      </c>
      <c r="D258" s="135" t="s">
        <v>208</v>
      </c>
    </row>
    <row r="259" spans="1:4" s="140" customFormat="1">
      <c r="A259" s="136" t="s">
        <v>292</v>
      </c>
      <c r="B259" s="137" t="s">
        <v>295</v>
      </c>
      <c r="C259" s="138">
        <f>SUM(C260:C265)</f>
        <v>20054</v>
      </c>
      <c r="D259" s="139">
        <f>SUM(D260:D265)</f>
        <v>182999.69430963002</v>
      </c>
    </row>
    <row r="260" spans="1:4">
      <c r="A260" s="141">
        <v>1</v>
      </c>
      <c r="B260" s="142" t="s">
        <v>147</v>
      </c>
      <c r="C260" s="143">
        <f t="shared" ref="C260:C265" si="0">VLOOKUP(B260,$B$189:$D$252,2,FALSE)</f>
        <v>12520</v>
      </c>
      <c r="D260" s="144">
        <f t="shared" ref="D260:D265" si="1">VLOOKUP(B260,$B$189:$D$252,3,FALSE)</f>
        <v>57642.703487480001</v>
      </c>
    </row>
    <row r="261" spans="1:4">
      <c r="A261" s="141">
        <v>2</v>
      </c>
      <c r="B261" s="142" t="s">
        <v>150</v>
      </c>
      <c r="C261" s="143">
        <f t="shared" si="0"/>
        <v>4239</v>
      </c>
      <c r="D261" s="144">
        <f t="shared" si="1"/>
        <v>40507.115905280007</v>
      </c>
    </row>
    <row r="262" spans="1:4">
      <c r="A262" s="141">
        <v>3</v>
      </c>
      <c r="B262" s="142" t="s">
        <v>152</v>
      </c>
      <c r="C262" s="143">
        <f t="shared" si="0"/>
        <v>1919</v>
      </c>
      <c r="D262" s="144">
        <f t="shared" si="1"/>
        <v>36167.049128710009</v>
      </c>
    </row>
    <row r="263" spans="1:4">
      <c r="A263" s="141">
        <v>4</v>
      </c>
      <c r="B263" s="142" t="s">
        <v>151</v>
      </c>
      <c r="C263" s="143">
        <f t="shared" si="0"/>
        <v>555</v>
      </c>
      <c r="D263" s="144">
        <f t="shared" si="1"/>
        <v>34222.64761385</v>
      </c>
    </row>
    <row r="264" spans="1:4">
      <c r="A264" s="141">
        <v>5</v>
      </c>
      <c r="B264" s="142" t="s">
        <v>148</v>
      </c>
      <c r="C264" s="143">
        <f t="shared" si="0"/>
        <v>366</v>
      </c>
      <c r="D264" s="144">
        <f t="shared" si="1"/>
        <v>9754.2598155800024</v>
      </c>
    </row>
    <row r="265" spans="1:4">
      <c r="A265" s="145">
        <v>6</v>
      </c>
      <c r="B265" s="146" t="s">
        <v>162</v>
      </c>
      <c r="C265" s="147">
        <f t="shared" si="0"/>
        <v>455</v>
      </c>
      <c r="D265" s="148">
        <f t="shared" si="1"/>
        <v>4705.9183587300013</v>
      </c>
    </row>
    <row r="266" spans="1:4">
      <c r="A266" s="149" t="s">
        <v>294</v>
      </c>
      <c r="B266" s="150" t="s">
        <v>293</v>
      </c>
      <c r="C266" s="151">
        <f>SUM(C267:C277)</f>
        <v>13462</v>
      </c>
      <c r="D266" s="152">
        <f>SUM(D267:D277)</f>
        <v>151754.71011642</v>
      </c>
    </row>
    <row r="267" spans="1:4">
      <c r="A267" s="153">
        <v>1</v>
      </c>
      <c r="B267" s="154" t="s">
        <v>149</v>
      </c>
      <c r="C267" s="143">
        <f t="shared" ref="C267:C277" si="2">VLOOKUP(B267,$B$189:$D$252,2,FALSE)</f>
        <v>7398</v>
      </c>
      <c r="D267" s="144">
        <f t="shared" ref="D267:D277" si="3">VLOOKUP(B267,$B$189:$D$252,3,FALSE)</f>
        <v>42050.912607049984</v>
      </c>
    </row>
    <row r="268" spans="1:4">
      <c r="A268" s="153">
        <v>2</v>
      </c>
      <c r="B268" s="154" t="s">
        <v>153</v>
      </c>
      <c r="C268" s="143">
        <f t="shared" si="2"/>
        <v>1130</v>
      </c>
      <c r="D268" s="144">
        <f t="shared" si="3"/>
        <v>29026.838460009996</v>
      </c>
    </row>
    <row r="269" spans="1:4">
      <c r="A269" s="153">
        <v>3</v>
      </c>
      <c r="B269" s="154" t="s">
        <v>154</v>
      </c>
      <c r="C269" s="143">
        <f t="shared" si="2"/>
        <v>2203</v>
      </c>
      <c r="D269" s="144">
        <f t="shared" si="3"/>
        <v>25238.514659979995</v>
      </c>
    </row>
    <row r="270" spans="1:4">
      <c r="A270" s="153">
        <v>4</v>
      </c>
      <c r="B270" s="154" t="s">
        <v>176</v>
      </c>
      <c r="C270" s="143">
        <f t="shared" si="2"/>
        <v>189</v>
      </c>
      <c r="D270" s="144">
        <f t="shared" si="3"/>
        <v>13482.21745824</v>
      </c>
    </row>
    <row r="271" spans="1:4">
      <c r="A271" s="153">
        <v>5</v>
      </c>
      <c r="B271" s="154" t="s">
        <v>161</v>
      </c>
      <c r="C271" s="143">
        <f t="shared" si="2"/>
        <v>589</v>
      </c>
      <c r="D271" s="144">
        <f t="shared" si="3"/>
        <v>10449.81734768</v>
      </c>
    </row>
    <row r="272" spans="1:4">
      <c r="A272" s="153">
        <v>6</v>
      </c>
      <c r="B272" s="154" t="s">
        <v>155</v>
      </c>
      <c r="C272" s="143">
        <f t="shared" si="2"/>
        <v>588</v>
      </c>
      <c r="D272" s="144">
        <f t="shared" si="3"/>
        <v>7681.41542304</v>
      </c>
    </row>
    <row r="273" spans="1:4">
      <c r="A273" s="153">
        <v>7</v>
      </c>
      <c r="B273" s="154" t="s">
        <v>168</v>
      </c>
      <c r="C273" s="143">
        <f t="shared" si="2"/>
        <v>539</v>
      </c>
      <c r="D273" s="144">
        <f t="shared" si="3"/>
        <v>7104.4162400499999</v>
      </c>
    </row>
    <row r="274" spans="1:4">
      <c r="A274" s="153">
        <v>8</v>
      </c>
      <c r="B274" s="154" t="s">
        <v>156</v>
      </c>
      <c r="C274" s="143">
        <f t="shared" si="2"/>
        <v>415</v>
      </c>
      <c r="D274" s="144">
        <f t="shared" si="3"/>
        <v>6068.2881352200002</v>
      </c>
    </row>
    <row r="275" spans="1:4">
      <c r="A275" s="153">
        <v>9</v>
      </c>
      <c r="B275" s="154" t="s">
        <v>165</v>
      </c>
      <c r="C275" s="143">
        <f t="shared" si="2"/>
        <v>156</v>
      </c>
      <c r="D275" s="144">
        <f t="shared" si="3"/>
        <v>4800.3983961499998</v>
      </c>
    </row>
    <row r="276" spans="1:4">
      <c r="A276" s="153">
        <v>10</v>
      </c>
      <c r="B276" s="154" t="s">
        <v>163</v>
      </c>
      <c r="C276" s="143">
        <f t="shared" si="2"/>
        <v>150</v>
      </c>
      <c r="D276" s="144">
        <f t="shared" si="3"/>
        <v>4072.3656040000001</v>
      </c>
    </row>
    <row r="277" spans="1:4">
      <c r="A277" s="155">
        <v>11</v>
      </c>
      <c r="B277" s="156" t="s">
        <v>175</v>
      </c>
      <c r="C277" s="143">
        <f t="shared" si="2"/>
        <v>105</v>
      </c>
      <c r="D277" s="144">
        <f t="shared" si="3"/>
        <v>1779.525785</v>
      </c>
    </row>
    <row r="278" spans="1:4">
      <c r="A278" s="149" t="s">
        <v>296</v>
      </c>
      <c r="B278" s="150" t="s">
        <v>299</v>
      </c>
      <c r="C278" s="151">
        <f>SUM(C279:C292)</f>
        <v>2453</v>
      </c>
      <c r="D278" s="152">
        <f>SUM(D279:D292)</f>
        <v>67909.783405069989</v>
      </c>
    </row>
    <row r="279" spans="1:4">
      <c r="A279" s="141">
        <v>1</v>
      </c>
      <c r="B279" s="142" t="s">
        <v>158</v>
      </c>
      <c r="C279" s="143">
        <f t="shared" ref="C279:C292" si="4">VLOOKUP(B279,$B$189:$D$252,2,FALSE)</f>
        <v>196</v>
      </c>
      <c r="D279" s="144">
        <f t="shared" ref="D279:D292" si="5">VLOOKUP(B279,$B$189:$D$252,3,FALSE)</f>
        <v>15120.194049</v>
      </c>
    </row>
    <row r="280" spans="1:4">
      <c r="A280" s="141">
        <v>2</v>
      </c>
      <c r="B280" s="142" t="s">
        <v>190</v>
      </c>
      <c r="C280" s="143">
        <f t="shared" si="4"/>
        <v>84</v>
      </c>
      <c r="D280" s="144">
        <f t="shared" si="5"/>
        <v>12087.984806</v>
      </c>
    </row>
    <row r="281" spans="1:4">
      <c r="A281" s="141">
        <v>3</v>
      </c>
      <c r="B281" s="142" t="s">
        <v>160</v>
      </c>
      <c r="C281" s="143">
        <f t="shared" si="4"/>
        <v>1029</v>
      </c>
      <c r="D281" s="144">
        <f t="shared" si="5"/>
        <v>6520.6955433099993</v>
      </c>
    </row>
    <row r="282" spans="1:4">
      <c r="A282" s="141">
        <v>4</v>
      </c>
      <c r="B282" s="142" t="s">
        <v>166</v>
      </c>
      <c r="C282" s="143">
        <f t="shared" si="4"/>
        <v>228</v>
      </c>
      <c r="D282" s="144">
        <f t="shared" si="5"/>
        <v>6382.3185004699999</v>
      </c>
    </row>
    <row r="283" spans="1:4">
      <c r="A283" s="141">
        <v>5</v>
      </c>
      <c r="B283" s="142" t="s">
        <v>185</v>
      </c>
      <c r="C283" s="143">
        <f t="shared" si="4"/>
        <v>121</v>
      </c>
      <c r="D283" s="144">
        <f t="shared" si="5"/>
        <v>4421.12524545</v>
      </c>
    </row>
    <row r="284" spans="1:4">
      <c r="A284" s="141">
        <v>6</v>
      </c>
      <c r="B284" s="142" t="s">
        <v>180</v>
      </c>
      <c r="C284" s="143">
        <f t="shared" si="4"/>
        <v>147</v>
      </c>
      <c r="D284" s="144">
        <f t="shared" si="5"/>
        <v>4311.8752649999997</v>
      </c>
    </row>
    <row r="285" spans="1:4">
      <c r="A285" s="141">
        <v>7</v>
      </c>
      <c r="B285" s="157" t="s">
        <v>179</v>
      </c>
      <c r="C285" s="143">
        <f t="shared" si="4"/>
        <v>151</v>
      </c>
      <c r="D285" s="144">
        <f t="shared" si="5"/>
        <v>4244.5772230100001</v>
      </c>
    </row>
    <row r="286" spans="1:4">
      <c r="A286" s="141">
        <v>8</v>
      </c>
      <c r="B286" s="157" t="s">
        <v>173</v>
      </c>
      <c r="C286" s="143">
        <f t="shared" si="4"/>
        <v>160</v>
      </c>
      <c r="D286" s="144">
        <f t="shared" si="5"/>
        <v>3850.7315979999998</v>
      </c>
    </row>
    <row r="287" spans="1:4">
      <c r="A287" s="141">
        <v>9</v>
      </c>
      <c r="B287" s="142" t="s">
        <v>264</v>
      </c>
      <c r="C287" s="143">
        <f t="shared" si="4"/>
        <v>27</v>
      </c>
      <c r="D287" s="144">
        <f t="shared" si="5"/>
        <v>2525.0135248299998</v>
      </c>
    </row>
    <row r="288" spans="1:4">
      <c r="A288" s="141">
        <v>10</v>
      </c>
      <c r="B288" s="142" t="s">
        <v>164</v>
      </c>
      <c r="C288" s="143">
        <f t="shared" si="4"/>
        <v>71</v>
      </c>
      <c r="D288" s="144">
        <f t="shared" si="5"/>
        <v>2289.3303970000002</v>
      </c>
    </row>
    <row r="289" spans="1:4">
      <c r="A289" s="141">
        <v>11</v>
      </c>
      <c r="B289" s="142" t="s">
        <v>194</v>
      </c>
      <c r="C289" s="143">
        <f t="shared" si="4"/>
        <v>54</v>
      </c>
      <c r="D289" s="144">
        <f t="shared" si="5"/>
        <v>2038.546439</v>
      </c>
    </row>
    <row r="290" spans="1:4">
      <c r="A290" s="141">
        <v>12</v>
      </c>
      <c r="B290" s="142" t="s">
        <v>174</v>
      </c>
      <c r="C290" s="143">
        <f t="shared" si="4"/>
        <v>57</v>
      </c>
      <c r="D290" s="144">
        <f t="shared" si="5"/>
        <v>1742.87966572</v>
      </c>
    </row>
    <row r="291" spans="1:4">
      <c r="A291" s="141">
        <v>13</v>
      </c>
      <c r="B291" s="142" t="s">
        <v>178</v>
      </c>
      <c r="C291" s="143">
        <f t="shared" si="4"/>
        <v>104</v>
      </c>
      <c r="D291" s="144">
        <f t="shared" si="5"/>
        <v>1258.23347928</v>
      </c>
    </row>
    <row r="292" spans="1:4">
      <c r="A292" s="145">
        <v>14</v>
      </c>
      <c r="B292" s="146" t="s">
        <v>261</v>
      </c>
      <c r="C292" s="143">
        <f t="shared" si="4"/>
        <v>24</v>
      </c>
      <c r="D292" s="144">
        <f t="shared" si="5"/>
        <v>1116.2776690000001</v>
      </c>
    </row>
    <row r="293" spans="1:4">
      <c r="A293" s="149" t="s">
        <v>298</v>
      </c>
      <c r="B293" s="150" t="s">
        <v>301</v>
      </c>
      <c r="C293" s="151">
        <f>SUM(C294:C306)</f>
        <v>1999</v>
      </c>
      <c r="D293" s="152">
        <f>SUM(D294:D306)</f>
        <v>36022.741912040008</v>
      </c>
    </row>
    <row r="294" spans="1:4">
      <c r="A294" s="141">
        <v>1</v>
      </c>
      <c r="B294" s="142" t="s">
        <v>157</v>
      </c>
      <c r="C294" s="143">
        <f t="shared" ref="C294:C306" si="6">VLOOKUP(B294,$B$189:$D$252,2,FALSE)</f>
        <v>1404</v>
      </c>
      <c r="D294" s="144">
        <f t="shared" ref="D294:D306" si="7">VLOOKUP(B294,$B$189:$D$252,3,FALSE)</f>
        <v>13713.28458541</v>
      </c>
    </row>
    <row r="295" spans="1:4">
      <c r="A295" s="141">
        <v>2</v>
      </c>
      <c r="B295" s="142" t="s">
        <v>181</v>
      </c>
      <c r="C295" s="143">
        <f t="shared" si="6"/>
        <v>66</v>
      </c>
      <c r="D295" s="144">
        <f t="shared" si="7"/>
        <v>4812.8202350000001</v>
      </c>
    </row>
    <row r="296" spans="1:4">
      <c r="A296" s="141">
        <v>3</v>
      </c>
      <c r="B296" s="157" t="s">
        <v>146</v>
      </c>
      <c r="C296" s="143">
        <f t="shared" si="6"/>
        <v>16</v>
      </c>
      <c r="D296" s="144">
        <f t="shared" si="7"/>
        <v>4692.6093879999999</v>
      </c>
    </row>
    <row r="297" spans="1:4">
      <c r="A297" s="141">
        <v>4</v>
      </c>
      <c r="B297" s="142" t="s">
        <v>170</v>
      </c>
      <c r="C297" s="143">
        <f t="shared" si="6"/>
        <v>41</v>
      </c>
      <c r="D297" s="144">
        <f t="shared" si="7"/>
        <v>3200.402427</v>
      </c>
    </row>
    <row r="298" spans="1:4">
      <c r="A298" s="141">
        <v>5</v>
      </c>
      <c r="B298" s="142" t="s">
        <v>172</v>
      </c>
      <c r="C298" s="143">
        <f t="shared" si="6"/>
        <v>145</v>
      </c>
      <c r="D298" s="144">
        <f t="shared" si="7"/>
        <v>2781.6572214899998</v>
      </c>
    </row>
    <row r="299" spans="1:4">
      <c r="A299" s="141">
        <v>6</v>
      </c>
      <c r="B299" s="142" t="s">
        <v>196</v>
      </c>
      <c r="C299" s="143">
        <f t="shared" si="6"/>
        <v>81</v>
      </c>
      <c r="D299" s="144">
        <f t="shared" si="7"/>
        <v>2274.9712357400003</v>
      </c>
    </row>
    <row r="300" spans="1:4">
      <c r="A300" s="141">
        <v>7</v>
      </c>
      <c r="B300" s="142" t="s">
        <v>192</v>
      </c>
      <c r="C300" s="143">
        <f t="shared" si="6"/>
        <v>67</v>
      </c>
      <c r="D300" s="144">
        <f t="shared" si="7"/>
        <v>1599.46406957</v>
      </c>
    </row>
    <row r="301" spans="1:4">
      <c r="A301" s="141">
        <v>8</v>
      </c>
      <c r="B301" s="142" t="s">
        <v>171</v>
      </c>
      <c r="C301" s="143">
        <f t="shared" si="6"/>
        <v>71</v>
      </c>
      <c r="D301" s="144">
        <f t="shared" si="7"/>
        <v>1086.20442385</v>
      </c>
    </row>
    <row r="302" spans="1:4">
      <c r="A302" s="141">
        <v>9</v>
      </c>
      <c r="B302" s="142" t="s">
        <v>186</v>
      </c>
      <c r="C302" s="143">
        <f t="shared" si="6"/>
        <v>32</v>
      </c>
      <c r="D302" s="144">
        <f t="shared" si="7"/>
        <v>774.11769311</v>
      </c>
    </row>
    <row r="303" spans="1:4">
      <c r="A303" s="141">
        <v>10</v>
      </c>
      <c r="B303" s="142" t="s">
        <v>191</v>
      </c>
      <c r="C303" s="143">
        <f t="shared" si="6"/>
        <v>17</v>
      </c>
      <c r="D303" s="144">
        <f t="shared" si="7"/>
        <v>431.86485599999997</v>
      </c>
    </row>
    <row r="304" spans="1:4">
      <c r="A304" s="141">
        <v>11</v>
      </c>
      <c r="B304" s="157" t="s">
        <v>188</v>
      </c>
      <c r="C304" s="143">
        <f t="shared" si="6"/>
        <v>27</v>
      </c>
      <c r="D304" s="144">
        <f t="shared" si="7"/>
        <v>269.09065399999997</v>
      </c>
    </row>
    <row r="305" spans="1:4">
      <c r="A305" s="141">
        <v>12</v>
      </c>
      <c r="B305" s="142" t="s">
        <v>183</v>
      </c>
      <c r="C305" s="143">
        <f t="shared" si="6"/>
        <v>21</v>
      </c>
      <c r="D305" s="144">
        <f t="shared" si="7"/>
        <v>231.58128487000002</v>
      </c>
    </row>
    <row r="306" spans="1:4">
      <c r="A306" s="141">
        <v>13</v>
      </c>
      <c r="B306" s="142" t="s">
        <v>199</v>
      </c>
      <c r="C306" s="143">
        <f t="shared" si="6"/>
        <v>11</v>
      </c>
      <c r="D306" s="144">
        <f t="shared" si="7"/>
        <v>154.67383799999999</v>
      </c>
    </row>
    <row r="307" spans="1:4">
      <c r="A307" s="149" t="s">
        <v>300</v>
      </c>
      <c r="B307" s="150" t="s">
        <v>297</v>
      </c>
      <c r="C307" s="151">
        <f>SUM(C308:C321)</f>
        <v>1366</v>
      </c>
      <c r="D307" s="152">
        <f>SUM(D308:D321)</f>
        <v>29740.455683049997</v>
      </c>
    </row>
    <row r="308" spans="1:4">
      <c r="A308" s="141">
        <v>1</v>
      </c>
      <c r="B308" s="142" t="s">
        <v>159</v>
      </c>
      <c r="C308" s="143">
        <f t="shared" ref="C308:C321" si="8">VLOOKUP(B308,$B$189:$D$252,2,FALSE)</f>
        <v>687</v>
      </c>
      <c r="D308" s="144">
        <f t="shared" ref="D308:D321" si="9">VLOOKUP(B308,$B$189:$D$252,3,FALSE)</f>
        <v>12682.3584047</v>
      </c>
    </row>
    <row r="309" spans="1:4">
      <c r="A309" s="141">
        <v>2</v>
      </c>
      <c r="B309" s="142" t="s">
        <v>169</v>
      </c>
      <c r="C309" s="143">
        <f t="shared" si="8"/>
        <v>236</v>
      </c>
      <c r="D309" s="144">
        <f t="shared" si="9"/>
        <v>11347.38472154</v>
      </c>
    </row>
    <row r="310" spans="1:4">
      <c r="A310" s="141">
        <v>3</v>
      </c>
      <c r="B310" s="142" t="s">
        <v>167</v>
      </c>
      <c r="C310" s="143">
        <f t="shared" si="8"/>
        <v>226</v>
      </c>
      <c r="D310" s="144">
        <f t="shared" si="9"/>
        <v>3333.6835919999999</v>
      </c>
    </row>
    <row r="311" spans="1:4">
      <c r="A311" s="141">
        <v>4</v>
      </c>
      <c r="B311" s="142" t="s">
        <v>177</v>
      </c>
      <c r="C311" s="143">
        <f t="shared" si="8"/>
        <v>53</v>
      </c>
      <c r="D311" s="144">
        <f t="shared" si="9"/>
        <v>780.57798300000002</v>
      </c>
    </row>
    <row r="312" spans="1:4">
      <c r="A312" s="141">
        <v>5</v>
      </c>
      <c r="B312" s="146" t="s">
        <v>200</v>
      </c>
      <c r="C312" s="143">
        <f t="shared" si="8"/>
        <v>33</v>
      </c>
      <c r="D312" s="144">
        <f t="shared" si="9"/>
        <v>655.75248099999999</v>
      </c>
    </row>
    <row r="313" spans="1:4">
      <c r="A313" s="141">
        <v>6</v>
      </c>
      <c r="B313" s="146" t="s">
        <v>187</v>
      </c>
      <c r="C313" s="143">
        <f t="shared" si="8"/>
        <v>33</v>
      </c>
      <c r="D313" s="144">
        <f t="shared" si="9"/>
        <v>271.14698900000002</v>
      </c>
    </row>
    <row r="314" spans="1:4">
      <c r="A314" s="141">
        <v>7</v>
      </c>
      <c r="B314" s="146" t="s">
        <v>198</v>
      </c>
      <c r="C314" s="143">
        <f t="shared" si="8"/>
        <v>42</v>
      </c>
      <c r="D314" s="144">
        <f t="shared" si="9"/>
        <v>240.36246</v>
      </c>
    </row>
    <row r="315" spans="1:4">
      <c r="A315" s="141">
        <v>8</v>
      </c>
      <c r="B315" s="146" t="s">
        <v>193</v>
      </c>
      <c r="C315" s="143">
        <f t="shared" si="8"/>
        <v>20</v>
      </c>
      <c r="D315" s="144">
        <f t="shared" si="9"/>
        <v>230.53464199999999</v>
      </c>
    </row>
    <row r="316" spans="1:4">
      <c r="A316" s="141">
        <v>9</v>
      </c>
      <c r="B316" s="146" t="s">
        <v>263</v>
      </c>
      <c r="C316" s="143">
        <f t="shared" si="8"/>
        <v>10</v>
      </c>
      <c r="D316" s="144">
        <f t="shared" si="9"/>
        <v>135.72999999999999</v>
      </c>
    </row>
    <row r="317" spans="1:4">
      <c r="A317" s="141">
        <v>10</v>
      </c>
      <c r="B317" s="146" t="s">
        <v>265</v>
      </c>
      <c r="C317" s="143">
        <f t="shared" si="8"/>
        <v>5</v>
      </c>
      <c r="D317" s="144">
        <f t="shared" si="9"/>
        <v>33.552415809999999</v>
      </c>
    </row>
    <row r="318" spans="1:4">
      <c r="A318" s="141">
        <v>11</v>
      </c>
      <c r="B318" s="146" t="s">
        <v>197</v>
      </c>
      <c r="C318" s="143">
        <f t="shared" si="8"/>
        <v>13</v>
      </c>
      <c r="D318" s="144">
        <f t="shared" si="9"/>
        <v>20.725000000000001</v>
      </c>
    </row>
    <row r="319" spans="1:4">
      <c r="A319" s="141">
        <v>12</v>
      </c>
      <c r="B319" s="146" t="s">
        <v>266</v>
      </c>
      <c r="C319" s="143">
        <f t="shared" si="8"/>
        <v>6</v>
      </c>
      <c r="D319" s="144">
        <f t="shared" si="9"/>
        <v>4.1469940000000003</v>
      </c>
    </row>
    <row r="320" spans="1:4">
      <c r="A320" s="141">
        <v>13</v>
      </c>
      <c r="B320" s="146" t="s">
        <v>267</v>
      </c>
      <c r="C320" s="143">
        <f t="shared" si="8"/>
        <v>1</v>
      </c>
      <c r="D320" s="144">
        <f t="shared" si="9"/>
        <v>3</v>
      </c>
    </row>
    <row r="321" spans="1:4">
      <c r="A321" s="145">
        <v>14</v>
      </c>
      <c r="B321" s="146" t="s">
        <v>268</v>
      </c>
      <c r="C321" s="143">
        <f t="shared" si="8"/>
        <v>1</v>
      </c>
      <c r="D321" s="144">
        <f t="shared" si="9"/>
        <v>1.5</v>
      </c>
    </row>
    <row r="322" spans="1:4">
      <c r="A322" s="149" t="s">
        <v>302</v>
      </c>
      <c r="B322" s="150" t="s">
        <v>303</v>
      </c>
      <c r="C322" s="151">
        <f>SUM(C323:C327)</f>
        <v>169</v>
      </c>
      <c r="D322" s="152">
        <f>SUM(D323:D327)</f>
        <v>1869.9042682100001</v>
      </c>
    </row>
    <row r="323" spans="1:4">
      <c r="A323" s="141">
        <v>1</v>
      </c>
      <c r="B323" s="142" t="s">
        <v>184</v>
      </c>
      <c r="C323" s="143">
        <f>VLOOKUP(B323,$B$189:$D$252,2,FALSE)</f>
        <v>30</v>
      </c>
      <c r="D323" s="144">
        <f>VLOOKUP(B323,$B$189:$D$252,3,FALSE)</f>
        <v>706.827808</v>
      </c>
    </row>
    <row r="324" spans="1:4">
      <c r="A324" s="141">
        <v>2</v>
      </c>
      <c r="B324" s="142" t="s">
        <v>182</v>
      </c>
      <c r="C324" s="143">
        <f>VLOOKUP(B324,$B$189:$D$252,2,FALSE)</f>
        <v>103</v>
      </c>
      <c r="D324" s="144">
        <f>VLOOKUP(B324,$B$189:$D$252,3,FALSE)</f>
        <v>514.82372221000003</v>
      </c>
    </row>
    <row r="325" spans="1:4">
      <c r="A325" s="141">
        <v>3</v>
      </c>
      <c r="B325" s="142" t="s">
        <v>262</v>
      </c>
      <c r="C325" s="143">
        <f>VLOOKUP(B325,$B$189:$D$252,2,FALSE)</f>
        <v>20</v>
      </c>
      <c r="D325" s="144">
        <f>VLOOKUP(B325,$B$189:$D$252,3,FALSE)</f>
        <v>311.87284799999998</v>
      </c>
    </row>
    <row r="326" spans="1:4">
      <c r="A326" s="141">
        <v>4</v>
      </c>
      <c r="B326" s="142" t="s">
        <v>195</v>
      </c>
      <c r="C326" s="143">
        <f>VLOOKUP(B326,$B$189:$D$252,2,FALSE)</f>
        <v>8</v>
      </c>
      <c r="D326" s="144">
        <f>VLOOKUP(B326,$B$189:$D$252,3,FALSE)</f>
        <v>243.35986299999999</v>
      </c>
    </row>
    <row r="327" spans="1:4">
      <c r="A327" s="145">
        <v>5</v>
      </c>
      <c r="B327" s="146" t="s">
        <v>189</v>
      </c>
      <c r="C327" s="143">
        <f>VLOOKUP(B327,$B$189:$D$252,2,FALSE)</f>
        <v>8</v>
      </c>
      <c r="D327" s="144">
        <f>VLOOKUP(B327,$B$189:$D$252,3,FALSE)</f>
        <v>93.020026999999999</v>
      </c>
    </row>
    <row r="328" spans="1:4">
      <c r="A328" s="149" t="s">
        <v>310</v>
      </c>
      <c r="B328" s="150" t="s">
        <v>260</v>
      </c>
      <c r="C328" s="150">
        <f t="shared" ref="C328" si="10">VLOOKUP(B328,$B$189:$D$252,2,FALSE)</f>
        <v>50</v>
      </c>
      <c r="D328" s="152">
        <f t="shared" ref="D328" si="11">VLOOKUP(B328,$B$189:$D$252,3,FALSE)</f>
        <v>2768.6918150000001</v>
      </c>
    </row>
    <row r="329" spans="1:4">
      <c r="A329" s="178" t="s">
        <v>62</v>
      </c>
      <c r="B329" s="179"/>
      <c r="C329" s="158">
        <f>C293+C259+C322+C278+C307+C266+C328</f>
        <v>39553</v>
      </c>
      <c r="D329" s="159">
        <f>D293+D259+D322+D278+D307+D266+D328</f>
        <v>473065.98150942003</v>
      </c>
    </row>
  </sheetData>
  <sortState xmlns:xlrd2="http://schemas.microsoft.com/office/spreadsheetml/2017/richdata2" ref="B308:D321">
    <sortCondition descending="1" ref="D308:D321"/>
  </sortState>
  <mergeCells count="14">
    <mergeCell ref="A255:D255"/>
    <mergeCell ref="A256:D256"/>
    <mergeCell ref="A329:B329"/>
    <mergeCell ref="A1:D1"/>
    <mergeCell ref="A183:B183"/>
    <mergeCell ref="A185:D185"/>
    <mergeCell ref="A186:D186"/>
    <mergeCell ref="A253:B253"/>
    <mergeCell ref="A3:B3"/>
    <mergeCell ref="A5:D5"/>
    <mergeCell ref="A6:D6"/>
    <mergeCell ref="A28:B28"/>
    <mergeCell ref="A34:D34"/>
    <mergeCell ref="A35:D35"/>
  </mergeCells>
  <conditionalFormatting sqref="B9:B27">
    <cfRule type="duplicateValues" dxfId="12" priority="12"/>
  </conditionalFormatting>
  <conditionalFormatting sqref="B38:B182">
    <cfRule type="duplicateValues" dxfId="11" priority="967"/>
  </conditionalFormatting>
  <conditionalFormatting sqref="B183:B254 B1:B8 B28:B37 B330:B1048576">
    <cfRule type="duplicateValues" dxfId="10" priority="14"/>
  </conditionalFormatting>
  <conditionalFormatting sqref="B260:B266 B278:B327">
    <cfRule type="duplicateValues" dxfId="9" priority="10" stopIfTrue="1"/>
  </conditionalFormatting>
  <conditionalFormatting sqref="B278:B327 B257:B266">
    <cfRule type="duplicateValues" dxfId="8" priority="8" stopIfTrue="1"/>
    <cfRule type="duplicateValues" dxfId="7" priority="9" stopIfTrue="1"/>
  </conditionalFormatting>
  <conditionalFormatting sqref="B329">
    <cfRule type="duplicateValues" dxfId="6" priority="6" stopIfTrue="1"/>
    <cfRule type="duplicateValues" dxfId="5" priority="7" stopIfTrue="1"/>
  </conditionalFormatting>
  <conditionalFormatting sqref="B328:D328">
    <cfRule type="duplicateValues" dxfId="4" priority="1" stopIfTrue="1"/>
    <cfRule type="duplicateValues" dxfId="3" priority="2" stopIfTrue="1"/>
    <cfRule type="duplicateValues" dxfId="2" priority="3" stopIfTrue="1"/>
  </conditionalFormatting>
  <conditionalFormatting sqref="C258:D258">
    <cfRule type="duplicateValues" dxfId="1" priority="4" stopIfTrue="1"/>
    <cfRule type="duplicateValues" dxfId="0" priority="5" stopIfTrue="1"/>
  </conditionalFormatting>
  <pageMargins left="0.7" right="0.45" top="0.5" bottom="0.5" header="0.3" footer="0.3"/>
  <pageSetup paperSize="9" fitToHeight="0" orientation="portrait" r:id="rId1"/>
  <rowBreaks count="3" manualBreakCount="3">
    <brk id="33" max="3" man="1"/>
    <brk id="184" max="3" man="1"/>
    <brk id="254"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thang 2</vt:lpstr>
      <vt:lpstr>Thang 2 2024</vt:lpstr>
      <vt:lpstr>Luy ke T2 2024</vt:lpstr>
      <vt:lpstr>'Luy ke T2 2024'!Print_Area</vt:lpstr>
      <vt:lpstr>'thang 2'!Print_Area</vt:lpstr>
      <vt:lpstr>'Thang 2 2024'!Print_Area</vt:lpstr>
      <vt:lpstr>'Luy ke T2 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Linh Nguyễn</cp:lastModifiedBy>
  <cp:lastPrinted>2024-02-26T02:34:21Z</cp:lastPrinted>
  <dcterms:created xsi:type="dcterms:W3CDTF">2020-03-20T08:58:11Z</dcterms:created>
  <dcterms:modified xsi:type="dcterms:W3CDTF">2024-03-20T03:12:31Z</dcterms:modified>
</cp:coreProperties>
</file>