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work\git\UnityFramework\ext\dev\excel\"/>
    </mc:Choice>
  </mc:AlternateContent>
  <xr:revisionPtr revIDLastSave="0" documentId="13_ncr:1_{C671BB43-2621-466F-9632-F44A2644D72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行为定价" sheetId="2" r:id="rId2"/>
    <sheet name="英雄定价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27" i="2" l="1"/>
  <c r="K18" i="2" l="1"/>
  <c r="J10" i="3"/>
  <c r="L9" i="3"/>
  <c r="J9" i="3"/>
  <c r="L8" i="3"/>
  <c r="J8" i="3"/>
  <c r="L7" i="3"/>
  <c r="J7" i="3"/>
  <c r="C4" i="3"/>
  <c r="L28" i="2"/>
  <c r="G28" i="2"/>
  <c r="M28" i="2" s="1"/>
  <c r="M27" i="2"/>
  <c r="L27" i="2"/>
  <c r="G27" i="2"/>
  <c r="K27" i="2" s="1"/>
  <c r="M26" i="2"/>
  <c r="L26" i="2"/>
  <c r="K26" i="2"/>
  <c r="G26" i="2"/>
  <c r="M25" i="2"/>
  <c r="L25" i="2"/>
  <c r="K25" i="2"/>
  <c r="S20" i="2"/>
  <c r="M20" i="2"/>
  <c r="L20" i="2"/>
  <c r="K20" i="2"/>
  <c r="G20" i="2"/>
  <c r="L19" i="2"/>
  <c r="G19" i="2"/>
  <c r="M19" i="2" s="1"/>
  <c r="M18" i="2"/>
  <c r="L18" i="2"/>
  <c r="G18" i="2"/>
  <c r="M17" i="2"/>
  <c r="L17" i="2"/>
  <c r="K17" i="2"/>
  <c r="O15" i="2"/>
  <c r="O23" i="2" s="1"/>
  <c r="M12" i="2"/>
  <c r="L12" i="2"/>
  <c r="K12" i="2"/>
  <c r="G12" i="2"/>
  <c r="L11" i="2"/>
  <c r="G11" i="2"/>
  <c r="K11" i="2" s="1"/>
  <c r="L10" i="2"/>
  <c r="G10" i="2"/>
  <c r="M10" i="2" s="1"/>
  <c r="M9" i="2"/>
  <c r="L9" i="2"/>
  <c r="K9" i="2"/>
  <c r="C5" i="2"/>
  <c r="C4" i="2"/>
  <c r="J6" i="3" l="1"/>
  <c r="K7" i="3" s="1"/>
  <c r="M24" i="2"/>
  <c r="N25" i="2" s="1"/>
  <c r="C11" i="2" s="1"/>
  <c r="B23" i="2" s="1"/>
  <c r="M16" i="2"/>
  <c r="N17" i="2" s="1"/>
  <c r="C10" i="2" s="1"/>
  <c r="B21" i="2" s="1"/>
  <c r="C21" i="2" s="1"/>
  <c r="K10" i="2"/>
  <c r="M11" i="2"/>
  <c r="M8" i="2" s="1"/>
  <c r="K19" i="2"/>
  <c r="K28" i="2"/>
  <c r="O25" i="2" l="1"/>
  <c r="O17" i="2"/>
  <c r="N9" i="2"/>
  <c r="C9" i="2" s="1"/>
  <c r="B22" i="2" s="1"/>
  <c r="O9" i="2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1792C246-72C0-4E06-884E-A985D8623AD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1绿2紫3橙4红</t>
        </r>
      </text>
    </comment>
  </commentList>
</comments>
</file>

<file path=xl/sharedStrings.xml><?xml version="1.0" encoding="utf-8"?>
<sst xmlns="http://schemas.openxmlformats.org/spreadsheetml/2006/main" count="69" uniqueCount="42">
  <si>
    <t>道具id</t>
    <phoneticPr fontId="1" type="noConversion"/>
  </si>
  <si>
    <t>道具名称</t>
    <phoneticPr fontId="1" type="noConversion"/>
  </si>
  <si>
    <t>道具图标</t>
    <phoneticPr fontId="1" type="noConversion"/>
  </si>
  <si>
    <t>品质</t>
    <phoneticPr fontId="1" type="noConversion"/>
  </si>
  <si>
    <t>id</t>
    <phoneticPr fontId="1" type="noConversion"/>
  </si>
  <si>
    <t>name</t>
    <phoneticPr fontId="1" type="noConversion"/>
  </si>
  <si>
    <t>quality</t>
    <phoneticPr fontId="1" type="noConversion"/>
  </si>
  <si>
    <t>string</t>
    <phoneticPr fontId="1" type="noConversion"/>
  </si>
  <si>
    <t>int32</t>
    <phoneticPr fontId="1" type="noConversion"/>
  </si>
  <si>
    <t>icon</t>
    <phoneticPr fontId="1" type="noConversion"/>
  </si>
  <si>
    <t>礼物定价（1RMB=xx金币)</t>
    <phoneticPr fontId="1" type="noConversion"/>
  </si>
  <si>
    <t>有道具时一次行为金币期望</t>
    <phoneticPr fontId="1" type="noConversion"/>
  </si>
  <si>
    <t>增加概率时一次行为金币期望</t>
    <phoneticPr fontId="1" type="noConversion"/>
  </si>
  <si>
    <t>无道具</t>
    <phoneticPr fontId="1" type="noConversion"/>
  </si>
  <si>
    <t>概率定价（1RMB=xx金币)</t>
    <phoneticPr fontId="1" type="noConversion"/>
  </si>
  <si>
    <t>数量最小值</t>
    <phoneticPr fontId="1" type="noConversion"/>
  </si>
  <si>
    <t>数量最大值</t>
    <phoneticPr fontId="1" type="noConversion"/>
  </si>
  <si>
    <t>概率</t>
    <phoneticPr fontId="1" type="noConversion"/>
  </si>
  <si>
    <t>道具价值</t>
    <phoneticPr fontId="1" type="noConversion"/>
  </si>
  <si>
    <t>最低价值</t>
    <phoneticPr fontId="1" type="noConversion"/>
  </si>
  <si>
    <t>最高价值</t>
    <phoneticPr fontId="1" type="noConversion"/>
  </si>
  <si>
    <t>单次金币期望</t>
    <phoneticPr fontId="1" type="noConversion"/>
  </si>
  <si>
    <t>增加产量后期望</t>
    <phoneticPr fontId="1" type="noConversion"/>
  </si>
  <si>
    <t>无道具一次行为金币期望</t>
    <phoneticPr fontId="1" type="noConversion"/>
  </si>
  <si>
    <t>有道具一次行为金币期望</t>
    <phoneticPr fontId="1" type="noConversion"/>
  </si>
  <si>
    <t>增加概率一次行为金币期望</t>
    <phoneticPr fontId="1" type="noConversion"/>
  </si>
  <si>
    <t>有道具</t>
    <phoneticPr fontId="1" type="noConversion"/>
  </si>
  <si>
    <t>概率加成后</t>
    <phoneticPr fontId="1" type="noConversion"/>
  </si>
  <si>
    <t>单抽英雄定价</t>
    <phoneticPr fontId="1" type="noConversion"/>
  </si>
  <si>
    <t>数量</t>
    <phoneticPr fontId="1" type="noConversion"/>
  </si>
  <si>
    <t>金币期望</t>
    <phoneticPr fontId="1" type="noConversion"/>
  </si>
  <si>
    <t>加概率后</t>
    <phoneticPr fontId="1" type="noConversion"/>
  </si>
  <si>
    <t>item1</t>
    <phoneticPr fontId="1" type="noConversion"/>
  </si>
  <si>
    <t>item2</t>
  </si>
  <si>
    <t>item3</t>
  </si>
  <si>
    <t>item4</t>
  </si>
  <si>
    <t>item5</t>
  </si>
  <si>
    <t>icon1</t>
    <phoneticPr fontId="1" type="noConversion"/>
  </si>
  <si>
    <t>icon2</t>
  </si>
  <si>
    <t>icon3</t>
  </si>
  <si>
    <t>icon4</t>
  </si>
  <si>
    <t>icon5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</si>
</sst>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7" sqref="G7"/>
    </sheetView>
  </sheetViews>
  <sheetFormatPr defaultRowHeight="14.25" x14ac:dyDescent="0.2"/>
  <cols>
    <col min="1" max="1" width="9" style="1"/>
    <col min="2" max="2" width="22.5" style="1" bestFit="1" customWidth="1"/>
    <col min="3" max="3" width="12.25" style="1" bestFit="1" customWidth="1"/>
    <col min="4" max="16384" width="9" style="1"/>
  </cols>
  <sheetData>
    <row r="1" spans="1:4" x14ac:dyDescent="0.2">
      <c r="A1" s="2" t="s">
        <v>4</v>
      </c>
      <c r="B1" s="2" t="s">
        <v>5</v>
      </c>
      <c r="C1" s="2" t="s">
        <v>9</v>
      </c>
      <c r="D1" s="2" t="s">
        <v>6</v>
      </c>
    </row>
    <row r="2" spans="1:4" x14ac:dyDescent="0.2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">
      <c r="A3" s="2">
        <v>1</v>
      </c>
      <c r="B3" s="2">
        <v>0</v>
      </c>
      <c r="C3" s="2">
        <v>0</v>
      </c>
      <c r="D3" s="2">
        <v>1</v>
      </c>
    </row>
    <row r="4" spans="1:4" x14ac:dyDescent="0.2">
      <c r="A4" s="2" t="s">
        <v>8</v>
      </c>
      <c r="B4" s="2" t="s">
        <v>7</v>
      </c>
      <c r="C4" s="2" t="s">
        <v>7</v>
      </c>
      <c r="D4" s="2" t="s">
        <v>8</v>
      </c>
    </row>
    <row r="5" spans="1:4" x14ac:dyDescent="0.2">
      <c r="A5" s="1">
        <v>1</v>
      </c>
      <c r="B5" s="1" t="s">
        <v>32</v>
      </c>
      <c r="C5" s="1" t="s">
        <v>37</v>
      </c>
      <c r="D5" s="1">
        <v>1</v>
      </c>
    </row>
    <row r="6" spans="1:4" x14ac:dyDescent="0.2">
      <c r="A6" s="1">
        <v>2</v>
      </c>
      <c r="B6" s="1" t="s">
        <v>33</v>
      </c>
      <c r="C6" s="1" t="s">
        <v>38</v>
      </c>
      <c r="D6" s="1">
        <v>2</v>
      </c>
    </row>
    <row r="7" spans="1:4" x14ac:dyDescent="0.2">
      <c r="A7" s="1">
        <v>3</v>
      </c>
      <c r="B7" s="1" t="s">
        <v>34</v>
      </c>
      <c r="C7" s="1" t="s">
        <v>39</v>
      </c>
      <c r="D7" s="1">
        <v>3</v>
      </c>
    </row>
    <row r="8" spans="1:4" x14ac:dyDescent="0.2">
      <c r="A8" s="1">
        <v>4</v>
      </c>
      <c r="B8" s="1" t="s">
        <v>35</v>
      </c>
      <c r="C8" s="1" t="s">
        <v>40</v>
      </c>
      <c r="D8" s="1">
        <v>4</v>
      </c>
    </row>
    <row r="9" spans="1:4" x14ac:dyDescent="0.2">
      <c r="A9" s="1">
        <v>5</v>
      </c>
      <c r="B9" s="1" t="s">
        <v>36</v>
      </c>
      <c r="C9" s="1" t="s">
        <v>41</v>
      </c>
      <c r="D9" s="1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C94C-C9EA-4D50-814D-0F0A05026D45}">
  <dimension ref="A2:S28"/>
  <sheetViews>
    <sheetView workbookViewId="0">
      <selection activeCell="J17" sqref="J17:J20"/>
    </sheetView>
  </sheetViews>
  <sheetFormatPr defaultRowHeight="14.25" x14ac:dyDescent="0.2"/>
  <cols>
    <col min="1" max="1" width="9" style="3"/>
    <col min="2" max="2" width="25" style="3" bestFit="1" customWidth="1"/>
    <col min="3" max="3" width="16.375" style="3" bestFit="1" customWidth="1"/>
    <col min="4" max="4" width="9" style="3"/>
    <col min="5" max="5" width="11" style="3" bestFit="1" customWidth="1"/>
    <col min="6" max="6" width="5.25" style="3" bestFit="1" customWidth="1"/>
    <col min="7" max="8" width="11" style="3" bestFit="1" customWidth="1"/>
    <col min="9" max="9" width="15.5" style="3" bestFit="1" customWidth="1"/>
    <col min="10" max="10" width="9" style="3" bestFit="1"/>
    <col min="11" max="13" width="9" style="3"/>
    <col min="14" max="14" width="13" style="3" bestFit="1" customWidth="1"/>
    <col min="15" max="15" width="15.125" style="3" bestFit="1" customWidth="1"/>
    <col min="16" max="16384" width="9" style="3"/>
  </cols>
  <sheetData>
    <row r="2" spans="2:15" ht="15" thickBot="1" x14ac:dyDescent="0.25"/>
    <row r="3" spans="2:15" ht="15" thickBot="1" x14ac:dyDescent="0.25">
      <c r="B3" s="4" t="s">
        <v>10</v>
      </c>
      <c r="C3" s="5">
        <v>500</v>
      </c>
    </row>
    <row r="4" spans="2:15" ht="15" thickBot="1" x14ac:dyDescent="0.25">
      <c r="B4" s="6" t="s">
        <v>11</v>
      </c>
      <c r="C4" s="5">
        <f>INT(C3*5.2/15)</f>
        <v>173</v>
      </c>
    </row>
    <row r="5" spans="2:15" ht="15" thickBot="1" x14ac:dyDescent="0.25">
      <c r="B5" s="6" t="s">
        <v>12</v>
      </c>
      <c r="C5" s="7">
        <f>INT(C3*22/15)</f>
        <v>733</v>
      </c>
    </row>
    <row r="7" spans="2:15" ht="15" thickBot="1" x14ac:dyDescent="0.25">
      <c r="F7" s="3" t="s">
        <v>13</v>
      </c>
      <c r="O7" s="3">
        <v>0.2</v>
      </c>
    </row>
    <row r="8" spans="2:15" ht="15" thickBot="1" x14ac:dyDescent="0.25">
      <c r="B8" s="6" t="s">
        <v>14</v>
      </c>
      <c r="C8" s="5">
        <f>INT((C10*15/5.2+C11*15/22)/2)</f>
        <v>418</v>
      </c>
      <c r="F8" s="8" t="s">
        <v>3</v>
      </c>
      <c r="G8" s="9" t="s">
        <v>15</v>
      </c>
      <c r="H8" s="9" t="s">
        <v>16</v>
      </c>
      <c r="I8" s="9" t="s">
        <v>17</v>
      </c>
      <c r="J8" s="9" t="s">
        <v>18</v>
      </c>
      <c r="K8" s="9" t="s">
        <v>19</v>
      </c>
      <c r="L8" s="9" t="s">
        <v>20</v>
      </c>
      <c r="M8" s="10">
        <f>SUM(M9:M12)</f>
        <v>436950</v>
      </c>
      <c r="N8" s="10" t="s">
        <v>21</v>
      </c>
      <c r="O8" s="10" t="s">
        <v>22</v>
      </c>
    </row>
    <row r="9" spans="2:15" ht="15" thickBot="1" x14ac:dyDescent="0.25">
      <c r="B9" s="6" t="s">
        <v>23</v>
      </c>
      <c r="C9" s="5">
        <f>INT(N9)</f>
        <v>43</v>
      </c>
      <c r="F9" s="11">
        <v>1</v>
      </c>
      <c r="G9" s="12">
        <v>1</v>
      </c>
      <c r="H9" s="12">
        <v>20</v>
      </c>
      <c r="I9" s="12">
        <v>8200</v>
      </c>
      <c r="J9" s="12">
        <v>1.5</v>
      </c>
      <c r="K9" s="12">
        <f>ROUNDUP(G9*$J9,0)</f>
        <v>2</v>
      </c>
      <c r="L9" s="12">
        <f>ROUNDUP(H9*$J9,0)</f>
        <v>30</v>
      </c>
      <c r="M9" s="12">
        <f>((H9+G9)/2)*J9*I9</f>
        <v>129150</v>
      </c>
      <c r="N9" s="13">
        <f>M8/SUM(I9:I12)</f>
        <v>43.695</v>
      </c>
      <c r="O9" s="13">
        <f>M8*($O$7+1)/SUM(I9:I12)</f>
        <v>52.433999999999997</v>
      </c>
    </row>
    <row r="10" spans="2:15" ht="15" thickBot="1" x14ac:dyDescent="0.25">
      <c r="B10" s="6" t="s">
        <v>24</v>
      </c>
      <c r="C10" s="5">
        <f>INT(N17)</f>
        <v>155</v>
      </c>
      <c r="F10" s="11">
        <v>2</v>
      </c>
      <c r="G10" s="12">
        <f>H9+1</f>
        <v>21</v>
      </c>
      <c r="H10" s="12">
        <v>150</v>
      </c>
      <c r="I10" s="12">
        <v>1800</v>
      </c>
      <c r="J10" s="12">
        <v>2</v>
      </c>
      <c r="K10" s="12">
        <f t="shared" ref="K10:L12" si="0">ROUNDUP(G10*$J10,0)</f>
        <v>42</v>
      </c>
      <c r="L10" s="12">
        <f t="shared" si="0"/>
        <v>300</v>
      </c>
      <c r="M10" s="12">
        <f t="shared" ref="M10:M12" si="1">((H10+G10)/2)*J10*I10</f>
        <v>307800</v>
      </c>
      <c r="N10" s="13"/>
      <c r="O10" s="13"/>
    </row>
    <row r="11" spans="2:15" ht="15" thickBot="1" x14ac:dyDescent="0.25">
      <c r="B11" s="14" t="s">
        <v>25</v>
      </c>
      <c r="C11" s="15">
        <f>INT(N25)</f>
        <v>573</v>
      </c>
      <c r="F11" s="11">
        <v>3</v>
      </c>
      <c r="G11" s="12">
        <f t="shared" ref="G11:G12" si="2">H10+1</f>
        <v>151</v>
      </c>
      <c r="H11" s="12">
        <v>300</v>
      </c>
      <c r="I11" s="12">
        <v>0</v>
      </c>
      <c r="J11" s="12">
        <v>2.5</v>
      </c>
      <c r="K11" s="12">
        <f t="shared" si="0"/>
        <v>378</v>
      </c>
      <c r="L11" s="12">
        <f t="shared" si="0"/>
        <v>750</v>
      </c>
      <c r="M11" s="12">
        <f t="shared" si="1"/>
        <v>0</v>
      </c>
      <c r="N11" s="13"/>
      <c r="O11" s="13"/>
    </row>
    <row r="12" spans="2:15" ht="15" thickBot="1" x14ac:dyDescent="0.25">
      <c r="F12" s="16">
        <v>4</v>
      </c>
      <c r="G12" s="17">
        <f t="shared" si="2"/>
        <v>301</v>
      </c>
      <c r="H12" s="17">
        <v>500</v>
      </c>
      <c r="I12" s="17">
        <v>0</v>
      </c>
      <c r="J12" s="17">
        <v>3</v>
      </c>
      <c r="K12" s="17">
        <f t="shared" si="0"/>
        <v>903</v>
      </c>
      <c r="L12" s="17">
        <f t="shared" si="0"/>
        <v>1500</v>
      </c>
      <c r="M12" s="17">
        <f t="shared" si="1"/>
        <v>0</v>
      </c>
      <c r="N12" s="18"/>
      <c r="O12" s="18"/>
    </row>
    <row r="15" spans="2:15" ht="15" thickBot="1" x14ac:dyDescent="0.25">
      <c r="F15" s="3" t="s">
        <v>26</v>
      </c>
      <c r="O15" s="3">
        <f>O7</f>
        <v>0.2</v>
      </c>
    </row>
    <row r="16" spans="2:15" x14ac:dyDescent="0.2">
      <c r="F16" s="8" t="s">
        <v>3</v>
      </c>
      <c r="G16" s="9" t="s">
        <v>15</v>
      </c>
      <c r="H16" s="9" t="s">
        <v>16</v>
      </c>
      <c r="I16" s="9" t="s">
        <v>17</v>
      </c>
      <c r="J16" s="9" t="s">
        <v>18</v>
      </c>
      <c r="K16" s="9" t="s">
        <v>19</v>
      </c>
      <c r="L16" s="9" t="s">
        <v>20</v>
      </c>
      <c r="M16" s="10">
        <f>SUM(M17:M20)</f>
        <v>1558950</v>
      </c>
      <c r="N16" s="10" t="s">
        <v>21</v>
      </c>
      <c r="O16" s="10" t="s">
        <v>22</v>
      </c>
    </row>
    <row r="17" spans="1:19" x14ac:dyDescent="0.2">
      <c r="F17" s="11">
        <v>1</v>
      </c>
      <c r="G17" s="12">
        <v>1</v>
      </c>
      <c r="H17" s="12">
        <v>20</v>
      </c>
      <c r="I17" s="12">
        <v>6000</v>
      </c>
      <c r="J17" s="12">
        <v>1.5</v>
      </c>
      <c r="K17" s="12">
        <f>ROUNDUP(G17*$J17,0)</f>
        <v>2</v>
      </c>
      <c r="L17" s="12">
        <f>ROUNDUP(H17*$J17,0)</f>
        <v>30</v>
      </c>
      <c r="M17" s="12">
        <f>((H17+G17)/2)*J17*I17</f>
        <v>94500</v>
      </c>
      <c r="N17" s="13">
        <f>M16/SUM(I17:I20)</f>
        <v>155.89500000000001</v>
      </c>
      <c r="O17" s="13">
        <f>M16*($O$7+1)/SUM(I17:I20)</f>
        <v>187.07400000000001</v>
      </c>
    </row>
    <row r="18" spans="1:19" x14ac:dyDescent="0.2">
      <c r="F18" s="11">
        <v>2</v>
      </c>
      <c r="G18" s="12">
        <f>H17+1</f>
        <v>21</v>
      </c>
      <c r="H18" s="12">
        <v>150</v>
      </c>
      <c r="I18" s="12">
        <v>2500</v>
      </c>
      <c r="J18" s="12">
        <v>2</v>
      </c>
      <c r="K18" s="12">
        <f>ROUNDUP(G18*$J18,0)</f>
        <v>42</v>
      </c>
      <c r="L18" s="12">
        <f t="shared" ref="L18:L20" si="3">ROUNDUP(H18*$J18,0)</f>
        <v>300</v>
      </c>
      <c r="M18" s="12">
        <f t="shared" ref="M18:M20" si="4">((H18+G18)/2)*J18*I18</f>
        <v>427500</v>
      </c>
      <c r="N18" s="13"/>
      <c r="O18" s="13"/>
    </row>
    <row r="19" spans="1:19" x14ac:dyDescent="0.2">
      <c r="F19" s="11">
        <v>3</v>
      </c>
      <c r="G19" s="12">
        <f t="shared" ref="G19:G20" si="5">H18+1</f>
        <v>151</v>
      </c>
      <c r="H19" s="12">
        <v>300</v>
      </c>
      <c r="I19" s="12">
        <v>1200</v>
      </c>
      <c r="J19" s="12">
        <v>2.5</v>
      </c>
      <c r="K19" s="12">
        <f t="shared" ref="K19:K20" si="6">ROUNDUP(G19*$J19,0)</f>
        <v>378</v>
      </c>
      <c r="L19" s="12">
        <f t="shared" si="3"/>
        <v>750</v>
      </c>
      <c r="M19" s="12">
        <f t="shared" si="4"/>
        <v>676500</v>
      </c>
      <c r="N19" s="13"/>
      <c r="O19" s="13"/>
    </row>
    <row r="20" spans="1:19" ht="15" thickBot="1" x14ac:dyDescent="0.25">
      <c r="B20" s="3">
        <f>9*60/2</f>
        <v>270</v>
      </c>
      <c r="F20" s="16">
        <v>4</v>
      </c>
      <c r="G20" s="17">
        <f t="shared" si="5"/>
        <v>301</v>
      </c>
      <c r="H20" s="17">
        <v>500</v>
      </c>
      <c r="I20" s="17">
        <v>300</v>
      </c>
      <c r="J20" s="17">
        <v>3</v>
      </c>
      <c r="K20" s="17">
        <f t="shared" si="6"/>
        <v>903</v>
      </c>
      <c r="L20" s="17">
        <f t="shared" si="3"/>
        <v>1500</v>
      </c>
      <c r="M20" s="17">
        <f t="shared" si="4"/>
        <v>360450</v>
      </c>
      <c r="N20" s="18"/>
      <c r="O20" s="18"/>
      <c r="S20" s="3">
        <f>300/4</f>
        <v>75</v>
      </c>
    </row>
    <row r="21" spans="1:19" x14ac:dyDescent="0.2">
      <c r="A21" s="3" t="s">
        <v>26</v>
      </c>
      <c r="B21" s="3">
        <f>B20*C10</f>
        <v>41850</v>
      </c>
      <c r="C21" s="3">
        <f>B21/500</f>
        <v>83.7</v>
      </c>
    </row>
    <row r="22" spans="1:19" x14ac:dyDescent="0.2">
      <c r="A22" s="3" t="s">
        <v>13</v>
      </c>
      <c r="B22" s="3">
        <f>B20*C9</f>
        <v>11610</v>
      </c>
    </row>
    <row r="23" spans="1:19" ht="15" thickBot="1" x14ac:dyDescent="0.25">
      <c r="A23" s="3" t="s">
        <v>31</v>
      </c>
      <c r="B23" s="3">
        <f>B20*C11</f>
        <v>154710</v>
      </c>
      <c r="F23" s="19" t="s">
        <v>27</v>
      </c>
      <c r="O23" s="3">
        <f>O15</f>
        <v>0.2</v>
      </c>
    </row>
    <row r="24" spans="1:19" x14ac:dyDescent="0.2">
      <c r="F24" s="8" t="s">
        <v>3</v>
      </c>
      <c r="G24" s="9" t="s">
        <v>15</v>
      </c>
      <c r="H24" s="9" t="s">
        <v>16</v>
      </c>
      <c r="I24" s="9" t="s">
        <v>17</v>
      </c>
      <c r="J24" s="9" t="s">
        <v>18</v>
      </c>
      <c r="K24" s="9" t="s">
        <v>19</v>
      </c>
      <c r="L24" s="9" t="s">
        <v>20</v>
      </c>
      <c r="M24" s="10">
        <f>SUM(M25:M28)</f>
        <v>5734750</v>
      </c>
      <c r="N24" s="10" t="s">
        <v>21</v>
      </c>
      <c r="O24" s="10" t="s">
        <v>22</v>
      </c>
    </row>
    <row r="25" spans="1:19" x14ac:dyDescent="0.2">
      <c r="F25" s="11">
        <v>1</v>
      </c>
      <c r="G25" s="12">
        <v>1</v>
      </c>
      <c r="H25" s="12">
        <v>20</v>
      </c>
      <c r="I25" s="12">
        <v>0</v>
      </c>
      <c r="J25" s="12">
        <v>1.5</v>
      </c>
      <c r="K25" s="12">
        <f>ROUNDUP(G25*$J25,0)</f>
        <v>2</v>
      </c>
      <c r="L25" s="12">
        <f>ROUNDUP(H25*$J25,0)</f>
        <v>30</v>
      </c>
      <c r="M25" s="12">
        <f>((H25+G25)/2)*J25*I25</f>
        <v>0</v>
      </c>
      <c r="N25" s="13">
        <f>M24/SUM(I25:I28)</f>
        <v>573.47500000000002</v>
      </c>
      <c r="O25" s="13">
        <f>M24*($O$7+1)/SUM(I25:I28)</f>
        <v>688.17</v>
      </c>
    </row>
    <row r="26" spans="1:19" x14ac:dyDescent="0.2">
      <c r="F26" s="11">
        <v>2</v>
      </c>
      <c r="G26" s="12">
        <f>H25+1</f>
        <v>21</v>
      </c>
      <c r="H26" s="12">
        <v>150</v>
      </c>
      <c r="I26" s="12">
        <v>3000</v>
      </c>
      <c r="J26" s="12">
        <v>2</v>
      </c>
      <c r="K26" s="12">
        <f t="shared" ref="K26:L28" si="7">ROUNDUP(G26*$J26,0)</f>
        <v>42</v>
      </c>
      <c r="L26" s="12">
        <f t="shared" si="7"/>
        <v>300</v>
      </c>
      <c r="M26" s="12">
        <f t="shared" ref="M26:M28" si="8">((H26+G26)/2)*J26*I26</f>
        <v>513000</v>
      </c>
      <c r="N26" s="13"/>
      <c r="O26" s="13"/>
    </row>
    <row r="27" spans="1:19" x14ac:dyDescent="0.2">
      <c r="B27" s="3">
        <f>22*500</f>
        <v>11000</v>
      </c>
      <c r="F27" s="11">
        <v>3</v>
      </c>
      <c r="G27" s="12">
        <f t="shared" ref="G27:G28" si="9">H26+1</f>
        <v>151</v>
      </c>
      <c r="H27" s="12">
        <v>300</v>
      </c>
      <c r="I27" s="12">
        <v>5000</v>
      </c>
      <c r="J27" s="12">
        <v>2.5</v>
      </c>
      <c r="K27" s="12">
        <f t="shared" si="7"/>
        <v>378</v>
      </c>
      <c r="L27" s="12">
        <f t="shared" si="7"/>
        <v>750</v>
      </c>
      <c r="M27" s="12">
        <f t="shared" si="8"/>
        <v>2818750</v>
      </c>
      <c r="N27" s="13"/>
      <c r="O27" s="13"/>
    </row>
    <row r="28" spans="1:19" ht="15" thickBot="1" x14ac:dyDescent="0.25">
      <c r="F28" s="16">
        <v>4</v>
      </c>
      <c r="G28" s="17">
        <f t="shared" si="9"/>
        <v>301</v>
      </c>
      <c r="H28" s="17">
        <v>500</v>
      </c>
      <c r="I28" s="17">
        <v>2000</v>
      </c>
      <c r="J28" s="17">
        <v>3</v>
      </c>
      <c r="K28" s="17">
        <f t="shared" si="7"/>
        <v>903</v>
      </c>
      <c r="L28" s="17">
        <f t="shared" si="7"/>
        <v>1500</v>
      </c>
      <c r="M28" s="17">
        <f t="shared" si="8"/>
        <v>2403000</v>
      </c>
      <c r="N28" s="18"/>
      <c r="O28" s="1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5F9F-53F8-4780-A327-46D8918B73ED}">
  <dimension ref="B2:L10"/>
  <sheetViews>
    <sheetView workbookViewId="0">
      <selection activeCell="C4" sqref="C4"/>
    </sheetView>
  </sheetViews>
  <sheetFormatPr defaultRowHeight="14.25" x14ac:dyDescent="0.2"/>
  <cols>
    <col min="1" max="1" width="9" style="20"/>
    <col min="2" max="2" width="27.625" style="20" bestFit="1" customWidth="1"/>
    <col min="3" max="3" width="10.625" style="20" customWidth="1"/>
    <col min="4" max="5" width="9" style="20"/>
    <col min="6" max="6" width="5.25" style="20" bestFit="1" customWidth="1"/>
    <col min="7" max="7" width="11" style="20" bestFit="1" customWidth="1"/>
    <col min="8" max="8" width="14.5" style="20" customWidth="1"/>
    <col min="9" max="9" width="9" style="20"/>
    <col min="10" max="10" width="8.5" style="20" bestFit="1" customWidth="1"/>
    <col min="11" max="11" width="13" style="20" bestFit="1" customWidth="1"/>
    <col min="12" max="16384" width="9" style="20"/>
  </cols>
  <sheetData>
    <row r="2" spans="2:12" ht="15" thickBot="1" x14ac:dyDescent="0.25"/>
    <row r="3" spans="2:12" ht="15" thickBot="1" x14ac:dyDescent="0.25">
      <c r="B3" s="4" t="s">
        <v>10</v>
      </c>
      <c r="C3" s="5">
        <v>500</v>
      </c>
    </row>
    <row r="4" spans="2:12" ht="15" thickBot="1" x14ac:dyDescent="0.25">
      <c r="B4" s="6" t="s">
        <v>28</v>
      </c>
      <c r="C4" s="5">
        <f>C3*6.6</f>
        <v>3300</v>
      </c>
    </row>
    <row r="5" spans="2:12" ht="15" thickBot="1" x14ac:dyDescent="0.25"/>
    <row r="6" spans="2:12" x14ac:dyDescent="0.2">
      <c r="F6" s="8" t="s">
        <v>3</v>
      </c>
      <c r="G6" s="9" t="s">
        <v>29</v>
      </c>
      <c r="H6" s="9" t="s">
        <v>17</v>
      </c>
      <c r="I6" s="9" t="s">
        <v>18</v>
      </c>
      <c r="J6" s="10">
        <f>SUM(J7:J10)</f>
        <v>28500000</v>
      </c>
      <c r="K6" s="10" t="s">
        <v>30</v>
      </c>
    </row>
    <row r="7" spans="2:12" x14ac:dyDescent="0.2">
      <c r="F7" s="11">
        <v>1</v>
      </c>
      <c r="G7" s="12">
        <v>1</v>
      </c>
      <c r="H7" s="12">
        <v>4500</v>
      </c>
      <c r="I7" s="12">
        <v>2000</v>
      </c>
      <c r="J7" s="12">
        <f>G7*I7*H7</f>
        <v>9000000</v>
      </c>
      <c r="K7" s="13">
        <f>J6/10000</f>
        <v>2850</v>
      </c>
      <c r="L7" s="20">
        <f t="shared" ref="L7:L8" si="0">H7/4</f>
        <v>1125</v>
      </c>
    </row>
    <row r="8" spans="2:12" x14ac:dyDescent="0.2">
      <c r="F8" s="11">
        <v>2</v>
      </c>
      <c r="G8" s="12">
        <v>1</v>
      </c>
      <c r="H8" s="12">
        <v>4500</v>
      </c>
      <c r="I8" s="12">
        <v>3000</v>
      </c>
      <c r="J8" s="12">
        <f t="shared" ref="J8:J10" si="1">G8*I8*H8</f>
        <v>13500000</v>
      </c>
      <c r="K8" s="13"/>
      <c r="L8" s="20">
        <f t="shared" si="0"/>
        <v>1125</v>
      </c>
    </row>
    <row r="9" spans="2:12" x14ac:dyDescent="0.2">
      <c r="F9" s="11">
        <v>3</v>
      </c>
      <c r="G9" s="12">
        <v>1</v>
      </c>
      <c r="H9" s="12">
        <v>1000</v>
      </c>
      <c r="I9" s="12">
        <v>6000</v>
      </c>
      <c r="J9" s="12">
        <f t="shared" si="1"/>
        <v>6000000</v>
      </c>
      <c r="K9" s="13"/>
      <c r="L9" s="20">
        <f>H9/4</f>
        <v>250</v>
      </c>
    </row>
    <row r="10" spans="2:12" ht="15" thickBot="1" x14ac:dyDescent="0.25">
      <c r="F10" s="16">
        <v>4</v>
      </c>
      <c r="G10" s="17">
        <v>1</v>
      </c>
      <c r="H10" s="17">
        <v>0</v>
      </c>
      <c r="I10" s="17">
        <v>1500</v>
      </c>
      <c r="J10" s="12">
        <f t="shared" si="1"/>
        <v>0</v>
      </c>
      <c r="K10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行为定价</vt:lpstr>
      <vt:lpstr>英雄定价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2015-06-05T18:19:34Z</dcterms:created>
  <dcterms:modified xsi:type="dcterms:W3CDTF">2023-01-19T08:15:14Z</dcterms:modified>
</cp:coreProperties>
</file>