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xiaobing\doc\数据表\开发\excel\"/>
    </mc:Choice>
  </mc:AlternateContent>
  <xr:revisionPtr revIDLastSave="0" documentId="13_ncr:1_{0DE1497D-2750-49E0-BA08-24529F43B62C}" xr6:coauthVersionLast="47" xr6:coauthVersionMax="47" xr10:uidLastSave="{00000000-0000-0000-0000-000000000000}"/>
  <bookViews>
    <workbookView xWindow="28680" yWindow="1245" windowWidth="29040" windowHeight="15840" xr2:uid="{00000000-000D-0000-FFFF-FFFF00000000}"/>
  </bookViews>
  <sheets>
    <sheet name="Sheet1" sheetId="1" r:id="rId1"/>
    <sheet name="行为定价" sheetId="2" r:id="rId2"/>
    <sheet name="英雄定价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D7" i="1"/>
  <c r="C8" i="1"/>
  <c r="C7" i="1"/>
  <c r="B8" i="1"/>
  <c r="B27" i="2" l="1"/>
  <c r="K18" i="2" l="1"/>
  <c r="J10" i="3"/>
  <c r="L9" i="3"/>
  <c r="J9" i="3"/>
  <c r="L8" i="3"/>
  <c r="J8" i="3"/>
  <c r="L7" i="3"/>
  <c r="J7" i="3"/>
  <c r="C4" i="3"/>
  <c r="L28" i="2"/>
  <c r="G28" i="2"/>
  <c r="M28" i="2" s="1"/>
  <c r="M27" i="2"/>
  <c r="L27" i="2"/>
  <c r="G27" i="2"/>
  <c r="K27" i="2" s="1"/>
  <c r="M26" i="2"/>
  <c r="L26" i="2"/>
  <c r="K26" i="2"/>
  <c r="G26" i="2"/>
  <c r="M25" i="2"/>
  <c r="L25" i="2"/>
  <c r="K25" i="2"/>
  <c r="S20" i="2"/>
  <c r="M20" i="2"/>
  <c r="L20" i="2"/>
  <c r="K20" i="2"/>
  <c r="G20" i="2"/>
  <c r="L19" i="2"/>
  <c r="G19" i="2"/>
  <c r="M19" i="2" s="1"/>
  <c r="M18" i="2"/>
  <c r="L18" i="2"/>
  <c r="G18" i="2"/>
  <c r="M17" i="2"/>
  <c r="L17" i="2"/>
  <c r="K17" i="2"/>
  <c r="O15" i="2"/>
  <c r="O23" i="2" s="1"/>
  <c r="M12" i="2"/>
  <c r="L12" i="2"/>
  <c r="K12" i="2"/>
  <c r="G12" i="2"/>
  <c r="L11" i="2"/>
  <c r="G11" i="2"/>
  <c r="K11" i="2" s="1"/>
  <c r="L10" i="2"/>
  <c r="G10" i="2"/>
  <c r="M10" i="2" s="1"/>
  <c r="M9" i="2"/>
  <c r="L9" i="2"/>
  <c r="K9" i="2"/>
  <c r="C5" i="2"/>
  <c r="C4" i="2"/>
  <c r="C17" i="1"/>
  <c r="C5" i="1"/>
  <c r="C6" i="1"/>
  <c r="C9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B54" i="1"/>
  <c r="B55" i="1"/>
  <c r="B56" i="1"/>
  <c r="B57" i="1"/>
  <c r="B58" i="1"/>
  <c r="B59" i="1"/>
  <c r="B60" i="1"/>
  <c r="B61" i="1"/>
  <c r="B62" i="1"/>
  <c r="B63" i="1"/>
  <c r="B64" i="1"/>
  <c r="B53" i="1"/>
  <c r="J6" i="3" l="1"/>
  <c r="K7" i="3" s="1"/>
  <c r="M24" i="2"/>
  <c r="N25" i="2" s="1"/>
  <c r="C11" i="2" s="1"/>
  <c r="B23" i="2" s="1"/>
  <c r="M16" i="2"/>
  <c r="N17" i="2" s="1"/>
  <c r="C10" i="2" s="1"/>
  <c r="B21" i="2" s="1"/>
  <c r="C21" i="2" s="1"/>
  <c r="K10" i="2"/>
  <c r="M11" i="2"/>
  <c r="M8" i="2" s="1"/>
  <c r="K19" i="2"/>
  <c r="K28" i="2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7" i="1"/>
  <c r="D6" i="1"/>
  <c r="B6" i="1"/>
  <c r="D5" i="1"/>
  <c r="B5" i="1"/>
  <c r="O25" i="2" l="1"/>
  <c r="O17" i="2"/>
  <c r="N9" i="2"/>
  <c r="C9" i="2" s="1"/>
  <c r="B22" i="2" s="1"/>
  <c r="O9" i="2"/>
  <c r="C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2" authorId="0" shapeId="0" xr:uid="{1792C246-72C0-4E06-884E-A985D8623AD7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1绿2紫3橙4红</t>
        </r>
      </text>
    </comment>
    <comment ref="F2" authorId="0" shapeId="0" xr:uid="{9970F248-A433-4AE5-A5AC-9B2FD8036FB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1=消耗类型道具
2=展示类道具
3=英雄道具
</t>
        </r>
      </text>
    </comment>
    <comment ref="G2" authorId="0" shapeId="0" xr:uid="{C1094F25-6B78-494B-8ECC-688F41F839C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类型-子类型-定义
1-1-矿镐  
1-2-金币
1-3-鱼竿
2-1-矿石类
2-2-鱼类
3-1-获得道具后直接解锁英雄
</t>
        </r>
      </text>
    </comment>
    <comment ref="H2" authorId="0" shapeId="0" xr:uid="{5AFC3B5C-74C9-4DEE-B918-09819EF6E1E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矿镐-耐久度
鱼竿-耐久度
英雄道具-英雄id</t>
        </r>
      </text>
    </comment>
    <comment ref="J2" authorId="0" shapeId="0" xr:uid="{009E07B8-1DE6-4090-9724-BA56F755772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0=不展示
1=文本框展示
2=横幅展示</t>
        </r>
      </text>
    </comment>
  </commentList>
</comments>
</file>

<file path=xl/sharedStrings.xml><?xml version="1.0" encoding="utf-8"?>
<sst xmlns="http://schemas.openxmlformats.org/spreadsheetml/2006/main" count="188" uniqueCount="155">
  <si>
    <t>道具id</t>
    <phoneticPr fontId="1" type="noConversion"/>
  </si>
  <si>
    <t>道具名称</t>
    <phoneticPr fontId="1" type="noConversion"/>
  </si>
  <si>
    <t>道具图标</t>
    <phoneticPr fontId="1" type="noConversion"/>
  </si>
  <si>
    <t>道具描述</t>
    <phoneticPr fontId="1" type="noConversion"/>
  </si>
  <si>
    <t>品质</t>
    <phoneticPr fontId="1" type="noConversion"/>
  </si>
  <si>
    <t>类型</t>
    <phoneticPr fontId="1" type="noConversion"/>
  </si>
  <si>
    <t>子类型</t>
    <phoneticPr fontId="1" type="noConversion"/>
  </si>
  <si>
    <t>参数</t>
    <phoneticPr fontId="1" type="noConversion"/>
  </si>
  <si>
    <t>sv_name</t>
    <phoneticPr fontId="1" type="noConversion"/>
  </si>
  <si>
    <t>矿镐</t>
    <phoneticPr fontId="1" type="noConversion"/>
  </si>
  <si>
    <t>id</t>
    <phoneticPr fontId="1" type="noConversion"/>
  </si>
  <si>
    <t>name</t>
    <phoneticPr fontId="1" type="noConversion"/>
  </si>
  <si>
    <t>desc</t>
    <phoneticPr fontId="1" type="noConversion"/>
  </si>
  <si>
    <t>quality</t>
    <phoneticPr fontId="1" type="noConversion"/>
  </si>
  <si>
    <t>type</t>
    <phoneticPr fontId="1" type="noConversion"/>
  </si>
  <si>
    <t>sub_type</t>
    <phoneticPr fontId="1" type="noConversion"/>
  </si>
  <si>
    <t>param</t>
    <phoneticPr fontId="1" type="noConversion"/>
  </si>
  <si>
    <t>string</t>
    <phoneticPr fontId="1" type="noConversion"/>
  </si>
  <si>
    <t>int32</t>
    <phoneticPr fontId="1" type="noConversion"/>
  </si>
  <si>
    <t>kg</t>
    <phoneticPr fontId="1" type="noConversion"/>
  </si>
  <si>
    <t>icon</t>
    <phoneticPr fontId="1" type="noConversion"/>
  </si>
  <si>
    <t>jb</t>
    <phoneticPr fontId="1" type="noConversion"/>
  </si>
  <si>
    <t>金币</t>
    <phoneticPr fontId="1" type="noConversion"/>
  </si>
  <si>
    <t>鱼竿</t>
    <phoneticPr fontId="1" type="noConversion"/>
  </si>
  <si>
    <t>yg</t>
    <phoneticPr fontId="1" type="noConversion"/>
  </si>
  <si>
    <t>mineral1</t>
    <phoneticPr fontId="1" type="noConversion"/>
  </si>
  <si>
    <t>mineral2</t>
  </si>
  <si>
    <t>mineral3</t>
  </si>
  <si>
    <t>mineral4</t>
  </si>
  <si>
    <t>mineral5</t>
  </si>
  <si>
    <t>mineral6</t>
  </si>
  <si>
    <t>mineral7</t>
  </si>
  <si>
    <t>mineral8</t>
  </si>
  <si>
    <t>mineral9</t>
  </si>
  <si>
    <t>mineral10</t>
  </si>
  <si>
    <t>mineral11</t>
  </si>
  <si>
    <t>mineral12</t>
  </si>
  <si>
    <t>mineral13</t>
  </si>
  <si>
    <t>mineral14</t>
  </si>
  <si>
    <t>mineral15</t>
  </si>
  <si>
    <t>mineral16</t>
  </si>
  <si>
    <t>mineral17</t>
  </si>
  <si>
    <t>mineral18</t>
  </si>
  <si>
    <t>mineral19</t>
  </si>
  <si>
    <t>mineral20</t>
  </si>
  <si>
    <t>mineral21</t>
  </si>
  <si>
    <t>fish_name1</t>
  </si>
  <si>
    <t>fish_name2</t>
  </si>
  <si>
    <t>fish_name3</t>
  </si>
  <si>
    <t>fish_name4</t>
  </si>
  <si>
    <t>fish_name5</t>
  </si>
  <si>
    <t>fish_name6</t>
  </si>
  <si>
    <t>fish_name7</t>
  </si>
  <si>
    <t>fish_name8</t>
  </si>
  <si>
    <t>fish_name9</t>
  </si>
  <si>
    <t>fish_name10</t>
  </si>
  <si>
    <t>fish_name11</t>
  </si>
  <si>
    <t>fish_name12</t>
  </si>
  <si>
    <t>fish_name13</t>
  </si>
  <si>
    <t>fish_name14</t>
  </si>
  <si>
    <t>fish_name15</t>
  </si>
  <si>
    <t>fish_name16</t>
  </si>
  <si>
    <t>fish_name17</t>
  </si>
  <si>
    <t>fish_name18</t>
  </si>
  <si>
    <t>fish_name19</t>
  </si>
  <si>
    <t>fish_name20</t>
  </si>
  <si>
    <t>fish_name21</t>
  </si>
  <si>
    <t>fish_name22</t>
  </si>
  <si>
    <t>int32</t>
  </si>
  <si>
    <t>gold</t>
    <phoneticPr fontId="1" type="noConversion"/>
  </si>
  <si>
    <t>金币价值</t>
    <phoneticPr fontId="1" type="noConversion"/>
  </si>
  <si>
    <t>show_type</t>
  </si>
  <si>
    <t>展示类型</t>
  </si>
  <si>
    <t>float</t>
    <phoneticPr fontId="1" type="noConversion"/>
  </si>
  <si>
    <t>高览</t>
  </si>
  <si>
    <t>孙策</t>
  </si>
  <si>
    <t>典韦</t>
  </si>
  <si>
    <t>石苞</t>
  </si>
  <si>
    <t>马超</t>
  </si>
  <si>
    <t>吕布</t>
  </si>
  <si>
    <t>赵广</t>
  </si>
  <si>
    <t>华佗</t>
  </si>
  <si>
    <t>周瑜</t>
  </si>
  <si>
    <t>丁奉</t>
  </si>
  <si>
    <t>张辽</t>
  </si>
  <si>
    <t>关羽</t>
  </si>
  <si>
    <t>mineral22</t>
    <phoneticPr fontId="1" type="noConversion"/>
  </si>
  <si>
    <t>白银1</t>
  </si>
  <si>
    <t>云母1</t>
  </si>
  <si>
    <t>黄金1</t>
  </si>
  <si>
    <t>黄铜1</t>
  </si>
  <si>
    <t>窗帘石1</t>
  </si>
  <si>
    <t>萤石1</t>
  </si>
  <si>
    <t>玛瑙2</t>
  </si>
  <si>
    <t>水晶2</t>
  </si>
  <si>
    <t>海森石2</t>
  </si>
  <si>
    <t>白玉2</t>
  </si>
  <si>
    <t>黄玉2</t>
  </si>
  <si>
    <t>红宝石2</t>
  </si>
  <si>
    <t>蓝宝石3</t>
  </si>
  <si>
    <t>红钻3</t>
  </si>
  <si>
    <t>蓝钻3</t>
  </si>
  <si>
    <t>翡翠3</t>
  </si>
  <si>
    <t>紫水晶3</t>
  </si>
  <si>
    <t>天蓝石3</t>
  </si>
  <si>
    <t>塔菲石4</t>
  </si>
  <si>
    <t>翠榴石4</t>
  </si>
  <si>
    <t>紫翠玉4</t>
  </si>
  <si>
    <t>蓝锥矿4</t>
  </si>
  <si>
    <t>草鱼1</t>
  </si>
  <si>
    <t>鲤鱼1</t>
  </si>
  <si>
    <t>黄鳝1</t>
  </si>
  <si>
    <t>刀鱼1</t>
  </si>
  <si>
    <t>鲈鱼1</t>
  </si>
  <si>
    <t>银鱼1</t>
  </si>
  <si>
    <t>白鳝2</t>
  </si>
  <si>
    <t>大黄鱼2</t>
  </si>
  <si>
    <t>池鱼2</t>
  </si>
  <si>
    <t>桃花鱼2</t>
  </si>
  <si>
    <t>罗汉鱼2</t>
  </si>
  <si>
    <t>梅童鱼2</t>
  </si>
  <si>
    <t>白带鱼3</t>
  </si>
  <si>
    <t>银鲳3</t>
  </si>
  <si>
    <t>锦鲤3</t>
  </si>
  <si>
    <t>东星斑3</t>
  </si>
  <si>
    <t>黄唇鱼3</t>
  </si>
  <si>
    <t>苏眉鱼3</t>
  </si>
  <si>
    <t>皇帝斑4</t>
  </si>
  <si>
    <t>金枪鱼4</t>
  </si>
  <si>
    <t>血红龙4</t>
  </si>
  <si>
    <t>中华鲟4</t>
  </si>
  <si>
    <t>礼物定价（1RMB=xx金币)</t>
    <phoneticPr fontId="1" type="noConversion"/>
  </si>
  <si>
    <t>有道具时一次行为金币期望</t>
    <phoneticPr fontId="1" type="noConversion"/>
  </si>
  <si>
    <t>增加概率时一次行为金币期望</t>
    <phoneticPr fontId="1" type="noConversion"/>
  </si>
  <si>
    <t>无道具</t>
    <phoneticPr fontId="1" type="noConversion"/>
  </si>
  <si>
    <t>概率定价（1RMB=xx金币)</t>
    <phoneticPr fontId="1" type="noConversion"/>
  </si>
  <si>
    <t>数量最小值</t>
    <phoneticPr fontId="1" type="noConversion"/>
  </si>
  <si>
    <t>数量最大值</t>
    <phoneticPr fontId="1" type="noConversion"/>
  </si>
  <si>
    <t>概率</t>
    <phoneticPr fontId="1" type="noConversion"/>
  </si>
  <si>
    <t>道具价值</t>
    <phoneticPr fontId="1" type="noConversion"/>
  </si>
  <si>
    <t>最低价值</t>
    <phoneticPr fontId="1" type="noConversion"/>
  </si>
  <si>
    <t>最高价值</t>
    <phoneticPr fontId="1" type="noConversion"/>
  </si>
  <si>
    <t>单次金币期望</t>
    <phoneticPr fontId="1" type="noConversion"/>
  </si>
  <si>
    <t>增加产量后期望</t>
    <phoneticPr fontId="1" type="noConversion"/>
  </si>
  <si>
    <t>无道具一次行为金币期望</t>
    <phoneticPr fontId="1" type="noConversion"/>
  </si>
  <si>
    <t>有道具一次行为金币期望</t>
    <phoneticPr fontId="1" type="noConversion"/>
  </si>
  <si>
    <t>增加概率一次行为金币期望</t>
    <phoneticPr fontId="1" type="noConversion"/>
  </si>
  <si>
    <t>有道具</t>
    <phoneticPr fontId="1" type="noConversion"/>
  </si>
  <si>
    <t>概率加成后</t>
    <phoneticPr fontId="1" type="noConversion"/>
  </si>
  <si>
    <t>单抽英雄定价</t>
    <phoneticPr fontId="1" type="noConversion"/>
  </si>
  <si>
    <t>数量</t>
    <phoneticPr fontId="1" type="noConversion"/>
  </si>
  <si>
    <t>金币期望</t>
    <phoneticPr fontId="1" type="noConversion"/>
  </si>
  <si>
    <t>加概率后</t>
    <phoneticPr fontId="1" type="noConversion"/>
  </si>
  <si>
    <t>爵位经验</t>
    <phoneticPr fontId="1" type="noConversion"/>
  </si>
  <si>
    <t>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</si>
</sst>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I31" sqref="I31:I52"/>
    </sheetView>
  </sheetViews>
  <sheetFormatPr defaultRowHeight="14.25" x14ac:dyDescent="0.2"/>
  <cols>
    <col min="1" max="1" width="9" style="1"/>
    <col min="2" max="2" width="22.5" style="1" bestFit="1" customWidth="1"/>
    <col min="3" max="3" width="21.5" style="1" bestFit="1" customWidth="1"/>
    <col min="4" max="4" width="12.25" style="1" bestFit="1" customWidth="1"/>
    <col min="5" max="11" width="9" style="1"/>
    <col min="12" max="12" width="11.625" style="1" bestFit="1" customWidth="1"/>
    <col min="13" max="16384" width="9" style="1"/>
  </cols>
  <sheetData>
    <row r="1" spans="1:12" x14ac:dyDescent="0.2">
      <c r="A1" s="3" t="s">
        <v>10</v>
      </c>
      <c r="B1" s="3" t="s">
        <v>11</v>
      </c>
      <c r="C1" s="3" t="s">
        <v>12</v>
      </c>
      <c r="D1" s="3" t="s">
        <v>20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69</v>
      </c>
      <c r="J1" s="3" t="s">
        <v>71</v>
      </c>
      <c r="K1" s="3" t="s">
        <v>8</v>
      </c>
      <c r="L1" s="3"/>
    </row>
    <row r="2" spans="1:12" x14ac:dyDescent="0.2">
      <c r="A2" s="3" t="s">
        <v>0</v>
      </c>
      <c r="B2" s="3" t="s">
        <v>1</v>
      </c>
      <c r="C2" s="3" t="s">
        <v>3</v>
      </c>
      <c r="D2" s="3" t="s">
        <v>2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70</v>
      </c>
      <c r="J2" s="3" t="s">
        <v>72</v>
      </c>
      <c r="K2" s="3" t="s">
        <v>1</v>
      </c>
      <c r="L2" s="3"/>
    </row>
    <row r="3" spans="1:12" x14ac:dyDescent="0.2">
      <c r="A3" s="3">
        <v>1</v>
      </c>
      <c r="B3" s="3">
        <v>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0</v>
      </c>
      <c r="K3" s="3">
        <v>1</v>
      </c>
      <c r="L3" s="3"/>
    </row>
    <row r="4" spans="1:12" x14ac:dyDescent="0.2">
      <c r="A4" s="3" t="s">
        <v>18</v>
      </c>
      <c r="B4" s="3" t="s">
        <v>17</v>
      </c>
      <c r="C4" s="3" t="s">
        <v>17</v>
      </c>
      <c r="D4" s="3" t="s">
        <v>17</v>
      </c>
      <c r="E4" s="3" t="s">
        <v>18</v>
      </c>
      <c r="F4" s="3" t="s">
        <v>18</v>
      </c>
      <c r="G4" s="3" t="s">
        <v>18</v>
      </c>
      <c r="H4" s="3" t="s">
        <v>17</v>
      </c>
      <c r="I4" s="3" t="s">
        <v>73</v>
      </c>
      <c r="J4" s="3" t="s">
        <v>68</v>
      </c>
      <c r="K4" s="3" t="s">
        <v>17</v>
      </c>
      <c r="L4" s="3"/>
    </row>
    <row r="5" spans="1:12" x14ac:dyDescent="0.2">
      <c r="A5" s="1">
        <v>3000001</v>
      </c>
      <c r="B5" s="1" t="str">
        <f t="shared" ref="B5:D8" si="0">"item_"&amp;$L5&amp;"_"&amp;B$1</f>
        <v>item_kg_name</v>
      </c>
      <c r="C5" s="1" t="str">
        <f t="shared" si="0"/>
        <v>item_kg_desc</v>
      </c>
      <c r="D5" s="1" t="str">
        <f t="shared" si="0"/>
        <v>item_kg_icon</v>
      </c>
      <c r="E5" s="1">
        <v>1</v>
      </c>
      <c r="F5" s="1">
        <v>1</v>
      </c>
      <c r="G5" s="1">
        <v>1</v>
      </c>
      <c r="I5" s="1">
        <v>130</v>
      </c>
      <c r="J5" s="1">
        <v>0</v>
      </c>
      <c r="K5" s="1" t="s">
        <v>9</v>
      </c>
      <c r="L5" s="1" t="s">
        <v>19</v>
      </c>
    </row>
    <row r="6" spans="1:12" x14ac:dyDescent="0.2">
      <c r="A6" s="1">
        <v>3000002</v>
      </c>
      <c r="B6" s="1" t="str">
        <f t="shared" si="0"/>
        <v>item_jb_name</v>
      </c>
      <c r="C6" s="1" t="str">
        <f t="shared" si="0"/>
        <v>item_jb_desc</v>
      </c>
      <c r="D6" s="1" t="str">
        <f t="shared" si="0"/>
        <v>item_jb_icon</v>
      </c>
      <c r="E6" s="1">
        <v>2</v>
      </c>
      <c r="F6" s="1">
        <v>1</v>
      </c>
      <c r="G6" s="1">
        <v>2</v>
      </c>
      <c r="I6" s="1">
        <v>1</v>
      </c>
      <c r="J6" s="1">
        <v>0</v>
      </c>
      <c r="K6" s="1" t="s">
        <v>22</v>
      </c>
      <c r="L6" s="1" t="s">
        <v>21</v>
      </c>
    </row>
    <row r="7" spans="1:12" x14ac:dyDescent="0.2">
      <c r="A7" s="1">
        <v>3000003</v>
      </c>
      <c r="B7" s="1" t="str">
        <f t="shared" si="0"/>
        <v>item_yg_name</v>
      </c>
      <c r="C7" s="1" t="str">
        <f t="shared" si="0"/>
        <v>item_yg_desc</v>
      </c>
      <c r="D7" s="1" t="str">
        <f t="shared" si="0"/>
        <v>item_yg_icon</v>
      </c>
      <c r="E7" s="1">
        <v>1</v>
      </c>
      <c r="F7" s="1">
        <v>1</v>
      </c>
      <c r="G7" s="1">
        <v>1</v>
      </c>
      <c r="I7" s="1">
        <v>130</v>
      </c>
      <c r="K7" s="1" t="s">
        <v>23</v>
      </c>
      <c r="L7" s="1" t="s">
        <v>24</v>
      </c>
    </row>
    <row r="8" spans="1:12" x14ac:dyDescent="0.2">
      <c r="A8" s="1">
        <v>3000004</v>
      </c>
      <c r="B8" s="1" t="str">
        <f t="shared" si="0"/>
        <v>item_exp_name</v>
      </c>
      <c r="C8" s="1" t="str">
        <f t="shared" si="0"/>
        <v>item_exp_desc</v>
      </c>
      <c r="E8" s="1">
        <v>2</v>
      </c>
      <c r="F8" s="1">
        <v>1</v>
      </c>
      <c r="G8" s="1">
        <v>3</v>
      </c>
      <c r="K8" s="1" t="s">
        <v>153</v>
      </c>
      <c r="L8" s="1" t="s">
        <v>154</v>
      </c>
    </row>
    <row r="9" spans="1:12" x14ac:dyDescent="0.2">
      <c r="A9" s="1">
        <v>3100001</v>
      </c>
      <c r="B9" s="1" t="str">
        <f t="shared" ref="B9:C28" si="1">"item_"&amp;$L9&amp;"_"&amp;B$1</f>
        <v>item_mineral1_name</v>
      </c>
      <c r="C9" s="1" t="str">
        <f t="shared" si="1"/>
        <v>item_mineral1_desc</v>
      </c>
      <c r="E9" s="1">
        <v>1</v>
      </c>
      <c r="F9" s="1">
        <v>2</v>
      </c>
      <c r="G9" s="1">
        <v>1</v>
      </c>
      <c r="I9" s="1">
        <v>1.5</v>
      </c>
      <c r="J9" s="1">
        <v>1</v>
      </c>
      <c r="K9" s="1" t="s">
        <v>87</v>
      </c>
      <c r="L9" t="s">
        <v>25</v>
      </c>
    </row>
    <row r="10" spans="1:12" x14ac:dyDescent="0.2">
      <c r="A10" s="1">
        <v>3100002</v>
      </c>
      <c r="B10" s="1" t="str">
        <f t="shared" si="1"/>
        <v>item_mineral2_name</v>
      </c>
      <c r="C10" s="1" t="str">
        <f t="shared" si="1"/>
        <v>item_mineral2_desc</v>
      </c>
      <c r="E10" s="1">
        <v>1</v>
      </c>
      <c r="F10" s="1">
        <v>2</v>
      </c>
      <c r="G10" s="1">
        <v>1</v>
      </c>
      <c r="I10" s="1">
        <v>1.5</v>
      </c>
      <c r="J10" s="1">
        <v>1</v>
      </c>
      <c r="K10" s="1" t="s">
        <v>88</v>
      </c>
      <c r="L10" t="s">
        <v>26</v>
      </c>
    </row>
    <row r="11" spans="1:12" x14ac:dyDescent="0.2">
      <c r="A11" s="1">
        <v>3100003</v>
      </c>
      <c r="B11" s="1" t="str">
        <f t="shared" si="1"/>
        <v>item_mineral3_name</v>
      </c>
      <c r="C11" s="1" t="str">
        <f t="shared" si="1"/>
        <v>item_mineral3_desc</v>
      </c>
      <c r="E11" s="1">
        <v>1</v>
      </c>
      <c r="F11" s="1">
        <v>2</v>
      </c>
      <c r="G11" s="1">
        <v>1</v>
      </c>
      <c r="I11" s="1">
        <v>1.5</v>
      </c>
      <c r="J11" s="1">
        <v>1</v>
      </c>
      <c r="K11" s="1" t="s">
        <v>89</v>
      </c>
      <c r="L11" t="s">
        <v>27</v>
      </c>
    </row>
    <row r="12" spans="1:12" x14ac:dyDescent="0.2">
      <c r="A12" s="1">
        <v>3100004</v>
      </c>
      <c r="B12" s="1" t="str">
        <f t="shared" si="1"/>
        <v>item_mineral4_name</v>
      </c>
      <c r="C12" s="1" t="str">
        <f t="shared" si="1"/>
        <v>item_mineral4_desc</v>
      </c>
      <c r="E12" s="1">
        <v>1</v>
      </c>
      <c r="F12" s="1">
        <v>2</v>
      </c>
      <c r="G12" s="1">
        <v>1</v>
      </c>
      <c r="I12" s="1">
        <v>1.5</v>
      </c>
      <c r="J12" s="1">
        <v>1</v>
      </c>
      <c r="K12" s="1" t="s">
        <v>90</v>
      </c>
      <c r="L12" t="s">
        <v>28</v>
      </c>
    </row>
    <row r="13" spans="1:12" x14ac:dyDescent="0.2">
      <c r="A13" s="1">
        <v>3100005</v>
      </c>
      <c r="B13" s="1" t="str">
        <f t="shared" si="1"/>
        <v>item_mineral5_name</v>
      </c>
      <c r="C13" s="1" t="str">
        <f t="shared" si="1"/>
        <v>item_mineral5_desc</v>
      </c>
      <c r="E13" s="1">
        <v>1</v>
      </c>
      <c r="F13" s="1">
        <v>2</v>
      </c>
      <c r="G13" s="1">
        <v>1</v>
      </c>
      <c r="I13" s="1">
        <v>1.5</v>
      </c>
      <c r="J13" s="1">
        <v>1</v>
      </c>
      <c r="K13" s="1" t="s">
        <v>91</v>
      </c>
      <c r="L13" t="s">
        <v>29</v>
      </c>
    </row>
    <row r="14" spans="1:12" x14ac:dyDescent="0.2">
      <c r="A14" s="1">
        <v>3100006</v>
      </c>
      <c r="B14" s="1" t="str">
        <f t="shared" si="1"/>
        <v>item_mineral6_name</v>
      </c>
      <c r="C14" s="1" t="str">
        <f t="shared" si="1"/>
        <v>item_mineral6_desc</v>
      </c>
      <c r="E14" s="1">
        <v>1</v>
      </c>
      <c r="F14" s="1">
        <v>2</v>
      </c>
      <c r="G14" s="1">
        <v>1</v>
      </c>
      <c r="I14" s="1">
        <v>1.5</v>
      </c>
      <c r="J14" s="1">
        <v>1</v>
      </c>
      <c r="K14" s="1" t="s">
        <v>92</v>
      </c>
      <c r="L14" t="s">
        <v>30</v>
      </c>
    </row>
    <row r="15" spans="1:12" x14ac:dyDescent="0.2">
      <c r="A15" s="1">
        <v>3100007</v>
      </c>
      <c r="B15" s="1" t="str">
        <f t="shared" si="1"/>
        <v>item_mineral7_name</v>
      </c>
      <c r="C15" s="1" t="str">
        <f t="shared" si="1"/>
        <v>item_mineral7_desc</v>
      </c>
      <c r="E15" s="1">
        <v>2</v>
      </c>
      <c r="F15" s="1">
        <v>2</v>
      </c>
      <c r="G15" s="1">
        <v>1</v>
      </c>
      <c r="I15" s="1">
        <v>2</v>
      </c>
      <c r="J15" s="1">
        <v>1</v>
      </c>
      <c r="K15" s="1" t="s">
        <v>93</v>
      </c>
      <c r="L15" t="s">
        <v>31</v>
      </c>
    </row>
    <row r="16" spans="1:12" x14ac:dyDescent="0.2">
      <c r="A16" s="1">
        <v>3100008</v>
      </c>
      <c r="B16" s="1" t="str">
        <f t="shared" si="1"/>
        <v>item_mineral8_name</v>
      </c>
      <c r="C16" s="1" t="str">
        <f t="shared" si="1"/>
        <v>item_mineral8_desc</v>
      </c>
      <c r="E16" s="1">
        <v>2</v>
      </c>
      <c r="F16" s="1">
        <v>2</v>
      </c>
      <c r="G16" s="1">
        <v>1</v>
      </c>
      <c r="I16" s="1">
        <v>2</v>
      </c>
      <c r="J16" s="1">
        <v>1</v>
      </c>
      <c r="K16" s="1" t="s">
        <v>94</v>
      </c>
      <c r="L16" t="s">
        <v>32</v>
      </c>
    </row>
    <row r="17" spans="1:12" x14ac:dyDescent="0.2">
      <c r="A17" s="1">
        <v>3100009</v>
      </c>
      <c r="B17" s="1" t="str">
        <f t="shared" si="1"/>
        <v>item_mineral9_name</v>
      </c>
      <c r="C17" s="1" t="str">
        <f t="shared" si="1"/>
        <v>item_mineral9_desc</v>
      </c>
      <c r="E17" s="1">
        <v>2</v>
      </c>
      <c r="F17" s="1">
        <v>2</v>
      </c>
      <c r="G17" s="1">
        <v>1</v>
      </c>
      <c r="I17" s="1">
        <v>2</v>
      </c>
      <c r="J17" s="1">
        <v>1</v>
      </c>
      <c r="K17" s="1" t="s">
        <v>95</v>
      </c>
      <c r="L17" t="s">
        <v>33</v>
      </c>
    </row>
    <row r="18" spans="1:12" x14ac:dyDescent="0.2">
      <c r="A18" s="1">
        <v>3100010</v>
      </c>
      <c r="B18" s="1" t="str">
        <f t="shared" si="1"/>
        <v>item_mineral10_name</v>
      </c>
      <c r="C18" s="1" t="str">
        <f t="shared" si="1"/>
        <v>item_mineral10_desc</v>
      </c>
      <c r="E18" s="1">
        <v>2</v>
      </c>
      <c r="F18" s="1">
        <v>2</v>
      </c>
      <c r="G18" s="1">
        <v>1</v>
      </c>
      <c r="I18" s="1">
        <v>2</v>
      </c>
      <c r="J18" s="1">
        <v>1</v>
      </c>
      <c r="K18" s="1" t="s">
        <v>96</v>
      </c>
      <c r="L18" t="s">
        <v>34</v>
      </c>
    </row>
    <row r="19" spans="1:12" x14ac:dyDescent="0.2">
      <c r="A19" s="1">
        <v>3100011</v>
      </c>
      <c r="B19" s="1" t="str">
        <f t="shared" si="1"/>
        <v>item_mineral11_name</v>
      </c>
      <c r="C19" s="1" t="str">
        <f t="shared" si="1"/>
        <v>item_mineral11_desc</v>
      </c>
      <c r="E19" s="1">
        <v>2</v>
      </c>
      <c r="F19" s="1">
        <v>2</v>
      </c>
      <c r="G19" s="1">
        <v>1</v>
      </c>
      <c r="I19" s="1">
        <v>2</v>
      </c>
      <c r="J19" s="1">
        <v>1</v>
      </c>
      <c r="K19" s="1" t="s">
        <v>97</v>
      </c>
      <c r="L19" t="s">
        <v>35</v>
      </c>
    </row>
    <row r="20" spans="1:12" x14ac:dyDescent="0.2">
      <c r="A20" s="1">
        <v>3100012</v>
      </c>
      <c r="B20" s="1" t="str">
        <f t="shared" si="1"/>
        <v>item_mineral12_name</v>
      </c>
      <c r="C20" s="1" t="str">
        <f t="shared" si="1"/>
        <v>item_mineral12_desc</v>
      </c>
      <c r="E20" s="1">
        <v>2</v>
      </c>
      <c r="F20" s="1">
        <v>2</v>
      </c>
      <c r="G20" s="1">
        <v>1</v>
      </c>
      <c r="I20" s="1">
        <v>2</v>
      </c>
      <c r="J20" s="1">
        <v>1</v>
      </c>
      <c r="K20" s="1" t="s">
        <v>98</v>
      </c>
      <c r="L20" t="s">
        <v>36</v>
      </c>
    </row>
    <row r="21" spans="1:12" x14ac:dyDescent="0.2">
      <c r="A21" s="1">
        <v>3100013</v>
      </c>
      <c r="B21" s="1" t="str">
        <f t="shared" si="1"/>
        <v>item_mineral13_name</v>
      </c>
      <c r="C21" s="1" t="str">
        <f t="shared" si="1"/>
        <v>item_mineral13_desc</v>
      </c>
      <c r="E21" s="1">
        <v>3</v>
      </c>
      <c r="F21" s="1">
        <v>2</v>
      </c>
      <c r="G21" s="1">
        <v>1</v>
      </c>
      <c r="I21" s="1">
        <v>2.5</v>
      </c>
      <c r="J21" s="1">
        <v>2</v>
      </c>
      <c r="K21" s="1" t="s">
        <v>99</v>
      </c>
      <c r="L21" t="s">
        <v>37</v>
      </c>
    </row>
    <row r="22" spans="1:12" x14ac:dyDescent="0.2">
      <c r="A22" s="1">
        <v>3100014</v>
      </c>
      <c r="B22" s="1" t="str">
        <f t="shared" si="1"/>
        <v>item_mineral14_name</v>
      </c>
      <c r="C22" s="1" t="str">
        <f t="shared" si="1"/>
        <v>item_mineral14_desc</v>
      </c>
      <c r="E22" s="1">
        <v>3</v>
      </c>
      <c r="F22" s="1">
        <v>2</v>
      </c>
      <c r="G22" s="1">
        <v>1</v>
      </c>
      <c r="I22" s="1">
        <v>2.5</v>
      </c>
      <c r="J22" s="1">
        <v>2</v>
      </c>
      <c r="K22" s="1" t="s">
        <v>100</v>
      </c>
      <c r="L22" t="s">
        <v>38</v>
      </c>
    </row>
    <row r="23" spans="1:12" x14ac:dyDescent="0.2">
      <c r="A23" s="1">
        <v>3100015</v>
      </c>
      <c r="B23" s="1" t="str">
        <f t="shared" si="1"/>
        <v>item_mineral15_name</v>
      </c>
      <c r="C23" s="1" t="str">
        <f t="shared" si="1"/>
        <v>item_mineral15_desc</v>
      </c>
      <c r="E23" s="1">
        <v>3</v>
      </c>
      <c r="F23" s="1">
        <v>2</v>
      </c>
      <c r="G23" s="1">
        <v>1</v>
      </c>
      <c r="I23" s="1">
        <v>2.5</v>
      </c>
      <c r="J23" s="1">
        <v>2</v>
      </c>
      <c r="K23" s="1" t="s">
        <v>101</v>
      </c>
      <c r="L23" t="s">
        <v>39</v>
      </c>
    </row>
    <row r="24" spans="1:12" x14ac:dyDescent="0.2">
      <c r="A24" s="1">
        <v>3100016</v>
      </c>
      <c r="B24" s="1" t="str">
        <f t="shared" si="1"/>
        <v>item_mineral16_name</v>
      </c>
      <c r="C24" s="1" t="str">
        <f t="shared" si="1"/>
        <v>item_mineral16_desc</v>
      </c>
      <c r="E24" s="1">
        <v>3</v>
      </c>
      <c r="F24" s="1">
        <v>2</v>
      </c>
      <c r="G24" s="1">
        <v>1</v>
      </c>
      <c r="I24" s="1">
        <v>2.5</v>
      </c>
      <c r="J24" s="1">
        <v>2</v>
      </c>
      <c r="K24" s="1" t="s">
        <v>102</v>
      </c>
      <c r="L24" t="s">
        <v>40</v>
      </c>
    </row>
    <row r="25" spans="1:12" x14ac:dyDescent="0.2">
      <c r="A25" s="1">
        <v>3100017</v>
      </c>
      <c r="B25" s="1" t="str">
        <f t="shared" si="1"/>
        <v>item_mineral17_name</v>
      </c>
      <c r="C25" s="1" t="str">
        <f t="shared" si="1"/>
        <v>item_mineral17_desc</v>
      </c>
      <c r="E25" s="1">
        <v>3</v>
      </c>
      <c r="F25" s="1">
        <v>2</v>
      </c>
      <c r="G25" s="1">
        <v>1</v>
      </c>
      <c r="I25" s="1">
        <v>2.5</v>
      </c>
      <c r="J25" s="1">
        <v>2</v>
      </c>
      <c r="K25" s="1" t="s">
        <v>103</v>
      </c>
      <c r="L25" t="s">
        <v>41</v>
      </c>
    </row>
    <row r="26" spans="1:12" x14ac:dyDescent="0.2">
      <c r="A26" s="1">
        <v>3100018</v>
      </c>
      <c r="B26" s="1" t="str">
        <f t="shared" si="1"/>
        <v>item_mineral18_name</v>
      </c>
      <c r="C26" s="1" t="str">
        <f t="shared" si="1"/>
        <v>item_mineral18_desc</v>
      </c>
      <c r="E26" s="1">
        <v>3</v>
      </c>
      <c r="F26" s="1">
        <v>2</v>
      </c>
      <c r="G26" s="1">
        <v>1</v>
      </c>
      <c r="I26" s="1">
        <v>2.5</v>
      </c>
      <c r="J26" s="1">
        <v>2</v>
      </c>
      <c r="K26" s="1" t="s">
        <v>104</v>
      </c>
      <c r="L26" t="s">
        <v>42</v>
      </c>
    </row>
    <row r="27" spans="1:12" x14ac:dyDescent="0.2">
      <c r="A27" s="1">
        <v>3100019</v>
      </c>
      <c r="B27" s="1" t="str">
        <f t="shared" si="1"/>
        <v>item_mineral19_name</v>
      </c>
      <c r="C27" s="1" t="str">
        <f t="shared" si="1"/>
        <v>item_mineral19_desc</v>
      </c>
      <c r="E27" s="1">
        <v>4</v>
      </c>
      <c r="F27" s="1">
        <v>2</v>
      </c>
      <c r="G27" s="1">
        <v>1</v>
      </c>
      <c r="I27" s="1">
        <v>3</v>
      </c>
      <c r="J27" s="1">
        <v>2</v>
      </c>
      <c r="K27" s="1" t="s">
        <v>105</v>
      </c>
      <c r="L27" t="s">
        <v>43</v>
      </c>
    </row>
    <row r="28" spans="1:12" x14ac:dyDescent="0.2">
      <c r="A28" s="1">
        <v>3100020</v>
      </c>
      <c r="B28" s="1" t="str">
        <f t="shared" si="1"/>
        <v>item_mineral20_name</v>
      </c>
      <c r="C28" s="1" t="str">
        <f t="shared" si="1"/>
        <v>item_mineral20_desc</v>
      </c>
      <c r="E28" s="1">
        <v>4</v>
      </c>
      <c r="F28" s="1">
        <v>2</v>
      </c>
      <c r="G28" s="1">
        <v>1</v>
      </c>
      <c r="I28" s="1">
        <v>3</v>
      </c>
      <c r="J28" s="1">
        <v>2</v>
      </c>
      <c r="K28" s="1" t="s">
        <v>106</v>
      </c>
      <c r="L28" t="s">
        <v>44</v>
      </c>
    </row>
    <row r="29" spans="1:12" x14ac:dyDescent="0.2">
      <c r="A29" s="1">
        <v>3100021</v>
      </c>
      <c r="B29" s="1" t="str">
        <f t="shared" ref="B29:C52" si="2">"item_"&amp;$L29&amp;"_"&amp;B$1</f>
        <v>item_mineral21_name</v>
      </c>
      <c r="C29" s="1" t="str">
        <f t="shared" si="2"/>
        <v>item_mineral21_desc</v>
      </c>
      <c r="E29" s="1">
        <v>4</v>
      </c>
      <c r="F29" s="1">
        <v>2</v>
      </c>
      <c r="G29" s="1">
        <v>1</v>
      </c>
      <c r="I29" s="1">
        <v>3</v>
      </c>
      <c r="J29" s="1">
        <v>2</v>
      </c>
      <c r="K29" s="1" t="s">
        <v>107</v>
      </c>
      <c r="L29" t="s">
        <v>45</v>
      </c>
    </row>
    <row r="30" spans="1:12" x14ac:dyDescent="0.2">
      <c r="A30" s="1">
        <v>3100022</v>
      </c>
      <c r="B30" s="1" t="str">
        <f t="shared" si="2"/>
        <v>item_mineral22_name</v>
      </c>
      <c r="C30" s="1" t="str">
        <f t="shared" si="2"/>
        <v>item_mineral22_desc</v>
      </c>
      <c r="E30" s="1">
        <v>4</v>
      </c>
      <c r="F30" s="1">
        <v>2</v>
      </c>
      <c r="G30" s="1">
        <v>1</v>
      </c>
      <c r="I30" s="1">
        <v>3</v>
      </c>
      <c r="J30" s="1">
        <v>2</v>
      </c>
      <c r="K30" s="1" t="s">
        <v>108</v>
      </c>
      <c r="L30" t="s">
        <v>86</v>
      </c>
    </row>
    <row r="31" spans="1:12" x14ac:dyDescent="0.2">
      <c r="A31" s="1">
        <v>3200001</v>
      </c>
      <c r="B31" s="1" t="str">
        <f t="shared" si="2"/>
        <v>item_fish_name1_name</v>
      </c>
      <c r="C31" s="1" t="str">
        <f t="shared" si="2"/>
        <v>item_fish_name1_desc</v>
      </c>
      <c r="E31" s="1">
        <v>1</v>
      </c>
      <c r="F31" s="1">
        <v>2</v>
      </c>
      <c r="G31" s="1">
        <v>2</v>
      </c>
      <c r="I31" s="1">
        <v>1.5</v>
      </c>
      <c r="J31" s="1">
        <v>1</v>
      </c>
      <c r="K31" s="2" t="s">
        <v>109</v>
      </c>
      <c r="L31" t="s">
        <v>46</v>
      </c>
    </row>
    <row r="32" spans="1:12" x14ac:dyDescent="0.2">
      <c r="A32" s="1">
        <v>3200002</v>
      </c>
      <c r="B32" s="1" t="str">
        <f t="shared" si="2"/>
        <v>item_fish_name2_name</v>
      </c>
      <c r="C32" s="1" t="str">
        <f t="shared" si="2"/>
        <v>item_fish_name2_desc</v>
      </c>
      <c r="E32" s="1">
        <v>1</v>
      </c>
      <c r="F32" s="1">
        <v>2</v>
      </c>
      <c r="G32" s="1">
        <v>2</v>
      </c>
      <c r="I32" s="1">
        <v>1.5</v>
      </c>
      <c r="J32" s="1">
        <v>1</v>
      </c>
      <c r="K32" s="2" t="s">
        <v>110</v>
      </c>
      <c r="L32" s="1" t="s">
        <v>47</v>
      </c>
    </row>
    <row r="33" spans="1:12" x14ac:dyDescent="0.2">
      <c r="A33" s="1">
        <v>3200003</v>
      </c>
      <c r="B33" s="1" t="str">
        <f t="shared" si="2"/>
        <v>item_fish_name3_name</v>
      </c>
      <c r="C33" s="1" t="str">
        <f t="shared" si="2"/>
        <v>item_fish_name3_desc</v>
      </c>
      <c r="E33" s="1">
        <v>1</v>
      </c>
      <c r="F33" s="1">
        <v>2</v>
      </c>
      <c r="G33" s="1">
        <v>2</v>
      </c>
      <c r="I33" s="1">
        <v>1.5</v>
      </c>
      <c r="J33" s="1">
        <v>1</v>
      </c>
      <c r="K33" s="2" t="s">
        <v>111</v>
      </c>
      <c r="L33" s="1" t="s">
        <v>48</v>
      </c>
    </row>
    <row r="34" spans="1:12" x14ac:dyDescent="0.2">
      <c r="A34" s="1">
        <v>3200004</v>
      </c>
      <c r="B34" s="1" t="str">
        <f t="shared" si="2"/>
        <v>item_fish_name4_name</v>
      </c>
      <c r="C34" s="1" t="str">
        <f t="shared" si="2"/>
        <v>item_fish_name4_desc</v>
      </c>
      <c r="E34" s="1">
        <v>1</v>
      </c>
      <c r="F34" s="1">
        <v>2</v>
      </c>
      <c r="G34" s="1">
        <v>2</v>
      </c>
      <c r="I34" s="1">
        <v>1.5</v>
      </c>
      <c r="J34" s="1">
        <v>1</v>
      </c>
      <c r="K34" s="2" t="s">
        <v>112</v>
      </c>
      <c r="L34" s="1" t="s">
        <v>49</v>
      </c>
    </row>
    <row r="35" spans="1:12" x14ac:dyDescent="0.2">
      <c r="A35" s="1">
        <v>3200005</v>
      </c>
      <c r="B35" s="1" t="str">
        <f t="shared" si="2"/>
        <v>item_fish_name5_name</v>
      </c>
      <c r="C35" s="1" t="str">
        <f t="shared" si="2"/>
        <v>item_fish_name5_desc</v>
      </c>
      <c r="E35" s="1">
        <v>1</v>
      </c>
      <c r="F35" s="1">
        <v>2</v>
      </c>
      <c r="G35" s="1">
        <v>2</v>
      </c>
      <c r="I35" s="1">
        <v>1.5</v>
      </c>
      <c r="J35" s="1">
        <v>1</v>
      </c>
      <c r="K35" s="2" t="s">
        <v>113</v>
      </c>
      <c r="L35" s="1" t="s">
        <v>50</v>
      </c>
    </row>
    <row r="36" spans="1:12" x14ac:dyDescent="0.2">
      <c r="A36" s="1">
        <v>3200006</v>
      </c>
      <c r="B36" s="1" t="str">
        <f t="shared" si="2"/>
        <v>item_fish_name6_name</v>
      </c>
      <c r="C36" s="1" t="str">
        <f t="shared" si="2"/>
        <v>item_fish_name6_desc</v>
      </c>
      <c r="E36" s="1">
        <v>1</v>
      </c>
      <c r="F36" s="1">
        <v>2</v>
      </c>
      <c r="G36" s="1">
        <v>2</v>
      </c>
      <c r="I36" s="1">
        <v>1.5</v>
      </c>
      <c r="J36" s="1">
        <v>1</v>
      </c>
      <c r="K36" s="2" t="s">
        <v>114</v>
      </c>
      <c r="L36" s="1" t="s">
        <v>51</v>
      </c>
    </row>
    <row r="37" spans="1:12" x14ac:dyDescent="0.2">
      <c r="A37" s="1">
        <v>3200007</v>
      </c>
      <c r="B37" s="1" t="str">
        <f t="shared" si="2"/>
        <v>item_fish_name7_name</v>
      </c>
      <c r="C37" s="1" t="str">
        <f t="shared" si="2"/>
        <v>item_fish_name7_desc</v>
      </c>
      <c r="E37" s="1">
        <v>2</v>
      </c>
      <c r="F37" s="1">
        <v>2</v>
      </c>
      <c r="G37" s="1">
        <v>2</v>
      </c>
      <c r="I37" s="1">
        <v>2</v>
      </c>
      <c r="J37" s="1">
        <v>1</v>
      </c>
      <c r="K37" s="2" t="s">
        <v>115</v>
      </c>
      <c r="L37" s="1" t="s">
        <v>52</v>
      </c>
    </row>
    <row r="38" spans="1:12" x14ac:dyDescent="0.2">
      <c r="A38" s="1">
        <v>3200008</v>
      </c>
      <c r="B38" s="1" t="str">
        <f t="shared" si="2"/>
        <v>item_fish_name8_name</v>
      </c>
      <c r="C38" s="1" t="str">
        <f t="shared" si="2"/>
        <v>item_fish_name8_desc</v>
      </c>
      <c r="E38" s="1">
        <v>2</v>
      </c>
      <c r="F38" s="1">
        <v>2</v>
      </c>
      <c r="G38" s="1">
        <v>2</v>
      </c>
      <c r="I38" s="1">
        <v>2</v>
      </c>
      <c r="J38" s="1">
        <v>1</v>
      </c>
      <c r="K38" s="2" t="s">
        <v>116</v>
      </c>
      <c r="L38" s="1" t="s">
        <v>53</v>
      </c>
    </row>
    <row r="39" spans="1:12" x14ac:dyDescent="0.2">
      <c r="A39" s="1">
        <v>3200009</v>
      </c>
      <c r="B39" s="1" t="str">
        <f t="shared" si="2"/>
        <v>item_fish_name9_name</v>
      </c>
      <c r="C39" s="1" t="str">
        <f t="shared" si="2"/>
        <v>item_fish_name9_desc</v>
      </c>
      <c r="E39" s="1">
        <v>2</v>
      </c>
      <c r="F39" s="1">
        <v>2</v>
      </c>
      <c r="G39" s="1">
        <v>2</v>
      </c>
      <c r="I39" s="1">
        <v>2</v>
      </c>
      <c r="J39" s="1">
        <v>1</v>
      </c>
      <c r="K39" s="2" t="s">
        <v>117</v>
      </c>
      <c r="L39" s="1" t="s">
        <v>54</v>
      </c>
    </row>
    <row r="40" spans="1:12" x14ac:dyDescent="0.2">
      <c r="A40" s="1">
        <v>3200010</v>
      </c>
      <c r="B40" s="1" t="str">
        <f t="shared" si="2"/>
        <v>item_fish_name10_name</v>
      </c>
      <c r="C40" s="1" t="str">
        <f t="shared" si="2"/>
        <v>item_fish_name10_desc</v>
      </c>
      <c r="E40" s="1">
        <v>2</v>
      </c>
      <c r="F40" s="1">
        <v>2</v>
      </c>
      <c r="G40" s="1">
        <v>2</v>
      </c>
      <c r="I40" s="1">
        <v>2</v>
      </c>
      <c r="J40" s="1">
        <v>1</v>
      </c>
      <c r="K40" s="2" t="s">
        <v>118</v>
      </c>
      <c r="L40" s="1" t="s">
        <v>55</v>
      </c>
    </row>
    <row r="41" spans="1:12" x14ac:dyDescent="0.2">
      <c r="A41" s="1">
        <v>3200011</v>
      </c>
      <c r="B41" s="1" t="str">
        <f t="shared" si="2"/>
        <v>item_fish_name11_name</v>
      </c>
      <c r="C41" s="1" t="str">
        <f t="shared" si="2"/>
        <v>item_fish_name11_desc</v>
      </c>
      <c r="E41" s="1">
        <v>2</v>
      </c>
      <c r="F41" s="1">
        <v>2</v>
      </c>
      <c r="G41" s="1">
        <v>2</v>
      </c>
      <c r="I41" s="1">
        <v>2</v>
      </c>
      <c r="J41" s="1">
        <v>1</v>
      </c>
      <c r="K41" s="2" t="s">
        <v>119</v>
      </c>
      <c r="L41" s="1" t="s">
        <v>56</v>
      </c>
    </row>
    <row r="42" spans="1:12" x14ac:dyDescent="0.2">
      <c r="A42" s="1">
        <v>3200012</v>
      </c>
      <c r="B42" s="1" t="str">
        <f t="shared" si="2"/>
        <v>item_fish_name12_name</v>
      </c>
      <c r="C42" s="1" t="str">
        <f t="shared" si="2"/>
        <v>item_fish_name12_desc</v>
      </c>
      <c r="E42" s="1">
        <v>2</v>
      </c>
      <c r="F42" s="1">
        <v>2</v>
      </c>
      <c r="G42" s="1">
        <v>2</v>
      </c>
      <c r="I42" s="1">
        <v>2</v>
      </c>
      <c r="J42" s="1">
        <v>1</v>
      </c>
      <c r="K42" s="2" t="s">
        <v>120</v>
      </c>
      <c r="L42" s="1" t="s">
        <v>57</v>
      </c>
    </row>
    <row r="43" spans="1:12" x14ac:dyDescent="0.2">
      <c r="A43" s="1">
        <v>3200013</v>
      </c>
      <c r="B43" s="1" t="str">
        <f t="shared" si="2"/>
        <v>item_fish_name13_name</v>
      </c>
      <c r="C43" s="1" t="str">
        <f t="shared" si="2"/>
        <v>item_fish_name13_desc</v>
      </c>
      <c r="E43" s="1">
        <v>3</v>
      </c>
      <c r="F43" s="1">
        <v>2</v>
      </c>
      <c r="G43" s="1">
        <v>2</v>
      </c>
      <c r="I43" s="1">
        <v>2.5</v>
      </c>
      <c r="J43" s="1">
        <v>2</v>
      </c>
      <c r="K43" s="2" t="s">
        <v>121</v>
      </c>
      <c r="L43" s="1" t="s">
        <v>58</v>
      </c>
    </row>
    <row r="44" spans="1:12" x14ac:dyDescent="0.2">
      <c r="A44" s="1">
        <v>3200014</v>
      </c>
      <c r="B44" s="1" t="str">
        <f t="shared" si="2"/>
        <v>item_fish_name14_name</v>
      </c>
      <c r="C44" s="1" t="str">
        <f t="shared" si="2"/>
        <v>item_fish_name14_desc</v>
      </c>
      <c r="E44" s="1">
        <v>3</v>
      </c>
      <c r="F44" s="1">
        <v>2</v>
      </c>
      <c r="G44" s="1">
        <v>2</v>
      </c>
      <c r="I44" s="1">
        <v>2.5</v>
      </c>
      <c r="J44" s="1">
        <v>2</v>
      </c>
      <c r="K44" s="2" t="s">
        <v>122</v>
      </c>
      <c r="L44" s="1" t="s">
        <v>59</v>
      </c>
    </row>
    <row r="45" spans="1:12" x14ac:dyDescent="0.2">
      <c r="A45" s="1">
        <v>3200015</v>
      </c>
      <c r="B45" s="1" t="str">
        <f t="shared" si="2"/>
        <v>item_fish_name15_name</v>
      </c>
      <c r="C45" s="1" t="str">
        <f t="shared" si="2"/>
        <v>item_fish_name15_desc</v>
      </c>
      <c r="E45" s="1">
        <v>3</v>
      </c>
      <c r="F45" s="1">
        <v>2</v>
      </c>
      <c r="G45" s="1">
        <v>2</v>
      </c>
      <c r="I45" s="1">
        <v>2.5</v>
      </c>
      <c r="J45" s="1">
        <v>2</v>
      </c>
      <c r="K45" s="2" t="s">
        <v>123</v>
      </c>
      <c r="L45" s="1" t="s">
        <v>60</v>
      </c>
    </row>
    <row r="46" spans="1:12" x14ac:dyDescent="0.2">
      <c r="A46" s="1">
        <v>3200016</v>
      </c>
      <c r="B46" s="1" t="str">
        <f t="shared" si="2"/>
        <v>item_fish_name16_name</v>
      </c>
      <c r="C46" s="1" t="str">
        <f t="shared" si="2"/>
        <v>item_fish_name16_desc</v>
      </c>
      <c r="E46" s="1">
        <v>3</v>
      </c>
      <c r="F46" s="1">
        <v>2</v>
      </c>
      <c r="G46" s="1">
        <v>2</v>
      </c>
      <c r="I46" s="1">
        <v>2.5</v>
      </c>
      <c r="J46" s="1">
        <v>2</v>
      </c>
      <c r="K46" s="2" t="s">
        <v>124</v>
      </c>
      <c r="L46" s="1" t="s">
        <v>61</v>
      </c>
    </row>
    <row r="47" spans="1:12" x14ac:dyDescent="0.2">
      <c r="A47" s="1">
        <v>3200017</v>
      </c>
      <c r="B47" s="1" t="str">
        <f t="shared" si="2"/>
        <v>item_fish_name17_name</v>
      </c>
      <c r="C47" s="1" t="str">
        <f t="shared" si="2"/>
        <v>item_fish_name17_desc</v>
      </c>
      <c r="E47" s="1">
        <v>3</v>
      </c>
      <c r="F47" s="1">
        <v>2</v>
      </c>
      <c r="G47" s="1">
        <v>2</v>
      </c>
      <c r="I47" s="1">
        <v>2.5</v>
      </c>
      <c r="J47" s="1">
        <v>2</v>
      </c>
      <c r="K47" s="2" t="s">
        <v>125</v>
      </c>
      <c r="L47" s="1" t="s">
        <v>62</v>
      </c>
    </row>
    <row r="48" spans="1:12" x14ac:dyDescent="0.2">
      <c r="A48" s="1">
        <v>3200018</v>
      </c>
      <c r="B48" s="1" t="str">
        <f t="shared" si="2"/>
        <v>item_fish_name18_name</v>
      </c>
      <c r="C48" s="1" t="str">
        <f t="shared" si="2"/>
        <v>item_fish_name18_desc</v>
      </c>
      <c r="E48" s="1">
        <v>3</v>
      </c>
      <c r="F48" s="1">
        <v>2</v>
      </c>
      <c r="G48" s="1">
        <v>2</v>
      </c>
      <c r="I48" s="1">
        <v>2.5</v>
      </c>
      <c r="J48" s="1">
        <v>2</v>
      </c>
      <c r="K48" s="2" t="s">
        <v>126</v>
      </c>
      <c r="L48" s="1" t="s">
        <v>63</v>
      </c>
    </row>
    <row r="49" spans="1:12" x14ac:dyDescent="0.2">
      <c r="A49" s="1">
        <v>3200019</v>
      </c>
      <c r="B49" s="1" t="str">
        <f t="shared" si="2"/>
        <v>item_fish_name19_name</v>
      </c>
      <c r="C49" s="1" t="str">
        <f t="shared" si="2"/>
        <v>item_fish_name19_desc</v>
      </c>
      <c r="E49" s="1">
        <v>4</v>
      </c>
      <c r="F49" s="1">
        <v>2</v>
      </c>
      <c r="G49" s="1">
        <v>2</v>
      </c>
      <c r="I49" s="1">
        <v>3</v>
      </c>
      <c r="J49" s="1">
        <v>2</v>
      </c>
      <c r="K49" s="2" t="s">
        <v>127</v>
      </c>
      <c r="L49" s="1" t="s">
        <v>64</v>
      </c>
    </row>
    <row r="50" spans="1:12" x14ac:dyDescent="0.2">
      <c r="A50" s="1">
        <v>3200020</v>
      </c>
      <c r="B50" s="1" t="str">
        <f t="shared" si="2"/>
        <v>item_fish_name20_name</v>
      </c>
      <c r="C50" s="1" t="str">
        <f t="shared" si="2"/>
        <v>item_fish_name20_desc</v>
      </c>
      <c r="E50" s="1">
        <v>4</v>
      </c>
      <c r="F50" s="1">
        <v>2</v>
      </c>
      <c r="G50" s="1">
        <v>2</v>
      </c>
      <c r="I50" s="1">
        <v>3</v>
      </c>
      <c r="J50" s="1">
        <v>2</v>
      </c>
      <c r="K50" s="2" t="s">
        <v>128</v>
      </c>
      <c r="L50" s="1" t="s">
        <v>65</v>
      </c>
    </row>
    <row r="51" spans="1:12" x14ac:dyDescent="0.2">
      <c r="A51" s="1">
        <v>3200021</v>
      </c>
      <c r="B51" s="1" t="str">
        <f t="shared" si="2"/>
        <v>item_fish_name21_name</v>
      </c>
      <c r="C51" s="1" t="str">
        <f t="shared" si="2"/>
        <v>item_fish_name21_desc</v>
      </c>
      <c r="E51" s="1">
        <v>4</v>
      </c>
      <c r="F51" s="1">
        <v>2</v>
      </c>
      <c r="G51" s="1">
        <v>2</v>
      </c>
      <c r="I51" s="1">
        <v>3</v>
      </c>
      <c r="J51" s="1">
        <v>2</v>
      </c>
      <c r="K51" s="2" t="s">
        <v>129</v>
      </c>
      <c r="L51" s="1" t="s">
        <v>66</v>
      </c>
    </row>
    <row r="52" spans="1:12" x14ac:dyDescent="0.2">
      <c r="A52" s="1">
        <v>3200022</v>
      </c>
      <c r="B52" s="1" t="str">
        <f t="shared" si="2"/>
        <v>item_fish_name22_name</v>
      </c>
      <c r="C52" s="1" t="str">
        <f t="shared" si="2"/>
        <v>item_fish_name22_desc</v>
      </c>
      <c r="E52" s="1">
        <v>4</v>
      </c>
      <c r="F52" s="1">
        <v>2</v>
      </c>
      <c r="G52" s="1">
        <v>2</v>
      </c>
      <c r="I52" s="1">
        <v>3</v>
      </c>
      <c r="J52" s="1">
        <v>2</v>
      </c>
      <c r="K52" s="2" t="s">
        <v>130</v>
      </c>
      <c r="L52" s="1" t="s">
        <v>67</v>
      </c>
    </row>
    <row r="53" spans="1:12" x14ac:dyDescent="0.2">
      <c r="A53" s="1">
        <v>3301001</v>
      </c>
      <c r="B53" s="1" t="str">
        <f t="shared" ref="B53:B64" si="3">"hero_name_"&amp;$H53</f>
        <v>hero_name_1001</v>
      </c>
      <c r="C53" s="1" t="str">
        <f>"hero_desc_"&amp;$H53</f>
        <v>hero_desc_1001</v>
      </c>
      <c r="E53" s="1">
        <v>1</v>
      </c>
      <c r="F53" s="1">
        <v>3</v>
      </c>
      <c r="G53" s="1">
        <v>1</v>
      </c>
      <c r="H53" s="1">
        <v>1001</v>
      </c>
      <c r="I53" s="1">
        <v>1000</v>
      </c>
      <c r="J53" s="1">
        <v>0</v>
      </c>
      <c r="K53" s="1" t="s">
        <v>74</v>
      </c>
    </row>
    <row r="54" spans="1:12" x14ac:dyDescent="0.2">
      <c r="A54" s="1">
        <v>3301002</v>
      </c>
      <c r="B54" s="1" t="str">
        <f t="shared" si="3"/>
        <v>hero_name_1002</v>
      </c>
      <c r="C54" s="1" t="str">
        <f t="shared" ref="C54:C64" si="4">"hero_desc_"&amp;$H54</f>
        <v>hero_desc_1002</v>
      </c>
      <c r="E54" s="1">
        <v>2</v>
      </c>
      <c r="F54" s="1">
        <v>3</v>
      </c>
      <c r="G54" s="1">
        <v>1</v>
      </c>
      <c r="H54" s="1">
        <v>1002</v>
      </c>
      <c r="I54" s="1">
        <v>1800</v>
      </c>
      <c r="J54" s="1">
        <v>0</v>
      </c>
      <c r="K54" s="1" t="s">
        <v>75</v>
      </c>
    </row>
    <row r="55" spans="1:12" x14ac:dyDescent="0.2">
      <c r="A55" s="1">
        <v>3301003</v>
      </c>
      <c r="B55" s="1" t="str">
        <f t="shared" si="3"/>
        <v>hero_name_1003</v>
      </c>
      <c r="C55" s="1" t="str">
        <f t="shared" si="4"/>
        <v>hero_desc_1003</v>
      </c>
      <c r="E55" s="1">
        <v>3</v>
      </c>
      <c r="F55" s="1">
        <v>3</v>
      </c>
      <c r="G55" s="1">
        <v>1</v>
      </c>
      <c r="H55" s="1">
        <v>1003</v>
      </c>
      <c r="I55" s="1">
        <v>2500</v>
      </c>
      <c r="J55" s="1">
        <v>0</v>
      </c>
      <c r="K55" s="1" t="s">
        <v>76</v>
      </c>
    </row>
    <row r="56" spans="1:12" x14ac:dyDescent="0.2">
      <c r="A56" s="1">
        <v>3302001</v>
      </c>
      <c r="B56" s="1" t="str">
        <f t="shared" si="3"/>
        <v>hero_name_2001</v>
      </c>
      <c r="C56" s="1" t="str">
        <f t="shared" si="4"/>
        <v>hero_desc_2001</v>
      </c>
      <c r="E56" s="1">
        <v>1</v>
      </c>
      <c r="F56" s="1">
        <v>3</v>
      </c>
      <c r="G56" s="1">
        <v>1</v>
      </c>
      <c r="H56" s="1">
        <v>2001</v>
      </c>
      <c r="I56" s="1">
        <v>1000</v>
      </c>
      <c r="J56" s="1">
        <v>0</v>
      </c>
      <c r="K56" s="1" t="s">
        <v>77</v>
      </c>
    </row>
    <row r="57" spans="1:12" x14ac:dyDescent="0.2">
      <c r="A57" s="1">
        <v>3302002</v>
      </c>
      <c r="B57" s="1" t="str">
        <f t="shared" si="3"/>
        <v>hero_name_2002</v>
      </c>
      <c r="C57" s="1" t="str">
        <f t="shared" si="4"/>
        <v>hero_desc_2002</v>
      </c>
      <c r="E57" s="1">
        <v>2</v>
      </c>
      <c r="F57" s="1">
        <v>3</v>
      </c>
      <c r="G57" s="1">
        <v>1</v>
      </c>
      <c r="H57" s="1">
        <v>2002</v>
      </c>
      <c r="I57" s="1">
        <v>1800</v>
      </c>
      <c r="J57" s="1">
        <v>0</v>
      </c>
      <c r="K57" s="1" t="s">
        <v>78</v>
      </c>
    </row>
    <row r="58" spans="1:12" x14ac:dyDescent="0.2">
      <c r="A58" s="1">
        <v>3302003</v>
      </c>
      <c r="B58" s="1" t="str">
        <f t="shared" si="3"/>
        <v>hero_name_2003</v>
      </c>
      <c r="C58" s="1" t="str">
        <f t="shared" si="4"/>
        <v>hero_desc_2003</v>
      </c>
      <c r="E58" s="1">
        <v>3</v>
      </c>
      <c r="F58" s="1">
        <v>3</v>
      </c>
      <c r="G58" s="1">
        <v>1</v>
      </c>
      <c r="H58" s="1">
        <v>2003</v>
      </c>
      <c r="I58" s="1">
        <v>2500</v>
      </c>
      <c r="J58" s="1">
        <v>0</v>
      </c>
      <c r="K58" s="1" t="s">
        <v>79</v>
      </c>
    </row>
    <row r="59" spans="1:12" x14ac:dyDescent="0.2">
      <c r="A59" s="1">
        <v>3303001</v>
      </c>
      <c r="B59" s="1" t="str">
        <f t="shared" si="3"/>
        <v>hero_name_3001</v>
      </c>
      <c r="C59" s="1" t="str">
        <f t="shared" si="4"/>
        <v>hero_desc_3001</v>
      </c>
      <c r="E59" s="1">
        <v>1</v>
      </c>
      <c r="F59" s="1">
        <v>3</v>
      </c>
      <c r="G59" s="1">
        <v>1</v>
      </c>
      <c r="H59" s="1">
        <v>3001</v>
      </c>
      <c r="I59" s="1">
        <v>1000</v>
      </c>
      <c r="J59" s="1">
        <v>0</v>
      </c>
      <c r="K59" s="1" t="s">
        <v>80</v>
      </c>
    </row>
    <row r="60" spans="1:12" x14ac:dyDescent="0.2">
      <c r="A60" s="1">
        <v>3303002</v>
      </c>
      <c r="B60" s="1" t="str">
        <f t="shared" si="3"/>
        <v>hero_name_3002</v>
      </c>
      <c r="C60" s="1" t="str">
        <f t="shared" si="4"/>
        <v>hero_desc_3002</v>
      </c>
      <c r="E60" s="1">
        <v>2</v>
      </c>
      <c r="F60" s="1">
        <v>3</v>
      </c>
      <c r="G60" s="1">
        <v>1</v>
      </c>
      <c r="H60" s="1">
        <v>3002</v>
      </c>
      <c r="I60" s="1">
        <v>1800</v>
      </c>
      <c r="J60" s="1">
        <v>0</v>
      </c>
      <c r="K60" s="1" t="s">
        <v>81</v>
      </c>
    </row>
    <row r="61" spans="1:12" x14ac:dyDescent="0.2">
      <c r="A61" s="1">
        <v>3303003</v>
      </c>
      <c r="B61" s="1" t="str">
        <f t="shared" si="3"/>
        <v>hero_name_3003</v>
      </c>
      <c r="C61" s="1" t="str">
        <f t="shared" si="4"/>
        <v>hero_desc_3003</v>
      </c>
      <c r="E61" s="1">
        <v>3</v>
      </c>
      <c r="F61" s="1">
        <v>3</v>
      </c>
      <c r="G61" s="1">
        <v>1</v>
      </c>
      <c r="H61" s="1">
        <v>3003</v>
      </c>
      <c r="I61" s="1">
        <v>2500</v>
      </c>
      <c r="J61" s="1">
        <v>0</v>
      </c>
      <c r="K61" s="1" t="s">
        <v>82</v>
      </c>
    </row>
    <row r="62" spans="1:12" x14ac:dyDescent="0.2">
      <c r="A62" s="1">
        <v>3304001</v>
      </c>
      <c r="B62" s="1" t="str">
        <f t="shared" si="3"/>
        <v>hero_name_4001</v>
      </c>
      <c r="C62" s="1" t="str">
        <f t="shared" si="4"/>
        <v>hero_desc_4001</v>
      </c>
      <c r="E62" s="1">
        <v>1</v>
      </c>
      <c r="F62" s="1">
        <v>3</v>
      </c>
      <c r="G62" s="1">
        <v>1</v>
      </c>
      <c r="H62" s="1">
        <v>4001</v>
      </c>
      <c r="I62" s="1">
        <v>1000</v>
      </c>
      <c r="J62" s="1">
        <v>0</v>
      </c>
      <c r="K62" s="1" t="s">
        <v>83</v>
      </c>
    </row>
    <row r="63" spans="1:12" x14ac:dyDescent="0.2">
      <c r="A63" s="1">
        <v>3304002</v>
      </c>
      <c r="B63" s="1" t="str">
        <f t="shared" si="3"/>
        <v>hero_name_4002</v>
      </c>
      <c r="C63" s="1" t="str">
        <f t="shared" si="4"/>
        <v>hero_desc_4002</v>
      </c>
      <c r="E63" s="1">
        <v>2</v>
      </c>
      <c r="F63" s="1">
        <v>3</v>
      </c>
      <c r="G63" s="1">
        <v>1</v>
      </c>
      <c r="H63" s="1">
        <v>4002</v>
      </c>
      <c r="I63" s="1">
        <v>1800</v>
      </c>
      <c r="J63" s="1">
        <v>0</v>
      </c>
      <c r="K63" s="1" t="s">
        <v>84</v>
      </c>
    </row>
    <row r="64" spans="1:12" x14ac:dyDescent="0.2">
      <c r="A64" s="1">
        <v>3304003</v>
      </c>
      <c r="B64" s="1" t="str">
        <f t="shared" si="3"/>
        <v>hero_name_4003</v>
      </c>
      <c r="C64" s="1" t="str">
        <f t="shared" si="4"/>
        <v>hero_desc_4003</v>
      </c>
      <c r="E64" s="1">
        <v>3</v>
      </c>
      <c r="F64" s="1">
        <v>3</v>
      </c>
      <c r="G64" s="1">
        <v>1</v>
      </c>
      <c r="H64" s="1">
        <v>4003</v>
      </c>
      <c r="I64" s="1">
        <v>2500</v>
      </c>
      <c r="J64" s="1">
        <v>0</v>
      </c>
      <c r="K64" s="1" t="s">
        <v>85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CC94C-C9EA-4D50-814D-0F0A05026D45}">
  <dimension ref="A2:S28"/>
  <sheetViews>
    <sheetView workbookViewId="0">
      <selection activeCell="J17" sqref="J17:J20"/>
    </sheetView>
  </sheetViews>
  <sheetFormatPr defaultRowHeight="14.25" x14ac:dyDescent="0.2"/>
  <cols>
    <col min="1" max="1" width="9" style="4"/>
    <col min="2" max="2" width="25" style="4" bestFit="1" customWidth="1"/>
    <col min="3" max="3" width="16.375" style="4" bestFit="1" customWidth="1"/>
    <col min="4" max="4" width="9" style="4"/>
    <col min="5" max="5" width="11" style="4" bestFit="1" customWidth="1"/>
    <col min="6" max="6" width="5.25" style="4" bestFit="1" customWidth="1"/>
    <col min="7" max="8" width="11" style="4" bestFit="1" customWidth="1"/>
    <col min="9" max="9" width="15.5" style="4" bestFit="1" customWidth="1"/>
    <col min="10" max="10" width="9" style="4" bestFit="1"/>
    <col min="11" max="13" width="9" style="4"/>
    <col min="14" max="14" width="13" style="4" bestFit="1" customWidth="1"/>
    <col min="15" max="15" width="15.125" style="4" bestFit="1" customWidth="1"/>
    <col min="16" max="16384" width="9" style="4"/>
  </cols>
  <sheetData>
    <row r="2" spans="2:15" ht="15" thickBot="1" x14ac:dyDescent="0.25"/>
    <row r="3" spans="2:15" ht="15" thickBot="1" x14ac:dyDescent="0.25">
      <c r="B3" s="5" t="s">
        <v>131</v>
      </c>
      <c r="C3" s="6">
        <v>500</v>
      </c>
    </row>
    <row r="4" spans="2:15" ht="15" thickBot="1" x14ac:dyDescent="0.25">
      <c r="B4" s="7" t="s">
        <v>132</v>
      </c>
      <c r="C4" s="6">
        <f>INT(C3*5.2/15)</f>
        <v>173</v>
      </c>
    </row>
    <row r="5" spans="2:15" ht="15" thickBot="1" x14ac:dyDescent="0.25">
      <c r="B5" s="7" t="s">
        <v>133</v>
      </c>
      <c r="C5" s="8">
        <f>INT(C3*22/15)</f>
        <v>733</v>
      </c>
    </row>
    <row r="7" spans="2:15" ht="15" thickBot="1" x14ac:dyDescent="0.25">
      <c r="F7" s="4" t="s">
        <v>134</v>
      </c>
      <c r="O7" s="4">
        <v>0.2</v>
      </c>
    </row>
    <row r="8" spans="2:15" ht="15" thickBot="1" x14ac:dyDescent="0.25">
      <c r="B8" s="7" t="s">
        <v>135</v>
      </c>
      <c r="C8" s="6">
        <f>INT((C10*15/5.2+C11*15/22)/2)</f>
        <v>418</v>
      </c>
      <c r="F8" s="9" t="s">
        <v>4</v>
      </c>
      <c r="G8" s="10" t="s">
        <v>136</v>
      </c>
      <c r="H8" s="10" t="s">
        <v>137</v>
      </c>
      <c r="I8" s="10" t="s">
        <v>138</v>
      </c>
      <c r="J8" s="10" t="s">
        <v>139</v>
      </c>
      <c r="K8" s="10" t="s">
        <v>140</v>
      </c>
      <c r="L8" s="10" t="s">
        <v>141</v>
      </c>
      <c r="M8" s="11">
        <f>SUM(M9:M12)</f>
        <v>436950</v>
      </c>
      <c r="N8" s="11" t="s">
        <v>142</v>
      </c>
      <c r="O8" s="11" t="s">
        <v>143</v>
      </c>
    </row>
    <row r="9" spans="2:15" ht="15" thickBot="1" x14ac:dyDescent="0.25">
      <c r="B9" s="7" t="s">
        <v>144</v>
      </c>
      <c r="C9" s="6">
        <f>INT(N9)</f>
        <v>43</v>
      </c>
      <c r="F9" s="12">
        <v>1</v>
      </c>
      <c r="G9" s="13">
        <v>1</v>
      </c>
      <c r="H9" s="13">
        <v>20</v>
      </c>
      <c r="I9" s="13">
        <v>8200</v>
      </c>
      <c r="J9" s="13">
        <v>1.5</v>
      </c>
      <c r="K9" s="13">
        <f>ROUNDUP(G9*$J9,0)</f>
        <v>2</v>
      </c>
      <c r="L9" s="13">
        <f>ROUNDUP(H9*$J9,0)</f>
        <v>30</v>
      </c>
      <c r="M9" s="13">
        <f>((H9+G9)/2)*J9*I9</f>
        <v>129150</v>
      </c>
      <c r="N9" s="14">
        <f>M8/SUM(I9:I12)</f>
        <v>43.695</v>
      </c>
      <c r="O9" s="14">
        <f>M8*($O$7+1)/SUM(I9:I12)</f>
        <v>52.433999999999997</v>
      </c>
    </row>
    <row r="10" spans="2:15" ht="15" thickBot="1" x14ac:dyDescent="0.25">
      <c r="B10" s="7" t="s">
        <v>145</v>
      </c>
      <c r="C10" s="6">
        <f>INT(N17)</f>
        <v>155</v>
      </c>
      <c r="F10" s="12">
        <v>2</v>
      </c>
      <c r="G10" s="13">
        <f>H9+1</f>
        <v>21</v>
      </c>
      <c r="H10" s="13">
        <v>150</v>
      </c>
      <c r="I10" s="13">
        <v>1800</v>
      </c>
      <c r="J10" s="13">
        <v>2</v>
      </c>
      <c r="K10" s="13">
        <f t="shared" ref="K10:L12" si="0">ROUNDUP(G10*$J10,0)</f>
        <v>42</v>
      </c>
      <c r="L10" s="13">
        <f t="shared" si="0"/>
        <v>300</v>
      </c>
      <c r="M10" s="13">
        <f t="shared" ref="M10:M12" si="1">((H10+G10)/2)*J10*I10</f>
        <v>307800</v>
      </c>
      <c r="N10" s="14"/>
      <c r="O10" s="14"/>
    </row>
    <row r="11" spans="2:15" ht="15" thickBot="1" x14ac:dyDescent="0.25">
      <c r="B11" s="15" t="s">
        <v>146</v>
      </c>
      <c r="C11" s="16">
        <f>INT(N25)</f>
        <v>573</v>
      </c>
      <c r="F11" s="12">
        <v>3</v>
      </c>
      <c r="G11" s="13">
        <f t="shared" ref="G11:G12" si="2">H10+1</f>
        <v>151</v>
      </c>
      <c r="H11" s="13">
        <v>300</v>
      </c>
      <c r="I11" s="13">
        <v>0</v>
      </c>
      <c r="J11" s="13">
        <v>2.5</v>
      </c>
      <c r="K11" s="13">
        <f t="shared" si="0"/>
        <v>378</v>
      </c>
      <c r="L11" s="13">
        <f t="shared" si="0"/>
        <v>750</v>
      </c>
      <c r="M11" s="13">
        <f t="shared" si="1"/>
        <v>0</v>
      </c>
      <c r="N11" s="14"/>
      <c r="O11" s="14"/>
    </row>
    <row r="12" spans="2:15" ht="15" thickBot="1" x14ac:dyDescent="0.25">
      <c r="F12" s="17">
        <v>4</v>
      </c>
      <c r="G12" s="18">
        <f t="shared" si="2"/>
        <v>301</v>
      </c>
      <c r="H12" s="18">
        <v>500</v>
      </c>
      <c r="I12" s="18">
        <v>0</v>
      </c>
      <c r="J12" s="18">
        <v>3</v>
      </c>
      <c r="K12" s="18">
        <f t="shared" si="0"/>
        <v>903</v>
      </c>
      <c r="L12" s="18">
        <f t="shared" si="0"/>
        <v>1500</v>
      </c>
      <c r="M12" s="18">
        <f t="shared" si="1"/>
        <v>0</v>
      </c>
      <c r="N12" s="19"/>
      <c r="O12" s="19"/>
    </row>
    <row r="15" spans="2:15" ht="15" thickBot="1" x14ac:dyDescent="0.25">
      <c r="F15" s="4" t="s">
        <v>147</v>
      </c>
      <c r="O15" s="4">
        <f>O7</f>
        <v>0.2</v>
      </c>
    </row>
    <row r="16" spans="2:15" x14ac:dyDescent="0.2">
      <c r="F16" s="9" t="s">
        <v>4</v>
      </c>
      <c r="G16" s="10" t="s">
        <v>136</v>
      </c>
      <c r="H16" s="10" t="s">
        <v>137</v>
      </c>
      <c r="I16" s="10" t="s">
        <v>138</v>
      </c>
      <c r="J16" s="10" t="s">
        <v>139</v>
      </c>
      <c r="K16" s="10" t="s">
        <v>140</v>
      </c>
      <c r="L16" s="10" t="s">
        <v>141</v>
      </c>
      <c r="M16" s="11">
        <f>SUM(M17:M20)</f>
        <v>1558950</v>
      </c>
      <c r="N16" s="11" t="s">
        <v>142</v>
      </c>
      <c r="O16" s="11" t="s">
        <v>143</v>
      </c>
    </row>
    <row r="17" spans="1:19" x14ac:dyDescent="0.2">
      <c r="F17" s="12">
        <v>1</v>
      </c>
      <c r="G17" s="13">
        <v>1</v>
      </c>
      <c r="H17" s="13">
        <v>20</v>
      </c>
      <c r="I17" s="13">
        <v>6000</v>
      </c>
      <c r="J17" s="13">
        <v>1.5</v>
      </c>
      <c r="K17" s="13">
        <f>ROUNDUP(G17*$J17,0)</f>
        <v>2</v>
      </c>
      <c r="L17" s="13">
        <f>ROUNDUP(H17*$J17,0)</f>
        <v>30</v>
      </c>
      <c r="M17" s="13">
        <f>((H17+G17)/2)*J17*I17</f>
        <v>94500</v>
      </c>
      <c r="N17" s="14">
        <f>M16/SUM(I17:I20)</f>
        <v>155.89500000000001</v>
      </c>
      <c r="O17" s="14">
        <f>M16*($O$7+1)/SUM(I17:I20)</f>
        <v>187.07400000000001</v>
      </c>
    </row>
    <row r="18" spans="1:19" x14ac:dyDescent="0.2">
      <c r="F18" s="12">
        <v>2</v>
      </c>
      <c r="G18" s="13">
        <f>H17+1</f>
        <v>21</v>
      </c>
      <c r="H18" s="13">
        <v>150</v>
      </c>
      <c r="I18" s="13">
        <v>2500</v>
      </c>
      <c r="J18" s="13">
        <v>2</v>
      </c>
      <c r="K18" s="13">
        <f>ROUNDUP(G18*$J18,0)</f>
        <v>42</v>
      </c>
      <c r="L18" s="13">
        <f t="shared" ref="L18:L20" si="3">ROUNDUP(H18*$J18,0)</f>
        <v>300</v>
      </c>
      <c r="M18" s="13">
        <f t="shared" ref="M18:M20" si="4">((H18+G18)/2)*J18*I18</f>
        <v>427500</v>
      </c>
      <c r="N18" s="14"/>
      <c r="O18" s="14"/>
    </row>
    <row r="19" spans="1:19" x14ac:dyDescent="0.2">
      <c r="F19" s="12">
        <v>3</v>
      </c>
      <c r="G19" s="13">
        <f t="shared" ref="G19:G20" si="5">H18+1</f>
        <v>151</v>
      </c>
      <c r="H19" s="13">
        <v>300</v>
      </c>
      <c r="I19" s="13">
        <v>1200</v>
      </c>
      <c r="J19" s="13">
        <v>2.5</v>
      </c>
      <c r="K19" s="13">
        <f t="shared" ref="K19:K20" si="6">ROUNDUP(G19*$J19,0)</f>
        <v>378</v>
      </c>
      <c r="L19" s="13">
        <f t="shared" si="3"/>
        <v>750</v>
      </c>
      <c r="M19" s="13">
        <f t="shared" si="4"/>
        <v>676500</v>
      </c>
      <c r="N19" s="14"/>
      <c r="O19" s="14"/>
    </row>
    <row r="20" spans="1:19" ht="15" thickBot="1" x14ac:dyDescent="0.25">
      <c r="B20" s="4">
        <f>9*60/2</f>
        <v>270</v>
      </c>
      <c r="F20" s="17">
        <v>4</v>
      </c>
      <c r="G20" s="18">
        <f t="shared" si="5"/>
        <v>301</v>
      </c>
      <c r="H20" s="18">
        <v>500</v>
      </c>
      <c r="I20" s="18">
        <v>300</v>
      </c>
      <c r="J20" s="18">
        <v>3</v>
      </c>
      <c r="K20" s="18">
        <f t="shared" si="6"/>
        <v>903</v>
      </c>
      <c r="L20" s="18">
        <f t="shared" si="3"/>
        <v>1500</v>
      </c>
      <c r="M20" s="18">
        <f t="shared" si="4"/>
        <v>360450</v>
      </c>
      <c r="N20" s="19"/>
      <c r="O20" s="19"/>
      <c r="S20" s="4">
        <f>300/4</f>
        <v>75</v>
      </c>
    </row>
    <row r="21" spans="1:19" x14ac:dyDescent="0.2">
      <c r="A21" s="4" t="s">
        <v>147</v>
      </c>
      <c r="B21" s="4">
        <f>B20*C10</f>
        <v>41850</v>
      </c>
      <c r="C21" s="4">
        <f>B21/500</f>
        <v>83.7</v>
      </c>
    </row>
    <row r="22" spans="1:19" x14ac:dyDescent="0.2">
      <c r="A22" s="4" t="s">
        <v>134</v>
      </c>
      <c r="B22" s="4">
        <f>B20*C9</f>
        <v>11610</v>
      </c>
    </row>
    <row r="23" spans="1:19" ht="15" thickBot="1" x14ac:dyDescent="0.25">
      <c r="A23" s="4" t="s">
        <v>152</v>
      </c>
      <c r="B23" s="4">
        <f>B20*C11</f>
        <v>154710</v>
      </c>
      <c r="F23" s="20" t="s">
        <v>148</v>
      </c>
      <c r="O23" s="4">
        <f>O15</f>
        <v>0.2</v>
      </c>
    </row>
    <row r="24" spans="1:19" x14ac:dyDescent="0.2">
      <c r="F24" s="9" t="s">
        <v>4</v>
      </c>
      <c r="G24" s="10" t="s">
        <v>136</v>
      </c>
      <c r="H24" s="10" t="s">
        <v>137</v>
      </c>
      <c r="I24" s="10" t="s">
        <v>138</v>
      </c>
      <c r="J24" s="10" t="s">
        <v>139</v>
      </c>
      <c r="K24" s="10" t="s">
        <v>140</v>
      </c>
      <c r="L24" s="10" t="s">
        <v>141</v>
      </c>
      <c r="M24" s="11">
        <f>SUM(M25:M28)</f>
        <v>5734750</v>
      </c>
      <c r="N24" s="11" t="s">
        <v>142</v>
      </c>
      <c r="O24" s="11" t="s">
        <v>143</v>
      </c>
    </row>
    <row r="25" spans="1:19" x14ac:dyDescent="0.2">
      <c r="F25" s="12">
        <v>1</v>
      </c>
      <c r="G25" s="13">
        <v>1</v>
      </c>
      <c r="H25" s="13">
        <v>20</v>
      </c>
      <c r="I25" s="13">
        <v>0</v>
      </c>
      <c r="J25" s="13">
        <v>1.5</v>
      </c>
      <c r="K25" s="13">
        <f>ROUNDUP(G25*$J25,0)</f>
        <v>2</v>
      </c>
      <c r="L25" s="13">
        <f>ROUNDUP(H25*$J25,0)</f>
        <v>30</v>
      </c>
      <c r="M25" s="13">
        <f>((H25+G25)/2)*J25*I25</f>
        <v>0</v>
      </c>
      <c r="N25" s="14">
        <f>M24/SUM(I25:I28)</f>
        <v>573.47500000000002</v>
      </c>
      <c r="O25" s="14">
        <f>M24*($O$7+1)/SUM(I25:I28)</f>
        <v>688.17</v>
      </c>
    </row>
    <row r="26" spans="1:19" x14ac:dyDescent="0.2">
      <c r="F26" s="12">
        <v>2</v>
      </c>
      <c r="G26" s="13">
        <f>H25+1</f>
        <v>21</v>
      </c>
      <c r="H26" s="13">
        <v>150</v>
      </c>
      <c r="I26" s="13">
        <v>3000</v>
      </c>
      <c r="J26" s="13">
        <v>2</v>
      </c>
      <c r="K26" s="13">
        <f t="shared" ref="K26:L28" si="7">ROUNDUP(G26*$J26,0)</f>
        <v>42</v>
      </c>
      <c r="L26" s="13">
        <f t="shared" si="7"/>
        <v>300</v>
      </c>
      <c r="M26" s="13">
        <f t="shared" ref="M26:M28" si="8">((H26+G26)/2)*J26*I26</f>
        <v>513000</v>
      </c>
      <c r="N26" s="14"/>
      <c r="O26" s="14"/>
    </row>
    <row r="27" spans="1:19" x14ac:dyDescent="0.2">
      <c r="B27" s="4">
        <f>22*500</f>
        <v>11000</v>
      </c>
      <c r="F27" s="12">
        <v>3</v>
      </c>
      <c r="G27" s="13">
        <f t="shared" ref="G27:G28" si="9">H26+1</f>
        <v>151</v>
      </c>
      <c r="H27" s="13">
        <v>300</v>
      </c>
      <c r="I27" s="13">
        <v>5000</v>
      </c>
      <c r="J27" s="13">
        <v>2.5</v>
      </c>
      <c r="K27" s="13">
        <f t="shared" si="7"/>
        <v>378</v>
      </c>
      <c r="L27" s="13">
        <f t="shared" si="7"/>
        <v>750</v>
      </c>
      <c r="M27" s="13">
        <f t="shared" si="8"/>
        <v>2818750</v>
      </c>
      <c r="N27" s="14"/>
      <c r="O27" s="14"/>
    </row>
    <row r="28" spans="1:19" ht="15" thickBot="1" x14ac:dyDescent="0.25">
      <c r="F28" s="17">
        <v>4</v>
      </c>
      <c r="G28" s="18">
        <f t="shared" si="9"/>
        <v>301</v>
      </c>
      <c r="H28" s="18">
        <v>500</v>
      </c>
      <c r="I28" s="18">
        <v>2000</v>
      </c>
      <c r="J28" s="18">
        <v>3</v>
      </c>
      <c r="K28" s="18">
        <f t="shared" si="7"/>
        <v>903</v>
      </c>
      <c r="L28" s="18">
        <f t="shared" si="7"/>
        <v>1500</v>
      </c>
      <c r="M28" s="18">
        <f t="shared" si="8"/>
        <v>2403000</v>
      </c>
      <c r="N28" s="19"/>
      <c r="O28" s="1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5F9F-53F8-4780-A327-46D8918B73ED}">
  <dimension ref="B2:L10"/>
  <sheetViews>
    <sheetView workbookViewId="0">
      <selection activeCell="C4" sqref="C4"/>
    </sheetView>
  </sheetViews>
  <sheetFormatPr defaultRowHeight="14.25" x14ac:dyDescent="0.2"/>
  <cols>
    <col min="1" max="1" width="9" style="21"/>
    <col min="2" max="2" width="27.625" style="21" bestFit="1" customWidth="1"/>
    <col min="3" max="3" width="10.625" style="21" customWidth="1"/>
    <col min="4" max="5" width="9" style="21"/>
    <col min="6" max="6" width="5.25" style="21" bestFit="1" customWidth="1"/>
    <col min="7" max="7" width="11" style="21" bestFit="1" customWidth="1"/>
    <col min="8" max="8" width="14.5" style="21" customWidth="1"/>
    <col min="9" max="9" width="9" style="21"/>
    <col min="10" max="10" width="8.5" style="21" bestFit="1" customWidth="1"/>
    <col min="11" max="11" width="13" style="21" bestFit="1" customWidth="1"/>
    <col min="12" max="16384" width="9" style="21"/>
  </cols>
  <sheetData>
    <row r="2" spans="2:12" ht="15" thickBot="1" x14ac:dyDescent="0.25"/>
    <row r="3" spans="2:12" ht="15" thickBot="1" x14ac:dyDescent="0.25">
      <c r="B3" s="5" t="s">
        <v>131</v>
      </c>
      <c r="C3" s="6">
        <v>500</v>
      </c>
    </row>
    <row r="4" spans="2:12" ht="15" thickBot="1" x14ac:dyDescent="0.25">
      <c r="B4" s="7" t="s">
        <v>149</v>
      </c>
      <c r="C4" s="6">
        <f>C3*6.6</f>
        <v>3300</v>
      </c>
    </row>
    <row r="5" spans="2:12" ht="15" thickBot="1" x14ac:dyDescent="0.25"/>
    <row r="6" spans="2:12" x14ac:dyDescent="0.2">
      <c r="F6" s="9" t="s">
        <v>4</v>
      </c>
      <c r="G6" s="10" t="s">
        <v>150</v>
      </c>
      <c r="H6" s="10" t="s">
        <v>138</v>
      </c>
      <c r="I6" s="10" t="s">
        <v>139</v>
      </c>
      <c r="J6" s="11">
        <f>SUM(J7:J10)</f>
        <v>28500000</v>
      </c>
      <c r="K6" s="11" t="s">
        <v>151</v>
      </c>
    </row>
    <row r="7" spans="2:12" x14ac:dyDescent="0.2">
      <c r="F7" s="12">
        <v>1</v>
      </c>
      <c r="G7" s="13">
        <v>1</v>
      </c>
      <c r="H7" s="13">
        <v>4500</v>
      </c>
      <c r="I7" s="13">
        <v>2000</v>
      </c>
      <c r="J7" s="13">
        <f>G7*I7*H7</f>
        <v>9000000</v>
      </c>
      <c r="K7" s="14">
        <f>J6/10000</f>
        <v>2850</v>
      </c>
      <c r="L7" s="21">
        <f t="shared" ref="L7:L8" si="0">H7/4</f>
        <v>1125</v>
      </c>
    </row>
    <row r="8" spans="2:12" x14ac:dyDescent="0.2">
      <c r="F8" s="12">
        <v>2</v>
      </c>
      <c r="G8" s="13">
        <v>1</v>
      </c>
      <c r="H8" s="13">
        <v>4500</v>
      </c>
      <c r="I8" s="13">
        <v>3000</v>
      </c>
      <c r="J8" s="13">
        <f t="shared" ref="J8:J10" si="1">G8*I8*H8</f>
        <v>13500000</v>
      </c>
      <c r="K8" s="14"/>
      <c r="L8" s="21">
        <f t="shared" si="0"/>
        <v>1125</v>
      </c>
    </row>
    <row r="9" spans="2:12" x14ac:dyDescent="0.2">
      <c r="F9" s="12">
        <v>3</v>
      </c>
      <c r="G9" s="13">
        <v>1</v>
      </c>
      <c r="H9" s="13">
        <v>1000</v>
      </c>
      <c r="I9" s="13">
        <v>6000</v>
      </c>
      <c r="J9" s="13">
        <f t="shared" si="1"/>
        <v>6000000</v>
      </c>
      <c r="K9" s="14"/>
      <c r="L9" s="21">
        <f>H9/4</f>
        <v>250</v>
      </c>
    </row>
    <row r="10" spans="2:12" ht="15" thickBot="1" x14ac:dyDescent="0.25">
      <c r="F10" s="17">
        <v>4</v>
      </c>
      <c r="G10" s="18">
        <v>1</v>
      </c>
      <c r="H10" s="18">
        <v>0</v>
      </c>
      <c r="I10" s="18">
        <v>1500</v>
      </c>
      <c r="J10" s="13">
        <f t="shared" si="1"/>
        <v>0</v>
      </c>
      <c r="K10" s="1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行为定价</vt:lpstr>
      <vt:lpstr>英雄定价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2023-01-11T05:53:05Z</dcterms:modified>
</cp:coreProperties>
</file>