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comments3.xml" ContentType="application/vnd.openxmlformats-officedocument.spreadsheetml.comments+xml"/>
  <Override PartName="/xl/tables/table1.xml" ContentType="application/vnd.openxmlformats-officedocument.spreadsheetml.table+xml"/>
  <Override PartName="/xl/sharedStrings.xml" ContentType="application/vnd.openxmlformats-officedocument.spreadsheetml.sharedString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Comparative review of data repo" sheetId="2" state="visible" r:id="rId3"/>
    <sheet name="RDA Matrix" sheetId="3" state="visible" r:id="rId4"/>
    <sheet name="Categories" sheetId="4" state="visible" r:id="rId5"/>
    <sheet name="Cross" sheetId="5" state="visible" r:id="rId6"/>
  </sheets>
  <definedNames>
    <definedName function="false" hidden="true" localSheetId="2" name="_xlnm._FilterDatabase" vbProcedure="false">'RDA Matrix'!$A$2:$Q$47</definedName>
    <definedName function="false" hidden="false" localSheetId="1" name="_xlnm._FilterDatabase" vbProcedure="false">'Comparative review of data repo'!$A$2:$P$41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7"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 authorId="0">
      <text>
        <r>
          <rPr>
            <sz val="10"/>
            <color rgb="FF000000"/>
            <rFont val="Arial"/>
            <family val="0"/>
            <charset val="1"/>
          </rPr>
          <t xml:space="preserve">Can user create and customize a space for her or his research, similar to dataverses?</t>
        </r>
      </text>
    </comment>
    <comment ref="B11" authorId="0">
      <text>
        <r>
          <rPr>
            <sz val="10"/>
            <color rgb="FF000000"/>
            <rFont val="Arial"/>
            <family val="0"/>
            <charset val="1"/>
          </rPr>
          <t xml:space="preserve">E.g. extracting metadata from FITS and tabular files</t>
        </r>
      </text>
    </comment>
    <comment ref="B12" authorId="0">
      <text>
        <r>
          <rPr>
            <sz val="10"/>
            <color rgb="FF000000"/>
            <rFont val="Arial"/>
            <family val="0"/>
            <charset val="1"/>
          </rPr>
          <t xml:space="preserve">Any public facing webpage with info about an account owner.</t>
        </r>
      </text>
    </comment>
    <comment ref="B16" authorId="0">
      <text>
        <r>
          <rPr>
            <sz val="10"/>
            <color rgb="FF000000"/>
            <rFont val="Arial"/>
            <family val="0"/>
            <charset val="1"/>
          </rPr>
          <t xml:space="preserve">Is a depositor able to upload data  from Dropbox, etc.?</t>
        </r>
      </text>
    </comment>
    <comment ref="B17" authorId="0">
      <text>
        <r>
          <rPr>
            <sz val="10"/>
            <color rgb="FF000000"/>
            <rFont val="Arial"/>
            <family val="0"/>
            <charset val="1"/>
          </rPr>
          <t xml:space="preserve">https://github.com/IQSS/dataverse/issues/70</t>
        </r>
      </text>
    </comment>
    <comment ref="B18" authorId="0">
      <text>
        <r>
          <rPr>
            <sz val="10"/>
            <color rgb="FF000000"/>
            <rFont val="Arial"/>
            <family val="0"/>
            <charset val="1"/>
          </rPr>
          <t xml:space="preserve">Are depositors able to embed views of their data onto other websites/applications?</t>
        </r>
      </text>
    </comment>
    <comment ref="B29" authorId="0">
      <text>
        <r>
          <rPr>
            <sz val="10"/>
            <color rgb="FF000000"/>
            <rFont val="Arial"/>
            <family val="0"/>
            <charset val="1"/>
          </rPr>
          <t xml:space="preserve">Can depositors restrict access?</t>
        </r>
      </text>
    </comment>
    <comment ref="B31" authorId="0">
      <text>
        <r>
          <rPr>
            <sz val="10"/>
            <color rgb="FF000000"/>
            <rFont val="Arial"/>
            <family val="0"/>
            <charset val="1"/>
          </rPr>
          <t xml:space="preserve">Can users view and analyze data within the repository, without additional software?</t>
        </r>
      </text>
    </comment>
    <comment ref="B32" authorId="0">
      <text>
        <r>
          <rPr>
            <sz val="10"/>
            <color rgb="FF000000"/>
            <rFont val="Arial"/>
            <family val="0"/>
            <charset val="1"/>
          </rPr>
          <t xml:space="preserve">By previewing tabular data, we mean looking at some or all of its rows and columns without needing to download a file.</t>
        </r>
      </text>
    </comment>
    <comment ref="B35" authorId="0">
      <text>
        <r>
          <rPr>
            <sz val="10"/>
            <color rgb="FF000000"/>
            <rFont val="Arial"/>
            <family val="0"/>
            <charset val="1"/>
          </rPr>
          <t xml:space="preserve">May need to be expanded. Does repository allow users to customize metadata fields? Are users able to describe files? Datasets?</t>
        </r>
      </text>
    </comment>
    <comment ref="B37" authorId="0">
      <text>
        <r>
          <rPr>
            <sz val="10"/>
            <color rgb="FF000000"/>
            <rFont val="Arial"/>
            <family val="0"/>
            <charset val="1"/>
          </rPr>
          <t xml:space="preserve">Does the repository allow depositors to set their own terms of use?</t>
        </r>
      </text>
    </comment>
    <comment ref="B39" authorId="0">
      <text>
        <r>
          <rPr>
            <sz val="10"/>
            <color rgb="FF000000"/>
            <rFont val="Arial"/>
            <family val="0"/>
            <charset val="1"/>
          </rPr>
          <t xml:space="preserve">Are users able to contribute datasets to collections?</t>
        </r>
      </text>
    </comment>
    <comment ref="B40" authorId="0">
      <text>
        <r>
          <rPr>
            <sz val="10"/>
            <color rgb="FF000000"/>
            <rFont val="Arial"/>
            <family val="0"/>
            <charset val="1"/>
          </rPr>
          <t xml:space="preserve">https://github.com/IQSS/dataverse/issues/2249</t>
        </r>
      </text>
    </comment>
    <comment ref="B41" authorId="0">
      <text>
        <r>
          <rPr>
            <sz val="10"/>
            <color rgb="FF000000"/>
            <rFont val="Arial"/>
            <family val="0"/>
            <charset val="1"/>
          </rPr>
          <t xml:space="preserve">https://github.com/IQSS/dataverse/issues/70</t>
        </r>
      </text>
    </comment>
    <comment ref="B48" authorId="0">
      <text>
        <r>
          <rPr>
            <sz val="10"/>
            <color rgb="FF000000"/>
            <rFont val="Arial"/>
            <family val="0"/>
            <charset val="1"/>
          </rPr>
          <t xml:space="preserve">The code of the software the repository uses is available and licensed openly.</t>
        </r>
      </text>
    </comment>
    <comment ref="B57" authorId="0">
      <text>
        <r>
          <rPr>
            <sz val="10"/>
            <color rgb="FF000000"/>
            <rFont val="Arial"/>
            <family val="0"/>
            <charset val="1"/>
          </rPr>
          <t xml:space="preserve">Does repository publish their development plans online in some way?</t>
        </r>
      </text>
    </comment>
    <comment ref="C2" authorId="0">
      <text>
        <r>
          <rPr>
            <sz val="10"/>
            <color rgb="FF000000"/>
            <rFont val="Arial"/>
            <family val="0"/>
            <charset val="1"/>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7" authorId="0">
      <text>
        <r>
          <rPr>
            <sz val="10"/>
            <color rgb="FF000000"/>
            <rFont val="Arial"/>
            <family val="0"/>
            <charset val="1"/>
          </rPr>
          <t xml:space="preserve">This is actually accomplished through the Showcase extension.
	-Joel Natividad
Corrected, thank you!
	-Julian Gautier</t>
        </r>
      </text>
    </comment>
    <comment ref="C11" authorId="0">
      <text>
        <r>
          <rPr>
            <sz val="10"/>
            <color rgb="FF000000"/>
            <rFont val="Arial"/>
            <family val="0"/>
            <charset val="1"/>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2" authorId="0">
      <text>
        <r>
          <rPr>
            <sz val="10"/>
            <color rgb="FF000000"/>
            <rFont val="Arial"/>
            <family val="0"/>
            <charset val="1"/>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0"/>
            <color rgb="FF000000"/>
            <rFont val="Arial"/>
            <family val="0"/>
            <charset val="1"/>
          </rPr>
          <t xml:space="preserve">They did not ask for this. But there are multiple data citation plugins available - https://github.com/ckan/ideas-and-roadmap/issues/6
	-Joel Natividad</t>
        </r>
      </text>
    </comment>
    <comment ref="C15" authorId="0">
      <text>
        <r>
          <rPr>
            <sz val="10"/>
            <color rgb="FF000000"/>
            <rFont val="Arial"/>
            <family val="0"/>
            <charset val="1"/>
          </rPr>
          <t xml:space="preserve">This is configurable. See how wprdc.org implemented it.
	-Joel Natividad</t>
        </r>
      </text>
    </comment>
    <comment ref="C19" authorId="0">
      <text>
        <r>
          <rPr>
            <sz val="10"/>
            <color rgb="FF000000"/>
            <rFont val="Arial"/>
            <family val="0"/>
            <charset val="1"/>
          </rPr>
          <t xml:space="preserve">Yes. ckanext-dcat has support for schema.org markup, and one can easily install it and 
 support Google Dataset Search https://twitter.com/amercader/status/1038006552676974593
	-Joel Natividad</t>
        </r>
      </text>
    </comment>
    <comment ref="C20" authorId="0">
      <text>
        <r>
          <rPr>
            <sz val="10"/>
            <color rgb="FF000000"/>
            <rFont val="Arial"/>
            <family val="0"/>
            <charset val="1"/>
          </rPr>
          <t xml:space="preserve">See ckanext-dcat
	-Joel Natividad</t>
        </r>
      </text>
    </comment>
    <comment ref="C22" authorId="0">
      <text>
        <r>
          <rPr>
            <sz val="10"/>
            <color rgb="FF000000"/>
            <rFont val="Arial"/>
            <family val="0"/>
            <charset val="1"/>
          </rPr>
          <t xml:space="preserve">Can support all file types
	-Joel Natividad</t>
        </r>
      </text>
    </comment>
    <comment ref="C24" authorId="0">
      <text>
        <r>
          <rPr>
            <sz val="10"/>
            <color rgb="FF000000"/>
            <rFont val="Arial"/>
            <family val="0"/>
            <charset val="1"/>
          </rPr>
          <t xml:space="preserve">Yes - see ckanext-cloudstorage. Up to 5 TB, with resumable uploads
	-Joel Natividad</t>
        </r>
      </text>
    </comment>
    <comment ref="C34" authorId="0">
      <text>
        <r>
          <rPr>
            <sz val="10"/>
            <color rgb="FF000000"/>
            <rFont val="Arial"/>
            <family val="0"/>
            <charset val="1"/>
          </rPr>
          <t xml:space="preserve">several DOI extensions - https://github.com/ckan/ideas-and-roadmap/issues/6
	-Joel Natividad</t>
        </r>
      </text>
    </comment>
    <comment ref="C48" authorId="0">
      <text>
        <r>
          <rPr>
            <sz val="10"/>
            <color rgb="FF000000"/>
            <rFont val="Arial"/>
            <family val="0"/>
            <charset val="1"/>
          </rPr>
          <t xml:space="preserve">Yes.
	-Joel Natividad
Updated. Thank you, Joel.
	-Julian Gautier</t>
        </r>
      </text>
    </comment>
    <comment ref="C57" authorId="0">
      <text>
        <r>
          <rPr>
            <sz val="10"/>
            <color rgb="FF000000"/>
            <rFont val="Arial"/>
            <family val="0"/>
            <charset val="1"/>
          </rPr>
          <t xml:space="preserve">github.com/ckan/ideas-and-roadmap
	-Joel Natividad</t>
        </r>
      </text>
    </comment>
    <comment ref="C62" authorId="0">
      <text>
        <r>
          <rPr>
            <sz val="10"/>
            <color rgb="FF000000"/>
            <rFont val="Arial"/>
            <family val="0"/>
            <charset val="1"/>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5" authorId="0">
      <text>
        <r>
          <rPr>
            <sz val="10"/>
            <color rgb="FF000000"/>
            <rFont val="Arial"/>
            <family val="0"/>
            <charset val="1"/>
          </rPr>
          <t xml:space="preserve">See Submission section of https://data.world/terms/</t>
        </r>
      </text>
    </comment>
    <comment ref="E5" authorId="0">
      <text>
        <r>
          <rPr>
            <sz val="10"/>
            <color rgb="FF000000"/>
            <rFont val="Arial"/>
            <family val="0"/>
            <charset val="1"/>
          </rPr>
          <t xml:space="preserve">http://datadryad.org/pages/policies#embargos
----
Not sure if this is something the depositor can do (as opposed to the curator).
	-Julian Gautier</t>
        </r>
      </text>
    </comment>
    <comment ref="F24" authorId="0">
      <text>
        <r>
          <rPr>
            <sz val="10"/>
            <color rgb="FF000000"/>
            <rFont val="Arial"/>
            <family val="0"/>
            <charset val="1"/>
          </rPr>
          <t xml:space="preserve">https://support.figshare.com/support/solutions/articles/6000073148-how-to-upload-and-publish-my-data</t>
        </r>
      </text>
    </comment>
    <comment ref="G15" authorId="0">
      <text>
        <r>
          <rPr>
            <sz val="10"/>
            <color rgb="FF000000"/>
            <rFont val="Arial"/>
            <family val="0"/>
            <charset val="1"/>
          </rPr>
          <t xml:space="preserve">Only if the dataset has something in its Terms of Use metadata field.</t>
        </r>
      </text>
    </comment>
    <comment ref="G24" authorId="0">
      <text>
        <r>
          <rPr>
            <sz val="10"/>
            <color rgb="FF000000"/>
            <rFont val="Arial"/>
            <family val="0"/>
            <charset val="1"/>
          </rPr>
          <t xml:space="preserve">http://guides.dataverse.org/en/latest/developers/big-data-support.html</t>
        </r>
      </text>
    </comment>
    <comment ref="G32" authorId="0">
      <text>
        <r>
          <rPr>
            <sz val="10"/>
            <color rgb="FF000000"/>
            <rFont val="Arial"/>
            <family val="0"/>
            <charset val="1"/>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0"/>
            <color rgb="FF000000"/>
            <rFont val="Arial"/>
            <family val="0"/>
            <charset val="1"/>
          </rPr>
          <t xml:space="preserve">Harvard Dataverse now has at least partial or experimental support for Provenance, right? One can upload a prov file or enter text, at least.
	-Philip Durbin</t>
        </r>
      </text>
    </comment>
    <comment ref="G41" authorId="0">
      <text>
        <r>
          <rPr>
            <sz val="10"/>
            <color rgb="FF000000"/>
            <rFont val="Arial"/>
            <family val="0"/>
            <charset val="1"/>
          </rPr>
          <t xml:space="preserve">Indexing date types rather than strings is low hanging fruit. We already do this for the "dateSort" field and it's searchable by range though there is no GUI for it. See https://github.com/IQSS/dataverse/issues/2291
	-Philip Durbin</t>
        </r>
      </text>
    </comment>
    <comment ref="H8" authorId="0">
      <text>
        <r>
          <rPr>
            <sz val="10"/>
            <color rgb="FF000000"/>
            <rFont val="Arial"/>
            <family val="0"/>
            <charset val="1"/>
          </rPr>
          <t xml:space="preserve">Through integration with a data viz service called Plot.ly.</t>
        </r>
      </text>
    </comment>
    <comment ref="H26" authorId="0">
      <text>
        <r>
          <rPr>
            <sz val="10"/>
            <color rgb="FF000000"/>
            <rFont val="Arial"/>
            <family val="0"/>
            <charset val="1"/>
          </rPr>
          <t xml:space="preserve">Through integration with a data viz service called Plot.ly.</t>
        </r>
      </text>
    </comment>
    <comment ref="H34" authorId="0">
      <text>
        <r>
          <rPr>
            <sz val="10"/>
            <color rgb="FF000000"/>
            <rFont val="Arial"/>
            <family val="0"/>
            <charset val="1"/>
          </rPr>
          <t xml:space="preserve">There's no documentation about this. I'm unable to test by publishing because curators check published deposits.</t>
        </r>
      </text>
    </comment>
    <comment ref="H57" authorId="0">
      <text>
        <r>
          <rPr>
            <sz val="10"/>
            <color rgb="FF000000"/>
            <rFont val="Arial"/>
            <family val="0"/>
            <charset val="1"/>
          </rPr>
          <t xml:space="preserve">Mendeley Product Development blog</t>
        </r>
      </text>
    </comment>
    <comment ref="I3" authorId="0">
      <text>
        <r>
          <rPr>
            <sz val="10"/>
            <color rgb="FF000000"/>
            <rFont val="Arial"/>
            <family val="0"/>
            <charset val="1"/>
          </rPr>
          <t xml:space="preserve">Called "Workspaces."</t>
        </r>
      </text>
    </comment>
    <comment ref="I8" authorId="0">
      <text>
        <r>
          <rPr>
            <sz val="10"/>
            <color rgb="FF000000"/>
            <rFont val="Arial"/>
            <family val="0"/>
            <charset val="1"/>
          </rPr>
          <t xml:space="preserve">Only works for .sav files: See https://goo.gl/WEPzH5</t>
        </r>
      </text>
    </comment>
    <comment ref="I15" authorId="0">
      <text>
        <r>
          <rPr>
            <sz val="10"/>
            <color rgb="FF000000"/>
            <rFont val="Arial"/>
            <family val="0"/>
            <charset val="1"/>
          </rPr>
          <t xml:space="preserve">People downloading any non-restricted dataset are shown the repository's Terms of Use.</t>
        </r>
      </text>
    </comment>
    <comment ref="I25" authorId="0">
      <text>
        <r>
          <rPr>
            <sz val="10"/>
            <color rgb="FF000000"/>
            <rFont val="Arial"/>
            <family val="0"/>
            <charset val="1"/>
          </rPr>
          <t xml:space="preserve">In their upload workflow, they have  a brief questionnaire asking if the data contains personally identifiable info. OpenICPSR places access restrictions based on questionnaire answers.</t>
        </r>
      </text>
    </comment>
    <comment ref="I57" authorId="0">
      <text>
        <r>
          <rPr>
            <sz val="10"/>
            <color rgb="FF000000"/>
            <rFont val="Arial"/>
            <family val="0"/>
            <charset val="1"/>
          </rPr>
          <t xml:space="preserve">They publish a report every year with accomplishments and future projects.</t>
        </r>
      </text>
    </comment>
    <comment ref="J57" authorId="0">
      <text>
        <r>
          <rPr>
            <sz val="10"/>
            <color rgb="FF000000"/>
            <rFont val="Arial"/>
            <family val="0"/>
            <charset val="1"/>
          </rPr>
          <t xml:space="preserve">And "Upcoming Features" section: http://help.zenodo.org/features/</t>
        </r>
      </text>
    </comment>
    <comment ref="K57" authorId="0">
      <text>
        <r>
          <rPr>
            <sz val="10"/>
            <color rgb="FF000000"/>
            <rFont val="Arial"/>
            <family val="0"/>
            <charset val="1"/>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0"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6" authorId="0">
      <text>
        <r>
          <rPr>
            <sz val="10"/>
            <color rgb="FF000000"/>
            <rFont val="Arial"/>
            <family val="0"/>
            <charset val="1"/>
          </rPr>
          <t xml:space="preserve">Can user create and customize a space for her or his research, similar to dataverses?</t>
        </r>
      </text>
    </comment>
    <comment ref="B14" authorId="0">
      <text>
        <r>
          <rPr>
            <sz val="10"/>
            <color rgb="FF000000"/>
            <rFont val="Arial"/>
            <family val="0"/>
            <charset val="1"/>
          </rPr>
          <t xml:space="preserve">E.g. extracting metadata from FITS and tabular files</t>
        </r>
      </text>
    </comment>
    <comment ref="B15" authorId="0">
      <text>
        <r>
          <rPr>
            <sz val="10"/>
            <color rgb="FF000000"/>
            <rFont val="Arial"/>
            <family val="0"/>
            <charset val="1"/>
          </rPr>
          <t xml:space="preserve">Any public facing webpage with info about an account owner.</t>
        </r>
      </text>
    </comment>
    <comment ref="B19" authorId="0">
      <text>
        <r>
          <rPr>
            <sz val="10"/>
            <color rgb="FF000000"/>
            <rFont val="Arial"/>
            <family val="0"/>
            <charset val="1"/>
          </rPr>
          <t xml:space="preserve">Is a depositor able to upload data  from Dropbox, etc.?</t>
        </r>
      </text>
    </comment>
    <comment ref="B20" authorId="0">
      <text>
        <r>
          <rPr>
            <sz val="10"/>
            <color rgb="FF000000"/>
            <rFont val="Arial"/>
            <family val="0"/>
            <charset val="1"/>
          </rPr>
          <t xml:space="preserve">https://github.com/IQSS/dataverse/issues/70</t>
        </r>
      </text>
    </comment>
    <comment ref="B21" authorId="0">
      <text>
        <r>
          <rPr>
            <sz val="10"/>
            <color rgb="FF000000"/>
            <rFont val="Arial"/>
            <family val="0"/>
            <charset val="1"/>
          </rPr>
          <t xml:space="preserve">Are depositors able to embed views of their data onto other websites/applications?</t>
        </r>
      </text>
    </comment>
    <comment ref="B32" authorId="0">
      <text>
        <r>
          <rPr>
            <sz val="10"/>
            <color rgb="FF000000"/>
            <rFont val="Arial"/>
            <family val="0"/>
            <charset val="1"/>
          </rPr>
          <t xml:space="preserve">Can depositors restrict access?</t>
        </r>
      </text>
    </comment>
    <comment ref="B34" authorId="0">
      <text>
        <r>
          <rPr>
            <sz val="10"/>
            <color rgb="FF000000"/>
            <rFont val="Arial"/>
            <family val="0"/>
            <charset val="1"/>
          </rPr>
          <t xml:space="preserve">Can users view and analyze data within the repository, without additional software?</t>
        </r>
      </text>
    </comment>
    <comment ref="B35" authorId="0">
      <text>
        <r>
          <rPr>
            <sz val="10"/>
            <color rgb="FF000000"/>
            <rFont val="Arial"/>
            <family val="0"/>
            <charset val="1"/>
          </rPr>
          <t xml:space="preserve">By previewing tabular data, we mean looking at some or all of its rows and columns without needing to download a file.</t>
        </r>
      </text>
    </comment>
    <comment ref="B38" authorId="0">
      <text>
        <r>
          <rPr>
            <sz val="10"/>
            <color rgb="FF000000"/>
            <rFont val="Arial"/>
            <family val="0"/>
            <charset val="1"/>
          </rPr>
          <t xml:space="preserve">May need to be expanded. Does repository allow users to customize metadata fields? Are users able to describe files? Datasets?</t>
        </r>
      </text>
    </comment>
    <comment ref="B40" authorId="0">
      <text>
        <r>
          <rPr>
            <sz val="10"/>
            <color rgb="FF000000"/>
            <rFont val="Arial"/>
            <family val="0"/>
            <charset val="1"/>
          </rPr>
          <t xml:space="preserve">Does the repository allow depositors to set their own terms of use?</t>
        </r>
      </text>
    </comment>
    <comment ref="B42" authorId="0">
      <text>
        <r>
          <rPr>
            <sz val="10"/>
            <color rgb="FF000000"/>
            <rFont val="Arial"/>
            <family val="0"/>
            <charset val="1"/>
          </rPr>
          <t xml:space="preserve">Are users able to contribute datasets to collections?</t>
        </r>
      </text>
    </comment>
    <comment ref="B43" authorId="0">
      <text>
        <r>
          <rPr>
            <sz val="10"/>
            <color rgb="FF000000"/>
            <rFont val="Arial"/>
            <family val="0"/>
            <charset val="1"/>
          </rPr>
          <t xml:space="preserve">https://github.com/IQSS/dataverse/issues/2249</t>
        </r>
      </text>
    </comment>
    <comment ref="B44" authorId="0">
      <text>
        <r>
          <rPr>
            <sz val="10"/>
            <color rgb="FF000000"/>
            <rFont val="Arial"/>
            <family val="0"/>
            <charset val="1"/>
          </rPr>
          <t xml:space="preserve">https://github.com/IQSS/dataverse/issues/70</t>
        </r>
      </text>
    </comment>
    <comment ref="B51" authorId="0">
      <text>
        <r>
          <rPr>
            <sz val="10"/>
            <color rgb="FF000000"/>
            <rFont val="Arial"/>
            <family val="0"/>
            <charset val="1"/>
          </rPr>
          <t xml:space="preserve">The code of the software the repository uses is available and licensed openly.</t>
        </r>
      </text>
    </comment>
    <comment ref="B60" authorId="0">
      <text>
        <r>
          <rPr>
            <sz val="10"/>
            <color rgb="FF000000"/>
            <rFont val="Arial"/>
            <family val="0"/>
            <charset val="1"/>
          </rPr>
          <t xml:space="preserve">Does repository publish their development plans online in some way?</t>
        </r>
      </text>
    </comment>
    <comment ref="G1" authorId="0">
      <text>
        <r>
          <rPr>
            <sz val="12"/>
            <color rgb="FF000000"/>
            <rFont val="Arial"/>
            <family val="0"/>
            <charset val="1"/>
          </rPr>
          <t xml:space="preserve">Should be in category user interface
	-ralph.mueller-pfefferkorn</t>
        </r>
      </text>
    </comment>
    <comment ref="M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Y2" authorId="0">
      <text>
        <r>
          <rPr>
            <sz val="12"/>
            <color rgb="FF000000"/>
            <rFont val="Arial"/>
            <family val="0"/>
            <charset val="1"/>
          </rPr>
          <t xml:space="preserve">Could this be merged with number 3?
	-ralph.mueller-pfefferkorn</t>
        </r>
      </text>
    </comment>
  </commentList>
</comments>
</file>

<file path=xl/sharedStrings.xml><?xml version="1.0" encoding="utf-8"?>
<sst xmlns="http://schemas.openxmlformats.org/spreadsheetml/2006/main" count="1093" uniqueCount="301">
  <si>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</si>
  <si>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</si>
  <si>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</si>
  <si>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Categories</t>
  </si>
  <si>
    <t xml:space="preserve">Software Features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</si>
  <si>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</si>
  <si>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</si>
  <si>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</si>
  <si>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</si>
  <si>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</si>
  <si>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</si>
  <si>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</si>
  <si>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</si>
  <si>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</si>
  <si>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</si>
  <si>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</si>
  <si>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Dendro</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</si>
  <si>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</si>
  <si>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</si>
  <si>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</si>
  <si>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</si>
  <si>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</si>
  <si>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</si>
  <si>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</si>
  <si>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</si>
  <si>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</si>
  <si>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</si>
  <si>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</si>
  <si>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</si>
  <si>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</si>
  <si>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</si>
  <si>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</si>
  <si>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</si>
  <si>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</si>
  <si>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</si>
  <si>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</si>
  <si>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</si>
  <si>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</si>
  <si>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</si>
  <si>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</si>
  <si>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</si>
  <si>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</si>
  <si>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</si>
  <si>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</si>
  <si>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</si>
  <si>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</si>
  <si>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</si>
  <si>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</si>
  <si>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</si>
  <si>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</si>
  <si>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</si>
  <si>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</si>
  <si>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</si>
  <si>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</si>
  <si>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</si>
  <si>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</si>
  <si>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</si>
  <si>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</si>
  <si>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</si>
  <si>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</si>
  <si>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</si>
  <si>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</si>
  <si>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</si>
  <si>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</si>
  <si>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</si>
  <si>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</si>
  <si>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</si>
  <si>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</si>
  <si>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</si>
  <si>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</si>
  <si>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</si>
  <si>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</si>
  <si>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</si>
  <si>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</si>
  <si>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</si>
  <si>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</si>
  <si>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</si>
  <si>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</si>
  <si>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</si>
  <si>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</si>
  <si>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</si>
  <si>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</si>
  <si>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</si>
  <si>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</si>
  <si>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</si>
  <si>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</si>
  <si>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</si>
  <si>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</si>
  <si>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</si>
  <si>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</si>
  <si>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</si>
  <si>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</si>
  <si>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</si>
  <si>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</si>
  <si>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</si>
  <si>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</si>
  <si>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</si>
  <si>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</si>
  <si>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</si>
  <si>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</si>
  <si>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</si>
  <si>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</si>
  <si>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</si>
  <si>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</si>
  <si>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</si>
  <si>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</si>
  <si>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</si>
  <si>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</si>
  <si>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</si>
  <si>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</si>
  <si>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</si>
  <si>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</si>
  <si>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</si>
  <si>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</si>
  <si>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</si>
  <si>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</si>
  <si>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</si>
  <si>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</si>
  <si>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</si>
  <si>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</si>
  <si>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</si>
  <si>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</si>
  <si>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</si>
  <si>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</si>
  <si>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</si>
  <si>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</si>
  <si>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r>
      <rPr>
        <sz val="11"/>
        <rFont val="Arial"/>
        <family val="0"/>
        <charset val="1"/>
      </rPr>
      <t xml:space="preserve">Portuguese FCT Grant, now ended – </t>
    </r>
    <r>
      <rPr>
        <sz val="11"/>
        <color rgb="FF2F2C2A"/>
        <rFont val="Roboto-Regular"/>
        <family val="0"/>
        <charset val="1"/>
      </rPr>
      <t xml:space="preserve">POCI-01-0145-FEDER-016736</t>
    </r>
  </si>
  <si>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</si>
  <si>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</si>
  <si>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</si>
  <si>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</si>
  <si>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</si>
  <si>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</si>
  <si>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</si>
  <si>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</si>
  <si>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</si>
  <si>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</si>
  <si>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</si>
  <si>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</si>
  <si>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</si>
  <si>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</si>
  <si>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</si>
  <si>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</si>
  <si>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</si>
  <si>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</si>
  <si>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</si>
  <si>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</si>
  <si>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</si>
  <si>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</si>
  <si>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Content</t>
  </si>
  <si>
    <t xml:space="preserve">Total # of published datasets as of July 2017</t>
  </si>
  <si>
    <t xml:space="preserve">15,325 data packages (average size of 573MB)</t>
  </si>
  <si>
    <t xml:space="preserve">12,709 public projects</t>
  </si>
  <si>
    <t xml:space="preserve">Total # of published files as of May 2017</t>
  </si>
  <si>
    <t xml:space="preserve">50,000+</t>
  </si>
  <si>
    <t xml:space="preserve">"800,000+"</t>
  </si>
  <si>
    <t xml:space="preserve">~191,837</t>
  </si>
  <si>
    <t xml:space="preserve">Total # of public users as of May 2017</t>
  </si>
  <si>
    <t xml:space="preserve">13,916 (as of July 2016)</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</si>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</sst>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5">
    <numFmt numFmtId="164" formatCode="General"/>
    <numFmt numFmtId="165" formatCode="General"/>
    <numFmt numFmtId="166" formatCode="#,##0"/>
    <numFmt numFmtId="167" formatCode="0"/>
    <numFmt numFmtId="168" formatCode="#,##0.00"/>
  </numFmts>
  <fonts count="30">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sz val="10"/>
      <name val="Arial"/>
      <family val="0"/>
      <charset val="1"/>
    </font>
    <font>
      <b val="true"/>
      <sz val="11"/>
      <name val="Cambria"/>
      <family val="0"/>
      <charset val="1"/>
    </font>
    <font>
      <u val="single"/>
      <sz val="11"/>
      <color rgb="FF000000"/>
      <name val="Cambria"/>
      <family val="0"/>
      <charset val="1"/>
    </font>
    <font>
      <u val="single"/>
      <sz val="10"/>
      <color rgb="FF000000"/>
      <name val="Arial"/>
      <family val="0"/>
      <charset val="1"/>
    </font>
    <font>
      <u val="single"/>
      <sz val="11"/>
      <color rgb="FF000000"/>
      <name val="Arial"/>
      <family val="0"/>
      <charset val="1"/>
    </font>
    <font>
      <b val="true"/>
      <sz val="11"/>
      <name val="Arial"/>
      <family val="0"/>
      <charset val="1"/>
    </font>
    <font>
      <sz val="11"/>
      <name val="Arial"/>
      <family val="0"/>
      <charset val="1"/>
    </font>
    <font>
      <sz val="11"/>
      <color rgb="FF0B8043"/>
      <name val="Arial"/>
      <family val="0"/>
      <charset val="1"/>
    </font>
    <font>
      <sz val="11"/>
      <color rgb="FFC53929"/>
      <name val="Arial"/>
      <family val="0"/>
      <charset val="1"/>
    </font>
    <font>
      <u val="single"/>
      <sz val="11"/>
      <color rgb="FF0B8043"/>
      <name val="Arial"/>
      <family val="0"/>
      <charset val="1"/>
    </font>
    <font>
      <u val="single"/>
      <sz val="11"/>
      <color rgb="FF0000FF"/>
      <name val="Arial"/>
      <family val="0"/>
      <charset val="1"/>
    </font>
    <font>
      <u val="single"/>
      <sz val="11"/>
      <color rgb="FF1155CC"/>
      <name val="Arial"/>
      <family val="0"/>
      <charset val="1"/>
    </font>
    <font>
      <sz val="11"/>
      <color rgb="FFF09300"/>
      <name val="Arial"/>
      <family val="0"/>
      <charset val="1"/>
    </font>
    <font>
      <sz val="11"/>
      <color rgb="FF2F2C2A"/>
      <name val="Roboto-Regular"/>
      <family val="0"/>
      <charset val="1"/>
    </font>
    <font>
      <u val="single"/>
      <sz val="11"/>
      <color rgb="FF1155CC"/>
      <name val="Cambria"/>
      <family val="0"/>
      <charset val="1"/>
    </font>
    <font>
      <b val="true"/>
      <sz val="10"/>
      <name val="Arial"/>
      <family val="0"/>
      <charset val="1"/>
    </font>
    <font>
      <sz val="11"/>
      <color rgb="FFF09300"/>
      <name val="Cambria"/>
      <family val="0"/>
      <charset val="1"/>
    </font>
    <font>
      <u val="single"/>
      <sz val="10"/>
      <color rgb="FF0000FF"/>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charset val="1"/>
    </font>
  </fonts>
  <fills count="6">
    <fill>
      <patternFill patternType="none"/>
    </fill>
    <fill>
      <patternFill patternType="gray125"/>
    </fill>
    <fill>
      <patternFill patternType="solid">
        <fgColor rgb="FFB7B7B7"/>
        <bgColor rgb="FFB6D7A8"/>
      </patternFill>
    </fill>
    <fill>
      <patternFill patternType="solid">
        <fgColor rgb="FFFFFFFF"/>
        <bgColor rgb="FFEEECE1"/>
      </patternFill>
    </fill>
    <fill>
      <patternFill patternType="solid">
        <fgColor rgb="FFB6D7A8"/>
        <bgColor rgb="FFB7B7B7"/>
      </patternFill>
    </fill>
    <fill>
      <patternFill patternType="solid">
        <fgColor rgb="FFEEECE1"/>
        <bgColor rgb="FFFF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right style="thin"/>
      <top style="thin"/>
      <bottom style="thin"/>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right" vertical="bottom" textRotation="0" wrapText="true" indent="0" shrinkToFit="false"/>
      <protection locked="true" hidden="false"/>
    </xf>
    <xf numFmtId="164" fontId="12" fillId="3" borderId="1"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2" borderId="0" xfId="0" applyFont="true" applyBorder="fals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6" fontId="12" fillId="0" borderId="0" xfId="0" applyFont="true" applyBorder="false" applyAlignment="true" applyProtection="false">
      <alignment horizontal="general" vertical="bottom" textRotation="0" wrapText="true" indent="0" shrinkToFit="false"/>
      <protection locked="true" hidden="false"/>
    </xf>
    <xf numFmtId="166" fontId="12" fillId="0" borderId="0" xfId="0" applyFont="true" applyBorder="false" applyAlignment="true" applyProtection="false">
      <alignment horizontal="right" vertical="bottom" textRotation="0" wrapText="true" indent="0" shrinkToFit="false"/>
      <protection locked="true" hidden="false"/>
    </xf>
    <xf numFmtId="165" fontId="23" fillId="0" borderId="0" xfId="0" applyFont="true" applyBorder="fals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7" fontId="12" fillId="4" borderId="0" xfId="0" applyFont="true" applyBorder="true" applyAlignment="true" applyProtection="false">
      <alignment horizontal="left" vertical="center" textRotation="0" wrapText="tru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7" fontId="24" fillId="4" borderId="0" xfId="0" applyFont="true" applyBorder="tru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7" fontId="24" fillId="4" borderId="0" xfId="0" applyFont="true" applyBorder="true" applyAlignment="true" applyProtection="false">
      <alignment horizontal="center" vertical="center" textRotation="0" wrapText="false" indent="0" shrinkToFit="false"/>
      <protection locked="true" hidden="false"/>
    </xf>
    <xf numFmtId="168" fontId="24" fillId="0" borderId="0" xfId="0" applyFont="true" applyBorder="false" applyAlignment="true" applyProtection="false">
      <alignment horizontal="center" vertical="center" textRotation="0" wrapText="false" indent="0" shrinkToFit="false"/>
      <protection locked="true" hidden="false"/>
    </xf>
    <xf numFmtId="165" fontId="27"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4"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0"/>
        <color rgb="FF0B8043"/>
      </font>
      <fill>
        <patternFill>
          <bgColor rgb="FFFFFFFF"/>
        </patternFill>
      </fill>
    </dxf>
    <dxf>
      <font>
        <name val="Arial"/>
        <charset val="1"/>
        <family val="0"/>
        <color rgb="FFC53929"/>
      </font>
      <fill>
        <patternFill>
          <bgColor rgb="FFFFFFFF"/>
        </patternFill>
      </fill>
    </dxf>
    <dxf>
      <font>
        <name val="Arial"/>
        <charset val="1"/>
        <family val="0"/>
        <color rgb="FFF093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2F2C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K3" activePane="bottomRight" state="frozen"/>
      <selection pane="topLeft" activeCell="A1" activeCellId="0" sqref="A1"/>
      <selection pane="topRight" activeCell="K1" activeCellId="0" sqref="K1"/>
      <selection pane="bottomLeft" activeCell="A3" activeCellId="0" sqref="A3"/>
      <selection pane="bottomRight" activeCell="Q3" activeCellId="0" sqref="Q3"/>
    </sheetView>
  </sheetViews>
  <sheetFormatPr defaultColWidth="14.4453125" defaultRowHeight="12.8" zeroHeight="false" outlineLevelRow="0" outlineLevelCol="0"/>
  <cols>
    <col collapsed="false" customWidth="true" hidden="false" outlineLevel="0" max="1" min="1" style="4" width="17.29"/>
    <col collapsed="false" customWidth="true" hidden="false" outlineLevel="0" max="2" min="2" style="4" width="74.42"/>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false" hidden="true" outlineLevel="0" max="16" min="15" style="4" width="14.43"/>
    <col collapsed="false" customWidth="true" hidden="false" outlineLevel="0" max="17" min="17" style="5" width="19.12"/>
    <col collapsed="false" customWidth="false" hidden="false" outlineLevel="0" max="64" min="18" style="4" width="14.43"/>
  </cols>
  <sheetData>
    <row r="1" customFormat="false" ht="39.85" hidden="false" customHeight="false" outlineLevel="0" collapsed="false">
      <c r="A1" s="6" t="s">
        <v>3</v>
      </c>
      <c r="B1" s="6" t="s">
        <v>4</v>
      </c>
      <c r="C1" s="7" t="str">
        <f aca="false">HYPERLINK("https://data.boston.gov/","Analyze Boston (CKAN)")</f>
        <v>Analyze Boston (CKAN)</v>
      </c>
      <c r="D1" s="8" t="s">
        <v>5</v>
      </c>
      <c r="E1" s="8" t="s">
        <v>6</v>
      </c>
      <c r="F1" s="8" t="s">
        <v>7</v>
      </c>
      <c r="G1" s="8" t="str">
        <f aca="false">HYPERLINK("https://dataverse.harvard.edu/","Harvard Dataverse")</f>
        <v>Harvard Dataverse</v>
      </c>
      <c r="H1" s="8" t="s">
        <v>8</v>
      </c>
      <c r="I1" s="8" t="s">
        <v>9</v>
      </c>
      <c r="J1" s="8" t="s">
        <v>10</v>
      </c>
      <c r="K1" s="9" t="str">
        <f aca="false">HYPERLINK("https://osf.io/","Open Science Framework")</f>
        <v>Open Science Framework</v>
      </c>
      <c r="L1" s="10" t="s">
        <v>11</v>
      </c>
      <c r="M1" s="10" t="s">
        <v>12</v>
      </c>
      <c r="N1" s="10" t="s">
        <v>13</v>
      </c>
      <c r="O1" s="10" t="s">
        <v>14</v>
      </c>
      <c r="P1" s="10" t="s">
        <v>15</v>
      </c>
      <c r="Q1" s="11" t="s">
        <v>16</v>
      </c>
    </row>
    <row r="2" customFormat="false" ht="37.3" hidden="false" customHeight="true" outlineLevel="0" collapsed="false">
      <c r="A2" s="12" t="s">
        <v>17</v>
      </c>
      <c r="B2" s="12" t="s">
        <v>18</v>
      </c>
      <c r="C2" s="13" t="s">
        <v>12</v>
      </c>
      <c r="D2" s="14" t="s">
        <v>12</v>
      </c>
      <c r="E2" s="14" t="s">
        <v>19</v>
      </c>
      <c r="F2" s="14" t="s">
        <v>11</v>
      </c>
      <c r="G2" s="14" t="s">
        <v>11</v>
      </c>
      <c r="H2" s="14" t="s">
        <v>11</v>
      </c>
      <c r="I2" s="14" t="s">
        <v>11</v>
      </c>
      <c r="J2" s="14" t="s">
        <v>11</v>
      </c>
      <c r="K2" s="14" t="s">
        <v>11</v>
      </c>
      <c r="L2" s="10" t="n">
        <f aca="false">COUNTIF(G2:J2,"Yes*")</f>
        <v>4</v>
      </c>
      <c r="M2" s="10" t="n">
        <f aca="false">COUNTIF(G2:J2,"NO*")</f>
        <v>0</v>
      </c>
      <c r="N2" s="15" t="n">
        <f aca="false">L2-M2</f>
        <v>4</v>
      </c>
      <c r="O2" s="15" t="n">
        <f aca="false">IF(LEFT(G2,3)="YES",COUNTIF(F2:J2,"NO*"), 0)</f>
        <v>0</v>
      </c>
      <c r="P2" s="15" t="n">
        <f aca="false">IF(LEFT(G2,2)="NO",COUNTIF(F2:J2,"YES*"), 0)</f>
        <v>0</v>
      </c>
      <c r="Q2" s="11" t="s">
        <v>12</v>
      </c>
    </row>
    <row r="3" customFormat="false" ht="50" hidden="false" customHeight="true" outlineLevel="0" collapsed="false">
      <c r="A3" s="12" t="s">
        <v>20</v>
      </c>
      <c r="B3" s="12" t="s">
        <v>21</v>
      </c>
      <c r="C3" s="13" t="s">
        <v>22</v>
      </c>
      <c r="D3" s="16" t="s">
        <v>12</v>
      </c>
      <c r="E3" s="16" t="s">
        <v>12</v>
      </c>
      <c r="F3" s="14" t="s">
        <v>11</v>
      </c>
      <c r="G3" s="14" t="s">
        <v>11</v>
      </c>
      <c r="H3" s="16" t="s">
        <v>23</v>
      </c>
      <c r="I3" s="14" t="s">
        <v>11</v>
      </c>
      <c r="J3" s="16" t="s">
        <v>24</v>
      </c>
      <c r="K3" s="14" t="s">
        <v>11</v>
      </c>
      <c r="L3" s="10" t="n">
        <f aca="false">COUNTIF(G3:J3,"Yes*")</f>
        <v>2</v>
      </c>
      <c r="M3" s="10" t="n">
        <f aca="false">COUNTIF(G3:J3,"NO*")</f>
        <v>1</v>
      </c>
      <c r="N3" s="15" t="n">
        <f aca="false">L3-M3</f>
        <v>1</v>
      </c>
      <c r="O3" s="15" t="n">
        <f aca="false">IF(LEFT(G3,3)="YES",COUNTIF(F3:J3,"NO*"), 0)</f>
        <v>1</v>
      </c>
      <c r="P3" s="15" t="n">
        <f aca="false">IF(LEFT(G3,2)="NO",COUNTIF(F3:J3,"YES*"), 0)</f>
        <v>0</v>
      </c>
      <c r="Q3" s="11" t="s">
        <v>12</v>
      </c>
    </row>
    <row r="4" customFormat="false" ht="38.7" hidden="false" customHeight="true" outlineLevel="0" collapsed="false">
      <c r="A4" s="12" t="s">
        <v>20</v>
      </c>
      <c r="B4" s="12" t="s">
        <v>25</v>
      </c>
      <c r="C4" s="13" t="s">
        <v>22</v>
      </c>
      <c r="D4" s="16" t="s">
        <v>12</v>
      </c>
      <c r="E4" s="14" t="s">
        <v>12</v>
      </c>
      <c r="F4" s="14" t="s">
        <v>12</v>
      </c>
      <c r="G4" s="14" t="s">
        <v>11</v>
      </c>
      <c r="H4" s="16" t="s">
        <v>12</v>
      </c>
      <c r="I4" s="16" t="s">
        <v>26</v>
      </c>
      <c r="J4" s="16" t="s">
        <v>12</v>
      </c>
      <c r="K4" s="16" t="s">
        <v>12</v>
      </c>
      <c r="L4" s="10" t="n">
        <f aca="false">COUNTIF(G4:J4,"Yes*")</f>
        <v>2</v>
      </c>
      <c r="M4" s="10" t="n">
        <f aca="false">COUNTIF(G4:J4,"NO*")</f>
        <v>2</v>
      </c>
      <c r="N4" s="15" t="n">
        <f aca="false">L4-M4</f>
        <v>0</v>
      </c>
      <c r="O4" s="15" t="n">
        <f aca="false">IF(LEFT(G4,3)="YES",COUNTIF(F4:J4,"NO*"), 0)</f>
        <v>3</v>
      </c>
      <c r="P4" s="15" t="n">
        <f aca="false">IF(LEFT(G4,2)="NO",COUNTIF(F4:J4,"YES*"), 0)</f>
        <v>0</v>
      </c>
      <c r="Q4" s="11" t="s">
        <v>12</v>
      </c>
    </row>
    <row r="5" customFormat="false" ht="80.1" hidden="false" customHeight="true" outlineLevel="0" collapsed="false">
      <c r="A5" s="17" t="s">
        <v>27</v>
      </c>
      <c r="B5" s="17" t="s">
        <v>28</v>
      </c>
      <c r="C5" s="13" t="s">
        <v>22</v>
      </c>
      <c r="D5" s="10" t="s">
        <v>12</v>
      </c>
      <c r="E5" s="10" t="s">
        <v>11</v>
      </c>
      <c r="F5" s="10" t="s">
        <v>11</v>
      </c>
      <c r="G5" s="16" t="s">
        <v>12</v>
      </c>
      <c r="H5" s="14" t="s">
        <v>11</v>
      </c>
      <c r="I5" s="10" t="s">
        <v>11</v>
      </c>
      <c r="J5" s="10" t="s">
        <v>11</v>
      </c>
      <c r="K5" s="14" t="s">
        <v>11</v>
      </c>
      <c r="L5" s="10" t="n">
        <f aca="false">COUNTIF(G5:J5,"Yes*")</f>
        <v>3</v>
      </c>
      <c r="M5" s="10" t="n">
        <f aca="false">COUNTIF(G5:J5,"NO*")</f>
        <v>1</v>
      </c>
      <c r="N5" s="15" t="n">
        <f aca="false">L5-M5</f>
        <v>2</v>
      </c>
      <c r="O5" s="15" t="n">
        <f aca="false">IF(LEFT(G5,3)="YES",COUNTIF(F5:J5,"NO*"), 0)</f>
        <v>0</v>
      </c>
      <c r="P5" s="15" t="n">
        <f aca="false">IF(LEFT(G5,2)="NO",COUNTIF(F5:J5,"YES*"), 0)</f>
        <v>4</v>
      </c>
      <c r="Q5" s="11" t="s">
        <v>11</v>
      </c>
    </row>
    <row r="6" customFormat="false" ht="40.8" hidden="false" customHeight="true" outlineLevel="0" collapsed="false">
      <c r="A6" s="17" t="s">
        <v>29</v>
      </c>
      <c r="B6" s="17" t="s">
        <v>30</v>
      </c>
      <c r="C6" s="10" t="s">
        <v>22</v>
      </c>
      <c r="D6" s="10" t="s">
        <v>12</v>
      </c>
      <c r="E6" s="10" t="s">
        <v>12</v>
      </c>
      <c r="F6" s="10" t="s">
        <v>11</v>
      </c>
      <c r="G6" s="16" t="s">
        <v>12</v>
      </c>
      <c r="H6" s="14" t="s">
        <v>11</v>
      </c>
      <c r="I6" s="10" t="s">
        <v>12</v>
      </c>
      <c r="J6" s="10" t="s">
        <v>12</v>
      </c>
      <c r="K6" s="14" t="s">
        <v>11</v>
      </c>
      <c r="L6" s="10" t="n">
        <f aca="false">COUNTIF(G6:J6,"Yes*")</f>
        <v>1</v>
      </c>
      <c r="M6" s="10" t="n">
        <f aca="false">COUNTIF(G6:J6,"NO*")</f>
        <v>3</v>
      </c>
      <c r="N6" s="15" t="n">
        <f aca="false">L6-M6</f>
        <v>-2</v>
      </c>
      <c r="O6" s="15" t="n">
        <f aca="false">IF(LEFT(G6,3)="YES",COUNTIF(F6:J6,"NO*"), 0)</f>
        <v>0</v>
      </c>
      <c r="P6" s="15" t="n">
        <f aca="false">IF(LEFT(G6,2)="NO",COUNTIF(F6:J6,"YES*"), 0)</f>
        <v>2</v>
      </c>
      <c r="Q6" s="11" t="s">
        <v>11</v>
      </c>
    </row>
    <row r="7" customFormat="false" ht="17.25" hidden="false" customHeight="true" outlineLevel="0" collapsed="false">
      <c r="A7" s="17" t="s">
        <v>20</v>
      </c>
      <c r="B7" s="17" t="s">
        <v>31</v>
      </c>
      <c r="C7" s="10" t="s">
        <v>11</v>
      </c>
      <c r="D7" s="10" t="s">
        <v>12</v>
      </c>
      <c r="E7" s="10" t="s">
        <v>12</v>
      </c>
      <c r="F7" s="10" t="s">
        <v>12</v>
      </c>
      <c r="G7" s="16" t="s">
        <v>32</v>
      </c>
      <c r="H7" s="16" t="s">
        <v>12</v>
      </c>
      <c r="I7" s="10" t="s">
        <v>12</v>
      </c>
      <c r="J7" s="10" t="s">
        <v>12</v>
      </c>
      <c r="K7" s="16" t="s">
        <v>12</v>
      </c>
      <c r="L7" s="10" t="n">
        <f aca="false">COUNTIF(G7:J7,"Yes*")</f>
        <v>0</v>
      </c>
      <c r="M7" s="10" t="n">
        <f aca="false">COUNTIF(G7:J7,"NO*")</f>
        <v>4</v>
      </c>
      <c r="N7" s="15" t="n">
        <f aca="false">L7-M7</f>
        <v>-4</v>
      </c>
      <c r="O7" s="15" t="n">
        <f aca="false">IF(LEFT(G7,3)="YES",COUNTIF(F7:J7,"NO*"), 0)</f>
        <v>0</v>
      </c>
      <c r="P7" s="15" t="n">
        <f aca="false">IF(LEFT(G7,2)="NO",COUNTIF(F7:J7,"YES*"), 0)</f>
        <v>0</v>
      </c>
      <c r="Q7" s="11" t="s">
        <v>12</v>
      </c>
    </row>
    <row r="8" customFormat="false" ht="46.45" hidden="false" customHeight="true" outlineLevel="0" collapsed="false">
      <c r="A8" s="12" t="s">
        <v>27</v>
      </c>
      <c r="B8" s="12" t="s">
        <v>33</v>
      </c>
      <c r="C8" s="13" t="s">
        <v>12</v>
      </c>
      <c r="D8" s="13" t="s">
        <v>11</v>
      </c>
      <c r="E8" s="13" t="s">
        <v>12</v>
      </c>
      <c r="F8" s="13" t="s">
        <v>12</v>
      </c>
      <c r="G8" s="14" t="s">
        <v>11</v>
      </c>
      <c r="H8" s="14" t="s">
        <v>11</v>
      </c>
      <c r="I8" s="13" t="s">
        <v>11</v>
      </c>
      <c r="J8" s="13" t="s">
        <v>12</v>
      </c>
      <c r="K8" s="16" t="s">
        <v>12</v>
      </c>
      <c r="L8" s="10" t="n">
        <f aca="false">COUNTIF(G8:J8,"Yes*")</f>
        <v>3</v>
      </c>
      <c r="M8" s="10" t="n">
        <f aca="false">COUNTIF(G8:J8,"NO*")</f>
        <v>1</v>
      </c>
      <c r="N8" s="15" t="n">
        <f aca="false">L8-M8</f>
        <v>2</v>
      </c>
      <c r="O8" s="15" t="n">
        <f aca="false">IF(LEFT(G8,3)="YES",COUNTIF(F8:J8,"NO*"), 0)</f>
        <v>2</v>
      </c>
      <c r="P8" s="15" t="n">
        <f aca="false">IF(LEFT(G8,2)="NO",COUNTIF(F8:J8,"YES*"), 0)</f>
        <v>0</v>
      </c>
      <c r="Q8" s="11" t="s">
        <v>11</v>
      </c>
    </row>
    <row r="9" customFormat="false" ht="31.65" hidden="false" customHeight="true" outlineLevel="0" collapsed="false">
      <c r="A9" s="12" t="s">
        <v>34</v>
      </c>
      <c r="B9" s="12" t="s">
        <v>35</v>
      </c>
      <c r="C9" s="13" t="s">
        <v>11</v>
      </c>
      <c r="D9" s="14" t="s">
        <v>11</v>
      </c>
      <c r="E9" s="14" t="s">
        <v>11</v>
      </c>
      <c r="F9" s="14" t="s">
        <v>11</v>
      </c>
      <c r="G9" s="14" t="s">
        <v>11</v>
      </c>
      <c r="H9" s="14" t="s">
        <v>11</v>
      </c>
      <c r="I9" s="16" t="s">
        <v>12</v>
      </c>
      <c r="J9" s="14" t="s">
        <v>11</v>
      </c>
      <c r="K9" s="14" t="s">
        <v>11</v>
      </c>
      <c r="L9" s="10" t="n">
        <f aca="false">COUNTIF(G9:J9,"Yes*")</f>
        <v>3</v>
      </c>
      <c r="M9" s="10" t="n">
        <f aca="false">COUNTIF(G9:J9,"NO*")</f>
        <v>1</v>
      </c>
      <c r="N9" s="15" t="n">
        <f aca="false">L9-M9</f>
        <v>2</v>
      </c>
      <c r="O9" s="15" t="n">
        <f aca="false">IF(LEFT(G9,3)="YES",COUNTIF(F9:J9,"NO*"), 0)</f>
        <v>1</v>
      </c>
      <c r="P9" s="15" t="n">
        <f aca="false">IF(LEFT(G9,2)="NO",COUNTIF(F9:J9,"YES*"), 0)</f>
        <v>0</v>
      </c>
      <c r="Q9" s="11" t="s">
        <v>11</v>
      </c>
    </row>
    <row r="10" customFormat="false" ht="43.65" hidden="false" customHeight="true" outlineLevel="0" collapsed="false">
      <c r="A10" s="12" t="s">
        <v>36</v>
      </c>
      <c r="B10" s="12" t="s">
        <v>37</v>
      </c>
      <c r="C10" s="10" t="s">
        <v>22</v>
      </c>
      <c r="E10" s="14" t="s">
        <v>11</v>
      </c>
      <c r="F10" s="16" t="s">
        <v>12</v>
      </c>
      <c r="G10" s="14" t="s">
        <v>11</v>
      </c>
      <c r="H10" s="16" t="s">
        <v>12</v>
      </c>
      <c r="I10" s="16" t="s">
        <v>12</v>
      </c>
      <c r="J10" s="16" t="s">
        <v>12</v>
      </c>
      <c r="K10" s="14" t="s">
        <v>11</v>
      </c>
      <c r="L10" s="10" t="n">
        <f aca="false">COUNTIF(G10:J10,"Yes*")</f>
        <v>1</v>
      </c>
      <c r="M10" s="10" t="n">
        <f aca="false">COUNTIF(G10:J10,"NO*")</f>
        <v>3</v>
      </c>
      <c r="N10" s="15" t="n">
        <f aca="false">L10-M10</f>
        <v>-2</v>
      </c>
      <c r="O10" s="15" t="n">
        <f aca="false">IF(LEFT(G10,3)="YES",COUNTIF(F10:J10,"NO*"), 0)</f>
        <v>4</v>
      </c>
      <c r="P10" s="15" t="n">
        <f aca="false">IF(LEFT(G10,2)="NO",COUNTIF(F10:J10,"YES*"), 0)</f>
        <v>0</v>
      </c>
      <c r="Q10" s="11" t="s">
        <v>12</v>
      </c>
    </row>
    <row r="11" customFormat="false" ht="51.3" hidden="false" customHeight="true" outlineLevel="0" collapsed="false">
      <c r="A11" s="12" t="s">
        <v>38</v>
      </c>
      <c r="B11" s="12" t="s">
        <v>39</v>
      </c>
      <c r="C11" s="13" t="s">
        <v>40</v>
      </c>
      <c r="D11" s="16" t="s">
        <v>12</v>
      </c>
      <c r="E11" s="18" t="str">
        <f aca="false">HYPERLINK("https://cci.drexel.edu/hivewiki/index.php/Exploring_HIVE_in_Dryad","Yes - using HIVE, for curators only")</f>
        <v>Yes - using HIVE, for curators only</v>
      </c>
      <c r="F11" s="16" t="s">
        <v>12</v>
      </c>
      <c r="G11" s="14" t="s">
        <v>11</v>
      </c>
      <c r="H11" s="16" t="s">
        <v>23</v>
      </c>
      <c r="I11" s="14" t="s">
        <v>11</v>
      </c>
      <c r="J11" s="16" t="s">
        <v>12</v>
      </c>
      <c r="K11" s="16" t="s">
        <v>23</v>
      </c>
      <c r="L11" s="10" t="n">
        <f aca="false">COUNTIF(G11:J11,"Yes*")</f>
        <v>2</v>
      </c>
      <c r="M11" s="10" t="n">
        <f aca="false">COUNTIF(G11:J11,"NO*")</f>
        <v>1</v>
      </c>
      <c r="N11" s="15" t="n">
        <f aca="false">L11-M11</f>
        <v>1</v>
      </c>
      <c r="O11" s="15" t="n">
        <f aca="false">IF(LEFT(G11,3)="YES",COUNTIF(F11:J11,"NO*"), 0)</f>
        <v>2</v>
      </c>
      <c r="P11" s="15" t="n">
        <f aca="false">IF(LEFT(G11,2)="NO",COUNTIF(F11:J11,"YES*"), 0)</f>
        <v>0</v>
      </c>
      <c r="Q11" s="11" t="s">
        <v>12</v>
      </c>
    </row>
    <row r="12" customFormat="false" ht="68.4" hidden="false" customHeight="true" outlineLevel="0" collapsed="false">
      <c r="A12" s="17" t="s">
        <v>29</v>
      </c>
      <c r="B12" s="17" t="s">
        <v>41</v>
      </c>
      <c r="C12" s="10" t="s">
        <v>22</v>
      </c>
      <c r="D12" s="10" t="s">
        <v>11</v>
      </c>
      <c r="E12" s="10" t="s">
        <v>12</v>
      </c>
      <c r="F12" s="10" t="s">
        <v>11</v>
      </c>
      <c r="G12" s="16" t="s">
        <v>12</v>
      </c>
      <c r="H12" s="14" t="s">
        <v>11</v>
      </c>
      <c r="I12" s="10" t="s">
        <v>12</v>
      </c>
      <c r="J12" s="10" t="s">
        <v>12</v>
      </c>
      <c r="K12" s="14" t="s">
        <v>11</v>
      </c>
      <c r="L12" s="10" t="n">
        <f aca="false">COUNTIF(G12:J12,"Yes*")</f>
        <v>1</v>
      </c>
      <c r="M12" s="10" t="n">
        <f aca="false">COUNTIF(G12:J12,"NO*")</f>
        <v>3</v>
      </c>
      <c r="N12" s="15" t="n">
        <f aca="false">L12-M12</f>
        <v>-2</v>
      </c>
      <c r="O12" s="15" t="n">
        <f aca="false">IF(LEFT(G12,3)="YES",COUNTIF(F12:J12,"NO*"), 0)</f>
        <v>0</v>
      </c>
      <c r="P12" s="15" t="n">
        <f aca="false">IF(LEFT(G12,2)="NO",COUNTIF(F12:J12,"YES*"), 0)</f>
        <v>2</v>
      </c>
      <c r="Q12" s="11" t="s">
        <v>11</v>
      </c>
    </row>
    <row r="13" customFormat="false" ht="17.25" hidden="false" customHeight="true" outlineLevel="0" collapsed="false">
      <c r="A13" s="12" t="s">
        <v>42</v>
      </c>
      <c r="B13" s="12" t="s">
        <v>43</v>
      </c>
      <c r="C13" s="13" t="s">
        <v>12</v>
      </c>
      <c r="D13" s="16" t="s">
        <v>12</v>
      </c>
      <c r="E13" s="14" t="s">
        <v>11</v>
      </c>
      <c r="F13" s="14" t="s">
        <v>11</v>
      </c>
      <c r="G13" s="14" t="s">
        <v>11</v>
      </c>
      <c r="H13" s="14" t="s">
        <v>11</v>
      </c>
      <c r="I13" s="14" t="s">
        <v>11</v>
      </c>
      <c r="J13" s="14" t="s">
        <v>11</v>
      </c>
      <c r="K13" s="14" t="s">
        <v>11</v>
      </c>
      <c r="L13" s="10" t="n">
        <f aca="false">COUNTIF(G13:J13,"Yes*")</f>
        <v>4</v>
      </c>
      <c r="M13" s="10" t="n">
        <f aca="false">COUNTIF(G13:J13,"NO*")</f>
        <v>0</v>
      </c>
      <c r="N13" s="15" t="n">
        <f aca="false">L13-M13</f>
        <v>4</v>
      </c>
      <c r="O13" s="15" t="n">
        <f aca="false">IF(LEFT(G13,3)="YES",COUNTIF(F13:J13,"NO*"), 0)</f>
        <v>0</v>
      </c>
      <c r="P13" s="15" t="n">
        <f aca="false">IF(LEFT(G13,2)="NO",COUNTIF(F13:J13,"YES*"), 0)</f>
        <v>0</v>
      </c>
      <c r="Q13" s="11" t="s">
        <v>11</v>
      </c>
    </row>
    <row r="14" customFormat="false" ht="35.9" hidden="false" customHeight="true" outlineLevel="0" collapsed="false">
      <c r="A14" s="12" t="s">
        <v>17</v>
      </c>
      <c r="B14" s="12" t="s">
        <v>44</v>
      </c>
      <c r="C14" s="13" t="s">
        <v>12</v>
      </c>
      <c r="D14" s="14" t="s">
        <v>12</v>
      </c>
      <c r="E14" s="14" t="s">
        <v>11</v>
      </c>
      <c r="F14" s="14" t="s">
        <v>11</v>
      </c>
      <c r="G14" s="14" t="s">
        <v>11</v>
      </c>
      <c r="H14" s="14" t="s">
        <v>11</v>
      </c>
      <c r="I14" s="14" t="s">
        <v>11</v>
      </c>
      <c r="J14" s="14" t="s">
        <v>12</v>
      </c>
      <c r="K14" s="14" t="s">
        <v>11</v>
      </c>
      <c r="L14" s="10" t="n">
        <f aca="false">COUNTIF(G14:J14,"Yes*")</f>
        <v>3</v>
      </c>
      <c r="M14" s="10" t="n">
        <f aca="false">COUNTIF(G14:J14,"NO*")</f>
        <v>1</v>
      </c>
      <c r="N14" s="15" t="n">
        <f aca="false">L14-M14</f>
        <v>2</v>
      </c>
      <c r="O14" s="15" t="n">
        <f aca="false">IF(LEFT(G14,3)="YES",COUNTIF(F14:J14,"NO*"), 0)</f>
        <v>1</v>
      </c>
      <c r="P14" s="15" t="n">
        <f aca="false">IF(LEFT(G14,2)="NO",COUNTIF(F14:J14,"YES*"), 0)</f>
        <v>0</v>
      </c>
      <c r="Q14" s="11" t="s">
        <v>12</v>
      </c>
    </row>
    <row r="15" customFormat="false" ht="47.15" hidden="false" customHeight="true" outlineLevel="0" collapsed="false">
      <c r="A15" s="17" t="s">
        <v>45</v>
      </c>
      <c r="B15" s="12" t="s">
        <v>46</v>
      </c>
      <c r="C15" s="13" t="s">
        <v>12</v>
      </c>
      <c r="D15" s="16" t="s">
        <v>12</v>
      </c>
      <c r="E15" s="14" t="s">
        <v>12</v>
      </c>
      <c r="F15" s="14" t="s">
        <v>12</v>
      </c>
      <c r="G15" s="14" t="s">
        <v>11</v>
      </c>
      <c r="H15" s="16" t="s">
        <v>12</v>
      </c>
      <c r="I15" s="16" t="s">
        <v>11</v>
      </c>
      <c r="J15" s="16" t="s">
        <v>47</v>
      </c>
      <c r="K15" s="16" t="s">
        <v>12</v>
      </c>
      <c r="L15" s="10" t="n">
        <f aca="false">COUNTIF(G15:J15,"Yes*")</f>
        <v>3</v>
      </c>
      <c r="M15" s="10" t="n">
        <f aca="false">COUNTIF(G15:J15,"NO*")</f>
        <v>1</v>
      </c>
      <c r="N15" s="15" t="n">
        <f aca="false">L15-M15</f>
        <v>2</v>
      </c>
      <c r="O15" s="15" t="n">
        <f aca="false">IF(LEFT(G15,3)="YES",COUNTIF(F15:J15,"NO*"), 0)</f>
        <v>2</v>
      </c>
      <c r="P15" s="15" t="n">
        <f aca="false">IF(LEFT(G15,2)="NO",COUNTIF(F15:J15,"YES*"), 0)</f>
        <v>0</v>
      </c>
      <c r="Q15" s="11" t="s">
        <v>11</v>
      </c>
    </row>
    <row r="16" customFormat="false" ht="17.25" hidden="false" customHeight="true" outlineLevel="0" collapsed="false">
      <c r="A16" s="12" t="s">
        <v>34</v>
      </c>
      <c r="B16" s="12" t="s">
        <v>48</v>
      </c>
      <c r="C16" s="13" t="s">
        <v>22</v>
      </c>
      <c r="D16" s="14" t="s">
        <v>11</v>
      </c>
      <c r="E16" s="16" t="s">
        <v>12</v>
      </c>
      <c r="F16" s="16" t="s">
        <v>12</v>
      </c>
      <c r="G16" s="14" t="s">
        <v>11</v>
      </c>
      <c r="H16" s="16" t="s">
        <v>49</v>
      </c>
      <c r="I16" s="16" t="s">
        <v>12</v>
      </c>
      <c r="J16" s="16" t="s">
        <v>12</v>
      </c>
      <c r="K16" s="14" t="s">
        <v>11</v>
      </c>
      <c r="L16" s="10" t="n">
        <f aca="false">COUNTIF(G16:J16,"Yes*")</f>
        <v>1</v>
      </c>
      <c r="M16" s="10" t="n">
        <f aca="false">COUNTIF(G16:J16,"NO*")</f>
        <v>2</v>
      </c>
      <c r="N16" s="15" t="n">
        <f aca="false">L16-M16</f>
        <v>-1</v>
      </c>
      <c r="O16" s="15" t="n">
        <f aca="false">IF(LEFT(G16,3)="YES",COUNTIF(F16:J16,"NO*"), 0)</f>
        <v>3</v>
      </c>
      <c r="P16" s="15" t="n">
        <f aca="false">IF(LEFT(G16,2)="NO",COUNTIF(F16:J16,"YES*"), 0)</f>
        <v>0</v>
      </c>
      <c r="Q16" s="11" t="s">
        <v>12</v>
      </c>
    </row>
    <row r="17" customFormat="false" ht="17.25" hidden="false" customHeight="true" outlineLevel="0" collapsed="false">
      <c r="A17" s="17" t="s">
        <v>50</v>
      </c>
      <c r="B17" s="17" t="s">
        <v>51</v>
      </c>
      <c r="C17" s="10" t="s">
        <v>12</v>
      </c>
      <c r="D17" s="10" t="s">
        <v>52</v>
      </c>
      <c r="E17" s="10" t="s">
        <v>12</v>
      </c>
      <c r="F17" s="10" t="s">
        <v>53</v>
      </c>
      <c r="G17" s="16" t="s">
        <v>54</v>
      </c>
      <c r="H17" s="13" t="s">
        <v>55</v>
      </c>
      <c r="I17" s="10" t="s">
        <v>12</v>
      </c>
      <c r="J17" s="10" t="s">
        <v>12</v>
      </c>
      <c r="K17" s="14" t="s">
        <v>11</v>
      </c>
      <c r="L17" s="10" t="n">
        <f aca="false">COUNTIF(G17:J17,"Yes*")</f>
        <v>0</v>
      </c>
      <c r="M17" s="10" t="n">
        <f aca="false">COUNTIF(G17:J17,"NO*")</f>
        <v>3</v>
      </c>
      <c r="N17" s="15" t="n">
        <f aca="false">L17-M17</f>
        <v>-3</v>
      </c>
      <c r="O17" s="15" t="n">
        <f aca="false">IF(LEFT(G17,3)="YES",COUNTIF(F17:J17,"NO*"), 0)</f>
        <v>0</v>
      </c>
      <c r="P17" s="15" t="n">
        <f aca="false">IF(LEFT(G17,2)="NO",COUNTIF(F17:J17,"YES*"), 0)</f>
        <v>1</v>
      </c>
      <c r="Q17" s="11" t="s">
        <v>11</v>
      </c>
    </row>
    <row r="18" customFormat="false" ht="17.25" hidden="false" customHeight="true" outlineLevel="0" collapsed="false">
      <c r="A18" s="12" t="s">
        <v>34</v>
      </c>
      <c r="B18" s="12" t="s">
        <v>56</v>
      </c>
      <c r="C18" s="13" t="s">
        <v>11</v>
      </c>
      <c r="D18" s="16" t="s">
        <v>12</v>
      </c>
      <c r="E18" s="14" t="s">
        <v>11</v>
      </c>
      <c r="F18" s="14" t="s">
        <v>11</v>
      </c>
      <c r="G18" s="14" t="s">
        <v>11</v>
      </c>
      <c r="H18" s="16" t="s">
        <v>23</v>
      </c>
      <c r="I18" s="16" t="s">
        <v>12</v>
      </c>
      <c r="J18" s="16" t="s">
        <v>12</v>
      </c>
      <c r="K18" s="14" t="s">
        <v>11</v>
      </c>
      <c r="L18" s="10" t="n">
        <f aca="false">COUNTIF(G18:J18,"Yes*")</f>
        <v>1</v>
      </c>
      <c r="M18" s="10" t="n">
        <f aca="false">COUNTIF(G18:J18,"NO*")</f>
        <v>2</v>
      </c>
      <c r="N18" s="15" t="n">
        <f aca="false">L18-M18</f>
        <v>-1</v>
      </c>
      <c r="O18" s="15" t="n">
        <f aca="false">IF(LEFT(G18,3)="YES",COUNTIF(F18:J18,"NO*"), 0)</f>
        <v>2</v>
      </c>
      <c r="P18" s="15" t="n">
        <f aca="false">IF(LEFT(G18,2)="NO",COUNTIF(F18:J18,"YES*"), 0)</f>
        <v>0</v>
      </c>
      <c r="Q18" s="11" t="s">
        <v>12</v>
      </c>
    </row>
    <row r="19" customFormat="false" ht="57.7" hidden="false" customHeight="true" outlineLevel="0" collapsed="false">
      <c r="A19" s="17" t="s">
        <v>38</v>
      </c>
      <c r="B19" s="17" t="s">
        <v>57</v>
      </c>
      <c r="C19" s="10" t="s">
        <v>12</v>
      </c>
      <c r="D19" s="10" t="s">
        <v>12</v>
      </c>
      <c r="E19" s="10" t="s">
        <v>12</v>
      </c>
      <c r="F19" s="10" t="s">
        <v>11</v>
      </c>
      <c r="G19" s="14" t="s">
        <v>11</v>
      </c>
      <c r="H19" s="14" t="s">
        <v>11</v>
      </c>
      <c r="I19" s="10" t="s">
        <v>11</v>
      </c>
      <c r="J19" s="10" t="s">
        <v>12</v>
      </c>
      <c r="K19" s="14" t="s">
        <v>11</v>
      </c>
      <c r="L19" s="10" t="n">
        <f aca="false">COUNTIF(G19:J19,"Yes*")</f>
        <v>3</v>
      </c>
      <c r="M19" s="10" t="n">
        <f aca="false">COUNTIF(G19:J19,"NO*")</f>
        <v>1</v>
      </c>
      <c r="N19" s="15" t="n">
        <f aca="false">L19-M19</f>
        <v>2</v>
      </c>
      <c r="O19" s="15" t="n">
        <f aca="false">IF(LEFT(G19,3)="YES",COUNTIF(F19:J19,"NO*"), 0)</f>
        <v>1</v>
      </c>
      <c r="P19" s="15" t="n">
        <f aca="false">IF(LEFT(G19,2)="NO",COUNTIF(F19:J19,"YES*"), 0)</f>
        <v>0</v>
      </c>
      <c r="Q19" s="11" t="s">
        <v>11</v>
      </c>
    </row>
    <row r="20" customFormat="false" ht="38.2" hidden="false" customHeight="false" outlineLevel="0" collapsed="false">
      <c r="A20" s="17" t="s">
        <v>38</v>
      </c>
      <c r="B20" s="17" t="s">
        <v>58</v>
      </c>
      <c r="C20" s="10" t="s">
        <v>12</v>
      </c>
      <c r="D20" s="10" t="s">
        <v>12</v>
      </c>
      <c r="E20" s="10" t="s">
        <v>11</v>
      </c>
      <c r="F20" s="10" t="s">
        <v>11</v>
      </c>
      <c r="G20" s="14" t="s">
        <v>11</v>
      </c>
      <c r="H20" s="14" t="s">
        <v>11</v>
      </c>
      <c r="I20" s="10" t="s">
        <v>11</v>
      </c>
      <c r="J20" s="10" t="s">
        <v>11</v>
      </c>
      <c r="K20" s="14" t="s">
        <v>59</v>
      </c>
      <c r="L20" s="10" t="n">
        <f aca="false">COUNTIF(G20:J20,"Yes*")</f>
        <v>4</v>
      </c>
      <c r="M20" s="10" t="n">
        <f aca="false">COUNTIF(G20:J20,"NO*")</f>
        <v>0</v>
      </c>
      <c r="N20" s="15" t="n">
        <f aca="false">L20-M20</f>
        <v>4</v>
      </c>
      <c r="O20" s="15" t="n">
        <f aca="false">IF(LEFT(G20,3)="YES",COUNTIF(F20:J20,"NO*"), 0)</f>
        <v>0</v>
      </c>
      <c r="P20" s="15" t="n">
        <f aca="false">IF(LEFT(G20,2)="NO",COUNTIF(F20:J20,"YES*"), 0)</f>
        <v>0</v>
      </c>
      <c r="Q20" s="11" t="s">
        <v>12</v>
      </c>
    </row>
    <row r="21" customFormat="false" ht="14" hidden="false" customHeight="false" outlineLevel="0" collapsed="false">
      <c r="A21" s="12" t="s">
        <v>50</v>
      </c>
      <c r="B21" s="12" t="s">
        <v>60</v>
      </c>
      <c r="C21" s="13" t="s">
        <v>11</v>
      </c>
      <c r="D21" s="16" t="s">
        <v>12</v>
      </c>
      <c r="E21" s="14" t="s">
        <v>11</v>
      </c>
      <c r="F21" s="14" t="s">
        <v>11</v>
      </c>
      <c r="G21" s="14" t="s">
        <v>11</v>
      </c>
      <c r="H21" s="16" t="s">
        <v>55</v>
      </c>
      <c r="I21" s="14" t="s">
        <v>11</v>
      </c>
      <c r="J21" s="14" t="s">
        <v>11</v>
      </c>
      <c r="K21" s="14" t="s">
        <v>11</v>
      </c>
      <c r="L21" s="10" t="n">
        <f aca="false">COUNTIF(G21:J21,"Yes*")</f>
        <v>3</v>
      </c>
      <c r="M21" s="10" t="n">
        <f aca="false">COUNTIF(G21:J21,"NO*")</f>
        <v>0</v>
      </c>
      <c r="N21" s="15" t="n">
        <f aca="false">L21-M21</f>
        <v>3</v>
      </c>
      <c r="O21" s="15" t="n">
        <f aca="false">IF(LEFT(G21,3)="YES",COUNTIF(F21:J21,"NO*"), 0)</f>
        <v>0</v>
      </c>
      <c r="P21" s="15" t="n">
        <f aca="false">IF(LEFT(G21,2)="NO",COUNTIF(F21:J21,"YES*"), 0)</f>
        <v>0</v>
      </c>
      <c r="Q21" s="11" t="s">
        <v>11</v>
      </c>
    </row>
    <row r="22" customFormat="false" ht="25.8" hidden="false" customHeight="false" outlineLevel="0" collapsed="false">
      <c r="A22" s="12" t="s">
        <v>27</v>
      </c>
      <c r="B22" s="12" t="s">
        <v>61</v>
      </c>
      <c r="C22" s="13" t="s">
        <v>22</v>
      </c>
      <c r="D22" s="19" t="str">
        <f aca="false">HYPERLINK("https://help.data.world/support/solutions/articles/14000035501-what-file-types-can-i-upload-","All file types")</f>
        <v>All file types</v>
      </c>
      <c r="E22" s="19" t="str">
        <f aca="false">HYPERLINK("http://datadryad.org/pages/policies#formats","""All data types and formats within reason""")</f>
        <v>"All data types and formats within reason"</v>
      </c>
      <c r="F22" s="19" t="str">
        <f aca="false">HYPERLINK("https://support.figshare.com/support/solutions/articles/6000079071-supported-file-types","All file types")</f>
        <v>All file types</v>
      </c>
      <c r="G22" s="19" t="str">
        <f aca="false">HYPERLINK("https://support.figshare.com/support/solutions/articles/6000079071-supported-file-types","All file types")</f>
        <v>All file types</v>
      </c>
      <c r="H22" s="20" t="str">
        <f aca="false">HYPERLINK("https://data.mendeley.com/faq","All file types")</f>
        <v>All file types</v>
      </c>
      <c r="I22" s="19" t="str">
        <f aca="false">HYPERLINK("https://www.openicpsr.org/openicpsr/faqs#collapse14","All file types")</f>
        <v>All file types</v>
      </c>
      <c r="J22" s="13" t="s">
        <v>62</v>
      </c>
      <c r="K22" s="13" t="s">
        <v>62</v>
      </c>
      <c r="L22" s="10" t="n">
        <f aca="false">COUNTIF(G22:J22,"Yes*")</f>
        <v>0</v>
      </c>
      <c r="M22" s="10" t="n">
        <f aca="false">COUNTIF(G22:J22,"NO*")</f>
        <v>0</v>
      </c>
      <c r="N22" s="15" t="n">
        <f aca="false">L22-M22</f>
        <v>0</v>
      </c>
      <c r="O22" s="15" t="n">
        <f aca="false">IF(LEFT(G22,3)="YES",COUNTIF(F22:J22,"NO*"), 0)</f>
        <v>0</v>
      </c>
      <c r="P22" s="15" t="n">
        <f aca="false">IF(LEFT(G22,2)="NO",COUNTIF(F22:J22,"YES*"), 0)</f>
        <v>0</v>
      </c>
      <c r="Q22" s="11" t="s">
        <v>11</v>
      </c>
    </row>
    <row r="23" customFormat="false" ht="14" hidden="false" customHeight="false" outlineLevel="0" collapsed="false">
      <c r="A23" s="17" t="s">
        <v>34</v>
      </c>
      <c r="B23" s="17" t="s">
        <v>63</v>
      </c>
      <c r="C23" s="10" t="s">
        <v>22</v>
      </c>
      <c r="D23" s="10" t="s">
        <v>12</v>
      </c>
      <c r="E23" s="10" t="s">
        <v>12</v>
      </c>
      <c r="F23" s="10" t="s">
        <v>11</v>
      </c>
      <c r="G23" s="16" t="s">
        <v>12</v>
      </c>
      <c r="H23" s="13" t="s">
        <v>49</v>
      </c>
      <c r="I23" s="10" t="s">
        <v>12</v>
      </c>
      <c r="J23" s="10" t="s">
        <v>11</v>
      </c>
      <c r="K23" s="14" t="s">
        <v>11</v>
      </c>
      <c r="L23" s="10" t="n">
        <f aca="false">COUNTIF(G23:J23,"Yes*")</f>
        <v>1</v>
      </c>
      <c r="M23" s="10" t="n">
        <f aca="false">COUNTIF(G23:J23,"NO*")</f>
        <v>2</v>
      </c>
      <c r="N23" s="15" t="n">
        <f aca="false">L23-M23</f>
        <v>-1</v>
      </c>
      <c r="O23" s="15" t="n">
        <f aca="false">IF(LEFT(G23,3)="YES",COUNTIF(F23:J23,"NO*"), 0)</f>
        <v>0</v>
      </c>
      <c r="P23" s="15" t="n">
        <f aca="false">IF(LEFT(G23,2)="NO",COUNTIF(F23:J23,"YES*"), 0)</f>
        <v>2</v>
      </c>
      <c r="Q23" s="11" t="s">
        <v>12</v>
      </c>
    </row>
    <row r="24" customFormat="false" ht="137.05" hidden="false" customHeight="false" outlineLevel="0" collapsed="false">
      <c r="A24" s="17" t="s">
        <v>27</v>
      </c>
      <c r="B24" s="17" t="s">
        <v>64</v>
      </c>
      <c r="C24" s="13" t="s">
        <v>65</v>
      </c>
      <c r="D24" s="10" t="s">
        <v>12</v>
      </c>
      <c r="E24" s="10" t="s">
        <v>66</v>
      </c>
      <c r="F24" s="10" t="s">
        <v>67</v>
      </c>
      <c r="G24" s="14" t="s">
        <v>68</v>
      </c>
      <c r="H24" s="13" t="s">
        <v>23</v>
      </c>
      <c r="I24" s="10" t="s">
        <v>11</v>
      </c>
      <c r="J24" s="10" t="s">
        <v>69</v>
      </c>
      <c r="K24" s="14" t="s">
        <v>70</v>
      </c>
      <c r="L24" s="10" t="n">
        <f aca="false">COUNTIF(G24:J24,"Yes*")</f>
        <v>3</v>
      </c>
      <c r="M24" s="10" t="n">
        <f aca="false">COUNTIF(G24:J24,"NO*")</f>
        <v>0</v>
      </c>
      <c r="N24" s="15" t="n">
        <f aca="false">L24-M24</f>
        <v>3</v>
      </c>
      <c r="O24" s="15" t="n">
        <f aca="false">IF(LEFT(G24,3)="YES",COUNTIF(F24:J24,"NO*"), 0)</f>
        <v>0</v>
      </c>
      <c r="P24" s="15" t="n">
        <f aca="false">IF(LEFT(G24,2)="NO",COUNTIF(F24:J24,"YES*"), 0)</f>
        <v>0</v>
      </c>
      <c r="Q24" s="11" t="s">
        <v>11</v>
      </c>
    </row>
    <row r="25" customFormat="false" ht="50.55" hidden="false" customHeight="false" outlineLevel="0" collapsed="false">
      <c r="A25" s="17" t="s">
        <v>27</v>
      </c>
      <c r="B25" s="17" t="s">
        <v>71</v>
      </c>
      <c r="C25" s="13" t="s">
        <v>22</v>
      </c>
      <c r="D25" s="10" t="s">
        <v>12</v>
      </c>
      <c r="E25" s="10" t="s">
        <v>12</v>
      </c>
      <c r="F25" s="21" t="str">
        <f aca="false">HYPERLINK("https://support.figshare.com/support/solutions/articles/6000153184-how-to-upload-confidential-files-linked-files-embargoed-files-and-metadata-records-only","Yes - ability to set files as ""confidential""")</f>
        <v>Yes - ability to set files as "confidential"</v>
      </c>
      <c r="G25" s="16" t="s">
        <v>12</v>
      </c>
      <c r="H25" s="16" t="s">
        <v>12</v>
      </c>
      <c r="I25" s="10" t="s">
        <v>11</v>
      </c>
      <c r="J25" s="21" t="str">
        <f aca="false">HYPERLINK("http://about.zenodo.org/infrastructure/","No (""'closed access' on Zenodo is not suitable for secret or confidential data."")")</f>
        <v>No ("'closed access' on Zenodo is not suitable for secret or confidential data.")</v>
      </c>
      <c r="K25" s="14" t="s">
        <v>11</v>
      </c>
      <c r="L25" s="10" t="n">
        <f aca="false">COUNTIF(G25:J25,"Yes*")</f>
        <v>1</v>
      </c>
      <c r="M25" s="10" t="n">
        <f aca="false">COUNTIF(G25:J25,"NO*")</f>
        <v>3</v>
      </c>
      <c r="N25" s="15" t="n">
        <f aca="false">L25-M25</f>
        <v>-2</v>
      </c>
      <c r="O25" s="15" t="n">
        <f aca="false">IF(LEFT(G25,3)="YES",COUNTIF(F25:J25,"NO*"), 0)</f>
        <v>0</v>
      </c>
      <c r="P25" s="15" t="n">
        <f aca="false">IF(LEFT(G25,2)="NO",COUNTIF(F25:J25,"YES*"), 0)</f>
        <v>2</v>
      </c>
      <c r="Q25" s="11" t="s">
        <v>11</v>
      </c>
    </row>
    <row r="26" customFormat="false" ht="25.8" hidden="false" customHeight="false" outlineLevel="0" collapsed="false">
      <c r="A26" s="12" t="s">
        <v>27</v>
      </c>
      <c r="B26" s="12" t="s">
        <v>72</v>
      </c>
      <c r="C26" s="13" t="s">
        <v>11</v>
      </c>
      <c r="D26" s="16" t="s">
        <v>12</v>
      </c>
      <c r="E26" s="16" t="s">
        <v>12</v>
      </c>
      <c r="F26" s="16" t="s">
        <v>11</v>
      </c>
      <c r="G26" s="14" t="s">
        <v>11</v>
      </c>
      <c r="H26" s="14" t="s">
        <v>11</v>
      </c>
      <c r="I26" s="16" t="s">
        <v>12</v>
      </c>
      <c r="J26" s="16" t="s">
        <v>12</v>
      </c>
      <c r="K26" s="16" t="s">
        <v>12</v>
      </c>
      <c r="L26" s="10" t="n">
        <f aca="false">COUNTIF(G26:J26,"Yes*")</f>
        <v>2</v>
      </c>
      <c r="M26" s="10" t="n">
        <f aca="false">COUNTIF(G26:J26,"NO*")</f>
        <v>2</v>
      </c>
      <c r="N26" s="15" t="n">
        <f aca="false">L26-M26</f>
        <v>0</v>
      </c>
      <c r="O26" s="15" t="n">
        <f aca="false">IF(LEFT(G26,3)="YES",COUNTIF(F26:J26,"NO*"), 0)</f>
        <v>2</v>
      </c>
      <c r="P26" s="15" t="n">
        <f aca="false">IF(LEFT(G26,2)="NO",COUNTIF(F26:J26,"YES*"), 0)</f>
        <v>0</v>
      </c>
      <c r="Q26" s="11" t="s">
        <v>12</v>
      </c>
    </row>
    <row r="27" customFormat="false" ht="14" hidden="false" customHeight="false" outlineLevel="0" collapsed="false">
      <c r="A27" s="17" t="s">
        <v>73</v>
      </c>
      <c r="B27" s="17" t="s">
        <v>74</v>
      </c>
      <c r="C27" s="10" t="s">
        <v>22</v>
      </c>
      <c r="D27" s="10" t="s">
        <v>12</v>
      </c>
      <c r="E27" s="10" t="s">
        <v>11</v>
      </c>
      <c r="F27" s="10" t="s">
        <v>12</v>
      </c>
      <c r="G27" s="16" t="s">
        <v>12</v>
      </c>
      <c r="H27" s="16" t="s">
        <v>12</v>
      </c>
      <c r="I27" s="10" t="s">
        <v>11</v>
      </c>
      <c r="J27" s="10" t="s">
        <v>12</v>
      </c>
      <c r="K27" s="16" t="s">
        <v>12</v>
      </c>
      <c r="L27" s="10" t="n">
        <f aca="false">COUNTIF(G27:J27,"Yes*")</f>
        <v>1</v>
      </c>
      <c r="M27" s="10" t="n">
        <f aca="false">COUNTIF(G27:J27,"NO*")</f>
        <v>3</v>
      </c>
      <c r="N27" s="15" t="n">
        <f aca="false">L27-M27</f>
        <v>-2</v>
      </c>
      <c r="O27" s="15" t="n">
        <f aca="false">IF(LEFT(G27,3)="YES",COUNTIF(F27:J27,"NO*"), 0)</f>
        <v>0</v>
      </c>
      <c r="P27" s="15" t="n">
        <f aca="false">IF(LEFT(G27,2)="NO",COUNTIF(F27:J27,"YES*"), 0)</f>
        <v>1</v>
      </c>
      <c r="Q27" s="11" t="s">
        <v>12</v>
      </c>
    </row>
    <row r="28" customFormat="false" ht="25.8" hidden="false" customHeight="false" outlineLevel="0" collapsed="false">
      <c r="A28" s="12" t="s">
        <v>34</v>
      </c>
      <c r="B28" s="12" t="s">
        <v>75</v>
      </c>
      <c r="C28" s="13" t="s">
        <v>12</v>
      </c>
      <c r="D28" s="16" t="s">
        <v>12</v>
      </c>
      <c r="E28" s="14" t="s">
        <v>12</v>
      </c>
      <c r="F28" s="14" t="s">
        <v>76</v>
      </c>
      <c r="G28" s="14" t="s">
        <v>11</v>
      </c>
      <c r="H28" s="16" t="s">
        <v>77</v>
      </c>
      <c r="I28" s="14" t="s">
        <v>78</v>
      </c>
      <c r="J28" s="14" t="s">
        <v>79</v>
      </c>
      <c r="K28" s="22" t="s">
        <v>80</v>
      </c>
      <c r="L28" s="10" t="n">
        <f aca="false">COUNTIF(G28:J28,"Yes*")</f>
        <v>3</v>
      </c>
      <c r="M28" s="10" t="n">
        <f aca="false">COUNTIF(G28:J28,"NO*")</f>
        <v>0</v>
      </c>
      <c r="N28" s="15" t="n">
        <f aca="false">L28-M28</f>
        <v>3</v>
      </c>
      <c r="O28" s="15" t="n">
        <f aca="false">IF(LEFT(G28,3)="YES",COUNTIF(F28:J28,"NO*"), 0)</f>
        <v>0</v>
      </c>
      <c r="P28" s="15" t="n">
        <f aca="false">IF(LEFT(G28,2)="NO",COUNTIF(F28:J28,"YES*"), 0)</f>
        <v>0</v>
      </c>
      <c r="Q28" s="11" t="s">
        <v>11</v>
      </c>
    </row>
    <row r="29" customFormat="false" ht="50.55" hidden="false" customHeight="false" outlineLevel="0" collapsed="false">
      <c r="A29" s="12" t="s">
        <v>45</v>
      </c>
      <c r="B29" s="12" t="s">
        <v>81</v>
      </c>
      <c r="C29" s="13" t="s">
        <v>22</v>
      </c>
      <c r="D29" s="14" t="s">
        <v>11</v>
      </c>
      <c r="E29" s="14" t="s">
        <v>82</v>
      </c>
      <c r="F29" s="14" t="s">
        <v>83</v>
      </c>
      <c r="G29" s="14" t="s">
        <v>11</v>
      </c>
      <c r="H29" s="14" t="s">
        <v>84</v>
      </c>
      <c r="I29" s="14" t="s">
        <v>11</v>
      </c>
      <c r="J29" s="14" t="s">
        <v>85</v>
      </c>
      <c r="K29" s="14" t="s">
        <v>11</v>
      </c>
      <c r="L29" s="10" t="n">
        <f aca="false">COUNTIF(G29:J29,"Yes*")</f>
        <v>4</v>
      </c>
      <c r="M29" s="10" t="n">
        <f aca="false">COUNTIF(G29:J29,"NO*")</f>
        <v>0</v>
      </c>
      <c r="N29" s="15" t="n">
        <f aca="false">L29-M29</f>
        <v>4</v>
      </c>
      <c r="O29" s="15" t="n">
        <f aca="false">IF(LEFT(G29,3)="YES",COUNTIF(F29:J29,"NO*"), 0)</f>
        <v>0</v>
      </c>
      <c r="P29" s="15" t="n">
        <f aca="false">IF(LEFT(G29,2)="NO",COUNTIF(F29:J29,"YES*"), 0)</f>
        <v>0</v>
      </c>
      <c r="Q29" s="11" t="s">
        <v>11</v>
      </c>
    </row>
    <row r="30" customFormat="false" ht="26.95" hidden="false" customHeight="false" outlineLevel="0" collapsed="false">
      <c r="A30" s="17" t="s">
        <v>27</v>
      </c>
      <c r="B30" s="17" t="s">
        <v>86</v>
      </c>
      <c r="C30" s="13" t="s">
        <v>22</v>
      </c>
      <c r="D30" s="10" t="s">
        <v>12</v>
      </c>
      <c r="E30" s="10" t="s">
        <v>12</v>
      </c>
      <c r="F30" s="10" t="s">
        <v>11</v>
      </c>
      <c r="G30" s="16" t="s">
        <v>12</v>
      </c>
      <c r="H30" s="16" t="s">
        <v>12</v>
      </c>
      <c r="I30" s="10" t="s">
        <v>12</v>
      </c>
      <c r="J30" s="10" t="s">
        <v>11</v>
      </c>
      <c r="K30" s="14" t="s">
        <v>11</v>
      </c>
      <c r="L30" s="10" t="n">
        <f aca="false">COUNTIF(G30:J30,"Yes*")</f>
        <v>1</v>
      </c>
      <c r="M30" s="10" t="n">
        <f aca="false">COUNTIF(G30:J30,"NO*")</f>
        <v>3</v>
      </c>
      <c r="N30" s="15" t="n">
        <f aca="false">L30-M30</f>
        <v>-2</v>
      </c>
      <c r="O30" s="15" t="n">
        <f aca="false">IF(LEFT(G30,3)="YES",COUNTIF(F30:J30,"NO*"), 0)</f>
        <v>0</v>
      </c>
      <c r="P30" s="15" t="n">
        <f aca="false">IF(LEFT(G30,2)="NO",COUNTIF(F30:J30,"YES*"), 0)</f>
        <v>2</v>
      </c>
      <c r="Q30" s="11" t="s">
        <v>12</v>
      </c>
    </row>
    <row r="31" customFormat="false" ht="25.8" hidden="false" customHeight="false" outlineLevel="0" collapsed="false">
      <c r="A31" s="12" t="s">
        <v>27</v>
      </c>
      <c r="B31" s="12" t="s">
        <v>87</v>
      </c>
      <c r="C31" s="13" t="s">
        <v>11</v>
      </c>
      <c r="D31" s="14" t="s">
        <v>11</v>
      </c>
      <c r="E31" s="16" t="s">
        <v>12</v>
      </c>
      <c r="F31" s="14" t="s">
        <v>11</v>
      </c>
      <c r="G31" s="14" t="s">
        <v>11</v>
      </c>
      <c r="H31" s="14" t="s">
        <v>88</v>
      </c>
      <c r="I31" s="23" t="s">
        <v>89</v>
      </c>
      <c r="J31" s="14" t="s">
        <v>90</v>
      </c>
      <c r="K31" s="14" t="s">
        <v>91</v>
      </c>
      <c r="L31" s="10" t="n">
        <f aca="false">COUNTIF(G31:J31,"Yes*")</f>
        <v>4</v>
      </c>
      <c r="M31" s="10" t="n">
        <f aca="false">COUNTIF(G31:J31,"NO*")</f>
        <v>0</v>
      </c>
      <c r="N31" s="15" t="n">
        <f aca="false">L31-M31</f>
        <v>4</v>
      </c>
      <c r="O31" s="15" t="n">
        <f aca="false">IF(LEFT(G31,3)="YES",COUNTIF(F31:J31,"NO*"), 0)</f>
        <v>0</v>
      </c>
      <c r="P31" s="15" t="n">
        <f aca="false">IF(LEFT(G31,2)="NO",COUNTIF(F31:J31,"YES*"), 0)</f>
        <v>0</v>
      </c>
      <c r="Q31" s="11" t="s">
        <v>11</v>
      </c>
    </row>
    <row r="32" customFormat="false" ht="26.95" hidden="false" customHeight="false" outlineLevel="0" collapsed="false">
      <c r="A32" s="17" t="s">
        <v>27</v>
      </c>
      <c r="B32" s="12" t="s">
        <v>92</v>
      </c>
      <c r="C32" s="16" t="s">
        <v>11</v>
      </c>
      <c r="D32" s="14" t="s">
        <v>11</v>
      </c>
      <c r="E32" s="16" t="s">
        <v>12</v>
      </c>
      <c r="F32" s="14" t="s">
        <v>11</v>
      </c>
      <c r="G32" s="16" t="s">
        <v>12</v>
      </c>
      <c r="H32" s="14" t="s">
        <v>11</v>
      </c>
      <c r="I32" s="16" t="s">
        <v>12</v>
      </c>
      <c r="J32" s="14" t="s">
        <v>11</v>
      </c>
      <c r="K32" s="14" t="s">
        <v>11</v>
      </c>
      <c r="L32" s="10" t="n">
        <f aca="false">COUNTIF(G32:J32,"Yes*")</f>
        <v>2</v>
      </c>
      <c r="M32" s="10" t="n">
        <f aca="false">COUNTIF(G32:J32,"NO*")</f>
        <v>2</v>
      </c>
      <c r="N32" s="15" t="n">
        <f aca="false">L32-M32</f>
        <v>0</v>
      </c>
      <c r="O32" s="15" t="n">
        <f aca="false">IF(LEFT(G32,3)="YES",COUNTIF(F32:J32,"NO*"), 0)</f>
        <v>0</v>
      </c>
      <c r="P32" s="15" t="n">
        <f aca="false">IF(LEFT(G32,2)="NO",COUNTIF(F32:J32,"YES*"), 0)</f>
        <v>3</v>
      </c>
      <c r="Q32" s="11" t="s">
        <v>11</v>
      </c>
    </row>
    <row r="33" customFormat="false" ht="26.95" hidden="false" customHeight="false" outlineLevel="0" collapsed="false">
      <c r="A33" s="17" t="s">
        <v>27</v>
      </c>
      <c r="B33" s="17" t="s">
        <v>93</v>
      </c>
      <c r="C33" s="13" t="s">
        <v>22</v>
      </c>
      <c r="D33" s="10" t="s">
        <v>12</v>
      </c>
      <c r="E33" s="10" t="s">
        <v>12</v>
      </c>
      <c r="F33" s="10" t="s">
        <v>12</v>
      </c>
      <c r="G33" s="16" t="s">
        <v>12</v>
      </c>
      <c r="H33" s="14" t="s">
        <v>11</v>
      </c>
      <c r="I33" s="10" t="s">
        <v>12</v>
      </c>
      <c r="J33" s="10" t="s">
        <v>12</v>
      </c>
      <c r="K33" s="14" t="s">
        <v>11</v>
      </c>
      <c r="L33" s="10" t="n">
        <f aca="false">COUNTIF(G33:J33,"Yes*")</f>
        <v>1</v>
      </c>
      <c r="M33" s="10" t="n">
        <f aca="false">COUNTIF(G33:J33,"NO*")</f>
        <v>3</v>
      </c>
      <c r="N33" s="15" t="n">
        <f aca="false">L33-M33</f>
        <v>-2</v>
      </c>
      <c r="O33" s="15" t="n">
        <f aca="false">IF(LEFT(G33,3)="YES",COUNTIF(F33:J33,"NO*"), 0)</f>
        <v>0</v>
      </c>
      <c r="P33" s="15" t="n">
        <f aca="false">IF(LEFT(G33,2)="NO",COUNTIF(F33:J33,"YES*"), 0)</f>
        <v>1</v>
      </c>
      <c r="Q33" s="11" t="s">
        <v>12</v>
      </c>
    </row>
    <row r="34" customFormat="false" ht="26.95" hidden="false" customHeight="false" outlineLevel="0" collapsed="false">
      <c r="A34" s="17" t="s">
        <v>29</v>
      </c>
      <c r="B34" s="17" t="s">
        <v>94</v>
      </c>
      <c r="C34" s="10" t="s">
        <v>22</v>
      </c>
      <c r="D34" s="10" t="s">
        <v>12</v>
      </c>
      <c r="E34" s="10" t="s">
        <v>12</v>
      </c>
      <c r="F34" s="10" t="s">
        <v>11</v>
      </c>
      <c r="G34" s="16" t="s">
        <v>12</v>
      </c>
      <c r="H34" s="13" t="s">
        <v>23</v>
      </c>
      <c r="I34" s="10" t="s">
        <v>12</v>
      </c>
      <c r="J34" s="10" t="s">
        <v>12</v>
      </c>
      <c r="K34" s="16" t="s">
        <v>12</v>
      </c>
      <c r="L34" s="10" t="n">
        <f aca="false">COUNTIF(G34:J34,"Yes*")</f>
        <v>0</v>
      </c>
      <c r="M34" s="10" t="n">
        <f aca="false">COUNTIF(G34:J34,"NO*")</f>
        <v>3</v>
      </c>
      <c r="N34" s="15" t="n">
        <f aca="false">L34-M34</f>
        <v>-3</v>
      </c>
      <c r="O34" s="15" t="n">
        <f aca="false">IF(LEFT(G34,3)="YES",COUNTIF(F34:J34,"NO*"), 0)</f>
        <v>0</v>
      </c>
      <c r="P34" s="15" t="n">
        <f aca="false">IF(LEFT(G34,2)="NO",COUNTIF(F34:J34,"YES*"), 0)</f>
        <v>1</v>
      </c>
      <c r="Q34" s="11" t="s">
        <v>12</v>
      </c>
    </row>
    <row r="35" customFormat="false" ht="62.9" hidden="false" customHeight="false" outlineLevel="0" collapsed="false">
      <c r="A35" s="12" t="s">
        <v>38</v>
      </c>
      <c r="B35" s="12" t="s">
        <v>95</v>
      </c>
      <c r="C35" s="13" t="s">
        <v>22</v>
      </c>
      <c r="D35" s="14" t="s">
        <v>11</v>
      </c>
      <c r="E35" s="14" t="s">
        <v>11</v>
      </c>
      <c r="F35" s="14" t="s">
        <v>11</v>
      </c>
      <c r="G35" s="14" t="s">
        <v>11</v>
      </c>
      <c r="H35" s="14" t="s">
        <v>96</v>
      </c>
      <c r="I35" s="14" t="s">
        <v>11</v>
      </c>
      <c r="J35" s="14" t="s">
        <v>11</v>
      </c>
      <c r="K35" s="16" t="s">
        <v>97</v>
      </c>
      <c r="L35" s="10" t="n">
        <f aca="false">COUNTIF(G35:J35,"Yes*")</f>
        <v>4</v>
      </c>
      <c r="M35" s="10" t="n">
        <f aca="false">COUNTIF(G35:J35,"NO*")</f>
        <v>0</v>
      </c>
      <c r="N35" s="15" t="n">
        <f aca="false">L35-M35</f>
        <v>4</v>
      </c>
      <c r="O35" s="15" t="n">
        <f aca="false">IF(LEFT(G35,3)="YES",COUNTIF(F35:J35,"NO*"), 0)</f>
        <v>0</v>
      </c>
      <c r="P35" s="15" t="n">
        <f aca="false">IF(LEFT(G35,2)="NO",COUNTIF(F35:J35,"YES*"), 0)</f>
        <v>0</v>
      </c>
      <c r="Q35" s="11" t="s">
        <v>11</v>
      </c>
    </row>
    <row r="36" customFormat="false" ht="13.8" hidden="false" customHeight="false" outlineLevel="0" collapsed="false">
      <c r="A36" s="12" t="s">
        <v>38</v>
      </c>
      <c r="B36" s="12" t="s">
        <v>98</v>
      </c>
      <c r="C36" s="16" t="s">
        <v>12</v>
      </c>
      <c r="D36" s="16" t="s">
        <v>12</v>
      </c>
      <c r="E36" s="13" t="s">
        <v>99</v>
      </c>
      <c r="F36" s="16" t="s">
        <v>12</v>
      </c>
      <c r="G36" s="14" t="s">
        <v>11</v>
      </c>
      <c r="H36" s="16" t="s">
        <v>12</v>
      </c>
      <c r="I36" s="13" t="s">
        <v>99</v>
      </c>
      <c r="J36" s="14" t="s">
        <v>11</v>
      </c>
      <c r="K36" s="16" t="s">
        <v>12</v>
      </c>
      <c r="L36" s="10"/>
      <c r="M36" s="10"/>
      <c r="N36" s="15"/>
      <c r="O36" s="15"/>
      <c r="P36" s="15"/>
      <c r="Q36" s="11" t="s">
        <v>11</v>
      </c>
    </row>
    <row r="37" customFormat="false" ht="25.8" hidden="false" customHeight="false" outlineLevel="0" collapsed="false">
      <c r="A37" s="12" t="s">
        <v>45</v>
      </c>
      <c r="B37" s="12" t="s">
        <v>100</v>
      </c>
      <c r="C37" s="13" t="s">
        <v>11</v>
      </c>
      <c r="D37" s="14" t="s">
        <v>11</v>
      </c>
      <c r="E37" s="14" t="s">
        <v>101</v>
      </c>
      <c r="F37" s="14" t="s">
        <v>11</v>
      </c>
      <c r="G37" s="14" t="s">
        <v>11</v>
      </c>
      <c r="H37" s="14" t="s">
        <v>11</v>
      </c>
      <c r="I37" s="16" t="s">
        <v>12</v>
      </c>
      <c r="J37" s="14" t="s">
        <v>11</v>
      </c>
      <c r="K37" s="14" t="s">
        <v>11</v>
      </c>
      <c r="L37" s="10" t="n">
        <f aca="false">COUNTIF(G37:J37,"Yes*")</f>
        <v>3</v>
      </c>
      <c r="M37" s="10" t="n">
        <f aca="false">COUNTIF(G37:J37,"NO*")</f>
        <v>1</v>
      </c>
      <c r="N37" s="15" t="n">
        <f aca="false">L37-M37</f>
        <v>2</v>
      </c>
      <c r="O37" s="15" t="n">
        <f aca="false">IF(LEFT(G37,3)="YES",COUNTIF(F37:J37,"NO*"), 0)</f>
        <v>1</v>
      </c>
      <c r="P37" s="15" t="n">
        <f aca="false">IF(LEFT(G37,2)="NO",COUNTIF(F37:J37,"YES*"), 0)</f>
        <v>0</v>
      </c>
      <c r="Q37" s="11" t="s">
        <v>11</v>
      </c>
    </row>
    <row r="38" customFormat="false" ht="87.6" hidden="false" customHeight="false" outlineLevel="0" collapsed="false">
      <c r="A38" s="17" t="s">
        <v>102</v>
      </c>
      <c r="B38" s="17" t="s">
        <v>103</v>
      </c>
      <c r="C38" s="10" t="s">
        <v>12</v>
      </c>
      <c r="D38" s="10" t="s">
        <v>12</v>
      </c>
      <c r="E38" s="10" t="s">
        <v>12</v>
      </c>
      <c r="F38" s="10" t="s">
        <v>11</v>
      </c>
      <c r="G38" s="16" t="s">
        <v>12</v>
      </c>
      <c r="H38" s="16" t="s">
        <v>12</v>
      </c>
      <c r="I38" s="10" t="s">
        <v>12</v>
      </c>
      <c r="J38" s="10" t="s">
        <v>12</v>
      </c>
      <c r="K38" s="14" t="s">
        <v>104</v>
      </c>
      <c r="L38" s="10" t="n">
        <f aca="false">COUNTIF(G38:J38,"Yes*")</f>
        <v>0</v>
      </c>
      <c r="M38" s="10" t="n">
        <f aca="false">COUNTIF(G38:J38,"NO*")</f>
        <v>4</v>
      </c>
      <c r="N38" s="15" t="n">
        <f aca="false">L38-M38</f>
        <v>-4</v>
      </c>
      <c r="O38" s="15" t="n">
        <f aca="false">IF(LEFT(G38,3)="YES",COUNTIF(F38:J38,"NO*"), 0)</f>
        <v>0</v>
      </c>
      <c r="P38" s="15" t="n">
        <f aca="false">IF(LEFT(G38,2)="NO",COUNTIF(F38:J38,"YES*"), 0)</f>
        <v>1</v>
      </c>
      <c r="Q38" s="11" t="s">
        <v>12</v>
      </c>
    </row>
    <row r="39" customFormat="false" ht="52.8" hidden="false" customHeight="false" outlineLevel="0" collapsed="false">
      <c r="A39" s="17" t="s">
        <v>20</v>
      </c>
      <c r="B39" s="17" t="s">
        <v>105</v>
      </c>
      <c r="C39" s="13" t="s">
        <v>22</v>
      </c>
      <c r="D39" s="10" t="s">
        <v>12</v>
      </c>
      <c r="E39" s="10" t="s">
        <v>12</v>
      </c>
      <c r="F39" s="10" t="s">
        <v>106</v>
      </c>
      <c r="G39" s="16" t="s">
        <v>12</v>
      </c>
      <c r="H39" s="16" t="s">
        <v>12</v>
      </c>
      <c r="I39" s="10" t="s">
        <v>12</v>
      </c>
      <c r="J39" s="10" t="s">
        <v>11</v>
      </c>
      <c r="K39" s="14" t="s">
        <v>11</v>
      </c>
      <c r="L39" s="10" t="n">
        <f aca="false">COUNTIF(G39:J39,"Yes*")</f>
        <v>1</v>
      </c>
      <c r="M39" s="10" t="n">
        <f aca="false">COUNTIF(G39:J39,"NO*")</f>
        <v>3</v>
      </c>
      <c r="N39" s="15" t="n">
        <f aca="false">L39-M39</f>
        <v>-2</v>
      </c>
      <c r="O39" s="15" t="n">
        <f aca="false">IF(LEFT(G39,3)="YES",COUNTIF(F39:J39,"NO*"), 0)</f>
        <v>0</v>
      </c>
      <c r="P39" s="15" t="n">
        <f aca="false">IF(LEFT(G39,2)="NO",COUNTIF(F39:J39,"YES*"), 0)</f>
        <v>1</v>
      </c>
      <c r="Q39" s="11" t="s">
        <v>11</v>
      </c>
    </row>
    <row r="40" customFormat="false" ht="50.55" hidden="false" customHeight="false" outlineLevel="0" collapsed="false">
      <c r="A40" s="17" t="s">
        <v>27</v>
      </c>
      <c r="B40" s="17" t="s">
        <v>107</v>
      </c>
      <c r="C40" s="10" t="s">
        <v>22</v>
      </c>
      <c r="D40" s="10" t="s">
        <v>108</v>
      </c>
      <c r="E40" s="10" t="s">
        <v>12</v>
      </c>
      <c r="F40" s="10" t="s">
        <v>109</v>
      </c>
      <c r="G40" s="16" t="s">
        <v>11</v>
      </c>
      <c r="H40" s="13" t="s">
        <v>110</v>
      </c>
      <c r="I40" s="10" t="s">
        <v>11</v>
      </c>
      <c r="J40" s="10" t="s">
        <v>12</v>
      </c>
      <c r="K40" s="14" t="s">
        <v>11</v>
      </c>
      <c r="L40" s="10" t="n">
        <f aca="false">COUNTIF(G40:J40,"Yes*")</f>
        <v>2</v>
      </c>
      <c r="M40" s="10" t="n">
        <f aca="false">COUNTIF(G40:J40,"NO*")</f>
        <v>1</v>
      </c>
      <c r="N40" s="15" t="n">
        <f aca="false">L40-M40</f>
        <v>1</v>
      </c>
      <c r="O40" s="15" t="n">
        <f aca="false">IF(LEFT(G40,3)="YES",COUNTIF(F40:J40,"NO*"), 0)</f>
        <v>2</v>
      </c>
      <c r="P40" s="15" t="n">
        <f aca="false">IF(LEFT(G40,2)="NO",COUNTIF(F40:J40,"YES*"), 0)</f>
        <v>0</v>
      </c>
      <c r="Q40" s="11" t="s">
        <v>11</v>
      </c>
    </row>
    <row r="41" customFormat="false" ht="14" hidden="false" customHeight="false" outlineLevel="0" collapsed="false">
      <c r="A41" s="17" t="s">
        <v>50</v>
      </c>
      <c r="B41" s="17" t="s">
        <v>111</v>
      </c>
      <c r="C41" s="10" t="s">
        <v>12</v>
      </c>
      <c r="D41" s="10" t="s">
        <v>12</v>
      </c>
      <c r="E41" s="10" t="s">
        <v>11</v>
      </c>
      <c r="F41" s="10" t="s">
        <v>12</v>
      </c>
      <c r="G41" s="16" t="s">
        <v>12</v>
      </c>
      <c r="H41" s="13" t="s">
        <v>55</v>
      </c>
      <c r="I41" s="10" t="s">
        <v>12</v>
      </c>
      <c r="J41" s="10" t="s">
        <v>12</v>
      </c>
      <c r="K41" s="16" t="s">
        <v>12</v>
      </c>
      <c r="L41" s="10" t="n">
        <f aca="false">COUNTIF(G41:J41,"Yes*")</f>
        <v>0</v>
      </c>
      <c r="M41" s="10" t="n">
        <f aca="false">COUNTIF(G41:J41,"NO*")</f>
        <v>3</v>
      </c>
      <c r="N41" s="15" t="n">
        <f aca="false">L41-M41</f>
        <v>-3</v>
      </c>
      <c r="O41" s="15" t="n">
        <f aca="false">IF(LEFT(G41,3)="YES",COUNTIF(F41:J41,"NO*"), 0)</f>
        <v>0</v>
      </c>
      <c r="P41" s="15" t="n">
        <f aca="false">IF(LEFT(G41,2)="NO",COUNTIF(F41:J41,"YES*"), 0)</f>
        <v>0</v>
      </c>
      <c r="Q41" s="11" t="s">
        <v>11</v>
      </c>
    </row>
    <row r="42" customFormat="false" ht="9" hidden="true" customHeight="true" outlineLevel="0" collapsed="false">
      <c r="A42" s="24"/>
      <c r="B42" s="17"/>
      <c r="C42" s="25"/>
      <c r="D42" s="13"/>
      <c r="E42" s="13"/>
      <c r="F42" s="13"/>
      <c r="G42" s="13"/>
      <c r="H42" s="13"/>
      <c r="I42" s="13"/>
      <c r="J42" s="13"/>
      <c r="K42" s="13"/>
      <c r="L42" s="13"/>
      <c r="M42" s="17"/>
      <c r="N42" s="15"/>
      <c r="O42" s="10"/>
      <c r="P42" s="10"/>
      <c r="Q42" s="11"/>
    </row>
    <row r="43" customFormat="false" ht="14" hidden="true" customHeight="false" outlineLevel="0" collapsed="false">
      <c r="A43" s="24"/>
      <c r="B43" s="17" t="s">
        <v>112</v>
      </c>
      <c r="C43" s="25"/>
      <c r="D43" s="13"/>
      <c r="E43" s="13"/>
      <c r="F43" s="13"/>
      <c r="G43" s="13"/>
      <c r="H43" s="13"/>
      <c r="I43" s="13"/>
      <c r="J43" s="13"/>
      <c r="K43" s="13"/>
      <c r="L43" s="13"/>
      <c r="M43" s="17"/>
      <c r="N43" s="15"/>
      <c r="O43" s="10"/>
      <c r="P43" s="10"/>
      <c r="Q43" s="11"/>
    </row>
    <row r="44" customFormat="false" ht="14" hidden="true" customHeight="false" outlineLevel="0" collapsed="false">
      <c r="A44" s="24"/>
      <c r="B44" s="10" t="s">
        <v>113</v>
      </c>
      <c r="C44" s="25" t="str">
        <f aca="false">CONCATENATE("Yes:"," ",COUNTIF(C2:C41,"Yes*"))</f>
        <v>Yes: 9</v>
      </c>
      <c r="D44" s="13" t="str">
        <f aca="false">CONCATENATE("Yes:"," ",COUNTIF(D2:D41,"Yes*"))</f>
        <v>Yes: 11</v>
      </c>
      <c r="E44" s="13" t="str">
        <f aca="false">CONCATENATE("Yes:"," ",COUNTIF(E2:E41,"Yes*"))</f>
        <v>Yes: 15</v>
      </c>
      <c r="F44" s="13" t="str">
        <f aca="false">CONCATENATE("Yes:"," ",COUNTIF(F2:F41,"Yes*"))</f>
        <v>Yes: 26</v>
      </c>
      <c r="G44" s="13" t="str">
        <f aca="false">CONCATENATE("Yes:"," ",COUNTIF(G2:G41,"Yes*"))</f>
        <v>Yes: 24</v>
      </c>
      <c r="H44" s="13" t="str">
        <f aca="false">CONCATENATE("Yes:"," ",COUNTIF(H2:H41,"Yes*"))</f>
        <v>Yes: 17</v>
      </c>
      <c r="I44" s="13" t="str">
        <f aca="false">CONCATENATE("Yes:"," ",COUNTIF(I2:I41,"Yes*"))</f>
        <v>Yes: 20</v>
      </c>
      <c r="J44" s="13" t="str">
        <f aca="false">CONCATENATE("Yes:"," ",COUNTIF(J2:J41,"Yes*"))</f>
        <v>Yes: 18</v>
      </c>
      <c r="K44" s="13"/>
      <c r="L44" s="13"/>
      <c r="M44" s="17"/>
      <c r="N44" s="15"/>
      <c r="O44" s="10"/>
      <c r="P44" s="10"/>
      <c r="Q44" s="11"/>
    </row>
    <row r="45" customFormat="false" ht="14" hidden="true" customHeight="false" outlineLevel="0" collapsed="false">
      <c r="A45" s="24"/>
      <c r="B45" s="10" t="s">
        <v>114</v>
      </c>
      <c r="C45" s="25" t="str">
        <f aca="false">CONCATENATE("No:"," ",COUNTIF(C2:C41,"No*"))</f>
        <v>No: 12</v>
      </c>
      <c r="D45" s="13" t="str">
        <f aca="false">CONCATENATE("No:"," ",COUNTIF(D2:D41,"No*"))</f>
        <v>No: 27</v>
      </c>
      <c r="E45" s="13" t="str">
        <f aca="false">CONCATENATE("No:"," ",COUNTIF(E2:E41,"No*"))</f>
        <v>No: 23</v>
      </c>
      <c r="F45" s="13" t="str">
        <f aca="false">CONCATENATE("No:"," ",COUNTIF(F2:F41,"No*"))</f>
        <v>No: 12</v>
      </c>
      <c r="G45" s="13" t="str">
        <f aca="false">CONCATENATE("No:"," ",COUNTIF(G2:G41,"No*"))</f>
        <v>No: 15</v>
      </c>
      <c r="H45" s="13" t="str">
        <f aca="false">CONCATENATE("No:"," ",COUNTIF(H2:H41,"No*"))</f>
        <v>No: 10</v>
      </c>
      <c r="I45" s="13" t="str">
        <f aca="false">CONCATENATE("No:"," ",COUNTIF(I2:I41,"No*"))</f>
        <v>No: 18</v>
      </c>
      <c r="J45" s="13" t="str">
        <f aca="false">CONCATENATE("No:"," ",COUNTIF(J2:J41,"No*"))</f>
        <v>No: 21</v>
      </c>
      <c r="K45" s="13"/>
      <c r="L45" s="17"/>
      <c r="M45" s="17"/>
      <c r="N45" s="15"/>
      <c r="O45" s="10"/>
      <c r="P45" s="10"/>
      <c r="Q45" s="11"/>
    </row>
    <row r="46" customFormat="false" ht="13.8" hidden="false" customHeight="false" outlineLevel="0" collapsed="false">
      <c r="A46" s="24"/>
      <c r="B46" s="17"/>
      <c r="C46" s="26"/>
      <c r="D46" s="17"/>
      <c r="E46" s="17"/>
      <c r="F46" s="17"/>
      <c r="G46" s="17"/>
      <c r="H46" s="17"/>
      <c r="I46" s="17"/>
      <c r="J46" s="17"/>
      <c r="K46" s="17"/>
      <c r="L46" s="17"/>
      <c r="M46" s="17"/>
      <c r="N46" s="15"/>
      <c r="O46" s="10"/>
      <c r="P46" s="10"/>
      <c r="Q46" s="11"/>
    </row>
    <row r="47" customFormat="false" ht="14" hidden="false" customHeight="false" outlineLevel="0" collapsed="false">
      <c r="A47" s="27"/>
      <c r="B47" s="6" t="s">
        <v>115</v>
      </c>
      <c r="C47" s="28"/>
      <c r="D47" s="6"/>
      <c r="E47" s="6"/>
      <c r="F47" s="6"/>
      <c r="G47" s="6"/>
      <c r="H47" s="6"/>
      <c r="I47" s="6"/>
      <c r="J47" s="6"/>
      <c r="K47" s="6"/>
      <c r="L47" s="6"/>
      <c r="M47" s="6"/>
      <c r="N47" s="29"/>
      <c r="O47" s="30"/>
      <c r="P47" s="30"/>
      <c r="Q47" s="11"/>
    </row>
    <row r="48" customFormat="false" ht="13.8" hidden="false" customHeight="false" outlineLevel="0" collapsed="false">
      <c r="A48" s="31" t="s">
        <v>116</v>
      </c>
      <c r="B48" s="12" t="s">
        <v>117</v>
      </c>
      <c r="C48" s="25" t="s">
        <v>11</v>
      </c>
      <c r="D48" s="16" t="s">
        <v>12</v>
      </c>
      <c r="E48" s="14" t="s">
        <v>11</v>
      </c>
      <c r="F48" s="16" t="s">
        <v>12</v>
      </c>
      <c r="G48" s="14" t="s">
        <v>11</v>
      </c>
      <c r="H48" s="16" t="s">
        <v>12</v>
      </c>
      <c r="I48" s="16" t="s">
        <v>12</v>
      </c>
      <c r="J48" s="14" t="s">
        <v>11</v>
      </c>
      <c r="K48" s="14" t="s">
        <v>11</v>
      </c>
      <c r="L48" s="32" t="n">
        <f aca="false">COUNTIF(G48:J48,"Yes*")</f>
        <v>2</v>
      </c>
      <c r="M48" s="32" t="n">
        <f aca="false">COUNTIF(G48:J48,"No*")</f>
        <v>2</v>
      </c>
      <c r="N48" s="15" t="n">
        <f aca="false">L48-M48</f>
        <v>0</v>
      </c>
      <c r="O48" s="13"/>
      <c r="P48" s="13"/>
      <c r="Q48" s="11" t="s">
        <v>11</v>
      </c>
    </row>
    <row r="49" customFormat="false" ht="87.6" hidden="false" customHeight="false" outlineLevel="0" collapsed="false">
      <c r="A49" s="31" t="s">
        <v>116</v>
      </c>
      <c r="B49" s="12" t="s">
        <v>118</v>
      </c>
      <c r="C49" s="25" t="s">
        <v>119</v>
      </c>
      <c r="D49" s="13" t="s">
        <v>120</v>
      </c>
      <c r="E49" s="19" t="str">
        <f aca="false">HYPERLINK("https://datadryad.org/pages/organization#governance","Grants; Service charges")</f>
        <v>Grants; Service charges</v>
      </c>
      <c r="F49" s="19" t="str">
        <f aca="false">HYPERLINK("https://support.figshare.com/support/solutions/articles/6000061086-what-is-figshare-","Unknown (Funded by Digital Science while retaining autonomy)")</f>
        <v>Unknown (Funded by Digital Science while retaining autonomy)</v>
      </c>
      <c r="G49" s="13" t="s">
        <v>121</v>
      </c>
      <c r="H49" s="13" t="s">
        <v>122</v>
      </c>
      <c r="I49" s="13" t="s">
        <v>123</v>
      </c>
      <c r="J49" s="13" t="s">
        <v>124</v>
      </c>
      <c r="K49" s="13" t="s">
        <v>125</v>
      </c>
      <c r="L49" s="32"/>
      <c r="M49" s="32"/>
      <c r="N49" s="15"/>
      <c r="O49" s="13"/>
      <c r="P49" s="13"/>
      <c r="Q49" s="33" t="s">
        <v>126</v>
      </c>
    </row>
    <row r="50" customFormat="false" ht="13.8" hidden="false" customHeight="false" outlineLevel="0" collapsed="false">
      <c r="A50" s="31" t="s">
        <v>116</v>
      </c>
      <c r="B50" s="12" t="s">
        <v>127</v>
      </c>
      <c r="C50" s="25" t="s">
        <v>11</v>
      </c>
      <c r="D50" s="14" t="s">
        <v>11</v>
      </c>
      <c r="E50" s="16" t="s">
        <v>12</v>
      </c>
      <c r="F50" s="14" t="s">
        <v>11</v>
      </c>
      <c r="G50" s="14" t="s">
        <v>11</v>
      </c>
      <c r="H50" s="14" t="s">
        <v>11</v>
      </c>
      <c r="I50" s="14" t="s">
        <v>11</v>
      </c>
      <c r="J50" s="14" t="s">
        <v>11</v>
      </c>
      <c r="K50" s="14" t="s">
        <v>11</v>
      </c>
      <c r="L50" s="32" t="n">
        <f aca="false">COUNTIF(G50:J50,"Yes*")</f>
        <v>4</v>
      </c>
      <c r="M50" s="32" t="n">
        <f aca="false">COUNTIF(G50:J50,"No*")</f>
        <v>0</v>
      </c>
      <c r="N50" s="15" t="n">
        <f aca="false">L50-M50</f>
        <v>4</v>
      </c>
      <c r="O50" s="13"/>
      <c r="P50" s="13"/>
      <c r="Q50" s="11" t="s">
        <v>11</v>
      </c>
    </row>
    <row r="51" customFormat="false" ht="57.3" hidden="false" customHeight="false" outlineLevel="0" collapsed="false">
      <c r="A51" s="24" t="s">
        <v>116</v>
      </c>
      <c r="B51" s="17" t="s">
        <v>128</v>
      </c>
      <c r="C51" s="34" t="s">
        <v>22</v>
      </c>
      <c r="D51" s="35" t="s">
        <v>12</v>
      </c>
      <c r="E51" s="35" t="s">
        <v>12</v>
      </c>
      <c r="F51" s="35" t="s">
        <v>129</v>
      </c>
      <c r="G51" s="10" t="s">
        <v>12</v>
      </c>
      <c r="H51" s="10" t="s">
        <v>12</v>
      </c>
      <c r="I51" s="10" t="s">
        <v>11</v>
      </c>
      <c r="J51" s="35" t="s">
        <v>12</v>
      </c>
      <c r="K51" s="16" t="s">
        <v>12</v>
      </c>
      <c r="L51" s="32" t="n">
        <f aca="false">COUNTIF(G51:J51,"Yes*")</f>
        <v>1</v>
      </c>
      <c r="M51" s="32" t="n">
        <f aca="false">COUNTIF(G51:J51,"No*")</f>
        <v>3</v>
      </c>
      <c r="N51" s="15" t="n">
        <f aca="false">L51-M51</f>
        <v>-2</v>
      </c>
      <c r="O51" s="10"/>
      <c r="P51" s="10"/>
      <c r="Q51" s="11" t="s">
        <v>12</v>
      </c>
    </row>
    <row r="52" customFormat="false" ht="23.55" hidden="false" customHeight="false" outlineLevel="0" collapsed="false">
      <c r="A52" s="24" t="s">
        <v>116</v>
      </c>
      <c r="B52" s="17" t="s">
        <v>130</v>
      </c>
      <c r="C52" s="34" t="s">
        <v>22</v>
      </c>
      <c r="D52" s="35" t="s">
        <v>12</v>
      </c>
      <c r="E52" s="35" t="s">
        <v>12</v>
      </c>
      <c r="F52" s="35" t="s">
        <v>131</v>
      </c>
      <c r="G52" s="10" t="s">
        <v>12</v>
      </c>
      <c r="H52" s="10" t="s">
        <v>12</v>
      </c>
      <c r="I52" s="10" t="s">
        <v>11</v>
      </c>
      <c r="J52" s="35" t="s">
        <v>12</v>
      </c>
      <c r="K52" s="16" t="s">
        <v>12</v>
      </c>
      <c r="L52" s="32" t="n">
        <f aca="false">COUNTIF(G52:J52,"Yes*")</f>
        <v>1</v>
      </c>
      <c r="M52" s="32" t="n">
        <f aca="false">COUNTIF(G52:J52,"No*")</f>
        <v>3</v>
      </c>
      <c r="N52" s="15" t="n">
        <f aca="false">L52-M52</f>
        <v>-2</v>
      </c>
      <c r="O52" s="10"/>
      <c r="P52" s="10"/>
      <c r="Q52" s="11" t="s">
        <v>12</v>
      </c>
    </row>
    <row r="53" customFormat="false" ht="23.55" hidden="false" customHeight="false" outlineLevel="0" collapsed="false">
      <c r="A53" s="24" t="s">
        <v>116</v>
      </c>
      <c r="B53" s="17" t="s">
        <v>132</v>
      </c>
      <c r="C53" s="34" t="s">
        <v>22</v>
      </c>
      <c r="D53" s="35" t="s">
        <v>12</v>
      </c>
      <c r="E53" s="35" t="s">
        <v>11</v>
      </c>
      <c r="F53" s="35" t="s">
        <v>133</v>
      </c>
      <c r="G53" s="10" t="s">
        <v>11</v>
      </c>
      <c r="H53" s="10" t="s">
        <v>12</v>
      </c>
      <c r="I53" s="10" t="s">
        <v>11</v>
      </c>
      <c r="J53" s="35" t="s">
        <v>12</v>
      </c>
      <c r="K53" s="16" t="s">
        <v>12</v>
      </c>
      <c r="L53" s="32" t="n">
        <f aca="false">COUNTIF(G53:J53,"Yes*")</f>
        <v>2</v>
      </c>
      <c r="M53" s="32" t="n">
        <f aca="false">COUNTIF(G53:J53,"No*")</f>
        <v>2</v>
      </c>
      <c r="N53" s="15" t="n">
        <f aca="false">L53-M53</f>
        <v>0</v>
      </c>
      <c r="O53" s="10"/>
      <c r="P53" s="10"/>
      <c r="Q53" s="11" t="s">
        <v>12</v>
      </c>
    </row>
    <row r="54" customFormat="false" ht="57.3" hidden="false" customHeight="false" outlineLevel="0" collapsed="false">
      <c r="A54" s="24" t="s">
        <v>116</v>
      </c>
      <c r="B54" s="17" t="s">
        <v>134</v>
      </c>
      <c r="C54" s="34" t="s">
        <v>22</v>
      </c>
      <c r="D54" s="35" t="s">
        <v>12</v>
      </c>
      <c r="E54" s="10" t="s">
        <v>135</v>
      </c>
      <c r="F54" s="35" t="s">
        <v>136</v>
      </c>
      <c r="G54" s="10" t="s">
        <v>12</v>
      </c>
      <c r="H54" s="10" t="s">
        <v>137</v>
      </c>
      <c r="I54" s="10" t="s">
        <v>135</v>
      </c>
      <c r="J54" s="35" t="s">
        <v>12</v>
      </c>
      <c r="K54" s="16" t="s">
        <v>12</v>
      </c>
      <c r="L54" s="32" t="n">
        <f aca="false">COUNTIF(G54:J54,"Yes*")</f>
        <v>1</v>
      </c>
      <c r="M54" s="32" t="n">
        <f aca="false">COUNTIF(G54:J54,"No*")</f>
        <v>2</v>
      </c>
      <c r="N54" s="15" t="n">
        <f aca="false">L54-M54</f>
        <v>-1</v>
      </c>
      <c r="O54" s="10"/>
      <c r="P54" s="10"/>
      <c r="Q54" s="11" t="s">
        <v>12</v>
      </c>
    </row>
    <row r="55" customFormat="false" ht="14" hidden="false" customHeight="false" outlineLevel="0" collapsed="false">
      <c r="A55" s="31" t="s">
        <v>116</v>
      </c>
      <c r="B55" s="17" t="s">
        <v>138</v>
      </c>
      <c r="C55" s="25" t="s">
        <v>22</v>
      </c>
      <c r="D55" s="14" t="s">
        <v>12</v>
      </c>
      <c r="E55" s="16" t="s">
        <v>11</v>
      </c>
      <c r="F55" s="14" t="s">
        <v>12</v>
      </c>
      <c r="G55" s="14" t="s">
        <v>11</v>
      </c>
      <c r="H55" s="14" t="s">
        <v>12</v>
      </c>
      <c r="I55" s="14" t="s">
        <v>11</v>
      </c>
      <c r="J55" s="14" t="s">
        <v>12</v>
      </c>
      <c r="K55" s="16" t="s">
        <v>12</v>
      </c>
      <c r="L55" s="32" t="n">
        <f aca="false">COUNTIF(G55:J55,"Yes*")</f>
        <v>2</v>
      </c>
      <c r="M55" s="32" t="n">
        <f aca="false">COUNTIF(G55:J55,"No*")</f>
        <v>2</v>
      </c>
      <c r="N55" s="15" t="n">
        <f aca="false">L55-M55</f>
        <v>0</v>
      </c>
      <c r="O55" s="10"/>
      <c r="P55" s="10"/>
      <c r="Q55" s="11" t="s">
        <v>12</v>
      </c>
    </row>
    <row r="56" customFormat="false" ht="149.4" hidden="false" customHeight="false" outlineLevel="0" collapsed="false">
      <c r="A56" s="31" t="s">
        <v>116</v>
      </c>
      <c r="B56" s="17" t="s">
        <v>139</v>
      </c>
      <c r="C56" s="25" t="s">
        <v>22</v>
      </c>
      <c r="D56" s="14" t="s">
        <v>12</v>
      </c>
      <c r="E56" s="16" t="s">
        <v>140</v>
      </c>
      <c r="F56" s="14" t="s">
        <v>12</v>
      </c>
      <c r="G56" s="14" t="s">
        <v>12</v>
      </c>
      <c r="H56" s="14" t="s">
        <v>12</v>
      </c>
      <c r="I56" s="18" t="str">
        <f aca="false">HYPERLINK("https://www.openicpsr.org/openicpsr/repository/","Yes (using openICPSR for Institutions and Journals)")</f>
        <v>Yes (using openICPSR for Institutions and Journals)</v>
      </c>
      <c r="J56" s="14" t="s">
        <v>12</v>
      </c>
      <c r="K56" s="16" t="s">
        <v>12</v>
      </c>
      <c r="L56" s="32" t="n">
        <f aca="false">COUNTIF(G56:J56,"Yes*")</f>
        <v>1</v>
      </c>
      <c r="M56" s="32" t="n">
        <f aca="false">COUNTIF(G56:J56,"No*")</f>
        <v>3</v>
      </c>
      <c r="N56" s="15" t="n">
        <f aca="false">L56-M56</f>
        <v>-2</v>
      </c>
      <c r="O56" s="10"/>
      <c r="P56" s="10"/>
      <c r="Q56" s="11" t="s">
        <v>12</v>
      </c>
    </row>
    <row r="57" customFormat="false" ht="25.8" hidden="false" customHeight="false" outlineLevel="0" collapsed="false">
      <c r="A57" s="31" t="s">
        <v>141</v>
      </c>
      <c r="B57" s="12" t="s">
        <v>142</v>
      </c>
      <c r="C57" s="25" t="s">
        <v>12</v>
      </c>
      <c r="D57" s="16" t="s">
        <v>12</v>
      </c>
      <c r="E57" s="20" t="str">
        <f aca="false">HYPERLINK("https://trello.com/b/dlAq9aSV/dryad-development","Yes - public Trello and Jira pages")</f>
        <v>Yes - public Trello and Jira pages</v>
      </c>
      <c r="F57" s="16" t="s">
        <v>12</v>
      </c>
      <c r="G57" s="14" t="s">
        <v>11</v>
      </c>
      <c r="H57" s="18" t="str">
        <f aca="false">HYPERLINK("https://blog.mendeley.com/","Yes")</f>
        <v>Yes</v>
      </c>
      <c r="I57" s="18" t="str">
        <f aca="false">HYPERLINK("http://www.icpsr.umich.edu/icpsrweb/content/about/annual-reports/index.html","Yes")</f>
        <v>Yes</v>
      </c>
      <c r="J57" s="20" t="str">
        <f aca="false">HYPERLINK("https://huboard.com/zenodo/zenodo","Yes - public Huboard page")</f>
        <v>Yes - public Huboard page</v>
      </c>
      <c r="K57" s="13" t="s">
        <v>11</v>
      </c>
      <c r="L57" s="32" t="n">
        <f aca="false">COUNTIF(G57:J57,"Yes*")</f>
        <v>4</v>
      </c>
      <c r="M57" s="32" t="n">
        <f aca="false">COUNTIF(G57:J57,"No*")</f>
        <v>0</v>
      </c>
      <c r="N57" s="15" t="n">
        <f aca="false">L57-M57</f>
        <v>4</v>
      </c>
      <c r="O57" s="10"/>
      <c r="P57" s="10"/>
      <c r="Q57" s="11" t="s">
        <v>11</v>
      </c>
    </row>
    <row r="58" customFormat="false" ht="17.25" hidden="false" customHeight="true" outlineLevel="0" collapsed="false">
      <c r="A58" s="24" t="s">
        <v>73</v>
      </c>
      <c r="B58" s="17" t="s">
        <v>143</v>
      </c>
      <c r="C58" s="34" t="s">
        <v>40</v>
      </c>
      <c r="D58" s="21" t="str">
        <f aca="false">HYPERLINK("https://data.world/terms/","No - 'The company does not warrant that any data set will continue to be available to you.'")</f>
        <v>No - 'The company does not warrant that any data set will continue to be available to you.'</v>
      </c>
      <c r="E58" s="21" t="str">
        <f aca="false">HYPERLINK("http://datadryad.org/pages/policies#sustainability","Yes - DataONE")</f>
        <v>Yes - DataONE</v>
      </c>
      <c r="F58" s="36" t="s">
        <v>144</v>
      </c>
      <c r="G58" s="21" t="str">
        <f aca="false">HYPERLINK("https://www.lockss.org/community/networks/","Yes - LOCKSS through Data-PASS")</f>
        <v>Yes - LOCKSS through Data-PASS</v>
      </c>
      <c r="H58" s="21" t="str">
        <f aca="false">HYPERLINK("https://data.mendeley.com/faq","Yes - Amazon S3 servers in Ireland and dark archive storage with DANS")</f>
        <v>Yes - Amazon S3 servers in Ireland and dark archive storage with DANS</v>
      </c>
      <c r="I58" s="21"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58" s="21"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58" s="10" t="s">
        <v>145</v>
      </c>
      <c r="L58" s="10" t="n">
        <f aca="false">COUNTIF(G58:J58,"Yes*")</f>
        <v>4</v>
      </c>
      <c r="M58" s="10" t="n">
        <f aca="false">COUNTIF(G58:J58,"NO*")</f>
        <v>0</v>
      </c>
      <c r="N58" s="15" t="n">
        <f aca="false">L58-M58</f>
        <v>4</v>
      </c>
      <c r="O58" s="15"/>
      <c r="P58" s="15"/>
      <c r="Q58" s="11" t="s">
        <v>12</v>
      </c>
    </row>
    <row r="59" customFormat="false" ht="38.2" hidden="false" customHeight="false" outlineLevel="0" collapsed="false">
      <c r="A59" s="24"/>
      <c r="B59" s="17" t="s">
        <v>146</v>
      </c>
      <c r="C59" s="34" t="s">
        <v>12</v>
      </c>
      <c r="D59" s="35" t="s">
        <v>12</v>
      </c>
      <c r="E59" s="35" t="s">
        <v>12</v>
      </c>
      <c r="F59" s="35" t="s">
        <v>12</v>
      </c>
      <c r="G59" s="10" t="s">
        <v>12</v>
      </c>
      <c r="H59" s="21" t="str">
        <f aca="false">HYPERLINK("https://assessment.datasealofapproval.org/assessment_244/seal/html/","Yes")</f>
        <v>Yes</v>
      </c>
      <c r="I59" s="10" t="s">
        <v>147</v>
      </c>
      <c r="J59" s="35" t="s">
        <v>148</v>
      </c>
      <c r="K59" s="10" t="s">
        <v>12</v>
      </c>
      <c r="L59" s="10" t="n">
        <f aca="false">COUNTIF(G59:J59,"Yes*")</f>
        <v>2</v>
      </c>
      <c r="M59" s="10" t="n">
        <f aca="false">COUNTIF(G59:J59,"NO*")</f>
        <v>2</v>
      </c>
      <c r="N59" s="15" t="n">
        <f aca="false">L59-M59</f>
        <v>0</v>
      </c>
      <c r="O59" s="15"/>
      <c r="P59" s="15"/>
      <c r="Q59" s="11" t="s">
        <v>12</v>
      </c>
    </row>
    <row r="60" customFormat="false" ht="9" hidden="false" customHeight="true" outlineLevel="0" collapsed="false">
      <c r="A60" s="24"/>
      <c r="B60" s="17"/>
      <c r="C60" s="26"/>
      <c r="D60" s="37"/>
      <c r="E60" s="37"/>
      <c r="F60" s="37"/>
      <c r="G60" s="17"/>
      <c r="H60" s="17"/>
      <c r="I60" s="17"/>
      <c r="J60" s="37"/>
      <c r="K60" s="17"/>
      <c r="L60" s="17"/>
      <c r="M60" s="17"/>
      <c r="N60" s="10"/>
      <c r="O60" s="10"/>
      <c r="P60" s="10"/>
      <c r="Q60" s="11"/>
    </row>
    <row r="61" customFormat="false" ht="14" hidden="false" customHeight="false" outlineLevel="0" collapsed="false">
      <c r="A61" s="27"/>
      <c r="B61" s="6" t="s">
        <v>149</v>
      </c>
      <c r="C61" s="28"/>
      <c r="D61" s="38"/>
      <c r="E61" s="38"/>
      <c r="F61" s="38"/>
      <c r="G61" s="6"/>
      <c r="H61" s="6"/>
      <c r="I61" s="6"/>
      <c r="J61" s="38"/>
      <c r="K61" s="6"/>
      <c r="L61" s="6"/>
      <c r="M61" s="6"/>
      <c r="N61" s="30"/>
      <c r="O61" s="30"/>
      <c r="P61" s="30"/>
      <c r="Q61" s="39"/>
    </row>
    <row r="62" customFormat="false" ht="23.55" hidden="false" customHeight="false" outlineLevel="0" collapsed="false">
      <c r="A62" s="24"/>
      <c r="B62" s="17" t="s">
        <v>150</v>
      </c>
      <c r="C62" s="40" t="n">
        <v>116</v>
      </c>
      <c r="D62" s="35" t="s">
        <v>40</v>
      </c>
      <c r="E62" s="41" t="s">
        <v>151</v>
      </c>
      <c r="F62" s="42" t="s">
        <v>40</v>
      </c>
      <c r="G62" s="43" t="n">
        <v>21846</v>
      </c>
      <c r="H62" s="21" t="str">
        <f aca="false">HYPERLINK("https://easy.dans.knaw.nl/ui/?wicket:bookmarkablePage=:nl.knaw.dans.easy.web.search.pages.PublicSearchResultPage&amp;q=mendeley+data","1500+")</f>
        <v>1500+</v>
      </c>
      <c r="I62" s="44" t="n">
        <v>243</v>
      </c>
      <c r="J62" s="45" t="n">
        <v>4397</v>
      </c>
      <c r="K62" s="13" t="s">
        <v>152</v>
      </c>
      <c r="L62" s="10"/>
      <c r="M62" s="10"/>
      <c r="N62" s="10"/>
      <c r="O62" s="10"/>
      <c r="P62" s="10"/>
      <c r="Q62" s="11"/>
    </row>
    <row r="63" customFormat="false" ht="14" hidden="false" customHeight="false" outlineLevel="0" collapsed="false">
      <c r="A63" s="24"/>
      <c r="B63" s="17" t="s">
        <v>153</v>
      </c>
      <c r="C63" s="40" t="n">
        <v>426</v>
      </c>
      <c r="D63" s="35" t="s">
        <v>40</v>
      </c>
      <c r="E63" s="46" t="s">
        <v>154</v>
      </c>
      <c r="F63" s="35" t="s">
        <v>155</v>
      </c>
      <c r="G63" s="43" t="n">
        <v>197844</v>
      </c>
      <c r="H63" s="10" t="s">
        <v>40</v>
      </c>
      <c r="I63" s="10" t="s">
        <v>40</v>
      </c>
      <c r="J63" s="47" t="s">
        <v>156</v>
      </c>
      <c r="K63" s="48" t="n">
        <v>885531</v>
      </c>
      <c r="L63" s="10"/>
      <c r="M63" s="10"/>
      <c r="N63" s="10"/>
      <c r="O63" s="10"/>
      <c r="P63" s="10"/>
      <c r="Q63" s="11"/>
    </row>
    <row r="64" customFormat="false" ht="26.95" hidden="false" customHeight="false" outlineLevel="0" collapsed="false">
      <c r="A64" s="24"/>
      <c r="B64" s="17" t="s">
        <v>157</v>
      </c>
      <c r="C64" s="34" t="s">
        <v>22</v>
      </c>
      <c r="D64" s="35" t="s">
        <v>40</v>
      </c>
      <c r="E64" s="46" t="s">
        <v>40</v>
      </c>
      <c r="F64" s="35" t="s">
        <v>40</v>
      </c>
      <c r="G64" s="10" t="s">
        <v>158</v>
      </c>
      <c r="H64" s="10" t="s">
        <v>40</v>
      </c>
      <c r="I64" s="10" t="s">
        <v>40</v>
      </c>
      <c r="J64" s="46" t="s">
        <v>40</v>
      </c>
      <c r="K64" s="49" t="n">
        <v>56000</v>
      </c>
      <c r="L64" s="10"/>
      <c r="M64" s="10"/>
      <c r="N64" s="10"/>
      <c r="O64" s="10"/>
      <c r="P64" s="10"/>
      <c r="Q64" s="11"/>
    </row>
    <row r="65" customFormat="false" ht="112.35" hidden="false" customHeight="false" outlineLevel="0" collapsed="false">
      <c r="A65" s="24"/>
      <c r="B65" s="17" t="s">
        <v>159</v>
      </c>
      <c r="C65" s="34" t="s">
        <v>160</v>
      </c>
      <c r="D65" s="35" t="s">
        <v>161</v>
      </c>
      <c r="E65" s="35" t="s">
        <v>162</v>
      </c>
      <c r="F65" s="35" t="s">
        <v>40</v>
      </c>
      <c r="G65" s="10" t="s">
        <v>163</v>
      </c>
      <c r="H65" s="10" t="s">
        <v>40</v>
      </c>
      <c r="I65" s="10" t="s">
        <v>164</v>
      </c>
      <c r="J65" s="35" t="s">
        <v>165</v>
      </c>
      <c r="K65" s="13" t="s">
        <v>166</v>
      </c>
      <c r="L65" s="10"/>
      <c r="M65" s="10"/>
      <c r="N65" s="10"/>
      <c r="O65" s="10"/>
      <c r="P65" s="10"/>
      <c r="Q65" s="11"/>
    </row>
    <row r="66" customFormat="false" ht="46.05" hidden="false" customHeight="false" outlineLevel="0" collapsed="false">
      <c r="A66" s="24"/>
      <c r="B66" s="17" t="s">
        <v>167</v>
      </c>
      <c r="C66" s="34" t="s">
        <v>168</v>
      </c>
      <c r="D66" s="35" t="s">
        <v>169</v>
      </c>
      <c r="E66" s="35" t="s">
        <v>169</v>
      </c>
      <c r="F66" s="50" t="str">
        <f aca="false">HYPERLINK("http://www.abs.gov.au/ausstats/abs@.nsf/0/4AE1B46AE2048A28CA25741800044242?opendocument","Australian and New Zealand Standard Research Classification (ANZSRC), 2008")</f>
        <v>Australian and New Zealand Standard Research Classification (ANZSRC), 2008</v>
      </c>
      <c r="G66" s="10" t="s">
        <v>170</v>
      </c>
      <c r="H66" s="10" t="s">
        <v>171</v>
      </c>
      <c r="I66" s="10" t="s">
        <v>172</v>
      </c>
      <c r="J66" s="35" t="s">
        <v>169</v>
      </c>
      <c r="K66" s="10" t="s">
        <v>173</v>
      </c>
      <c r="L66" s="10"/>
      <c r="M66" s="10"/>
      <c r="N66" s="10"/>
      <c r="O66" s="10"/>
      <c r="P66" s="10"/>
      <c r="Q66" s="11"/>
    </row>
    <row r="67" customFormat="false" ht="13.8" hidden="true" customHeight="false" outlineLevel="0" collapsed="false">
      <c r="A67" s="51"/>
      <c r="B67" s="52"/>
      <c r="C67" s="53"/>
      <c r="D67" s="54"/>
      <c r="E67" s="54"/>
      <c r="F67" s="54"/>
      <c r="G67" s="54"/>
      <c r="H67" s="54"/>
      <c r="I67" s="54"/>
      <c r="J67" s="54"/>
      <c r="K67" s="10"/>
      <c r="L67" s="10"/>
      <c r="M67" s="10"/>
      <c r="N67" s="10"/>
      <c r="O67" s="10"/>
      <c r="P67" s="10"/>
      <c r="Q67" s="11"/>
    </row>
    <row r="68" customFormat="false" ht="12.8" hidden="true" customHeight="false" outlineLevel="0" collapsed="false">
      <c r="Q68" s="11"/>
    </row>
    <row r="69" customFormat="false" ht="12.8" hidden="true" customHeight="false" outlineLevel="0" collapsed="false">
      <c r="Q69" s="11"/>
    </row>
    <row r="70" customFormat="false" ht="12.8" hidden="true" customHeight="false" outlineLevel="0" collapsed="false">
      <c r="Q70" s="11"/>
    </row>
    <row r="71" customFormat="false" ht="12.8" hidden="true" customHeight="false" outlineLevel="0" collapsed="false">
      <c r="Q71" s="11"/>
    </row>
    <row r="72" customFormat="false" ht="12.8" hidden="true" customHeight="false" outlineLevel="0" collapsed="false">
      <c r="Q72" s="11"/>
    </row>
    <row r="73" customFormat="false" ht="12.8" hidden="true" customHeight="false" outlineLevel="0" collapsed="false">
      <c r="Q73" s="11"/>
    </row>
    <row r="74" customFormat="false" ht="12.8" hidden="true" customHeight="false" outlineLevel="0" collapsed="false">
      <c r="Q74" s="11"/>
    </row>
    <row r="75" customFormat="false" ht="12.8" hidden="true" customHeight="false" outlineLevel="0" collapsed="false">
      <c r="Q75" s="11"/>
    </row>
    <row r="76" customFormat="false" ht="12.8" hidden="true" customHeight="false" outlineLevel="0" collapsed="false">
      <c r="Q76" s="11"/>
    </row>
    <row r="77" customFormat="false" ht="12.8" hidden="true" customHeight="false" outlineLevel="0" collapsed="false">
      <c r="Q77" s="11"/>
    </row>
    <row r="78" customFormat="false" ht="12.8" hidden="false" customHeight="false" outlineLevel="0" collapsed="false">
      <c r="Q78" s="11"/>
    </row>
    <row r="79" customFormat="false" ht="12.8" hidden="false" customHeight="false" outlineLevel="0" collapsed="false">
      <c r="Q79" s="11"/>
    </row>
  </sheetData>
  <conditionalFormatting sqref="C1:N1 N2:N77 P1:P77 O2:O77 C2:C13 D2:D9 E2:J45 K2:K13 L2:L44 M2:M41 D11:D45 C15:C45 K15:K45 C48:M59 C62:D77 G62:M77 F63:F77 E64:E77">
    <cfRule type="beginsWith" priority="2" operator="beginsWith" aboveAverage="0" equalAverage="0" bottom="0" percent="0" rank="0" text="Yes" dxfId="0">
      <formula>LEFT(C1,LEN("Yes"))="Yes"</formula>
    </cfRule>
  </conditionalFormatting>
  <conditionalFormatting sqref="C1:N1 N2:N77 P1:P77 O2:O77 C2:C13 D2:D9 E2:J45 K2:K13 L2:L44 M2:M41 D11:D45 C15:C45 K15:K45 C48:M59 C62:D77 G62:M77 F63:F77 E64:E77">
    <cfRule type="beginsWith" priority="3" operator="beginsWith" aboveAverage="0" equalAverage="0" bottom="0" percent="0" rank="0" text="No" dxfId="1">
      <formula>LEFT(C1,LEN("No"))="No"</formula>
    </cfRule>
  </conditionalFormatting>
  <conditionalFormatting sqref="C1:N1 N2:N77 P1:P77 O2:O77 C2:C13 D2:D9 E2:J45 K2:K13 L2:L44 M2:M41 D11:D45 C15:C45 K15:K45 C48:M59 C62:D77 G62:M77 F63:F77 E64:E77">
    <cfRule type="containsText" priority="4" operator="containsText" aboveAverage="0" equalAverage="0" bottom="0" percent="0" rank="0" text="unknown" dxfId="2">
      <formula>NOT(ISERROR(SEARCH("unknown",C1)))</formula>
    </cfRule>
  </conditionalFormatting>
  <conditionalFormatting sqref="N1:N77">
    <cfRule type="colorScale" priority="5">
      <colorScale>
        <cfvo type="min" val="0"/>
        <cfvo type="formula" val="0"/>
        <cfvo type="max" val="0"/>
        <color rgb="FFE67C73"/>
        <color rgb="FFFFFFFF"/>
        <color rgb="FF57BB8A"/>
      </colorScale>
    </cfRule>
  </conditionalFormatting>
  <conditionalFormatting sqref="O2:O41 O58:O59">
    <cfRule type="colorScale" priority="6">
      <colorScale>
        <cfvo type="min" val="0"/>
        <cfvo type="percentile" val="50"/>
        <cfvo type="max" val="0"/>
        <color rgb="FFE67C73"/>
        <color rgb="FFFFFFFF"/>
        <color rgb="FF57BB8A"/>
      </colorScale>
    </cfRule>
  </conditionalFormatting>
  <conditionalFormatting sqref="P2:P41 P58:P59">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2:A4 A8:A11 A13:A16 A18 A21:A22 A26 A28:A29 A31 A35 A37 A48:A59 A62:A67" type="list">
      <formula1>Categories!$A$2:$A$50</formula1>
      <formula2>0</formula2>
    </dataValidation>
    <dataValidation allowBlank="true" operator="equal" showDropDown="false" showErrorMessage="false" showInputMessage="false" sqref="A5:A7 A12 A17 A19:A20 A23:A25 A27 A30 A32:A34 A36 A38:A41" type="list">
      <formula1>Categories!$A$2:$A$23</formula1>
      <formula2>0</formula2>
    </dataValidation>
  </dataValidations>
  <hyperlinks>
    <hyperlink ref="D1" r:id="rId2" display="data.world"/>
    <hyperlink ref="E1" r:id="rId3" display="Dryad"/>
    <hyperlink ref="F1" r:id="rId4" display="figshare"/>
    <hyperlink ref="H1" r:id="rId5" display="Mendeley Data"/>
    <hyperlink ref="I1" r:id="rId6" display="Open ICPSR"/>
    <hyperlink ref="J1" r:id="rId7" display="Zenodo"/>
    <hyperlink ref="F58"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ColWidth="16.15625"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8" min="18" style="0" width="45.16"/>
  </cols>
  <sheetData>
    <row r="1" customFormat="false" ht="52.5" hidden="false" customHeight="true" outlineLevel="0" collapsed="false">
      <c r="D1" s="55" t="str">
        <f aca="false">"Median: "&amp;MEDIAN(D3:D46) &amp; " / 1st quartile: "&amp;QUARTILE(D3:D46,1)&amp;" / 3rd quartile: "&amp;QUARTILE(D3:D46,3)&amp; " / Mean: "&amp;AVERAGE(D3:D46)</f>
        <v>Median: 8 / 1st quartile: 4 / 3rd quartile: 12 / Mean: 8.70454545454546</v>
      </c>
      <c r="G1" s="56" t="s">
        <v>174</v>
      </c>
      <c r="H1" s="56"/>
      <c r="I1" s="56"/>
      <c r="J1" s="56"/>
      <c r="K1" s="56"/>
      <c r="L1" s="56"/>
      <c r="M1" s="56"/>
      <c r="N1" s="56"/>
      <c r="O1" s="56"/>
      <c r="P1" s="56"/>
      <c r="Q1" s="56"/>
      <c r="R1" s="57"/>
    </row>
    <row r="2" customFormat="false" ht="35.25" hidden="false" customHeight="true" outlineLevel="0" collapsed="false">
      <c r="A2" s="58" t="s">
        <v>175</v>
      </c>
      <c r="B2" s="59" t="s">
        <v>176</v>
      </c>
      <c r="C2" s="59" t="s">
        <v>177</v>
      </c>
      <c r="D2" s="60" t="s">
        <v>178</v>
      </c>
      <c r="E2" s="61" t="s">
        <v>179</v>
      </c>
      <c r="F2" s="59" t="s">
        <v>180</v>
      </c>
      <c r="G2" s="62" t="str">
        <f aca="false">HYPERLINK("https://rd-alliance.org/system/files/documents/Dissertation_UseCase_RepoPlat_1.docx","Dissertation")</f>
        <v>Dissertation</v>
      </c>
      <c r="H2" s="62" t="str">
        <f aca="false">HYPERLINK("https://rd-alliance.org/system/files/documents/iRODS_UseCase_RepoPlat.docx","iRODS")</f>
        <v>iRODS</v>
      </c>
      <c r="I2" s="62" t="str">
        <f aca="false">HYPERLINK("https://rd-alliance.org/system/files/documents/DKRZ-Climate_UseCase_RepoPlat.docx","DKRZ Climate")</f>
        <v>DKRZ Climate</v>
      </c>
      <c r="J2" s="62" t="str">
        <f aca="false">HYPERLINK("https://rd-alliance.org/system/files/documents/NORDR_UseCase_RepoPlat_0.docx","NORDR")</f>
        <v>NORDR</v>
      </c>
      <c r="K2" s="62" t="str">
        <f aca="false">HYPERLINK("https://rd-alliance.org/system/files/documents/Vecnet_UseCase_RepoPlat_20150915.docx","VecNet")</f>
        <v>VecNet</v>
      </c>
      <c r="L2" s="62" t="str">
        <f aca="false">HYPERLINK("https://rd-alliance.org/system/files/documents/OpARA_UseCase_RepoPlat_20151015.docx","OpARA")</f>
        <v>OpARA</v>
      </c>
      <c r="M2" s="62" t="str">
        <f aca="false">HYPERLINK("https://rd-alliance.org/system/files/documents/CurateND_UseCase_RepoPlat_20151203.docx","CurateND")</f>
        <v>CurateND</v>
      </c>
      <c r="N2" s="62" t="str">
        <f aca="false">HYPERLINK("https://rd-alliance.org/system/files/documents/CUAC_UseCase_RepoPlat.docx","CUAC")</f>
        <v>CUAC</v>
      </c>
      <c r="O2" s="62" t="str">
        <f aca="false">HYPERLINK("https://rd-alliance.org/system/files/documents/TAILwag_UseCase_RepoPlat.docx","TAILwag")</f>
        <v>TAILwag</v>
      </c>
      <c r="P2" s="62" t="str">
        <f aca="false">HYPERLINK("https://www.rd-alliance.org/system/files/documents/SURFsaraTDR_UseCase_RepoPlat_2016_0.docx","SURFsara")</f>
        <v>SURFsara</v>
      </c>
      <c r="Q2" s="62" t="str">
        <f aca="false">HYPERLINK("https://rd-alliance.org/system/files/documents/InstitutionalLifeCycleRDM_UseCase_RepoPlat20160902.docx","Inst. Life-cycle")</f>
        <v>Inst. Life-cycle</v>
      </c>
      <c r="R2" s="63"/>
    </row>
    <row r="3" customFormat="false" ht="59.25" hidden="false" customHeight="true" outlineLevel="0" collapsed="false">
      <c r="A3" s="64" t="s">
        <v>38</v>
      </c>
      <c r="B3" s="65" t="s">
        <v>181</v>
      </c>
      <c r="C3" s="65" t="s">
        <v>182</v>
      </c>
      <c r="D3" s="66" t="n">
        <f aca="false">(5*COUNT(G3:Q3))-(SUM(G3:Q3))</f>
        <v>28</v>
      </c>
      <c r="E3" s="67" t="n">
        <f aca="false">AVERAGE(G3:P3)</f>
        <v>1</v>
      </c>
      <c r="F3" s="68" t="n">
        <f aca="false">COUNT(G3:Q3)</f>
        <v>7</v>
      </c>
      <c r="G3" s="68"/>
      <c r="H3" s="68" t="n">
        <v>1</v>
      </c>
      <c r="I3" s="68" t="n">
        <v>1</v>
      </c>
      <c r="J3" s="68"/>
      <c r="K3" s="68" t="n">
        <v>1</v>
      </c>
      <c r="L3" s="68" t="n">
        <v>1</v>
      </c>
      <c r="M3" s="68"/>
      <c r="N3" s="68" t="n">
        <v>1</v>
      </c>
      <c r="O3" s="68" t="n">
        <v>1</v>
      </c>
      <c r="P3" s="68" t="n">
        <v>1</v>
      </c>
      <c r="Q3" s="68"/>
      <c r="R3" s="68"/>
    </row>
    <row r="4" customFormat="false" ht="59.25" hidden="false" customHeight="true" outlineLevel="0" collapsed="false">
      <c r="A4" s="64" t="s">
        <v>183</v>
      </c>
      <c r="B4" s="65" t="s">
        <v>184</v>
      </c>
      <c r="C4" s="65" t="s">
        <v>185</v>
      </c>
      <c r="D4" s="66" t="n">
        <f aca="false">(5*COUNT(G4:Q4))-(SUM(G4:Q4))</f>
        <v>26</v>
      </c>
      <c r="E4" s="67" t="n">
        <f aca="false">AVERAGE(G4:P4)</f>
        <v>1.33333333333333</v>
      </c>
      <c r="F4" s="68" t="n">
        <f aca="false">COUNT(G4:Q4)</f>
        <v>7</v>
      </c>
      <c r="G4" s="69" t="n">
        <v>2</v>
      </c>
      <c r="H4" s="68"/>
      <c r="I4" s="68" t="n">
        <v>1</v>
      </c>
      <c r="J4" s="68" t="n">
        <v>2</v>
      </c>
      <c r="K4" s="68"/>
      <c r="L4" s="68" t="n">
        <v>1</v>
      </c>
      <c r="M4" s="68"/>
      <c r="N4" s="68" t="n">
        <v>1</v>
      </c>
      <c r="O4" s="68"/>
      <c r="P4" s="68" t="n">
        <v>1</v>
      </c>
      <c r="Q4" s="68" t="n">
        <v>1</v>
      </c>
      <c r="R4" s="68"/>
    </row>
    <row r="5" customFormat="false" ht="59.25" hidden="false" customHeight="true" outlineLevel="0" collapsed="false">
      <c r="A5" s="64" t="s">
        <v>186</v>
      </c>
      <c r="B5" s="65" t="s">
        <v>187</v>
      </c>
      <c r="C5" s="65" t="s">
        <v>188</v>
      </c>
      <c r="D5" s="66" t="n">
        <f aca="false">(5*COUNT(G5:Q5))-(SUM(G5:Q5))</f>
        <v>16</v>
      </c>
      <c r="E5" s="67" t="n">
        <f aca="false">AVERAGE(G5:P5)</f>
        <v>1</v>
      </c>
      <c r="F5" s="68" t="n">
        <f aca="false">COUNT(G5:Q5)</f>
        <v>4</v>
      </c>
      <c r="G5" s="68"/>
      <c r="H5" s="68" t="n">
        <v>1</v>
      </c>
      <c r="I5" s="68"/>
      <c r="J5" s="68"/>
      <c r="K5" s="68"/>
      <c r="L5" s="68" t="n">
        <v>1</v>
      </c>
      <c r="M5" s="68"/>
      <c r="N5" s="68"/>
      <c r="O5" s="68"/>
      <c r="P5" s="68" t="n">
        <v>1</v>
      </c>
      <c r="Q5" s="68" t="n">
        <v>1</v>
      </c>
      <c r="R5" s="68"/>
    </row>
    <row r="6" customFormat="false" ht="59.25" hidden="false" customHeight="true" outlineLevel="0" collapsed="false">
      <c r="A6" s="64" t="s">
        <v>189</v>
      </c>
      <c r="B6" s="70" t="s">
        <v>190</v>
      </c>
      <c r="C6" s="70" t="s">
        <v>191</v>
      </c>
      <c r="D6" s="66" t="n">
        <f aca="false">(5*COUNT(G6:Q6))-(SUM(G6:Q6))</f>
        <v>16</v>
      </c>
      <c r="E6" s="67" t="n">
        <f aca="false">AVERAGE(G6:P6)</f>
        <v>1</v>
      </c>
      <c r="F6" s="68" t="n">
        <f aca="false">COUNT(G6:Q6)</f>
        <v>4</v>
      </c>
      <c r="G6" s="68"/>
      <c r="H6" s="68"/>
      <c r="I6" s="68"/>
      <c r="J6" s="68"/>
      <c r="K6" s="68" t="n">
        <v>1</v>
      </c>
      <c r="L6" s="68"/>
      <c r="M6" s="68"/>
      <c r="N6" s="68" t="n">
        <v>1</v>
      </c>
      <c r="O6" s="68"/>
      <c r="P6" s="68" t="n">
        <v>1</v>
      </c>
      <c r="Q6" s="68" t="n">
        <v>1</v>
      </c>
      <c r="R6" s="68"/>
    </row>
    <row r="7" customFormat="false" ht="59.25" hidden="false" customHeight="true" outlineLevel="0" collapsed="false">
      <c r="A7" s="64" t="s">
        <v>189</v>
      </c>
      <c r="B7" s="70" t="s">
        <v>192</v>
      </c>
      <c r="C7" s="70" t="s">
        <v>193</v>
      </c>
      <c r="D7" s="66" t="n">
        <f aca="false">(5*COUNT(G7:Q7))-(SUM(G7:Q7))</f>
        <v>16</v>
      </c>
      <c r="E7" s="67" t="n">
        <f aca="false">AVERAGE(G7:P7)</f>
        <v>1</v>
      </c>
      <c r="F7" s="68" t="n">
        <f aca="false">COUNT(G7:Q7)</f>
        <v>4</v>
      </c>
      <c r="G7" s="68"/>
      <c r="H7" s="68" t="n">
        <v>1</v>
      </c>
      <c r="I7" s="68"/>
      <c r="J7" s="68"/>
      <c r="K7" s="68"/>
      <c r="L7" s="68" t="n">
        <v>1</v>
      </c>
      <c r="M7" s="68" t="n">
        <v>1</v>
      </c>
      <c r="N7" s="68"/>
      <c r="O7" s="68"/>
      <c r="P7" s="68"/>
      <c r="Q7" s="68" t="n">
        <v>1</v>
      </c>
      <c r="R7" s="68"/>
    </row>
    <row r="8" customFormat="false" ht="59.25" hidden="false" customHeight="true" outlineLevel="0" collapsed="false">
      <c r="A8" s="64" t="s">
        <v>194</v>
      </c>
      <c r="B8" s="71" t="s">
        <v>195</v>
      </c>
      <c r="C8" s="71" t="s">
        <v>196</v>
      </c>
      <c r="D8" s="66" t="n">
        <f aca="false">(5*COUNT(G8:Q8))-(SUM(G8:Q8))</f>
        <v>15</v>
      </c>
      <c r="E8" s="67" t="n">
        <f aca="false">AVERAGE(G8:P8)</f>
        <v>1.25</v>
      </c>
      <c r="F8" s="68" t="n">
        <f aca="false">COUNT(G8:Q8)</f>
        <v>4</v>
      </c>
      <c r="G8" s="68"/>
      <c r="H8" s="68" t="n">
        <v>1</v>
      </c>
      <c r="I8" s="68"/>
      <c r="J8" s="68" t="n">
        <v>2</v>
      </c>
      <c r="K8" s="68"/>
      <c r="L8" s="68"/>
      <c r="M8" s="68"/>
      <c r="N8" s="68" t="n">
        <v>1</v>
      </c>
      <c r="O8" s="68"/>
      <c r="P8" s="68" t="n">
        <v>1</v>
      </c>
      <c r="Q8" s="68"/>
      <c r="R8" s="68"/>
    </row>
    <row r="9" customFormat="false" ht="59.25" hidden="false" customHeight="true" outlineLevel="0" collapsed="false">
      <c r="A9" s="64" t="s">
        <v>197</v>
      </c>
      <c r="B9" s="65" t="s">
        <v>198</v>
      </c>
      <c r="C9" s="65" t="s">
        <v>199</v>
      </c>
      <c r="D9" s="66" t="n">
        <f aca="false">(5*COUNT(G9:Q9))-(SUM(G9:Q9))</f>
        <v>13</v>
      </c>
      <c r="E9" s="67" t="n">
        <f aca="false">AVERAGE(G9:P9)</f>
        <v>2</v>
      </c>
      <c r="F9" s="68" t="n">
        <f aca="false">COUNT(G9:Q9)</f>
        <v>4</v>
      </c>
      <c r="G9" s="68"/>
      <c r="H9" s="68"/>
      <c r="I9" s="68"/>
      <c r="J9" s="68"/>
      <c r="K9" s="68"/>
      <c r="L9" s="68" t="n">
        <v>2</v>
      </c>
      <c r="M9" s="68" t="n">
        <v>3</v>
      </c>
      <c r="N9" s="68" t="n">
        <v>1</v>
      </c>
      <c r="O9" s="68"/>
      <c r="P9" s="68"/>
      <c r="Q9" s="68" t="n">
        <v>1</v>
      </c>
      <c r="R9" s="68"/>
    </row>
    <row r="10" customFormat="false" ht="59.25" hidden="false" customHeight="true" outlineLevel="0" collapsed="false">
      <c r="A10" s="64" t="s">
        <v>200</v>
      </c>
      <c r="B10" s="70" t="s">
        <v>201</v>
      </c>
      <c r="C10" s="70" t="s">
        <v>202</v>
      </c>
      <c r="D10" s="66" t="n">
        <f aca="false">(5*COUNT(G10:Q10))-(SUM(G10:Q10))</f>
        <v>13</v>
      </c>
      <c r="E10" s="67" t="n">
        <f aca="false">AVERAGE(G10:P10)</f>
        <v>1.75</v>
      </c>
      <c r="F10" s="68" t="n">
        <f aca="false">COUNT(G10:Q10)</f>
        <v>4</v>
      </c>
      <c r="G10" s="68"/>
      <c r="H10" s="68" t="n">
        <v>1</v>
      </c>
      <c r="I10" s="68"/>
      <c r="J10" s="68"/>
      <c r="K10" s="68" t="n">
        <v>3</v>
      </c>
      <c r="L10" s="68" t="n">
        <v>2</v>
      </c>
      <c r="M10" s="68"/>
      <c r="N10" s="68" t="n">
        <v>1</v>
      </c>
      <c r="O10" s="68"/>
      <c r="P10" s="68"/>
      <c r="Q10" s="68"/>
      <c r="R10" s="68"/>
    </row>
    <row r="11" customFormat="false" ht="59.25" hidden="false" customHeight="true" outlineLevel="0" collapsed="false">
      <c r="A11" s="64" t="s">
        <v>189</v>
      </c>
      <c r="B11" s="70" t="s">
        <v>203</v>
      </c>
      <c r="C11" s="70" t="s">
        <v>204</v>
      </c>
      <c r="D11" s="66" t="n">
        <f aca="false">(5*COUNT(G11:Q11))-(SUM(G11:Q11))</f>
        <v>12</v>
      </c>
      <c r="E11" s="67" t="n">
        <f aca="false">AVERAGE(G11:P11)</f>
        <v>1</v>
      </c>
      <c r="F11" s="68" t="n">
        <f aca="false">COUNT(G11:Q11)</f>
        <v>3</v>
      </c>
      <c r="G11" s="68"/>
      <c r="H11" s="68"/>
      <c r="I11" s="68"/>
      <c r="J11" s="68"/>
      <c r="K11" s="68" t="n">
        <v>1</v>
      </c>
      <c r="L11" s="68" t="n">
        <v>1</v>
      </c>
      <c r="M11" s="68"/>
      <c r="N11" s="68"/>
      <c r="O11" s="68"/>
      <c r="P11" s="68"/>
      <c r="Q11" s="68" t="n">
        <v>1</v>
      </c>
      <c r="R11" s="68"/>
    </row>
    <row r="12" customFormat="false" ht="59.25" hidden="false" customHeight="true" outlineLevel="0" collapsed="false">
      <c r="A12" s="64" t="s">
        <v>189</v>
      </c>
      <c r="B12" s="65" t="s">
        <v>205</v>
      </c>
      <c r="C12" s="65" t="s">
        <v>206</v>
      </c>
      <c r="D12" s="66" t="n">
        <f aca="false">(5*COUNT(G12:Q12))-(SUM(G12:Q12))</f>
        <v>12</v>
      </c>
      <c r="E12" s="67" t="n">
        <f aca="false">AVERAGE(G12:P12)</f>
        <v>1</v>
      </c>
      <c r="F12" s="68" t="n">
        <f aca="false">COUNT(G12:Q12)</f>
        <v>3</v>
      </c>
      <c r="G12" s="68" t="n">
        <v>1</v>
      </c>
      <c r="H12" s="68"/>
      <c r="I12" s="68"/>
      <c r="J12" s="68"/>
      <c r="K12" s="68"/>
      <c r="L12" s="68"/>
      <c r="M12" s="68"/>
      <c r="N12" s="68"/>
      <c r="O12" s="68"/>
      <c r="P12" s="68" t="n">
        <v>1</v>
      </c>
      <c r="Q12" s="68" t="n">
        <v>1</v>
      </c>
      <c r="R12" s="68"/>
    </row>
    <row r="13" customFormat="false" ht="59.25" hidden="false" customHeight="true" outlineLevel="0" collapsed="false">
      <c r="A13" s="64" t="s">
        <v>207</v>
      </c>
      <c r="B13" s="65" t="s">
        <v>208</v>
      </c>
      <c r="C13" s="65" t="s">
        <v>209</v>
      </c>
      <c r="D13" s="66" t="n">
        <f aca="false">(5*COUNT(G13:Q13))-(SUM(G13:Q13))</f>
        <v>12</v>
      </c>
      <c r="E13" s="67" t="n">
        <f aca="false">AVERAGE(G13:P13)</f>
        <v>1</v>
      </c>
      <c r="F13" s="68" t="n">
        <f aca="false">COUNT(G13:Q13)</f>
        <v>3</v>
      </c>
      <c r="G13" s="68"/>
      <c r="H13" s="68" t="n">
        <v>1</v>
      </c>
      <c r="I13" s="68"/>
      <c r="J13" s="68"/>
      <c r="K13" s="68"/>
      <c r="L13" s="68"/>
      <c r="M13" s="68"/>
      <c r="N13" s="68"/>
      <c r="O13" s="68"/>
      <c r="P13" s="68" t="n">
        <v>1</v>
      </c>
      <c r="Q13" s="68" t="n">
        <v>1</v>
      </c>
      <c r="R13" s="68"/>
    </row>
    <row r="14" customFormat="false" ht="59.25" hidden="false" customHeight="true" outlineLevel="0" collapsed="false">
      <c r="A14" s="64" t="s">
        <v>38</v>
      </c>
      <c r="B14" s="70" t="s">
        <v>210</v>
      </c>
      <c r="C14" s="70" t="s">
        <v>211</v>
      </c>
      <c r="D14" s="66" t="n">
        <f aca="false">(5*COUNT(G14:Q14))-(SUM(G14:Q14))</f>
        <v>12</v>
      </c>
      <c r="E14" s="67" t="n">
        <f aca="false">AVERAGE(G14:P14)</f>
        <v>1</v>
      </c>
      <c r="F14" s="68" t="n">
        <f aca="false">COUNT(G14:Q14)</f>
        <v>3</v>
      </c>
      <c r="G14" s="68"/>
      <c r="H14" s="68"/>
      <c r="I14" s="68"/>
      <c r="J14" s="68" t="n">
        <v>1</v>
      </c>
      <c r="K14" s="69" t="n">
        <v>1</v>
      </c>
      <c r="L14" s="68"/>
      <c r="M14" s="68"/>
      <c r="N14" s="68"/>
      <c r="O14" s="68"/>
      <c r="P14" s="68"/>
      <c r="Q14" s="68" t="n">
        <v>1</v>
      </c>
      <c r="R14" s="68"/>
    </row>
    <row r="15" customFormat="false" ht="59.25" hidden="false" customHeight="true" outlineLevel="0" collapsed="false">
      <c r="A15" s="64" t="s">
        <v>194</v>
      </c>
      <c r="B15" s="71" t="s">
        <v>212</v>
      </c>
      <c r="C15" s="71" t="s">
        <v>213</v>
      </c>
      <c r="D15" s="66" t="n">
        <f aca="false">(5*COUNT(G15:Q15))-(SUM(G15:Q15))</f>
        <v>12</v>
      </c>
      <c r="E15" s="67" t="n">
        <f aca="false">AVERAGE(G15:P15)</f>
        <v>1</v>
      </c>
      <c r="F15" s="68" t="n">
        <f aca="false">COUNT(G15:Q15)</f>
        <v>3</v>
      </c>
      <c r="G15" s="68"/>
      <c r="H15" s="68" t="n">
        <v>1</v>
      </c>
      <c r="I15" s="68"/>
      <c r="J15" s="68"/>
      <c r="K15" s="68"/>
      <c r="L15" s="68"/>
      <c r="M15" s="68"/>
      <c r="N15" s="68"/>
      <c r="O15" s="68"/>
      <c r="P15" s="68" t="n">
        <v>1</v>
      </c>
      <c r="Q15" s="68" t="n">
        <v>1</v>
      </c>
      <c r="R15" s="68"/>
    </row>
    <row r="16" customFormat="false" ht="59.25" hidden="false" customHeight="true" outlineLevel="0" collapsed="false">
      <c r="A16" s="64" t="s">
        <v>200</v>
      </c>
      <c r="B16" s="70" t="s">
        <v>214</v>
      </c>
      <c r="C16" s="70" t="s">
        <v>215</v>
      </c>
      <c r="D16" s="66" t="n">
        <f aca="false">(5*COUNT(G16:Q16))-(SUM(G16:Q16))</f>
        <v>12</v>
      </c>
      <c r="E16" s="67" t="n">
        <f aca="false">AVERAGE(G16:P16)</f>
        <v>1</v>
      </c>
      <c r="F16" s="68" t="n">
        <f aca="false">COUNT(G16:Q16)</f>
        <v>3</v>
      </c>
      <c r="G16" s="68"/>
      <c r="H16" s="68" t="n">
        <v>1</v>
      </c>
      <c r="I16" s="68"/>
      <c r="J16" s="68"/>
      <c r="K16" s="68" t="n">
        <v>1</v>
      </c>
      <c r="L16" s="68"/>
      <c r="M16" s="68"/>
      <c r="N16" s="68"/>
      <c r="O16" s="68"/>
      <c r="P16" s="68"/>
      <c r="Q16" s="68" t="n">
        <v>1</v>
      </c>
      <c r="R16" s="68"/>
    </row>
    <row r="17" customFormat="false" ht="59.25" hidden="false" customHeight="true" outlineLevel="0" collapsed="false">
      <c r="A17" s="64" t="s">
        <v>189</v>
      </c>
      <c r="B17" s="65" t="s">
        <v>216</v>
      </c>
      <c r="C17" s="65" t="s">
        <v>217</v>
      </c>
      <c r="D17" s="66" t="n">
        <f aca="false">(5*COUNT(G17:Q17))-(SUM(G17:Q17))</f>
        <v>11</v>
      </c>
      <c r="E17" s="67" t="n">
        <f aca="false">AVERAGE(G17:P17)</f>
        <v>1.33333333333333</v>
      </c>
      <c r="F17" s="68" t="n">
        <f aca="false">COUNT(G17:Q17)</f>
        <v>3</v>
      </c>
      <c r="G17" s="68"/>
      <c r="H17" s="68"/>
      <c r="I17" s="68"/>
      <c r="J17" s="68"/>
      <c r="K17" s="68" t="n">
        <v>1</v>
      </c>
      <c r="L17" s="68" t="n">
        <v>2</v>
      </c>
      <c r="M17" s="68" t="n">
        <v>1</v>
      </c>
      <c r="N17" s="68"/>
      <c r="O17" s="68"/>
      <c r="P17" s="68"/>
      <c r="Q17" s="68"/>
      <c r="R17" s="68"/>
    </row>
    <row r="18" customFormat="false" ht="59.25" hidden="false" customHeight="true" outlineLevel="0" collapsed="false">
      <c r="A18" s="64" t="s">
        <v>200</v>
      </c>
      <c r="B18" s="70" t="s">
        <v>218</v>
      </c>
      <c r="C18" s="70" t="s">
        <v>219</v>
      </c>
      <c r="D18" s="66" t="n">
        <f aca="false">(5*COUNT(G18:Q18))-(SUM(G18:Q18))</f>
        <v>11</v>
      </c>
      <c r="E18" s="67" t="n">
        <f aca="false">AVERAGE(G18:P18)</f>
        <v>1.5</v>
      </c>
      <c r="F18" s="68" t="n">
        <f aca="false">COUNT(G18:Q18)</f>
        <v>3</v>
      </c>
      <c r="G18" s="68"/>
      <c r="H18" s="68"/>
      <c r="I18" s="68"/>
      <c r="J18" s="68"/>
      <c r="K18" s="68"/>
      <c r="L18" s="68"/>
      <c r="M18" s="68" t="n">
        <v>2</v>
      </c>
      <c r="N18" s="68" t="n">
        <v>1</v>
      </c>
      <c r="O18" s="68"/>
      <c r="P18" s="68"/>
      <c r="Q18" s="68" t="n">
        <v>1</v>
      </c>
      <c r="R18" s="68"/>
    </row>
    <row r="19" customFormat="false" ht="59.25" hidden="false" customHeight="true" outlineLevel="0" collapsed="false">
      <c r="A19" s="64" t="s">
        <v>220</v>
      </c>
      <c r="B19" s="65" t="s">
        <v>221</v>
      </c>
      <c r="C19" s="65" t="s">
        <v>222</v>
      </c>
      <c r="D19" s="66" t="n">
        <f aca="false">(5*COUNT(G19:Q19))-(SUM(G19:Q19))</f>
        <v>9</v>
      </c>
      <c r="E19" s="67" t="n">
        <f aca="false">AVERAGE(G19:P19)</f>
        <v>2</v>
      </c>
      <c r="F19" s="68" t="n">
        <f aca="false">COUNT(G19:Q19)</f>
        <v>3</v>
      </c>
      <c r="G19" s="68"/>
      <c r="H19" s="68"/>
      <c r="I19" s="68" t="n">
        <v>2</v>
      </c>
      <c r="J19" s="68" t="n">
        <v>2</v>
      </c>
      <c r="K19" s="68"/>
      <c r="L19" s="68" t="n">
        <v>2</v>
      </c>
      <c r="M19" s="68"/>
      <c r="N19" s="68"/>
      <c r="O19" s="68"/>
      <c r="P19" s="68"/>
      <c r="Q19" s="68"/>
      <c r="R19" s="68"/>
    </row>
    <row r="20" customFormat="false" ht="59.25" hidden="false" customHeight="true" outlineLevel="0" collapsed="false">
      <c r="A20" s="64" t="s">
        <v>186</v>
      </c>
      <c r="B20" s="72" t="s">
        <v>223</v>
      </c>
      <c r="C20" s="72" t="s">
        <v>224</v>
      </c>
      <c r="D20" s="66" t="n">
        <f aca="false">(5*COUNT(G20:Q20))-(SUM(G20:Q20))</f>
        <v>8</v>
      </c>
      <c r="E20" s="67" t="n">
        <f aca="false">AVERAGE(G20:P20)</f>
        <v>1</v>
      </c>
      <c r="F20" s="68" t="n">
        <f aca="false">COUNT(G20:Q20)</f>
        <v>2</v>
      </c>
      <c r="G20" s="68"/>
      <c r="H20" s="68" t="n">
        <v>1</v>
      </c>
      <c r="I20" s="68"/>
      <c r="J20" s="68"/>
      <c r="K20" s="68"/>
      <c r="L20" s="68" t="n">
        <v>1</v>
      </c>
      <c r="M20" s="68"/>
      <c r="N20" s="68"/>
      <c r="O20" s="68"/>
      <c r="P20" s="68"/>
      <c r="Q20" s="68"/>
      <c r="R20" s="68"/>
    </row>
    <row r="21" customFormat="false" ht="59.25" hidden="false" customHeight="true" outlineLevel="0" collapsed="false">
      <c r="A21" s="64" t="s">
        <v>189</v>
      </c>
      <c r="B21" s="70" t="s">
        <v>225</v>
      </c>
      <c r="C21" s="70" t="s">
        <v>226</v>
      </c>
      <c r="D21" s="66" t="n">
        <f aca="false">(5*COUNT(G21:Q21))-(SUM(G21:Q21))</f>
        <v>8</v>
      </c>
      <c r="E21" s="67" t="n">
        <f aca="false">AVERAGE(G21:P21)</f>
        <v>1</v>
      </c>
      <c r="F21" s="68" t="n">
        <f aca="false">COUNT(G21:Q21)</f>
        <v>2</v>
      </c>
      <c r="G21" s="68"/>
      <c r="H21" s="68"/>
      <c r="I21" s="68"/>
      <c r="J21" s="68"/>
      <c r="K21" s="68" t="n">
        <v>1</v>
      </c>
      <c r="L21" s="68"/>
      <c r="M21" s="68"/>
      <c r="N21" s="68"/>
      <c r="O21" s="68"/>
      <c r="P21" s="68"/>
      <c r="Q21" s="68" t="n">
        <v>1</v>
      </c>
      <c r="R21" s="68"/>
    </row>
    <row r="22" customFormat="false" ht="59.25" hidden="false" customHeight="true" outlineLevel="0" collapsed="false">
      <c r="A22" s="64" t="s">
        <v>227</v>
      </c>
      <c r="B22" s="73" t="s">
        <v>228</v>
      </c>
      <c r="C22" s="73" t="s">
        <v>229</v>
      </c>
      <c r="D22" s="66" t="n">
        <f aca="false">(5*COUNT(G22:Q22))-(SUM(G22:Q22))</f>
        <v>8</v>
      </c>
      <c r="E22" s="67" t="n">
        <f aca="false">AVERAGE(G22:P22)</f>
        <v>1</v>
      </c>
      <c r="F22" s="68" t="n">
        <f aca="false">COUNT(G22:Q22)</f>
        <v>2</v>
      </c>
      <c r="G22" s="68"/>
      <c r="H22" s="68" t="n">
        <v>1</v>
      </c>
      <c r="I22" s="68"/>
      <c r="J22" s="68"/>
      <c r="K22" s="68"/>
      <c r="L22" s="68"/>
      <c r="M22" s="68"/>
      <c r="N22" s="68"/>
      <c r="O22" s="68"/>
      <c r="P22" s="68"/>
      <c r="Q22" s="68" t="n">
        <v>1</v>
      </c>
      <c r="R22" s="68"/>
    </row>
    <row r="23" customFormat="false" ht="59.25" hidden="false" customHeight="true" outlineLevel="0" collapsed="false">
      <c r="A23" s="64" t="s">
        <v>183</v>
      </c>
      <c r="B23" s="65" t="s">
        <v>230</v>
      </c>
      <c r="C23" s="65" t="s">
        <v>231</v>
      </c>
      <c r="D23" s="66" t="n">
        <f aca="false">(5*COUNT(G23:Q23))-(SUM(G23:Q23))</f>
        <v>8</v>
      </c>
      <c r="E23" s="67" t="n">
        <f aca="false">AVERAGE(G23:P23)</f>
        <v>1</v>
      </c>
      <c r="F23" s="68" t="n">
        <f aca="false">COUNT(G23:Q23)</f>
        <v>2</v>
      </c>
      <c r="G23" s="68"/>
      <c r="H23" s="68"/>
      <c r="I23" s="68" t="n">
        <v>1</v>
      </c>
      <c r="J23" s="68"/>
      <c r="K23" s="68"/>
      <c r="L23" s="68"/>
      <c r="M23" s="68"/>
      <c r="N23" s="68"/>
      <c r="O23" s="68"/>
      <c r="P23" s="68" t="n">
        <v>1</v>
      </c>
      <c r="Q23" s="68"/>
      <c r="R23" s="68"/>
    </row>
    <row r="24" customFormat="false" ht="59.25" hidden="false" customHeight="true" outlineLevel="0" collapsed="false">
      <c r="A24" s="64" t="s">
        <v>194</v>
      </c>
      <c r="B24" s="65" t="s">
        <v>232</v>
      </c>
      <c r="C24" s="73" t="s">
        <v>233</v>
      </c>
      <c r="D24" s="66" t="n">
        <f aca="false">(5*COUNT(G24:Q24))-(SUM(G24:Q24))</f>
        <v>8</v>
      </c>
      <c r="E24" s="67" t="n">
        <f aca="false">AVERAGE(G24:P24)</f>
        <v>1</v>
      </c>
      <c r="F24" s="68" t="n">
        <f aca="false">COUNT(G24:Q24)</f>
        <v>2</v>
      </c>
      <c r="G24" s="68"/>
      <c r="H24" s="68"/>
      <c r="I24" s="68"/>
      <c r="J24" s="68"/>
      <c r="K24" s="69" t="n">
        <v>1</v>
      </c>
      <c r="L24" s="68"/>
      <c r="M24" s="68"/>
      <c r="N24" s="68" t="n">
        <v>1</v>
      </c>
      <c r="O24" s="68"/>
      <c r="P24" s="68"/>
      <c r="Q24" s="68"/>
      <c r="R24" s="68"/>
    </row>
    <row r="25" customFormat="false" ht="59.25" hidden="false" customHeight="true" outlineLevel="0" collapsed="false">
      <c r="A25" s="64" t="s">
        <v>234</v>
      </c>
      <c r="B25" s="65" t="s">
        <v>235</v>
      </c>
      <c r="C25" s="70" t="s">
        <v>236</v>
      </c>
      <c r="D25" s="66" t="n">
        <f aca="false">(5*COUNT(G25:Q25))-(SUM(G25:Q25))</f>
        <v>8</v>
      </c>
      <c r="E25" s="67" t="n">
        <f aca="false">AVERAGE(G25:P25)</f>
        <v>1</v>
      </c>
      <c r="F25" s="68" t="n">
        <f aca="false">COUNT(G25:Q25)</f>
        <v>2</v>
      </c>
      <c r="G25" s="68"/>
      <c r="H25" s="68"/>
      <c r="I25" s="68"/>
      <c r="J25" s="68"/>
      <c r="K25" s="69" t="n">
        <v>1</v>
      </c>
      <c r="L25" s="68" t="n">
        <v>1</v>
      </c>
      <c r="M25" s="68"/>
      <c r="N25" s="68"/>
      <c r="O25" s="68"/>
      <c r="P25" s="68"/>
      <c r="Q25" s="68"/>
      <c r="R25" s="68"/>
    </row>
    <row r="26" customFormat="false" ht="59.25" hidden="false" customHeight="true" outlineLevel="0" collapsed="false">
      <c r="A26" s="64" t="s">
        <v>200</v>
      </c>
      <c r="B26" s="70" t="s">
        <v>237</v>
      </c>
      <c r="C26" s="70" t="s">
        <v>238</v>
      </c>
      <c r="D26" s="66" t="n">
        <f aca="false">(5*COUNT(G26:Q26))-(SUM(G26:Q26))</f>
        <v>8</v>
      </c>
      <c r="E26" s="67" t="n">
        <f aca="false">AVERAGE(G26:P26)</f>
        <v>1</v>
      </c>
      <c r="F26" s="68" t="n">
        <f aca="false">COUNT(G26:Q26)</f>
        <v>2</v>
      </c>
      <c r="G26" s="68"/>
      <c r="H26" s="68" t="n">
        <v>1</v>
      </c>
      <c r="I26" s="68"/>
      <c r="J26" s="68" t="n">
        <v>1</v>
      </c>
      <c r="K26" s="68"/>
      <c r="L26" s="68"/>
      <c r="M26" s="68"/>
      <c r="N26" s="68"/>
      <c r="O26" s="68"/>
      <c r="P26" s="68"/>
      <c r="Q26" s="68"/>
      <c r="R26" s="68"/>
    </row>
    <row r="27" customFormat="false" ht="59.25" hidden="false" customHeight="true" outlineLevel="0" collapsed="false">
      <c r="A27" s="64" t="s">
        <v>200</v>
      </c>
      <c r="B27" s="70" t="s">
        <v>239</v>
      </c>
      <c r="C27" s="70" t="s">
        <v>240</v>
      </c>
      <c r="D27" s="66" t="n">
        <f aca="false">(5*COUNT(G27:Q27))-(SUM(G27:Q27))</f>
        <v>8</v>
      </c>
      <c r="E27" s="67" t="n">
        <f aca="false">AVERAGE(G27:P27)</f>
        <v>1</v>
      </c>
      <c r="F27" s="68" t="n">
        <f aca="false">COUNT(G27:Q27)</f>
        <v>2</v>
      </c>
      <c r="G27" s="68"/>
      <c r="H27" s="68" t="n">
        <v>1</v>
      </c>
      <c r="I27" s="68"/>
      <c r="J27" s="68"/>
      <c r="K27" s="68"/>
      <c r="L27" s="68"/>
      <c r="M27" s="68"/>
      <c r="N27" s="68"/>
      <c r="O27" s="68"/>
      <c r="P27" s="68"/>
      <c r="Q27" s="68" t="n">
        <v>1</v>
      </c>
      <c r="R27" s="68"/>
    </row>
    <row r="28" customFormat="false" ht="59.25" hidden="false" customHeight="true" outlineLevel="0" collapsed="false">
      <c r="A28" s="64" t="s">
        <v>241</v>
      </c>
      <c r="B28" s="65" t="s">
        <v>242</v>
      </c>
      <c r="C28" s="65"/>
      <c r="D28" s="66" t="n">
        <f aca="false">(5*COUNT(G28:Q28))-(SUM(G28:Q28))</f>
        <v>8</v>
      </c>
      <c r="E28" s="67" t="n">
        <f aca="false">AVERAGE(G28:P28)</f>
        <v>1</v>
      </c>
      <c r="F28" s="68" t="n">
        <f aca="false">COUNT(G28:Q28)</f>
        <v>2</v>
      </c>
      <c r="G28" s="68"/>
      <c r="H28" s="68"/>
      <c r="I28" s="68"/>
      <c r="J28" s="68"/>
      <c r="K28" s="68"/>
      <c r="L28" s="68"/>
      <c r="M28" s="68"/>
      <c r="N28" s="68" t="n">
        <v>1</v>
      </c>
      <c r="O28" s="68"/>
      <c r="P28" s="68"/>
      <c r="Q28" s="68" t="n">
        <v>1</v>
      </c>
      <c r="R28" s="68"/>
    </row>
    <row r="29" customFormat="false" ht="59.25" hidden="false" customHeight="true" outlineLevel="0" collapsed="false">
      <c r="A29" s="64" t="s">
        <v>234</v>
      </c>
      <c r="B29" s="70" t="s">
        <v>243</v>
      </c>
      <c r="C29" s="70" t="s">
        <v>244</v>
      </c>
      <c r="D29" s="66" t="n">
        <f aca="false">(5*COUNT(G29:Q29))-(SUM(G29:Q29))</f>
        <v>7</v>
      </c>
      <c r="E29" s="67" t="n">
        <f aca="false">AVERAGE(G29:P29)</f>
        <v>1.5</v>
      </c>
      <c r="F29" s="68" t="n">
        <f aca="false">COUNT(G29:Q29)</f>
        <v>2</v>
      </c>
      <c r="G29" s="68"/>
      <c r="H29" s="68"/>
      <c r="I29" s="68"/>
      <c r="J29" s="68"/>
      <c r="K29" s="68"/>
      <c r="L29" s="68"/>
      <c r="M29" s="69" t="n">
        <v>1</v>
      </c>
      <c r="N29" s="68"/>
      <c r="O29" s="68" t="n">
        <v>2</v>
      </c>
      <c r="P29" s="68"/>
      <c r="Q29" s="68"/>
      <c r="R29" s="68"/>
    </row>
    <row r="30" customFormat="false" ht="59.25" hidden="false" customHeight="true" outlineLevel="0" collapsed="false">
      <c r="A30" s="64" t="s">
        <v>200</v>
      </c>
      <c r="B30" s="70" t="s">
        <v>245</v>
      </c>
      <c r="C30" s="70" t="s">
        <v>246</v>
      </c>
      <c r="D30" s="66" t="n">
        <f aca="false">(5*COUNT(G30:Q30))-(SUM(G30:Q30))</f>
        <v>7</v>
      </c>
      <c r="E30" s="67" t="n">
        <f aca="false">AVERAGE(G30:P30)</f>
        <v>1.5</v>
      </c>
      <c r="F30" s="68" t="n">
        <f aca="false">COUNT(G30:Q30)</f>
        <v>2</v>
      </c>
      <c r="G30" s="68"/>
      <c r="H30" s="68" t="n">
        <v>1</v>
      </c>
      <c r="I30" s="68"/>
      <c r="J30" s="68"/>
      <c r="K30" s="68"/>
      <c r="L30" s="68" t="n">
        <v>2</v>
      </c>
      <c r="M30" s="68"/>
      <c r="N30" s="68"/>
      <c r="O30" s="68"/>
      <c r="P30" s="68"/>
      <c r="Q30" s="68"/>
      <c r="R30" s="68"/>
    </row>
    <row r="31" customFormat="false" ht="59.25" hidden="false" customHeight="true" outlineLevel="0" collapsed="false">
      <c r="A31" s="64" t="s">
        <v>200</v>
      </c>
      <c r="B31" s="70" t="s">
        <v>247</v>
      </c>
      <c r="C31" s="70" t="s">
        <v>248</v>
      </c>
      <c r="D31" s="66" t="n">
        <f aca="false">(5*COUNT(G31:Q31))-(SUM(G31:Q31))</f>
        <v>7</v>
      </c>
      <c r="E31" s="67" t="n">
        <f aca="false">AVERAGE(G31:P31)</f>
        <v>2</v>
      </c>
      <c r="F31" s="68" t="n">
        <f aca="false">COUNT(G31:Q31)</f>
        <v>2</v>
      </c>
      <c r="G31" s="68"/>
      <c r="J31" s="68"/>
      <c r="K31" s="68"/>
      <c r="M31" s="68"/>
      <c r="N31" s="68"/>
      <c r="O31" s="68" t="n">
        <v>2</v>
      </c>
      <c r="P31" s="68"/>
      <c r="Q31" s="68" t="n">
        <v>1</v>
      </c>
      <c r="R31" s="68"/>
    </row>
    <row r="32" customFormat="false" ht="59.25" hidden="false" customHeight="true" outlineLevel="0" collapsed="false">
      <c r="A32" s="64" t="s">
        <v>227</v>
      </c>
      <c r="B32" s="70" t="s">
        <v>249</v>
      </c>
      <c r="C32" s="70" t="s">
        <v>250</v>
      </c>
      <c r="D32" s="66" t="n">
        <f aca="false">(5*COUNT(G32:Q32))-(SUM(G32:Q32))</f>
        <v>4</v>
      </c>
      <c r="E32" s="67" t="n">
        <f aca="false">AVERAGE(G32:P32)</f>
        <v>1</v>
      </c>
      <c r="F32" s="68" t="n">
        <f aca="false">COUNT(G32:Q32)</f>
        <v>1</v>
      </c>
      <c r="G32" s="68"/>
      <c r="H32" s="68" t="n">
        <v>1</v>
      </c>
      <c r="I32" s="68"/>
      <c r="J32" s="68"/>
      <c r="K32" s="68"/>
      <c r="L32" s="68"/>
      <c r="M32" s="68"/>
      <c r="N32" s="68"/>
      <c r="O32" s="68"/>
      <c r="P32" s="68"/>
      <c r="Q32" s="68"/>
      <c r="R32" s="68"/>
    </row>
    <row r="33" customFormat="false" ht="59.25" hidden="false" customHeight="true" outlineLevel="0" collapsed="false">
      <c r="A33" s="64" t="s">
        <v>234</v>
      </c>
      <c r="B33" s="65" t="s">
        <v>251</v>
      </c>
      <c r="C33" s="71" t="s">
        <v>252</v>
      </c>
      <c r="D33" s="66" t="n">
        <f aca="false">(5*COUNT(G33:Q33))-(SUM(G33:Q33))</f>
        <v>4</v>
      </c>
      <c r="E33" s="67" t="n">
        <f aca="false">AVERAGE(G33:P33)</f>
        <v>1</v>
      </c>
      <c r="F33" s="68" t="n">
        <f aca="false">COUNT(G33:Q33)</f>
        <v>1</v>
      </c>
      <c r="G33" s="68"/>
      <c r="H33" s="68"/>
      <c r="I33" s="68"/>
      <c r="J33" s="68"/>
      <c r="K33" s="68"/>
      <c r="L33" s="68"/>
      <c r="M33" s="68"/>
      <c r="N33" s="68"/>
      <c r="O33" s="68"/>
      <c r="P33" s="68" t="n">
        <v>1</v>
      </c>
      <c r="Q33" s="68"/>
      <c r="R33" s="68"/>
    </row>
    <row r="34" customFormat="false" ht="59.25" hidden="false" customHeight="true" outlineLevel="0" collapsed="false">
      <c r="A34" s="64" t="s">
        <v>234</v>
      </c>
      <c r="B34" s="70" t="s">
        <v>253</v>
      </c>
      <c r="C34" s="70" t="s">
        <v>254</v>
      </c>
      <c r="D34" s="66" t="n">
        <f aca="false">(5*COUNT(G34:Q34))-(SUM(G34:Q34))</f>
        <v>4</v>
      </c>
      <c r="E34" s="67" t="n">
        <f aca="false">AVERAGE(G34:P34)</f>
        <v>1</v>
      </c>
      <c r="F34" s="68" t="n">
        <f aca="false">COUNT(G34:Q34)</f>
        <v>1</v>
      </c>
      <c r="G34" s="68"/>
      <c r="H34" s="68" t="n">
        <v>1</v>
      </c>
      <c r="I34" s="68"/>
      <c r="J34" s="68"/>
      <c r="K34" s="68"/>
      <c r="L34" s="68"/>
      <c r="M34" s="68"/>
      <c r="N34" s="68"/>
      <c r="O34" s="68"/>
      <c r="P34" s="68"/>
      <c r="Q34" s="68"/>
      <c r="R34" s="68"/>
    </row>
    <row r="35" customFormat="false" ht="59.25" hidden="false" customHeight="true" outlineLevel="0" collapsed="false">
      <c r="A35" s="64" t="s">
        <v>200</v>
      </c>
      <c r="B35" s="70" t="s">
        <v>255</v>
      </c>
      <c r="C35" s="70" t="s">
        <v>256</v>
      </c>
      <c r="D35" s="66" t="n">
        <f aca="false">(5*COUNT(G35:Q35))-(SUM(G35:Q35))</f>
        <v>4</v>
      </c>
      <c r="E35" s="67" t="n">
        <f aca="false">AVERAGE(G35:P35)</f>
        <v>1</v>
      </c>
      <c r="F35" s="68" t="n">
        <f aca="false">COUNT(G35:Q35)</f>
        <v>1</v>
      </c>
      <c r="G35" s="68"/>
      <c r="H35" s="68"/>
      <c r="I35" s="68"/>
      <c r="J35" s="68"/>
      <c r="K35" s="69" t="n">
        <v>1</v>
      </c>
      <c r="L35" s="68"/>
      <c r="M35" s="68"/>
      <c r="N35" s="68"/>
      <c r="O35" s="68"/>
      <c r="P35" s="68"/>
      <c r="Q35" s="68"/>
      <c r="R35" s="68"/>
    </row>
    <row r="36" customFormat="false" ht="59.25" hidden="false" customHeight="true" outlineLevel="0" collapsed="false">
      <c r="A36" s="64" t="s">
        <v>200</v>
      </c>
      <c r="B36" s="70" t="s">
        <v>257</v>
      </c>
      <c r="C36" s="70" t="s">
        <v>258</v>
      </c>
      <c r="D36" s="66" t="n">
        <f aca="false">(5*COUNT(G36:Q36))-(SUM(G36:Q36))</f>
        <v>4</v>
      </c>
      <c r="E36" s="67" t="n">
        <f aca="false">AVERAGE(G36:P36)</f>
        <v>1</v>
      </c>
      <c r="F36" s="68" t="n">
        <f aca="false">COUNT(G36:Q36)</f>
        <v>1</v>
      </c>
      <c r="G36" s="68"/>
      <c r="H36" s="68"/>
      <c r="I36" s="68"/>
      <c r="J36" s="68"/>
      <c r="K36" s="68"/>
      <c r="L36" s="68" t="n">
        <v>1</v>
      </c>
      <c r="M36" s="68"/>
      <c r="N36" s="68"/>
      <c r="O36" s="68"/>
      <c r="P36" s="68"/>
      <c r="Q36" s="68"/>
      <c r="R36" s="68"/>
    </row>
    <row r="37" customFormat="false" ht="59.25" hidden="false" customHeight="true" outlineLevel="0" collapsed="false">
      <c r="A37" s="64" t="s">
        <v>200</v>
      </c>
      <c r="B37" s="70" t="s">
        <v>259</v>
      </c>
      <c r="C37" s="70" t="s">
        <v>260</v>
      </c>
      <c r="D37" s="66" t="n">
        <f aca="false">(5*COUNT(G37:Q37))-(SUM(G37:Q37))</f>
        <v>3</v>
      </c>
      <c r="E37" s="67" t="n">
        <f aca="false">AVERAGE(G37:P37)</f>
        <v>2</v>
      </c>
      <c r="F37" s="68" t="n">
        <f aca="false">COUNT(G37:Q37)</f>
        <v>1</v>
      </c>
      <c r="G37" s="68"/>
      <c r="H37" s="68"/>
      <c r="I37" s="68"/>
      <c r="J37" s="68"/>
      <c r="K37" s="69" t="n">
        <v>2</v>
      </c>
      <c r="L37" s="68"/>
      <c r="M37" s="68"/>
      <c r="N37" s="68"/>
      <c r="O37" s="68"/>
      <c r="P37" s="68"/>
      <c r="Q37" s="68"/>
      <c r="R37" s="68"/>
    </row>
    <row r="38" customFormat="false" ht="59.25" hidden="false" customHeight="true" outlineLevel="0" collapsed="false">
      <c r="A38" s="64" t="s">
        <v>200</v>
      </c>
      <c r="B38" s="70" t="s">
        <v>261</v>
      </c>
      <c r="C38" s="70" t="s">
        <v>262</v>
      </c>
      <c r="D38" s="66" t="n">
        <f aca="false">(5*COUNT(G38:Q38))-(SUM(G38:Q38))</f>
        <v>3</v>
      </c>
      <c r="E38" s="67" t="n">
        <f aca="false">AVERAGE(G38:P38)</f>
        <v>2</v>
      </c>
      <c r="F38" s="68" t="n">
        <f aca="false">COUNT(G38:Q38)</f>
        <v>1</v>
      </c>
      <c r="G38" s="68"/>
      <c r="H38" s="68"/>
      <c r="I38" s="68"/>
      <c r="J38" s="68"/>
      <c r="K38" s="69" t="n">
        <v>2</v>
      </c>
      <c r="L38" s="68"/>
      <c r="M38" s="68"/>
      <c r="N38" s="68"/>
      <c r="O38" s="68"/>
      <c r="P38" s="68"/>
      <c r="Q38" s="68"/>
      <c r="R38" s="68"/>
    </row>
    <row r="39" customFormat="false" ht="59.25" hidden="false" customHeight="true" outlineLevel="0" collapsed="false">
      <c r="A39" s="64" t="s">
        <v>200</v>
      </c>
      <c r="B39" s="73" t="s">
        <v>263</v>
      </c>
      <c r="C39" s="73" t="s">
        <v>264</v>
      </c>
      <c r="D39" s="66" t="n">
        <f aca="false">(5*COUNT(G39:Q39))-(SUM(G39:Q39))</f>
        <v>3</v>
      </c>
      <c r="E39" s="67" t="n">
        <f aca="false">AVERAGE(G39:P39)</f>
        <v>2</v>
      </c>
      <c r="F39" s="68" t="n">
        <f aca="false">COUNT(G39:Q39)</f>
        <v>1</v>
      </c>
      <c r="G39" s="68"/>
      <c r="H39" s="68"/>
      <c r="I39" s="68"/>
      <c r="J39" s="68"/>
      <c r="K39" s="68" t="n">
        <v>2</v>
      </c>
      <c r="L39" s="68"/>
      <c r="M39" s="68"/>
      <c r="N39" s="68"/>
      <c r="O39" s="68"/>
      <c r="P39" s="68"/>
      <c r="Q39" s="68"/>
      <c r="R39" s="68"/>
    </row>
    <row r="40" customFormat="false" ht="59.25" hidden="false" customHeight="true" outlineLevel="0" collapsed="false">
      <c r="A40" s="64" t="s">
        <v>200</v>
      </c>
      <c r="B40" s="71" t="s">
        <v>265</v>
      </c>
      <c r="C40" s="71" t="s">
        <v>266</v>
      </c>
      <c r="D40" s="66" t="n">
        <f aca="false">(5*COUNT(G40:Q40))-(SUM(G40:Q40))</f>
        <v>3</v>
      </c>
      <c r="E40" s="67" t="n">
        <f aca="false">AVERAGE(G40:P40)</f>
        <v>2</v>
      </c>
      <c r="F40" s="68" t="n">
        <f aca="false">COUNT(G40:Q40)</f>
        <v>1</v>
      </c>
      <c r="G40" s="68"/>
      <c r="H40" s="68"/>
      <c r="I40" s="68"/>
      <c r="J40" s="68" t="n">
        <v>2</v>
      </c>
      <c r="K40" s="68"/>
      <c r="L40" s="68"/>
      <c r="M40" s="68"/>
      <c r="N40" s="68"/>
      <c r="O40" s="68"/>
      <c r="P40" s="68"/>
      <c r="Q40" s="68"/>
      <c r="R40" s="68"/>
    </row>
    <row r="41" customFormat="false" ht="59.25" hidden="false" customHeight="true" outlineLevel="0" collapsed="false">
      <c r="A41" s="64" t="s">
        <v>241</v>
      </c>
      <c r="B41" s="70" t="s">
        <v>267</v>
      </c>
      <c r="C41" s="70" t="s">
        <v>268</v>
      </c>
      <c r="D41" s="66" t="n">
        <f aca="false">(5*COUNT(G41:Q41))-(SUM(G41:Q41))</f>
        <v>3</v>
      </c>
      <c r="E41" s="67" t="n">
        <f aca="false">AVERAGE(G41:P41)</f>
        <v>2</v>
      </c>
      <c r="F41" s="68" t="n">
        <f aca="false">COUNT(G41:Q41)</f>
        <v>1</v>
      </c>
      <c r="G41" s="68"/>
      <c r="H41" s="68"/>
      <c r="I41" s="68"/>
      <c r="J41" s="68"/>
      <c r="K41" s="68"/>
      <c r="L41" s="68"/>
      <c r="M41" s="68" t="n">
        <v>2</v>
      </c>
      <c r="N41" s="68"/>
      <c r="O41" s="68"/>
      <c r="P41" s="68"/>
      <c r="Q41" s="68"/>
      <c r="R41" s="68"/>
    </row>
    <row r="42" customFormat="false" ht="59.25" hidden="false" customHeight="true" outlineLevel="0" collapsed="false">
      <c r="A42" s="64" t="s">
        <v>38</v>
      </c>
      <c r="B42" s="70" t="s">
        <v>269</v>
      </c>
      <c r="C42" s="70" t="s">
        <v>270</v>
      </c>
      <c r="D42" s="66" t="n">
        <f aca="false">(5*COUNT(G42:Q42))-(SUM(G42:Q42))</f>
        <v>3</v>
      </c>
      <c r="E42" s="67" t="n">
        <f aca="false">AVERAGE(G42:P42)</f>
        <v>2</v>
      </c>
      <c r="F42" s="68" t="n">
        <f aca="false">COUNT(G42:Q42)</f>
        <v>1</v>
      </c>
      <c r="G42" s="68"/>
      <c r="H42" s="68"/>
      <c r="I42" s="68"/>
      <c r="J42" s="68"/>
      <c r="K42" s="68"/>
      <c r="L42" s="68"/>
      <c r="M42" s="68"/>
      <c r="N42" s="68"/>
      <c r="O42" s="68" t="n">
        <v>2</v>
      </c>
      <c r="P42" s="68"/>
      <c r="Q42" s="68"/>
      <c r="R42" s="68"/>
    </row>
    <row r="43" customFormat="false" ht="59.25" hidden="false" customHeight="true" outlineLevel="0" collapsed="false">
      <c r="A43" s="64" t="s">
        <v>197</v>
      </c>
      <c r="B43" s="65" t="s">
        <v>271</v>
      </c>
      <c r="C43" s="65" t="s">
        <v>272</v>
      </c>
      <c r="D43" s="66" t="n">
        <f aca="false">(5*COUNT(G43:Q43))-(SUM(G43:Q43))</f>
        <v>2</v>
      </c>
      <c r="E43" s="67" t="n">
        <f aca="false">AVERAGE(G43:P43)</f>
        <v>3</v>
      </c>
      <c r="F43" s="68" t="n">
        <f aca="false">COUNT(G43:Q43)</f>
        <v>1</v>
      </c>
      <c r="G43" s="68" t="n">
        <v>3</v>
      </c>
      <c r="H43" s="68"/>
      <c r="I43" s="68"/>
      <c r="J43" s="68"/>
      <c r="K43" s="68"/>
      <c r="L43" s="68"/>
      <c r="M43" s="68"/>
      <c r="N43" s="68"/>
      <c r="O43" s="68"/>
      <c r="P43" s="68"/>
      <c r="Q43" s="68"/>
      <c r="R43" s="68"/>
    </row>
    <row r="44" customFormat="false" ht="59.25" hidden="false" customHeight="true" outlineLevel="0" collapsed="false">
      <c r="A44" s="64" t="s">
        <v>197</v>
      </c>
      <c r="B44" s="70" t="s">
        <v>273</v>
      </c>
      <c r="C44" s="70" t="s">
        <v>274</v>
      </c>
      <c r="D44" s="66" t="n">
        <f aca="false">(5*COUNT(G44:Q44))-(SUM(G44:Q44))</f>
        <v>2</v>
      </c>
      <c r="E44" s="67" t="n">
        <f aca="false">AVERAGE(G44:P44)</f>
        <v>3</v>
      </c>
      <c r="F44" s="68" t="n">
        <f aca="false">COUNT(G44:Q44)</f>
        <v>1</v>
      </c>
      <c r="G44" s="68"/>
      <c r="H44" s="68"/>
      <c r="I44" s="68"/>
      <c r="J44" s="68"/>
      <c r="K44" s="68" t="n">
        <v>3</v>
      </c>
      <c r="L44" s="68"/>
      <c r="M44" s="68"/>
      <c r="N44" s="68"/>
      <c r="O44" s="68"/>
      <c r="P44" s="68"/>
      <c r="Q44" s="68"/>
      <c r="R44" s="68"/>
    </row>
    <row r="45" customFormat="false" ht="59.25" hidden="false" customHeight="true" outlineLevel="0" collapsed="false">
      <c r="A45" s="64" t="s">
        <v>275</v>
      </c>
      <c r="B45" s="70" t="s">
        <v>276</v>
      </c>
      <c r="C45" s="70" t="s">
        <v>277</v>
      </c>
      <c r="D45" s="66" t="n">
        <f aca="false">(5*COUNT(G45:Q45))-(SUM(G45:Q45))</f>
        <v>1</v>
      </c>
      <c r="E45" s="67" t="n">
        <f aca="false">AVERAGE(G45:P45)</f>
        <v>4</v>
      </c>
      <c r="F45" s="68" t="n">
        <f aca="false">COUNT(G45:Q45)</f>
        <v>1</v>
      </c>
      <c r="G45" s="68"/>
      <c r="H45" s="68"/>
      <c r="I45" s="68"/>
      <c r="J45" s="68"/>
      <c r="K45" s="68" t="n">
        <v>4</v>
      </c>
      <c r="L45" s="68"/>
      <c r="M45" s="68"/>
      <c r="N45" s="68"/>
      <c r="O45" s="68"/>
      <c r="P45" s="68"/>
      <c r="Q45" s="68"/>
      <c r="R45" s="68"/>
    </row>
    <row r="46" customFormat="false" ht="59.25" hidden="false" customHeight="true" outlineLevel="0" collapsed="false">
      <c r="A46" s="64" t="s">
        <v>200</v>
      </c>
      <c r="B46" s="70" t="s">
        <v>278</v>
      </c>
      <c r="C46" s="65" t="s">
        <v>279</v>
      </c>
      <c r="D46" s="66" t="n">
        <f aca="false">(5*COUNT(G46:Q46))-(SUM(G46:Q46))</f>
        <v>1</v>
      </c>
      <c r="E46" s="67" t="n">
        <f aca="false">AVERAGE(G46:P46)</f>
        <v>4</v>
      </c>
      <c r="F46" s="68" t="n">
        <f aca="false">COUNT(G46:Q46)</f>
        <v>1</v>
      </c>
      <c r="G46" s="68"/>
      <c r="H46" s="68"/>
      <c r="I46" s="68"/>
      <c r="J46" s="68"/>
      <c r="K46" s="69" t="n">
        <v>4</v>
      </c>
      <c r="L46" s="68"/>
      <c r="M46" s="68"/>
      <c r="N46" s="68"/>
      <c r="O46" s="68"/>
      <c r="P46" s="68"/>
      <c r="Q46" s="68"/>
      <c r="R46" s="68"/>
    </row>
    <row r="47" customFormat="false" ht="25.5" hidden="false" customHeight="true" outlineLevel="0" collapsed="false">
      <c r="A47" s="58"/>
      <c r="B47" s="65"/>
      <c r="C47" s="65"/>
      <c r="E47" s="61"/>
      <c r="F47" s="74"/>
      <c r="G47" s="75" t="s">
        <v>280</v>
      </c>
      <c r="H47" s="75"/>
      <c r="I47" s="75"/>
      <c r="J47" s="75"/>
      <c r="K47" s="75"/>
      <c r="L47" s="75"/>
      <c r="M47" s="75"/>
      <c r="N47" s="75"/>
      <c r="O47" s="75"/>
      <c r="P47" s="75"/>
      <c r="Q47" s="75"/>
      <c r="R47" s="74"/>
    </row>
    <row r="53" customFormat="false" ht="15" hidden="false" customHeight="false" outlineLevel="0" collapsed="false">
      <c r="A53" s="66" t="n">
        <v>28</v>
      </c>
    </row>
    <row r="54" customFormat="false" ht="15" hidden="false" customHeight="false" outlineLevel="0" collapsed="false">
      <c r="A54" s="66" t="n">
        <v>26</v>
      </c>
    </row>
    <row r="55" customFormat="false" ht="15" hidden="false" customHeight="false" outlineLevel="0" collapsed="false">
      <c r="A55" s="66" t="n">
        <v>16</v>
      </c>
    </row>
    <row r="56" customFormat="false" ht="15" hidden="false" customHeight="false" outlineLevel="0" collapsed="false">
      <c r="A56" s="66" t="n">
        <v>16</v>
      </c>
    </row>
    <row r="57" customFormat="false" ht="15" hidden="false" customHeight="false" outlineLevel="0" collapsed="false">
      <c r="A57" s="66" t="n">
        <v>16</v>
      </c>
    </row>
    <row r="58" customFormat="false" ht="15" hidden="false" customHeight="false" outlineLevel="0" collapsed="false">
      <c r="A58" s="66" t="n">
        <v>15</v>
      </c>
    </row>
    <row r="59" customFormat="false" ht="15" hidden="false" customHeight="false" outlineLevel="0" collapsed="false">
      <c r="A59" s="66" t="n">
        <v>13</v>
      </c>
    </row>
    <row r="60" customFormat="false" ht="15" hidden="false" customHeight="false" outlineLevel="0" collapsed="false">
      <c r="A60" s="66" t="n">
        <v>13</v>
      </c>
    </row>
    <row r="61" customFormat="false" ht="15" hidden="false" customHeight="false" outlineLevel="0" collapsed="false">
      <c r="A61" s="66" t="n">
        <v>12</v>
      </c>
    </row>
    <row r="62" customFormat="false" ht="15" hidden="false" customHeight="false" outlineLevel="0" collapsed="false">
      <c r="A62" s="66" t="n">
        <v>12</v>
      </c>
    </row>
    <row r="63" customFormat="false" ht="15" hidden="false" customHeight="false" outlineLevel="0" collapsed="false">
      <c r="A63" s="66" t="n">
        <v>12</v>
      </c>
    </row>
    <row r="64" customFormat="false" ht="15" hidden="false" customHeight="false" outlineLevel="0" collapsed="false">
      <c r="A64" s="66" t="n">
        <v>12</v>
      </c>
    </row>
    <row r="65" customFormat="false" ht="15" hidden="false" customHeight="false" outlineLevel="0" collapsed="false">
      <c r="A65" s="66" t="n">
        <v>12</v>
      </c>
    </row>
    <row r="66" customFormat="false" ht="15" hidden="false" customHeight="false" outlineLevel="0" collapsed="false">
      <c r="A66" s="66" t="n">
        <v>12</v>
      </c>
    </row>
    <row r="67" customFormat="false" ht="15" hidden="false" customHeight="false" outlineLevel="0" collapsed="false">
      <c r="A67" s="66" t="n">
        <v>11</v>
      </c>
    </row>
    <row r="68" customFormat="false" ht="15" hidden="false" customHeight="false" outlineLevel="0" collapsed="false">
      <c r="A68" s="66" t="n">
        <v>11</v>
      </c>
    </row>
    <row r="69" customFormat="false" ht="15" hidden="false" customHeight="false" outlineLevel="0" collapsed="false">
      <c r="A69" s="66" t="n">
        <v>9</v>
      </c>
    </row>
    <row r="70" customFormat="false" ht="15" hidden="false" customHeight="false" outlineLevel="0" collapsed="false">
      <c r="A70" s="66" t="n">
        <v>8</v>
      </c>
    </row>
    <row r="71" customFormat="false" ht="15" hidden="false" customHeight="false" outlineLevel="0" collapsed="false">
      <c r="A71" s="66" t="n">
        <v>8</v>
      </c>
    </row>
    <row r="72" customFormat="false" ht="15" hidden="false" customHeight="false" outlineLevel="0" collapsed="false">
      <c r="A72" s="66" t="n">
        <v>8</v>
      </c>
    </row>
    <row r="73" customFormat="false" ht="15" hidden="false" customHeight="false" outlineLevel="0" collapsed="false">
      <c r="A73" s="66" t="n">
        <v>8</v>
      </c>
    </row>
    <row r="74" customFormat="false" ht="15" hidden="false" customHeight="false" outlineLevel="0" collapsed="false">
      <c r="A74" s="66" t="n">
        <v>8</v>
      </c>
    </row>
    <row r="75" customFormat="false" ht="15" hidden="false" customHeight="false" outlineLevel="0" collapsed="false">
      <c r="A75" s="66" t="n">
        <v>8</v>
      </c>
    </row>
    <row r="76" customFormat="false" ht="15" hidden="false" customHeight="false" outlineLevel="0" collapsed="false">
      <c r="A76" s="66" t="n">
        <v>8</v>
      </c>
    </row>
    <row r="77" customFormat="false" ht="15" hidden="false" customHeight="false" outlineLevel="0" collapsed="false">
      <c r="A77" s="66" t="n">
        <v>8</v>
      </c>
    </row>
    <row r="78" customFormat="false" ht="15" hidden="false" customHeight="false" outlineLevel="0" collapsed="false">
      <c r="A78" s="66" t="n">
        <v>8</v>
      </c>
    </row>
    <row r="79" customFormat="false" ht="15" hidden="false" customHeight="false" outlineLevel="0" collapsed="false">
      <c r="A79" s="66" t="n">
        <v>7</v>
      </c>
    </row>
    <row r="80" customFormat="false" ht="15" hidden="false" customHeight="false" outlineLevel="0" collapsed="false">
      <c r="A80" s="66" t="n">
        <v>7</v>
      </c>
    </row>
    <row r="81" customFormat="false" ht="15" hidden="false" customHeight="false" outlineLevel="0" collapsed="false">
      <c r="A81" s="66" t="n">
        <v>7</v>
      </c>
    </row>
    <row r="82" customFormat="false" ht="15" hidden="false" customHeight="false" outlineLevel="0" collapsed="false">
      <c r="A82" s="66" t="n">
        <v>4</v>
      </c>
    </row>
    <row r="83" customFormat="false" ht="15" hidden="false" customHeight="false" outlineLevel="0" collapsed="false">
      <c r="A83" s="66" t="n">
        <v>4</v>
      </c>
    </row>
    <row r="84" customFormat="false" ht="15" hidden="false" customHeight="false" outlineLevel="0" collapsed="false">
      <c r="A84" s="66" t="n">
        <v>4</v>
      </c>
    </row>
    <row r="85" customFormat="false" ht="15" hidden="false" customHeight="false" outlineLevel="0" collapsed="false">
      <c r="A85" s="66" t="n">
        <v>4</v>
      </c>
    </row>
    <row r="86" customFormat="false" ht="15" hidden="false" customHeight="false" outlineLevel="0" collapsed="false">
      <c r="A86" s="66" t="n">
        <v>4</v>
      </c>
    </row>
    <row r="87" customFormat="false" ht="15" hidden="false" customHeight="false" outlineLevel="0" collapsed="false">
      <c r="A87" s="66" t="n">
        <v>3</v>
      </c>
    </row>
    <row r="88" customFormat="false" ht="15" hidden="false" customHeight="false" outlineLevel="0" collapsed="false">
      <c r="A88" s="66" t="n">
        <v>3</v>
      </c>
    </row>
    <row r="89" customFormat="false" ht="15" hidden="false" customHeight="false" outlineLevel="0" collapsed="false">
      <c r="A89" s="66" t="n">
        <v>3</v>
      </c>
    </row>
    <row r="90" customFormat="false" ht="15" hidden="false" customHeight="false" outlineLevel="0" collapsed="false">
      <c r="A90" s="66" t="n">
        <v>3</v>
      </c>
    </row>
    <row r="91" customFormat="false" ht="15" hidden="false" customHeight="false" outlineLevel="0" collapsed="false">
      <c r="A91" s="66" t="n">
        <v>3</v>
      </c>
    </row>
    <row r="92" customFormat="false" ht="15" hidden="false" customHeight="false" outlineLevel="0" collapsed="false">
      <c r="A92" s="66" t="n">
        <v>3</v>
      </c>
    </row>
    <row r="93" customFormat="false" ht="15" hidden="false" customHeight="false" outlineLevel="0" collapsed="false">
      <c r="A93" s="66" t="n">
        <v>2</v>
      </c>
    </row>
    <row r="94" customFormat="false" ht="15" hidden="false" customHeight="false" outlineLevel="0" collapsed="false">
      <c r="A94" s="66" t="n">
        <v>2</v>
      </c>
    </row>
    <row r="95" customFormat="false" ht="15" hidden="false" customHeight="false" outlineLevel="0" collapsed="false">
      <c r="A95" s="66" t="n">
        <v>1</v>
      </c>
    </row>
    <row r="96" customFormat="false" ht="15" hidden="false" customHeight="false" outlineLevel="0" collapsed="false">
      <c r="A96" s="66" t="n">
        <v>1</v>
      </c>
    </row>
  </sheetData>
  <autoFilter ref="A2:Q47"/>
  <mergeCells count="2">
    <mergeCell ref="G1:Q1"/>
    <mergeCell ref="G47:Q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s>
  <sheetData>
    <row r="1" customFormat="false" ht="13.8" hidden="false" customHeight="false" outlineLevel="0" collapsed="false">
      <c r="A1" s="76" t="s">
        <v>281</v>
      </c>
      <c r="B1" s="1" t="s">
        <v>282</v>
      </c>
      <c r="C1" s="77"/>
      <c r="D1" s="77"/>
      <c r="E1" s="77"/>
      <c r="F1" s="77"/>
      <c r="G1" s="77"/>
      <c r="H1" s="77"/>
      <c r="I1" s="77"/>
      <c r="J1" s="77"/>
      <c r="K1" s="77"/>
      <c r="L1" s="77"/>
      <c r="M1" s="77"/>
      <c r="N1" s="77"/>
      <c r="O1" s="77"/>
      <c r="P1" s="77"/>
      <c r="Q1" s="77"/>
      <c r="R1" s="77"/>
      <c r="S1" s="77"/>
      <c r="T1" s="77"/>
      <c r="U1" s="77"/>
      <c r="V1" s="77"/>
      <c r="W1" s="77"/>
      <c r="X1" s="77"/>
      <c r="Y1" s="77"/>
      <c r="Z1" s="77"/>
    </row>
    <row r="2" customFormat="false" ht="12.8" hidden="false" customHeight="false" outlineLevel="0" collapsed="false">
      <c r="A2" s="78" t="s">
        <v>29</v>
      </c>
      <c r="B2" s="78" t="s">
        <v>29</v>
      </c>
      <c r="C2" s="77"/>
      <c r="D2" s="79" t="s">
        <v>283</v>
      </c>
      <c r="E2" s="77"/>
      <c r="F2" s="77"/>
      <c r="G2" s="77"/>
      <c r="H2" s="77"/>
      <c r="I2" s="77"/>
      <c r="J2" s="77"/>
      <c r="K2" s="77"/>
      <c r="L2" s="77"/>
      <c r="M2" s="77"/>
      <c r="N2" s="77"/>
      <c r="O2" s="77"/>
      <c r="P2" s="77"/>
      <c r="Q2" s="77"/>
      <c r="R2" s="77"/>
      <c r="S2" s="77"/>
      <c r="T2" s="77"/>
      <c r="U2" s="77"/>
      <c r="V2" s="77"/>
      <c r="W2" s="77"/>
      <c r="X2" s="77"/>
      <c r="Y2" s="77"/>
      <c r="Z2" s="77"/>
    </row>
    <row r="3" customFormat="false" ht="12.8" hidden="false" customHeight="false" outlineLevel="0" collapsed="false">
      <c r="A3" s="78" t="s">
        <v>284</v>
      </c>
      <c r="B3" s="78" t="s">
        <v>284</v>
      </c>
      <c r="C3" s="77"/>
      <c r="D3" s="77"/>
      <c r="E3" s="77"/>
      <c r="F3" s="77"/>
      <c r="G3" s="77"/>
      <c r="H3" s="77"/>
      <c r="I3" s="77"/>
      <c r="J3" s="77"/>
      <c r="K3" s="77"/>
      <c r="L3" s="77"/>
      <c r="M3" s="77"/>
      <c r="N3" s="77"/>
      <c r="O3" s="77"/>
      <c r="P3" s="77"/>
      <c r="Q3" s="77"/>
      <c r="R3" s="77"/>
      <c r="S3" s="77"/>
      <c r="T3" s="77"/>
      <c r="U3" s="77"/>
      <c r="V3" s="77"/>
      <c r="W3" s="77"/>
      <c r="X3" s="77"/>
      <c r="Y3" s="77"/>
      <c r="Z3" s="77"/>
    </row>
    <row r="4" customFormat="false" ht="12.8" hidden="false" customHeight="false" outlineLevel="0" collapsed="false">
      <c r="A4" s="76" t="s">
        <v>116</v>
      </c>
      <c r="B4" s="76" t="s">
        <v>285</v>
      </c>
      <c r="C4" s="77"/>
      <c r="D4" s="77"/>
      <c r="E4" s="77"/>
      <c r="F4" s="77"/>
      <c r="G4" s="77"/>
      <c r="H4" s="77"/>
      <c r="I4" s="77"/>
      <c r="J4" s="77"/>
      <c r="K4" s="77"/>
      <c r="L4" s="77"/>
      <c r="M4" s="77"/>
      <c r="N4" s="77"/>
      <c r="O4" s="77"/>
      <c r="P4" s="77"/>
      <c r="Q4" s="77"/>
      <c r="R4" s="77"/>
      <c r="S4" s="77"/>
      <c r="T4" s="77"/>
      <c r="U4" s="77"/>
      <c r="V4" s="77"/>
      <c r="W4" s="77"/>
      <c r="X4" s="77"/>
      <c r="Y4" s="77"/>
      <c r="Z4" s="77"/>
    </row>
    <row r="5" customFormat="false" ht="12.8" hidden="false" customHeight="false" outlineLevel="0" collapsed="false">
      <c r="A5" s="76" t="s">
        <v>42</v>
      </c>
      <c r="B5" s="76" t="s">
        <v>286</v>
      </c>
      <c r="C5" s="77"/>
      <c r="D5" s="77"/>
      <c r="E5" s="77"/>
      <c r="F5" s="77"/>
      <c r="G5" s="77"/>
      <c r="H5" s="77"/>
      <c r="I5" s="77"/>
      <c r="J5" s="77"/>
      <c r="K5" s="77"/>
      <c r="L5" s="77"/>
      <c r="M5" s="77"/>
      <c r="N5" s="77"/>
      <c r="O5" s="77"/>
      <c r="P5" s="77"/>
      <c r="Q5" s="77"/>
      <c r="R5" s="77"/>
      <c r="S5" s="77"/>
      <c r="T5" s="77"/>
      <c r="U5" s="77"/>
      <c r="V5" s="77"/>
      <c r="W5" s="77"/>
      <c r="X5" s="77"/>
      <c r="Y5" s="77"/>
      <c r="Z5" s="77"/>
    </row>
    <row r="6" customFormat="false" ht="12.8" hidden="false" customHeight="false" outlineLevel="0" collapsed="false">
      <c r="A6" s="76" t="s">
        <v>141</v>
      </c>
      <c r="B6" s="76" t="s">
        <v>287</v>
      </c>
      <c r="C6" s="77"/>
      <c r="D6" s="77"/>
      <c r="E6" s="77"/>
      <c r="F6" s="77"/>
      <c r="G6" s="77"/>
      <c r="H6" s="77"/>
      <c r="I6" s="77"/>
      <c r="J6" s="77"/>
      <c r="K6" s="77"/>
      <c r="L6" s="77"/>
      <c r="M6" s="77"/>
      <c r="N6" s="77"/>
      <c r="O6" s="77"/>
      <c r="P6" s="77"/>
      <c r="Q6" s="77"/>
      <c r="R6" s="77"/>
      <c r="S6" s="77"/>
      <c r="T6" s="77"/>
      <c r="U6" s="77"/>
      <c r="V6" s="77"/>
      <c r="W6" s="77"/>
      <c r="X6" s="77"/>
      <c r="Y6" s="77"/>
      <c r="Z6" s="77"/>
    </row>
    <row r="7" customFormat="false" ht="12.8" hidden="false" customHeight="false" outlineLevel="0" collapsed="false">
      <c r="A7" s="79" t="s">
        <v>20</v>
      </c>
      <c r="B7" s="78" t="s">
        <v>288</v>
      </c>
      <c r="C7" s="77"/>
      <c r="D7" s="77"/>
      <c r="E7" s="77"/>
      <c r="F7" s="77"/>
      <c r="G7" s="77"/>
      <c r="H7" s="77"/>
      <c r="I7" s="77"/>
      <c r="J7" s="77"/>
      <c r="K7" s="77"/>
      <c r="L7" s="77"/>
      <c r="M7" s="77"/>
      <c r="N7" s="77"/>
      <c r="O7" s="77"/>
      <c r="P7" s="77"/>
      <c r="Q7" s="77"/>
      <c r="R7" s="77"/>
      <c r="S7" s="77"/>
      <c r="T7" s="77"/>
      <c r="U7" s="77"/>
      <c r="V7" s="77"/>
      <c r="W7" s="77"/>
      <c r="X7" s="77"/>
      <c r="Y7" s="77"/>
      <c r="Z7" s="77"/>
    </row>
    <row r="8" customFormat="false" ht="12.8" hidden="false" customHeight="false" outlineLevel="0" collapsed="false">
      <c r="A8" s="78" t="s">
        <v>288</v>
      </c>
      <c r="B8" s="78" t="s">
        <v>289</v>
      </c>
      <c r="C8" s="77"/>
      <c r="D8" s="77"/>
      <c r="E8" s="77"/>
      <c r="F8" s="77"/>
      <c r="G8" s="77"/>
      <c r="H8" s="77"/>
      <c r="I8" s="77"/>
      <c r="J8" s="77"/>
      <c r="K8" s="77"/>
      <c r="L8" s="77"/>
      <c r="M8" s="77"/>
      <c r="N8" s="77"/>
      <c r="O8" s="77"/>
      <c r="P8" s="77"/>
      <c r="Q8" s="77"/>
      <c r="R8" s="77"/>
      <c r="S8" s="77"/>
      <c r="T8" s="77"/>
      <c r="U8" s="77"/>
      <c r="V8" s="77"/>
      <c r="W8" s="77"/>
      <c r="X8" s="77"/>
      <c r="Y8" s="77"/>
      <c r="Z8" s="77"/>
    </row>
    <row r="9" customFormat="false" ht="12.8" hidden="false" customHeight="false" outlineLevel="0" collapsed="false">
      <c r="A9" s="78" t="s">
        <v>289</v>
      </c>
      <c r="B9" s="78" t="s">
        <v>27</v>
      </c>
      <c r="C9" s="77"/>
      <c r="D9" s="77"/>
      <c r="E9" s="77"/>
      <c r="F9" s="77"/>
      <c r="G9" s="77"/>
      <c r="H9" s="77"/>
      <c r="I9" s="77"/>
      <c r="J9" s="77"/>
      <c r="K9" s="77"/>
      <c r="L9" s="77"/>
      <c r="M9" s="77"/>
      <c r="N9" s="77"/>
      <c r="O9" s="77"/>
      <c r="P9" s="77"/>
      <c r="Q9" s="77"/>
      <c r="R9" s="77"/>
      <c r="S9" s="77"/>
      <c r="T9" s="77"/>
      <c r="U9" s="77"/>
      <c r="V9" s="77"/>
      <c r="W9" s="77"/>
      <c r="X9" s="77"/>
      <c r="Y9" s="77"/>
      <c r="Z9" s="77"/>
    </row>
    <row r="10" customFormat="false" ht="12.8" hidden="false" customHeight="false" outlineLevel="0" collapsed="false">
      <c r="A10" s="78" t="s">
        <v>27</v>
      </c>
      <c r="B10" s="78" t="s">
        <v>290</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customFormat="false" ht="12.8" hidden="false" customHeight="false" outlineLevel="0" collapsed="false">
      <c r="A11" s="78" t="s">
        <v>290</v>
      </c>
      <c r="B11" s="78" t="s">
        <v>291</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ustomFormat="false" ht="12.8" hidden="false" customHeight="false" outlineLevel="0" collapsed="false">
      <c r="A12" s="78" t="s">
        <v>291</v>
      </c>
      <c r="B12" s="76" t="s">
        <v>292</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customFormat="false" ht="12.8" hidden="false" customHeight="false" outlineLevel="0" collapsed="false">
      <c r="A13" s="78" t="s">
        <v>293</v>
      </c>
      <c r="B13" s="76" t="s">
        <v>294</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ustomFormat="false" ht="12.8" hidden="false" customHeight="false" outlineLevel="0" collapsed="false">
      <c r="A14" s="76" t="s">
        <v>34</v>
      </c>
      <c r="B14" s="78" t="s">
        <v>293</v>
      </c>
      <c r="C14" s="77"/>
      <c r="D14" s="77"/>
      <c r="E14" s="77"/>
      <c r="F14" s="77"/>
      <c r="G14" s="77"/>
      <c r="H14" s="77"/>
      <c r="I14" s="77"/>
      <c r="J14" s="77"/>
      <c r="K14" s="77"/>
      <c r="L14" s="77"/>
      <c r="M14" s="77"/>
      <c r="N14" s="77"/>
      <c r="O14" s="77"/>
      <c r="P14" s="77"/>
      <c r="Q14" s="77"/>
      <c r="R14" s="77"/>
      <c r="S14" s="77"/>
      <c r="T14" s="77"/>
      <c r="U14" s="77"/>
      <c r="V14" s="77"/>
      <c r="W14" s="77"/>
      <c r="X14" s="77"/>
      <c r="Y14" s="77"/>
      <c r="Z14" s="77"/>
    </row>
    <row r="15" customFormat="false" ht="12.8" hidden="false" customHeight="false" outlineLevel="0" collapsed="false">
      <c r="A15" s="78" t="s">
        <v>38</v>
      </c>
      <c r="B15" s="78" t="s">
        <v>38</v>
      </c>
      <c r="C15" s="77"/>
      <c r="D15" s="77"/>
      <c r="E15" s="77"/>
      <c r="F15" s="77"/>
      <c r="G15" s="77"/>
      <c r="H15" s="77"/>
      <c r="I15" s="77"/>
      <c r="J15" s="77"/>
      <c r="K15" s="77"/>
      <c r="L15" s="77"/>
      <c r="M15" s="77"/>
      <c r="N15" s="77"/>
      <c r="O15" s="77"/>
      <c r="P15" s="77"/>
      <c r="Q15" s="77"/>
      <c r="R15" s="77"/>
      <c r="S15" s="77"/>
      <c r="T15" s="77"/>
      <c r="U15" s="77"/>
      <c r="V15" s="77"/>
      <c r="W15" s="77"/>
      <c r="X15" s="77"/>
      <c r="Y15" s="77"/>
      <c r="Z15" s="77"/>
    </row>
    <row r="16" customFormat="false" ht="12.8" hidden="false" customHeight="false" outlineLevel="0" collapsed="false">
      <c r="A16" s="78" t="s">
        <v>102</v>
      </c>
      <c r="B16" s="78" t="s">
        <v>102</v>
      </c>
      <c r="C16" s="77"/>
      <c r="D16" s="77"/>
      <c r="E16" s="77"/>
      <c r="F16" s="77"/>
      <c r="G16" s="77"/>
      <c r="H16" s="77"/>
      <c r="I16" s="77"/>
      <c r="J16" s="77"/>
      <c r="K16" s="77"/>
      <c r="L16" s="77"/>
      <c r="M16" s="77"/>
      <c r="N16" s="77"/>
      <c r="O16" s="77"/>
      <c r="P16" s="77"/>
      <c r="Q16" s="77"/>
      <c r="R16" s="77"/>
      <c r="S16" s="77"/>
      <c r="T16" s="77"/>
      <c r="U16" s="77"/>
      <c r="V16" s="77"/>
      <c r="W16" s="77"/>
      <c r="X16" s="77"/>
      <c r="Y16" s="77"/>
      <c r="Z16" s="77"/>
    </row>
    <row r="17" customFormat="false" ht="12.8" hidden="false" customHeight="false" outlineLevel="0" collapsed="false">
      <c r="A17" s="76" t="s">
        <v>36</v>
      </c>
      <c r="B17" s="76" t="s">
        <v>295</v>
      </c>
      <c r="C17" s="77"/>
      <c r="D17" s="77"/>
      <c r="E17" s="77"/>
      <c r="F17" s="77"/>
      <c r="G17" s="77"/>
      <c r="H17" s="77"/>
      <c r="I17" s="77"/>
      <c r="J17" s="77"/>
      <c r="K17" s="77"/>
      <c r="L17" s="77"/>
      <c r="M17" s="77"/>
      <c r="N17" s="77"/>
      <c r="O17" s="77"/>
      <c r="P17" s="77"/>
      <c r="Q17" s="77"/>
      <c r="R17" s="77"/>
      <c r="S17" s="77"/>
      <c r="T17" s="77"/>
      <c r="U17" s="77"/>
      <c r="V17" s="77"/>
      <c r="W17" s="77"/>
      <c r="X17" s="77"/>
      <c r="Y17" s="77"/>
      <c r="Z17" s="77"/>
    </row>
    <row r="18" customFormat="false" ht="12.8" hidden="false" customHeight="false" outlineLevel="0" collapsed="false">
      <c r="A18" s="78" t="s">
        <v>81</v>
      </c>
      <c r="B18" s="76" t="s">
        <v>296</v>
      </c>
      <c r="C18" s="77"/>
      <c r="D18" s="77"/>
      <c r="E18" s="77"/>
      <c r="F18" s="77"/>
      <c r="G18" s="77"/>
      <c r="H18" s="77"/>
      <c r="I18" s="77"/>
      <c r="J18" s="77"/>
      <c r="K18" s="77"/>
      <c r="L18" s="77"/>
      <c r="M18" s="77"/>
      <c r="N18" s="77"/>
      <c r="O18" s="77"/>
      <c r="P18" s="77"/>
      <c r="Q18" s="77"/>
      <c r="R18" s="77"/>
      <c r="S18" s="77"/>
      <c r="T18" s="77"/>
      <c r="U18" s="77"/>
      <c r="V18" s="77"/>
      <c r="W18" s="77"/>
      <c r="X18" s="77"/>
      <c r="Y18" s="77"/>
      <c r="Z18" s="77"/>
    </row>
    <row r="19" customFormat="false" ht="12.8" hidden="false" customHeight="false" outlineLevel="0" collapsed="false">
      <c r="A19" s="76" t="s">
        <v>73</v>
      </c>
      <c r="B19" s="78" t="s">
        <v>81</v>
      </c>
      <c r="C19" s="77"/>
      <c r="D19" s="77"/>
      <c r="E19" s="77"/>
      <c r="F19" s="77"/>
      <c r="G19" s="77"/>
      <c r="H19" s="77"/>
      <c r="I19" s="77"/>
      <c r="J19" s="77"/>
      <c r="K19" s="77"/>
      <c r="L19" s="77"/>
      <c r="M19" s="77"/>
      <c r="N19" s="77"/>
      <c r="O19" s="77"/>
      <c r="P19" s="77"/>
      <c r="Q19" s="77"/>
      <c r="R19" s="77"/>
      <c r="S19" s="77"/>
      <c r="T19" s="77"/>
      <c r="U19" s="77"/>
      <c r="V19" s="77"/>
      <c r="W19" s="77"/>
      <c r="X19" s="77"/>
      <c r="Y19" s="77"/>
      <c r="Z19" s="77"/>
    </row>
    <row r="20" customFormat="false" ht="12.8" hidden="false" customHeight="false" outlineLevel="0" collapsed="false">
      <c r="A20" s="78" t="s">
        <v>17</v>
      </c>
      <c r="B20" s="78" t="s">
        <v>17</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customFormat="false" ht="12.8" hidden="false" customHeight="false" outlineLevel="0" collapsed="false">
      <c r="A21" s="78" t="s">
        <v>50</v>
      </c>
      <c r="B21" s="78" t="s">
        <v>50</v>
      </c>
      <c r="C21" s="77"/>
      <c r="D21" s="77"/>
      <c r="E21" s="77"/>
      <c r="F21" s="77"/>
      <c r="G21" s="77"/>
      <c r="H21" s="77"/>
      <c r="I21" s="77"/>
      <c r="J21" s="77"/>
      <c r="K21" s="77"/>
      <c r="L21" s="77"/>
      <c r="M21" s="77"/>
      <c r="N21" s="77"/>
      <c r="O21" s="77"/>
      <c r="P21" s="77"/>
      <c r="Q21" s="77"/>
      <c r="R21" s="77"/>
      <c r="S21" s="77"/>
      <c r="T21" s="77"/>
      <c r="U21" s="77"/>
      <c r="V21" s="77"/>
      <c r="W21" s="77"/>
      <c r="X21" s="77"/>
      <c r="Y21" s="77"/>
      <c r="Z21" s="77"/>
    </row>
    <row r="22" customFormat="false" ht="12.8" hidden="false" customHeight="false" outlineLevel="0" collapsed="false">
      <c r="A22" s="78" t="s">
        <v>45</v>
      </c>
      <c r="B22" s="76" t="s">
        <v>297</v>
      </c>
      <c r="C22" s="77"/>
      <c r="D22" s="77"/>
      <c r="E22" s="77"/>
      <c r="F22" s="77"/>
      <c r="G22" s="77"/>
      <c r="H22" s="77"/>
      <c r="I22" s="77"/>
      <c r="J22" s="77"/>
      <c r="K22" s="77"/>
      <c r="L22" s="77"/>
      <c r="M22" s="77"/>
      <c r="N22" s="77"/>
      <c r="O22" s="77"/>
      <c r="P22" s="77"/>
      <c r="Q22" s="77"/>
      <c r="R22" s="77"/>
      <c r="S22" s="77"/>
      <c r="T22" s="77"/>
      <c r="U22" s="77"/>
      <c r="V22" s="77"/>
      <c r="W22" s="77"/>
      <c r="X22" s="77"/>
      <c r="Y22" s="77"/>
      <c r="Z22" s="77"/>
    </row>
    <row r="23" customFormat="false" ht="12.8" hidden="false" customHeight="false" outlineLevel="0" collapsed="false">
      <c r="A23" s="76"/>
      <c r="B23" s="78" t="s">
        <v>45</v>
      </c>
      <c r="C23" s="77"/>
      <c r="D23" s="77"/>
      <c r="E23" s="77"/>
      <c r="F23" s="77"/>
      <c r="G23" s="77"/>
      <c r="H23" s="77"/>
      <c r="I23" s="77"/>
      <c r="J23" s="77"/>
      <c r="K23" s="77"/>
      <c r="L23" s="77"/>
      <c r="M23" s="77"/>
      <c r="N23" s="77"/>
      <c r="O23" s="77"/>
      <c r="P23" s="77"/>
      <c r="Q23" s="77"/>
      <c r="R23" s="77"/>
      <c r="S23" s="77"/>
      <c r="T23" s="77"/>
      <c r="U23" s="77"/>
      <c r="V23" s="77"/>
      <c r="W23" s="77"/>
      <c r="X23" s="77"/>
      <c r="Y23" s="77"/>
      <c r="Z23" s="77"/>
    </row>
    <row r="24" customFormat="false" ht="12.8" hidden="false" customHeight="false" outlineLevel="0" collapsed="false">
      <c r="A24" s="77"/>
      <c r="B24" s="76" t="s">
        <v>298</v>
      </c>
      <c r="C24" s="77"/>
      <c r="D24" s="77"/>
      <c r="E24" s="77"/>
      <c r="F24" s="77"/>
      <c r="G24" s="77"/>
      <c r="H24" s="77"/>
      <c r="I24" s="77"/>
      <c r="J24" s="77"/>
      <c r="K24" s="77"/>
      <c r="L24" s="77"/>
      <c r="M24" s="77"/>
      <c r="N24" s="77"/>
      <c r="O24" s="77"/>
      <c r="P24" s="77"/>
      <c r="Q24" s="77"/>
      <c r="R24" s="77"/>
      <c r="S24" s="77"/>
      <c r="T24" s="77"/>
      <c r="U24" s="77"/>
      <c r="V24" s="77"/>
      <c r="W24" s="77"/>
      <c r="X24" s="77"/>
      <c r="Y24" s="77"/>
      <c r="Z24" s="77"/>
    </row>
    <row r="25" customFormat="false" ht="12.8" hidden="false" customHeight="false" outlineLevel="0" collapsed="false">
      <c r="A25" s="77"/>
      <c r="B25" s="76" t="s">
        <v>299</v>
      </c>
      <c r="C25" s="77"/>
      <c r="D25" s="77"/>
      <c r="E25" s="77"/>
      <c r="F25" s="77"/>
      <c r="G25" s="77"/>
      <c r="H25" s="77"/>
      <c r="I25" s="77"/>
      <c r="J25" s="77"/>
      <c r="K25" s="77"/>
      <c r="L25" s="77"/>
      <c r="M25" s="77"/>
      <c r="N25" s="77"/>
      <c r="O25" s="77"/>
      <c r="P25" s="77"/>
      <c r="Q25" s="77"/>
      <c r="R25" s="77"/>
      <c r="S25" s="77"/>
      <c r="T25" s="77"/>
      <c r="U25" s="77"/>
      <c r="V25" s="77"/>
      <c r="W25" s="77"/>
      <c r="X25" s="77"/>
      <c r="Y25" s="77"/>
      <c r="Z25" s="77"/>
    </row>
    <row r="26" customFormat="false" ht="12.8" hidden="false" customHeight="false" outlineLevel="0" collapsed="false">
      <c r="A26" s="77"/>
      <c r="B26" s="76" t="s">
        <v>300</v>
      </c>
      <c r="C26" s="77"/>
      <c r="D26" s="77"/>
      <c r="E26" s="77"/>
      <c r="F26" s="77"/>
      <c r="G26" s="77"/>
      <c r="H26" s="77"/>
      <c r="I26" s="77"/>
      <c r="J26" s="77"/>
      <c r="K26" s="77"/>
      <c r="L26" s="77"/>
      <c r="M26" s="77"/>
      <c r="N26" s="77"/>
      <c r="O26" s="77"/>
      <c r="P26" s="77"/>
      <c r="Q26" s="77"/>
      <c r="R26" s="77"/>
      <c r="S26" s="77"/>
      <c r="T26" s="77"/>
      <c r="U26" s="77"/>
      <c r="V26" s="77"/>
      <c r="W26" s="77"/>
      <c r="X26" s="77"/>
      <c r="Y26" s="77"/>
      <c r="Z26" s="77"/>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11.53515625" defaultRowHeight="12.8" zeroHeight="false" outlineLevelRow="0" outlineLevelCol="0"/>
  <sheetData>
    <row r="1" customFormat="false" ht="64.8" hidden="false" customHeight="false" outlineLevel="0" collapsed="false">
      <c r="C1" s="64" t="s">
        <v>38</v>
      </c>
      <c r="D1" s="64" t="s">
        <v>183</v>
      </c>
      <c r="E1" s="64" t="s">
        <v>186</v>
      </c>
      <c r="F1" s="64" t="s">
        <v>189</v>
      </c>
      <c r="G1" s="64" t="s">
        <v>189</v>
      </c>
      <c r="H1" s="64" t="s">
        <v>194</v>
      </c>
      <c r="I1" s="64" t="s">
        <v>197</v>
      </c>
      <c r="J1" s="64" t="s">
        <v>200</v>
      </c>
      <c r="K1" s="64" t="s">
        <v>189</v>
      </c>
      <c r="L1" s="64" t="s">
        <v>189</v>
      </c>
      <c r="M1" s="64" t="s">
        <v>207</v>
      </c>
      <c r="N1" s="64" t="s">
        <v>38</v>
      </c>
      <c r="O1" s="64" t="s">
        <v>194</v>
      </c>
      <c r="P1" s="64" t="s">
        <v>200</v>
      </c>
      <c r="Q1" s="64" t="s">
        <v>189</v>
      </c>
      <c r="R1" s="64" t="s">
        <v>200</v>
      </c>
      <c r="S1" s="64" t="s">
        <v>220</v>
      </c>
      <c r="T1" s="64" t="s">
        <v>186</v>
      </c>
      <c r="U1" s="64" t="s">
        <v>189</v>
      </c>
      <c r="V1" s="64" t="s">
        <v>227</v>
      </c>
      <c r="W1" s="64" t="s">
        <v>183</v>
      </c>
      <c r="X1" s="64" t="s">
        <v>194</v>
      </c>
      <c r="Y1" s="64" t="s">
        <v>234</v>
      </c>
      <c r="Z1" s="64" t="s">
        <v>200</v>
      </c>
      <c r="AA1" s="64" t="s">
        <v>200</v>
      </c>
      <c r="AB1" s="64" t="s">
        <v>241</v>
      </c>
      <c r="AC1" s="64" t="s">
        <v>234</v>
      </c>
      <c r="AD1" s="64" t="s">
        <v>200</v>
      </c>
      <c r="AE1" s="64" t="s">
        <v>200</v>
      </c>
      <c r="AF1" s="64" t="s">
        <v>227</v>
      </c>
      <c r="AG1" s="64" t="s">
        <v>234</v>
      </c>
      <c r="AH1" s="64" t="s">
        <v>234</v>
      </c>
      <c r="AI1" s="64" t="s">
        <v>200</v>
      </c>
      <c r="AJ1" s="64" t="s">
        <v>200</v>
      </c>
      <c r="AK1" s="64" t="s">
        <v>200</v>
      </c>
      <c r="AL1" s="64" t="s">
        <v>200</v>
      </c>
      <c r="AM1" s="64" t="s">
        <v>200</v>
      </c>
      <c r="AN1" s="64" t="s">
        <v>200</v>
      </c>
      <c r="AO1" s="64" t="s">
        <v>241</v>
      </c>
      <c r="AP1" s="64" t="s">
        <v>38</v>
      </c>
      <c r="AQ1" s="64" t="s">
        <v>197</v>
      </c>
      <c r="AR1" s="64" t="s">
        <v>197</v>
      </c>
      <c r="AS1" s="64" t="s">
        <v>275</v>
      </c>
      <c r="AT1" s="64" t="s">
        <v>200</v>
      </c>
    </row>
    <row r="2" customFormat="false" ht="203.4" hidden="false" customHeight="false" outlineLevel="0" collapsed="false">
      <c r="C2" s="65" t="s">
        <v>181</v>
      </c>
      <c r="D2" s="65" t="s">
        <v>184</v>
      </c>
      <c r="E2" s="65" t="s">
        <v>187</v>
      </c>
      <c r="F2" s="70" t="s">
        <v>190</v>
      </c>
      <c r="G2" s="70" t="s">
        <v>192</v>
      </c>
      <c r="H2" s="71" t="s">
        <v>195</v>
      </c>
      <c r="I2" s="65" t="s">
        <v>198</v>
      </c>
      <c r="J2" s="70" t="s">
        <v>201</v>
      </c>
      <c r="K2" s="70" t="s">
        <v>203</v>
      </c>
      <c r="L2" s="65" t="s">
        <v>205</v>
      </c>
      <c r="M2" s="65" t="s">
        <v>208</v>
      </c>
      <c r="N2" s="70" t="s">
        <v>210</v>
      </c>
      <c r="O2" s="71" t="s">
        <v>212</v>
      </c>
      <c r="P2" s="70" t="s">
        <v>214</v>
      </c>
      <c r="Q2" s="65" t="s">
        <v>216</v>
      </c>
      <c r="R2" s="70" t="s">
        <v>218</v>
      </c>
      <c r="S2" s="65" t="s">
        <v>221</v>
      </c>
      <c r="T2" s="72" t="s">
        <v>223</v>
      </c>
      <c r="U2" s="70" t="s">
        <v>225</v>
      </c>
      <c r="V2" s="73" t="s">
        <v>228</v>
      </c>
      <c r="W2" s="65" t="s">
        <v>230</v>
      </c>
      <c r="X2" s="65" t="s">
        <v>232</v>
      </c>
      <c r="Y2" s="65" t="s">
        <v>235</v>
      </c>
      <c r="Z2" s="70" t="s">
        <v>237</v>
      </c>
      <c r="AA2" s="70" t="s">
        <v>239</v>
      </c>
      <c r="AB2" s="65" t="s">
        <v>242</v>
      </c>
      <c r="AC2" s="70" t="s">
        <v>243</v>
      </c>
      <c r="AD2" s="70" t="s">
        <v>245</v>
      </c>
      <c r="AE2" s="70" t="s">
        <v>247</v>
      </c>
      <c r="AF2" s="70" t="s">
        <v>249</v>
      </c>
      <c r="AG2" s="65" t="s">
        <v>251</v>
      </c>
      <c r="AH2" s="70" t="s">
        <v>253</v>
      </c>
      <c r="AI2" s="70" t="s">
        <v>255</v>
      </c>
      <c r="AJ2" s="70" t="s">
        <v>257</v>
      </c>
      <c r="AK2" s="70" t="s">
        <v>259</v>
      </c>
      <c r="AL2" s="70" t="s">
        <v>261</v>
      </c>
      <c r="AM2" s="73" t="s">
        <v>263</v>
      </c>
      <c r="AN2" s="71" t="s">
        <v>265</v>
      </c>
      <c r="AO2" s="70" t="s">
        <v>267</v>
      </c>
      <c r="AP2" s="70" t="s">
        <v>269</v>
      </c>
      <c r="AQ2" s="65" t="s">
        <v>271</v>
      </c>
      <c r="AR2" s="70" t="s">
        <v>273</v>
      </c>
      <c r="AS2" s="70" t="s">
        <v>276</v>
      </c>
      <c r="AT2" s="70" t="s">
        <v>278</v>
      </c>
    </row>
    <row r="3" customFormat="false" ht="28.8" hidden="false" customHeight="true" outlineLevel="0" collapsed="false">
      <c r="C3" s="65" t="s">
        <v>182</v>
      </c>
      <c r="D3" s="65" t="s">
        <v>185</v>
      </c>
      <c r="E3" s="65" t="s">
        <v>188</v>
      </c>
      <c r="F3" s="70" t="s">
        <v>191</v>
      </c>
      <c r="G3" s="70" t="s">
        <v>193</v>
      </c>
      <c r="H3" s="71" t="s">
        <v>196</v>
      </c>
      <c r="I3" s="65" t="s">
        <v>199</v>
      </c>
      <c r="J3" s="70" t="s">
        <v>202</v>
      </c>
      <c r="K3" s="70" t="s">
        <v>204</v>
      </c>
      <c r="L3" s="65" t="s">
        <v>206</v>
      </c>
      <c r="M3" s="65" t="s">
        <v>209</v>
      </c>
      <c r="N3" s="70" t="s">
        <v>211</v>
      </c>
      <c r="O3" s="71" t="s">
        <v>213</v>
      </c>
      <c r="P3" s="70" t="s">
        <v>215</v>
      </c>
      <c r="Q3" s="65" t="s">
        <v>217</v>
      </c>
      <c r="R3" s="70" t="s">
        <v>219</v>
      </c>
      <c r="S3" s="65" t="s">
        <v>222</v>
      </c>
      <c r="T3" s="72" t="s">
        <v>224</v>
      </c>
      <c r="U3" s="70" t="s">
        <v>226</v>
      </c>
      <c r="V3" s="73" t="s">
        <v>229</v>
      </c>
      <c r="W3" s="65" t="s">
        <v>231</v>
      </c>
      <c r="X3" s="73" t="s">
        <v>233</v>
      </c>
      <c r="Y3" s="70" t="s">
        <v>236</v>
      </c>
      <c r="Z3" s="70" t="s">
        <v>238</v>
      </c>
      <c r="AA3" s="70" t="s">
        <v>240</v>
      </c>
      <c r="AB3" s="65"/>
      <c r="AC3" s="70" t="s">
        <v>244</v>
      </c>
      <c r="AD3" s="70" t="s">
        <v>246</v>
      </c>
      <c r="AE3" s="70" t="s">
        <v>248</v>
      </c>
      <c r="AF3" s="70" t="s">
        <v>250</v>
      </c>
      <c r="AG3" s="71" t="s">
        <v>252</v>
      </c>
      <c r="AH3" s="70" t="s">
        <v>254</v>
      </c>
      <c r="AI3" s="70" t="s">
        <v>256</v>
      </c>
      <c r="AJ3" s="70" t="s">
        <v>258</v>
      </c>
      <c r="AK3" s="70" t="s">
        <v>260</v>
      </c>
      <c r="AL3" s="70" t="s">
        <v>262</v>
      </c>
      <c r="AM3" s="73" t="s">
        <v>264</v>
      </c>
      <c r="AN3" s="71" t="s">
        <v>266</v>
      </c>
      <c r="AO3" s="70" t="s">
        <v>268</v>
      </c>
      <c r="AP3" s="70" t="s">
        <v>270</v>
      </c>
      <c r="AQ3" s="65" t="s">
        <v>272</v>
      </c>
      <c r="AR3" s="70" t="s">
        <v>274</v>
      </c>
      <c r="AS3" s="70" t="s">
        <v>277</v>
      </c>
      <c r="AT3" s="65" t="s">
        <v>279</v>
      </c>
    </row>
    <row r="4" customFormat="false" ht="15" hidden="false" customHeight="false" outlineLevel="0" collapsed="false">
      <c r="C4" s="66" t="n">
        <v>28</v>
      </c>
      <c r="D4" s="66" t="n">
        <v>26</v>
      </c>
      <c r="E4" s="66" t="n">
        <v>16</v>
      </c>
      <c r="F4" s="66" t="n">
        <v>16</v>
      </c>
      <c r="G4" s="66" t="n">
        <v>16</v>
      </c>
      <c r="H4" s="66" t="n">
        <v>15</v>
      </c>
      <c r="I4" s="66" t="n">
        <v>13</v>
      </c>
      <c r="J4" s="66" t="n">
        <v>13</v>
      </c>
      <c r="K4" s="66" t="n">
        <v>12</v>
      </c>
      <c r="L4" s="66" t="n">
        <v>12</v>
      </c>
      <c r="M4" s="66" t="n">
        <v>12</v>
      </c>
      <c r="N4" s="66" t="n">
        <v>12</v>
      </c>
      <c r="O4" s="66" t="n">
        <v>12</v>
      </c>
      <c r="P4" s="66" t="n">
        <v>12</v>
      </c>
      <c r="Q4" s="66" t="n">
        <v>11</v>
      </c>
      <c r="R4" s="66" t="n">
        <v>11</v>
      </c>
      <c r="S4" s="66" t="n">
        <v>9</v>
      </c>
      <c r="T4" s="66" t="n">
        <v>8</v>
      </c>
      <c r="U4" s="66" t="n">
        <v>8</v>
      </c>
      <c r="V4" s="66" t="n">
        <v>8</v>
      </c>
      <c r="W4" s="66" t="n">
        <v>8</v>
      </c>
      <c r="X4" s="66" t="n">
        <v>8</v>
      </c>
      <c r="Y4" s="66" t="n">
        <v>8</v>
      </c>
      <c r="Z4" s="66" t="n">
        <v>8</v>
      </c>
      <c r="AA4" s="66" t="n">
        <v>8</v>
      </c>
      <c r="AB4" s="66" t="n">
        <v>8</v>
      </c>
      <c r="AC4" s="66" t="n">
        <v>7</v>
      </c>
      <c r="AD4" s="66" t="n">
        <v>7</v>
      </c>
      <c r="AE4" s="66" t="n">
        <v>7</v>
      </c>
      <c r="AF4" s="66" t="n">
        <v>4</v>
      </c>
      <c r="AG4" s="66" t="n">
        <v>4</v>
      </c>
      <c r="AH4" s="66" t="n">
        <v>4</v>
      </c>
      <c r="AI4" s="66" t="n">
        <v>4</v>
      </c>
      <c r="AJ4" s="66" t="n">
        <v>4</v>
      </c>
      <c r="AK4" s="66" t="n">
        <v>3</v>
      </c>
      <c r="AL4" s="66" t="n">
        <v>3</v>
      </c>
      <c r="AM4" s="66" t="n">
        <v>3</v>
      </c>
      <c r="AN4" s="66" t="n">
        <v>3</v>
      </c>
      <c r="AO4" s="66" t="n">
        <v>3</v>
      </c>
      <c r="AP4" s="66" t="n">
        <v>3</v>
      </c>
      <c r="AQ4" s="66" t="n">
        <v>2</v>
      </c>
      <c r="AR4" s="66" t="n">
        <v>2</v>
      </c>
      <c r="AS4" s="66" t="n">
        <v>1</v>
      </c>
      <c r="AT4" s="66" t="n">
        <v>1</v>
      </c>
    </row>
    <row r="5" customFormat="false" ht="64.8" hidden="false" customHeight="false" outlineLevel="0" collapsed="false">
      <c r="A5" s="12" t="s">
        <v>17</v>
      </c>
      <c r="B5" s="12" t="s">
        <v>18</v>
      </c>
    </row>
    <row r="6" customFormat="false" ht="115.2" hidden="false" customHeight="false" outlineLevel="0" collapsed="false">
      <c r="A6" s="12" t="s">
        <v>20</v>
      </c>
      <c r="B6" s="12" t="s">
        <v>21</v>
      </c>
    </row>
    <row r="7" customFormat="false" ht="90" hidden="false" customHeight="false" outlineLevel="0" collapsed="false">
      <c r="A7" s="12" t="s">
        <v>20</v>
      </c>
      <c r="B7" s="12" t="s">
        <v>25</v>
      </c>
    </row>
    <row r="8" customFormat="false" ht="39.6" hidden="false" customHeight="false" outlineLevel="0" collapsed="false">
      <c r="A8" s="17" t="s">
        <v>27</v>
      </c>
      <c r="B8" s="17" t="s">
        <v>28</v>
      </c>
    </row>
    <row r="9" customFormat="false" ht="102.6" hidden="false" customHeight="false" outlineLevel="0" collapsed="false">
      <c r="A9" s="17" t="s">
        <v>29</v>
      </c>
      <c r="B9" s="17" t="s">
        <v>30</v>
      </c>
    </row>
    <row r="10" customFormat="false" ht="64.8" hidden="false" customHeight="false" outlineLevel="0" collapsed="false">
      <c r="A10" s="17" t="s">
        <v>20</v>
      </c>
      <c r="B10" s="17" t="s">
        <v>31</v>
      </c>
    </row>
    <row r="11" customFormat="false" ht="77.4" hidden="false" customHeight="false" outlineLevel="0" collapsed="false">
      <c r="A11" s="12" t="s">
        <v>27</v>
      </c>
      <c r="B11" s="12" t="s">
        <v>33</v>
      </c>
    </row>
    <row r="12" customFormat="false" ht="27" hidden="false" customHeight="false" outlineLevel="0" collapsed="false">
      <c r="A12" s="12" t="s">
        <v>34</v>
      </c>
      <c r="B12" s="12" t="s">
        <v>35</v>
      </c>
    </row>
    <row r="13" customFormat="false" ht="77.4" hidden="false" customHeight="false" outlineLevel="0" collapsed="false">
      <c r="A13" s="12" t="s">
        <v>36</v>
      </c>
      <c r="B13" s="12" t="s">
        <v>37</v>
      </c>
    </row>
    <row r="14" customFormat="false" ht="52.2" hidden="false" customHeight="false" outlineLevel="0" collapsed="false">
      <c r="A14" s="12" t="s">
        <v>38</v>
      </c>
      <c r="B14" s="12" t="s">
        <v>39</v>
      </c>
    </row>
    <row r="15" customFormat="false" ht="27" hidden="false" customHeight="false" outlineLevel="0" collapsed="false">
      <c r="A15" s="17" t="s">
        <v>29</v>
      </c>
      <c r="B15" s="17" t="s">
        <v>41</v>
      </c>
    </row>
    <row r="16" customFormat="false" ht="64.8" hidden="false" customHeight="false" outlineLevel="0" collapsed="false">
      <c r="A16" s="12" t="s">
        <v>42</v>
      </c>
      <c r="B16" s="12" t="s">
        <v>43</v>
      </c>
    </row>
    <row r="17" customFormat="false" ht="39.6" hidden="false" customHeight="false" outlineLevel="0" collapsed="false">
      <c r="A17" s="12" t="s">
        <v>17</v>
      </c>
      <c r="B17" s="12" t="s">
        <v>44</v>
      </c>
    </row>
    <row r="18" customFormat="false" ht="127.8" hidden="false" customHeight="false" outlineLevel="0" collapsed="false">
      <c r="A18" s="17" t="s">
        <v>45</v>
      </c>
      <c r="B18" s="12" t="s">
        <v>46</v>
      </c>
    </row>
    <row r="19" customFormat="false" ht="27" hidden="false" customHeight="false" outlineLevel="0" collapsed="false">
      <c r="A19" s="12" t="s">
        <v>34</v>
      </c>
      <c r="B19" s="12" t="s">
        <v>48</v>
      </c>
    </row>
    <row r="20" customFormat="false" ht="52.2" hidden="false" customHeight="false" outlineLevel="0" collapsed="false">
      <c r="A20" s="17" t="s">
        <v>50</v>
      </c>
      <c r="B20" s="17" t="s">
        <v>51</v>
      </c>
    </row>
    <row r="21" customFormat="false" ht="52.2" hidden="false" customHeight="false" outlineLevel="0" collapsed="false">
      <c r="A21" s="12" t="s">
        <v>34</v>
      </c>
      <c r="B21" s="12" t="s">
        <v>56</v>
      </c>
    </row>
    <row r="22" customFormat="false" ht="102.6" hidden="false" customHeight="false" outlineLevel="0" collapsed="false">
      <c r="A22" s="17" t="s">
        <v>38</v>
      </c>
      <c r="B22" s="17" t="s">
        <v>57</v>
      </c>
    </row>
    <row r="23" customFormat="false" ht="90" hidden="false" customHeight="false" outlineLevel="0" collapsed="false">
      <c r="A23" s="17" t="s">
        <v>38</v>
      </c>
      <c r="B23" s="17" t="s">
        <v>58</v>
      </c>
    </row>
    <row r="24" customFormat="false" ht="27" hidden="false" customHeight="false" outlineLevel="0" collapsed="false">
      <c r="A24" s="12" t="s">
        <v>50</v>
      </c>
      <c r="B24" s="12" t="s">
        <v>60</v>
      </c>
    </row>
    <row r="25" customFormat="false" ht="39.6" hidden="false" customHeight="false" outlineLevel="0" collapsed="false">
      <c r="A25" s="12" t="s">
        <v>27</v>
      </c>
      <c r="B25" s="12" t="s">
        <v>61</v>
      </c>
    </row>
    <row r="26" customFormat="false" ht="64.8" hidden="false" customHeight="false" outlineLevel="0" collapsed="false">
      <c r="A26" s="17" t="s">
        <v>34</v>
      </c>
      <c r="B26" s="17" t="s">
        <v>63</v>
      </c>
    </row>
    <row r="27" customFormat="false" ht="27" hidden="false" customHeight="false" outlineLevel="0" collapsed="false">
      <c r="A27" s="17" t="s">
        <v>27</v>
      </c>
      <c r="B27" s="17" t="s">
        <v>64</v>
      </c>
    </row>
    <row r="28" customFormat="false" ht="39.6" hidden="false" customHeight="false" outlineLevel="0" collapsed="false">
      <c r="A28" s="17" t="s">
        <v>27</v>
      </c>
      <c r="B28" s="17" t="s">
        <v>71</v>
      </c>
    </row>
    <row r="29" customFormat="false" ht="39.6" hidden="false" customHeight="false" outlineLevel="0" collapsed="false">
      <c r="A29" s="12" t="s">
        <v>27</v>
      </c>
      <c r="B29" s="12" t="s">
        <v>72</v>
      </c>
    </row>
    <row r="30" customFormat="false" ht="64.8" hidden="false" customHeight="false" outlineLevel="0" collapsed="false">
      <c r="A30" s="17" t="s">
        <v>73</v>
      </c>
      <c r="B30" s="17" t="s">
        <v>74</v>
      </c>
    </row>
    <row r="31" customFormat="false" ht="77.4" hidden="false" customHeight="false" outlineLevel="0" collapsed="false">
      <c r="A31" s="12" t="s">
        <v>34</v>
      </c>
      <c r="B31" s="12" t="s">
        <v>75</v>
      </c>
    </row>
    <row r="32" customFormat="false" ht="27" hidden="false" customHeight="false" outlineLevel="0" collapsed="false">
      <c r="A32" s="12" t="s">
        <v>45</v>
      </c>
      <c r="B32" s="12" t="s">
        <v>81</v>
      </c>
    </row>
    <row r="33" customFormat="false" ht="27" hidden="false" customHeight="false" outlineLevel="0" collapsed="false">
      <c r="A33" s="17" t="s">
        <v>27</v>
      </c>
      <c r="B33" s="17" t="s">
        <v>86</v>
      </c>
    </row>
    <row r="34" customFormat="false" ht="77.4" hidden="false" customHeight="false" outlineLevel="0" collapsed="false">
      <c r="A34" s="12" t="s">
        <v>27</v>
      </c>
      <c r="B34" s="12" t="s">
        <v>87</v>
      </c>
    </row>
    <row r="35" customFormat="false" ht="39.6" hidden="false" customHeight="false" outlineLevel="0" collapsed="false">
      <c r="A35" s="17" t="s">
        <v>27</v>
      </c>
      <c r="B35" s="12" t="s">
        <v>92</v>
      </c>
    </row>
    <row r="36" customFormat="false" ht="27" hidden="false" customHeight="false" outlineLevel="0" collapsed="false">
      <c r="A36" s="17" t="s">
        <v>27</v>
      </c>
      <c r="B36" s="17" t="s">
        <v>93</v>
      </c>
    </row>
    <row r="37" customFormat="false" ht="77.4" hidden="false" customHeight="false" outlineLevel="0" collapsed="false">
      <c r="A37" s="17" t="s">
        <v>29</v>
      </c>
      <c r="B37" s="17" t="s">
        <v>94</v>
      </c>
    </row>
    <row r="38" customFormat="false" ht="39.6" hidden="false" customHeight="false" outlineLevel="0" collapsed="false">
      <c r="A38" s="12" t="s">
        <v>38</v>
      </c>
      <c r="B38" s="12" t="s">
        <v>95</v>
      </c>
    </row>
    <row r="39" customFormat="false" ht="64.8" hidden="false" customHeight="false" outlineLevel="0" collapsed="false">
      <c r="A39" s="12" t="s">
        <v>38</v>
      </c>
      <c r="B39" s="12" t="s">
        <v>98</v>
      </c>
    </row>
    <row r="40" customFormat="false" ht="39.6" hidden="false" customHeight="false" outlineLevel="0" collapsed="false">
      <c r="A40" s="12" t="s">
        <v>45</v>
      </c>
      <c r="B40" s="12" t="s">
        <v>100</v>
      </c>
    </row>
    <row r="41" customFormat="false" ht="52.2" hidden="false" customHeight="false" outlineLevel="0" collapsed="false">
      <c r="A41" s="17" t="s">
        <v>102</v>
      </c>
      <c r="B41" s="17" t="s">
        <v>103</v>
      </c>
    </row>
    <row r="42" customFormat="false" ht="52.2" hidden="false" customHeight="false" outlineLevel="0" collapsed="false">
      <c r="A42" s="17" t="s">
        <v>20</v>
      </c>
      <c r="B42" s="17" t="s">
        <v>105</v>
      </c>
    </row>
    <row r="43" customFormat="false" ht="90" hidden="false" customHeight="false" outlineLevel="0" collapsed="false">
      <c r="A43" s="17" t="s">
        <v>27</v>
      </c>
      <c r="B43" s="17" t="s">
        <v>107</v>
      </c>
    </row>
    <row r="44" customFormat="false" ht="90" hidden="false" customHeight="false" outlineLevel="0" collapsed="false">
      <c r="A44" s="17" t="s">
        <v>50</v>
      </c>
      <c r="B44" s="17" t="s">
        <v>111</v>
      </c>
    </row>
    <row r="45" customFormat="false" ht="13.8" hidden="false" customHeight="false" outlineLevel="0" collapsed="false">
      <c r="A45" s="24"/>
      <c r="B45" s="17"/>
    </row>
    <row r="46" customFormat="false" ht="39.6" hidden="false" customHeight="false" outlineLevel="0" collapsed="false">
      <c r="A46" s="24"/>
      <c r="B46" s="17" t="s">
        <v>112</v>
      </c>
    </row>
    <row r="47" customFormat="false" ht="14.4" hidden="false" customHeight="false" outlineLevel="0" collapsed="false">
      <c r="A47" s="24"/>
      <c r="B47" s="10" t="s">
        <v>113</v>
      </c>
    </row>
    <row r="48" customFormat="false" ht="14.4" hidden="false" customHeight="false" outlineLevel="0" collapsed="false">
      <c r="A48" s="24"/>
      <c r="B48" s="10" t="s">
        <v>114</v>
      </c>
    </row>
    <row r="49" customFormat="false" ht="13.8" hidden="false" customHeight="false" outlineLevel="0" collapsed="false">
      <c r="A49" s="24"/>
      <c r="B49" s="17"/>
    </row>
    <row r="50" customFormat="false" ht="52.2" hidden="false" customHeight="false" outlineLevel="0" collapsed="false">
      <c r="A50" s="27"/>
      <c r="B50" s="6" t="s">
        <v>115</v>
      </c>
    </row>
    <row r="51" customFormat="false" ht="27" hidden="false" customHeight="false" outlineLevel="0" collapsed="false">
      <c r="A51" s="31" t="s">
        <v>116</v>
      </c>
      <c r="B51" s="12" t="s">
        <v>117</v>
      </c>
    </row>
    <row r="52" customFormat="false" ht="90" hidden="false" customHeight="false" outlineLevel="0" collapsed="false">
      <c r="A52" s="31" t="s">
        <v>116</v>
      </c>
      <c r="B52" s="12" t="s">
        <v>118</v>
      </c>
    </row>
    <row r="53" customFormat="false" ht="27" hidden="false" customHeight="false" outlineLevel="0" collapsed="false">
      <c r="A53" s="31" t="s">
        <v>116</v>
      </c>
      <c r="B53" s="12" t="s">
        <v>127</v>
      </c>
    </row>
    <row r="54" customFormat="false" ht="27" hidden="false" customHeight="false" outlineLevel="0" collapsed="false">
      <c r="A54" s="24" t="s">
        <v>116</v>
      </c>
      <c r="B54" s="17" t="s">
        <v>128</v>
      </c>
    </row>
    <row r="55" customFormat="false" ht="27" hidden="false" customHeight="false" outlineLevel="0" collapsed="false">
      <c r="A55" s="24" t="s">
        <v>116</v>
      </c>
      <c r="B55" s="17" t="s">
        <v>130</v>
      </c>
    </row>
    <row r="56" customFormat="false" ht="27" hidden="false" customHeight="false" outlineLevel="0" collapsed="false">
      <c r="A56" s="24" t="s">
        <v>116</v>
      </c>
      <c r="B56" s="17" t="s">
        <v>132</v>
      </c>
    </row>
    <row r="57" customFormat="false" ht="39.6" hidden="false" customHeight="false" outlineLevel="0" collapsed="false">
      <c r="A57" s="24" t="s">
        <v>116</v>
      </c>
      <c r="B57" s="17" t="s">
        <v>134</v>
      </c>
    </row>
    <row r="58" customFormat="false" ht="77.4" hidden="false" customHeight="false" outlineLevel="0" collapsed="false">
      <c r="A58" s="31" t="s">
        <v>116</v>
      </c>
      <c r="B58" s="17" t="s">
        <v>138</v>
      </c>
    </row>
    <row r="59" customFormat="false" ht="64.8" hidden="false" customHeight="false" outlineLevel="0" collapsed="false">
      <c r="A59" s="31" t="s">
        <v>116</v>
      </c>
      <c r="B59" s="17" t="s">
        <v>139</v>
      </c>
    </row>
    <row r="60" customFormat="false" ht="39.6" hidden="false" customHeight="false" outlineLevel="0" collapsed="false">
      <c r="A60" s="31" t="s">
        <v>141</v>
      </c>
      <c r="B60" s="12" t="s">
        <v>142</v>
      </c>
    </row>
    <row r="61" customFormat="false" ht="39.6" hidden="false" customHeight="false" outlineLevel="0" collapsed="false">
      <c r="A61" s="24" t="s">
        <v>73</v>
      </c>
      <c r="B61" s="17" t="s">
        <v>143</v>
      </c>
    </row>
    <row r="62" customFormat="false" ht="27" hidden="false" customHeight="false" outlineLevel="0" collapsed="false">
      <c r="A62" s="24"/>
      <c r="B62" s="17" t="s">
        <v>146</v>
      </c>
    </row>
    <row r="63" customFormat="false" ht="13.8" hidden="false" customHeight="false" outlineLevel="0" collapsed="false">
      <c r="A63" s="24"/>
      <c r="B63" s="17"/>
    </row>
    <row r="64" customFormat="false" ht="14.4" hidden="false" customHeight="false" outlineLevel="0" collapsed="false">
      <c r="A64" s="27"/>
      <c r="B64" s="6" t="s">
        <v>149</v>
      </c>
    </row>
    <row r="65" customFormat="false" ht="52.2" hidden="false" customHeight="false" outlineLevel="0" collapsed="false">
      <c r="A65" s="24"/>
      <c r="B65" s="17" t="s">
        <v>150</v>
      </c>
    </row>
    <row r="66" customFormat="false" ht="52.2" hidden="false" customHeight="false" outlineLevel="0" collapsed="false">
      <c r="A66" s="24"/>
      <c r="B66" s="17" t="s">
        <v>153</v>
      </c>
    </row>
    <row r="67" customFormat="false" ht="52.2" hidden="false" customHeight="false" outlineLevel="0" collapsed="false">
      <c r="A67" s="24"/>
      <c r="B67" s="17" t="s">
        <v>157</v>
      </c>
    </row>
    <row r="68" customFormat="false" ht="39.6" hidden="false" customHeight="false" outlineLevel="0" collapsed="false">
      <c r="A68" s="24"/>
      <c r="B68" s="17" t="s">
        <v>159</v>
      </c>
    </row>
    <row r="69" customFormat="false" ht="27" hidden="false" customHeight="false" outlineLevel="0" collapsed="false">
      <c r="A69" s="24"/>
      <c r="B69" s="17" t="s">
        <v>167</v>
      </c>
    </row>
  </sheetData>
  <dataValidations count="2">
    <dataValidation allowBlank="true" operator="equal" showDropDown="false" showErrorMessage="false" showInputMessage="false" sqref="A5:A7 A11:A14 A16:A19 A21 A24:A25 A29 A31:A32 A34 A38 A40 A51:A62 A65:A69" type="list">
      <formula1>Categories!$A$2:$A$50</formula1>
      <formula2>0</formula2>
    </dataValidation>
    <dataValidation allowBlank="true" operator="equal" showDropDown="false" showErrorMessage="false" showInputMessage="false" sqref="A8:A10 A15 A20 A22:A23 A26:A28 A30 A33 A35:A37 A39 A41:A44" type="list">
      <formula1>Categories!$A$2:$A$23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57</TotalTime>
  <Application>LibreOffice/6.4.5.2$MacOSX_X86_64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2020-07-25T20:51:41Z</dcterms:modified>
  <cp:revision>11</cp:revision>
  <dc:subject/>
  <dc:title/>
</cp:coreProperties>
</file>