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 sheetId="1" r:id="rId4"/>
    <sheet name="Comparative review of data repo" sheetId="2" r:id="rId5"/>
    <sheet name="RDA Matrix" sheetId="3" r:id="rId6"/>
    <sheet name="Categories" sheetId="4" r:id="rId7"/>
    <sheet name="Cross" sheetId="5" r:id="rId8"/>
  </sheets>
</workbook>
</file>

<file path=xl/comments1.xml><?xml version="1.0" encoding="utf-8"?>
<comments xmlns="http://schemas.openxmlformats.org/spreadsheetml/2006/main">
  <authors>
    <author> </author>
  </authors>
  <commentList>
    <comment ref="A1" authorId="0">
      <text>
        <r>
          <rPr>
            <sz val="11"/>
            <color indexed="8"/>
            <rFont val="Helvetica Neue"/>
          </rPr>
          <t xml:space="preserve"> :
+dlmurphy@g.harvard.edu Maybe start with HDV's policy? http://dataverse.org/best-practices/harvard-dataverse-preservation-policy But I see a lot of feature related things in this policy. Makes me wonder if for this row we just record whether or not the repository publicizes a guarantee (of any sort) about preserving data.
	-Julian Gautier
----
Lists filenames and sizes each zip file
	-Derek Murphy
----
https://zenodo.org/communities/
	-Derek Murphy
----
http://datadryad.org/pages/policies#formats
	-Derek Murphy
----
See HDV search log for number of sessions where operators and hidden fields are entered.
	-Julian Gautier</t>
        </r>
      </text>
    </comment>
  </commentList>
</comments>
</file>

<file path=xl/comments2.xml><?xml version="1.0" encoding="utf-8"?>
<comments xmlns="http://schemas.openxmlformats.org/spreadsheetml/2006/main">
  <authors>
    <author> </author>
  </authors>
  <commentList>
    <comment ref="C2" authorId="0">
      <text>
        <r>
          <rPr>
            <sz val="11"/>
            <color indexed="8"/>
            <rFont val="Helvetica Neue"/>
          </rPr>
          <t xml:space="preserve"> :
http://extensions.ckan.org/extension/datasetversions/
	-Brian Broderick
Thanks Brian! Looks like the EU Data Portal funded it, but I can't tell if they're using it. Would you happen to know of any repositories using the extension?
	-Julian Gautier
It sounds like the CKAN revision system, as it's exposed in the UI, is undergoing a big revamp, so newer versions may not use this plugin... It sounds like the "activity stream" will be taking on some of this functionality in the future: https://github.com/ckan/ckan/pull/3972
	-Brian Broderick</t>
        </r>
      </text>
    </comment>
    <comment ref="B3" authorId="0">
      <text>
        <r>
          <rPr>
            <sz val="11"/>
            <color indexed="8"/>
            <rFont val="Helvetica Neue"/>
          </rPr>
          <t xml:space="preserve"> :
Can user create and customize a space for her or his research, similar to dataverses?</t>
        </r>
      </text>
    </comment>
    <comment ref="I3" authorId="0">
      <text>
        <r>
          <rPr>
            <sz val="11"/>
            <color indexed="8"/>
            <rFont val="Helvetica Neue"/>
          </rPr>
          <t xml:space="preserve"> :
Called "Workspaces."</t>
        </r>
      </text>
    </comment>
    <comment ref="E5" authorId="0">
      <text>
        <r>
          <rPr>
            <sz val="11"/>
            <color indexed="8"/>
            <rFont val="Helvetica Neue"/>
          </rPr>
          <t xml:space="preserve"> :
http://datadryad.org/pages/policies#embargos
----
Not sure if this is something the depositor can do (as opposed to the curator).
	-Julian Gautier</t>
        </r>
      </text>
    </comment>
    <comment ref="C7" authorId="0">
      <text>
        <r>
          <rPr>
            <sz val="11"/>
            <color indexed="8"/>
            <rFont val="Helvetica Neue"/>
          </rPr>
          <t xml:space="preserve"> :
This is actually accomplished through the Showcase extension.
	-Joel Natividad
Corrected, thank you!
	-Julian Gautier</t>
        </r>
      </text>
    </comment>
    <comment ref="H8" authorId="0">
      <text>
        <r>
          <rPr>
            <sz val="11"/>
            <color indexed="8"/>
            <rFont val="Helvetica Neue"/>
          </rPr>
          <t xml:space="preserve"> :
Through integration with a data viz service called Plot.ly.</t>
        </r>
      </text>
    </comment>
    <comment ref="I8" authorId="0">
      <text>
        <r>
          <rPr>
            <sz val="11"/>
            <color indexed="8"/>
            <rFont val="Helvetica Neue"/>
          </rPr>
          <t xml:space="preserve"> :
Only works for .sav files: See https://goo.gl/WEPzH5</t>
        </r>
      </text>
    </comment>
    <comment ref="B11" authorId="0">
      <text>
        <r>
          <rPr>
            <sz val="11"/>
            <color indexed="8"/>
            <rFont val="Helvetica Neue"/>
          </rPr>
          <t xml:space="preserve"> :
E.g. extracting metadata from FITS and tabular files</t>
        </r>
      </text>
    </comment>
    <comment ref="C11" authorId="0">
      <text>
        <r>
          <rPr>
            <sz val="11"/>
            <color indexed="8"/>
            <rFont val="Helvetica Neue"/>
          </rPr>
          <t xml:space="preserve"> :
Yes. Boston actually informed the creation of CKAN's new Data Dictionary, which is semi-automated as part of the upload workflow.
	-Joel Natividad
Hi Joel. I updated the Info tab of this spreadsheet to try emphasizing the purpose of the comparison. But to summarize we're comparing anything the depositor can do on a particular repository, which in this case is Analyze Boston. I see info about the data dictionary (https://extensions.ckan.org/extension/dictionary/), but because this isn't a repository where anyone can upload data, our team isn't able to experience this feature by using it.
I'm considering using CKAN's demo site, although not all of the extensions are there either. Would you happen to know of another installation of CKAN where people don't need to be given access in order to deposit datasets?
	-Julian Gautier
Hi Julian. The demo site is a public repo, but it doesn't have all the extensions - just core CKAN.  There are several CKAN providers out there - of which OpenGov is one, but we work exclusively with the public sector and we don't have sandboxes.  
My issue with comparisons like this is that its really hard to do a fair one without full access not only to a sandbox, but respective SMEs who can speak for each platform.
What's the context of the comparison?  Is it for a certain initiative?
Also, you may want to check out the CKAN project's latest blog post. You may find some interesting things in there relevant to your investigation - 
https://ckan.org/2018/09/20/open-letter-response/
	-Joel Natividad
Thanks Joel. The primary purpose is informing Dataverse's development, more specifically from a depositor's perspective. It's a running account of how our peers are doing things, especially if they're visible from the researcher's perspective. Definitely doesn't cover everything, but we thought we should share what we've found, and other's contributions have helped is keep it up to date.
Thanks for sharing the blog post. I'll check it out
	-Julian Gautier</t>
        </r>
      </text>
    </comment>
    <comment ref="B12" authorId="0">
      <text>
        <r>
          <rPr>
            <sz val="11"/>
            <color indexed="8"/>
            <rFont val="Helvetica Neue"/>
          </rPr>
          <t xml:space="preserve"> :
Any public facing webpage with info about an account owner.</t>
        </r>
      </text>
    </comment>
    <comment ref="C12" authorId="0">
      <text>
        <r>
          <rPr>
            <sz val="11"/>
            <color indexed="8"/>
            <rFont val="Helvetica Neue"/>
          </rPr>
          <t xml:space="preserve"> :
Yes. Boston's instance has ckanext-pages installed, which allows them to add webpages.
	-Joel Natividad
They used this to populate the TIPS section of the website.
	-Joel Natividad
Hi Joel. Thanks for all of this info. By "creator webpages" we meant more like public-facing profile pages, with information about the people depositing data. For example, here's Figshare's: https://goo.gl/QbAjhR
	-Julian Gautier</t>
        </r>
      </text>
    </comment>
    <comment ref="C13" authorId="0">
      <text>
        <r>
          <rPr>
            <sz val="11"/>
            <color indexed="8"/>
            <rFont val="Helvetica Neue"/>
          </rPr>
          <t xml:space="preserve"> :
They did not ask for this. But there are multiple data citation plugins available - https://github.com/ckan/ideas-and-roadmap/issues/6
	-Joel Natividad</t>
        </r>
      </text>
    </comment>
    <comment ref="C15" authorId="0">
      <text>
        <r>
          <rPr>
            <sz val="11"/>
            <color indexed="8"/>
            <rFont val="Helvetica Neue"/>
          </rPr>
          <t xml:space="preserve"> :
This is configurable. See how wprdc.org implemented it.
	-Joel Natividad</t>
        </r>
      </text>
    </comment>
    <comment ref="G15" authorId="0">
      <text>
        <r>
          <rPr>
            <sz val="11"/>
            <color indexed="8"/>
            <rFont val="Helvetica Neue"/>
          </rPr>
          <t xml:space="preserve"> :
Only if the dataset has something in its Terms of Use metadata field.</t>
        </r>
      </text>
    </comment>
    <comment ref="I15" authorId="0">
      <text>
        <r>
          <rPr>
            <sz val="11"/>
            <color indexed="8"/>
            <rFont val="Helvetica Neue"/>
          </rPr>
          <t xml:space="preserve"> :
People downloading any non-restricted dataset are shown the repository's Terms of Use.</t>
        </r>
      </text>
    </comment>
    <comment ref="B16" authorId="0">
      <text>
        <r>
          <rPr>
            <sz val="11"/>
            <color indexed="8"/>
            <rFont val="Helvetica Neue"/>
          </rPr>
          <t xml:space="preserve"> :
Is a depositor able to upload data  from Dropbox, etc.?</t>
        </r>
      </text>
    </comment>
    <comment ref="B17" authorId="0">
      <text>
        <r>
          <rPr>
            <sz val="11"/>
            <color indexed="8"/>
            <rFont val="Helvetica Neue"/>
          </rPr>
          <t xml:space="preserve"> :
https://github.com/IQSS/dataverse/issues/70</t>
        </r>
      </text>
    </comment>
    <comment ref="B18" authorId="0">
      <text>
        <r>
          <rPr>
            <sz val="11"/>
            <color indexed="8"/>
            <rFont val="Helvetica Neue"/>
          </rPr>
          <t xml:space="preserve"> :
Are depositors able to embed views of their data onto other websites/applications?</t>
        </r>
      </text>
    </comment>
    <comment ref="C19" authorId="0">
      <text>
        <r>
          <rPr>
            <sz val="11"/>
            <color indexed="8"/>
            <rFont val="Helvetica Neue"/>
          </rPr>
          <t xml:space="preserve"> :
Yes. ckanext-dcat has support for schema.org markup, and one can easily install it and 
 support Google Dataset Search https://twitter.com/amercader/status/1038006552676974593
	-Joel Natividad</t>
        </r>
      </text>
    </comment>
    <comment ref="C20" authorId="0">
      <text>
        <r>
          <rPr>
            <sz val="11"/>
            <color indexed="8"/>
            <rFont val="Helvetica Neue"/>
          </rPr>
          <t xml:space="preserve"> :
See ckanext-dcat
	-Joel Natividad</t>
        </r>
      </text>
    </comment>
    <comment ref="C22" authorId="0">
      <text>
        <r>
          <rPr>
            <sz val="11"/>
            <color indexed="8"/>
            <rFont val="Helvetica Neue"/>
          </rPr>
          <t xml:space="preserve"> :
Can support all file types
	-Joel Natividad</t>
        </r>
      </text>
    </comment>
    <comment ref="C24" authorId="0">
      <text>
        <r>
          <rPr>
            <sz val="11"/>
            <color indexed="8"/>
            <rFont val="Helvetica Neue"/>
          </rPr>
          <t xml:space="preserve"> :
Yes - see ckanext-cloudstorage. Up to 5 TB, with resumable uploads
	-Joel Natividad</t>
        </r>
      </text>
    </comment>
    <comment ref="F24" authorId="0">
      <text>
        <r>
          <rPr>
            <sz val="11"/>
            <color indexed="8"/>
            <rFont val="Helvetica Neue"/>
          </rPr>
          <t xml:space="preserve"> :
https://support.figshare.com/support/solutions/articles/6000073148-how-to-upload-and-publish-my-data</t>
        </r>
      </text>
    </comment>
    <comment ref="G24" authorId="0">
      <text>
        <r>
          <rPr>
            <sz val="11"/>
            <color indexed="8"/>
            <rFont val="Helvetica Neue"/>
          </rPr>
          <t xml:space="preserve"> :
http://guides.dataverse.org/en/latest/developers/big-data-support.html</t>
        </r>
      </text>
    </comment>
    <comment ref="D25" authorId="0">
      <text>
        <r>
          <rPr>
            <sz val="11"/>
            <color indexed="8"/>
            <rFont val="Helvetica Neue"/>
          </rPr>
          <t xml:space="preserve"> :
See Submission section of https://data.world/terms/</t>
        </r>
      </text>
    </comment>
    <comment ref="I25" authorId="0">
      <text>
        <r>
          <rPr>
            <sz val="11"/>
            <color indexed="8"/>
            <rFont val="Helvetica Neue"/>
          </rPr>
          <t xml:space="preserve"> :
In their upload workflow, they have  a brief questionnaire asking if the data contains personally identifiable info. OpenICPSR places access restrictions based on questionnaire answers.</t>
        </r>
      </text>
    </comment>
    <comment ref="H26" authorId="0">
      <text>
        <r>
          <rPr>
            <sz val="11"/>
            <color indexed="8"/>
            <rFont val="Helvetica Neue"/>
          </rPr>
          <t xml:space="preserve"> :
Through integration with a data viz service called Plot.ly.</t>
        </r>
      </text>
    </comment>
    <comment ref="B29" authorId="0">
      <text>
        <r>
          <rPr>
            <sz val="11"/>
            <color indexed="8"/>
            <rFont val="Helvetica Neue"/>
          </rPr>
          <t xml:space="preserve"> :
Can depositors restrict access?</t>
        </r>
      </text>
    </comment>
    <comment ref="B31" authorId="0">
      <text>
        <r>
          <rPr>
            <sz val="11"/>
            <color indexed="8"/>
            <rFont val="Helvetica Neue"/>
          </rPr>
          <t xml:space="preserve"> :
Can users view and analyze data within the repository, without additional software?</t>
        </r>
      </text>
    </comment>
    <comment ref="B32" authorId="0">
      <text>
        <r>
          <rPr>
            <sz val="11"/>
            <color indexed="8"/>
            <rFont val="Helvetica Neue"/>
          </rPr>
          <t xml:space="preserve"> :
By previewing tabular data, we mean looking at some or all of its rows and columns without needing to download a file.</t>
        </r>
      </text>
    </comment>
    <comment ref="G32" authorId="0">
      <text>
        <r>
          <rPr>
            <sz val="11"/>
            <color indexed="8"/>
            <rFont val="Helvetica Neue"/>
          </rPr>
          <t xml:space="preserve"> :
How this is different from property at row 10?
	-Jay Patel
Thanks for the question, Jay. In my view, row 10 is "Analyzing tabular data (aside from geospatial mapping)". So I think the question is, what do we mean by "previewing tabular files" versus "analyzing tab files". Some of these repositories let users look at the data (without needing to download it), and some let users do some computation on the data to analyze it (without needing to download it).
At first, it does seem counterintuitive to say that a repository lets users analyze data, but doesn't let them preview the data. The properties in this comparative review are heavily influenced by what Dataverse does or doesn't do or is considering doing, and at the time Dataverse used a tool called TwoRavens, which lets users analyze tabular data but doesn't provide the kind of preview we had in mind (what are the column labels, what do the values look like?). But that isn't its purpose.
By previewing tabular data, we mean looking at some or all of it without needing to download it. E.g. this csv file on Analyze Boston: https://goo.gl/wW9yjw.
I'll try adding a note to this row's property to try making the distinction clearer. Let me know if that helps.
	-Julian Gautier
Thank you for your quick response. Your answer does make sense.
Please also consider explaining the difference between row33 (Previewing tubular files) and row 34 (this) as well.
Thank you kindly.
	-Jay Patel
The way the spreadsheet is sorted, row 33 is "Previewing and analyzing uploaded data". Is that the row you meant?
If it is, there is some weird overlap between those two rows that I'm trying to correct.
	-Julian Gautier
Sorry for the mistake in writing. You are correct that I meant 33(Previewing and/or analyzing non-tabular uploaded data) and 34(Previewing tabular data).
Thank you for your answer.
	-Jay Patel
Not a problem. I just renamed row 34 to exclude tabular data and updated the answers for each repository. Thanks for these great questions!
	-Julian Gautier</t>
        </r>
      </text>
    </comment>
    <comment ref="G33" authorId="0">
      <text>
        <r>
          <rPr>
            <sz val="11"/>
            <color indexed="8"/>
            <rFont val="Helvetica Neue"/>
          </rPr>
          <t xml:space="preserve"> :
Harvard Dataverse now has at least partial or experimental support for Provenance, right? One can upload a prov file or enter text, at least.
	-Philip Durbin</t>
        </r>
      </text>
    </comment>
    <comment ref="C34" authorId="0">
      <text>
        <r>
          <rPr>
            <sz val="11"/>
            <color indexed="8"/>
            <rFont val="Helvetica Neue"/>
          </rPr>
          <t xml:space="preserve"> :
several DOI extensions - https://github.com/ckan/ideas-and-roadmap/issues/6
	-Joel Natividad</t>
        </r>
      </text>
    </comment>
    <comment ref="H34" authorId="0">
      <text>
        <r>
          <rPr>
            <sz val="11"/>
            <color indexed="8"/>
            <rFont val="Helvetica Neue"/>
          </rPr>
          <t xml:space="preserve"> :
There's no documentation about this. I'm unable to test by publishing because curators check published deposits.</t>
        </r>
      </text>
    </comment>
    <comment ref="B35" authorId="0">
      <text>
        <r>
          <rPr>
            <sz val="11"/>
            <color indexed="8"/>
            <rFont val="Helvetica Neue"/>
          </rPr>
          <t xml:space="preserve"> :
May need to be expanded. Does repository allow users to customize metadata fields? Are users able to describe files? Datasets?</t>
        </r>
      </text>
    </comment>
    <comment ref="A37" authorId="0">
      <text>
        <r>
          <rPr>
            <sz val="11"/>
            <color indexed="8"/>
            <rFont val="Helvetica Neue"/>
          </rPr>
          <t xml:space="preserve"> :
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37" authorId="0">
      <text>
        <r>
          <rPr>
            <sz val="11"/>
            <color indexed="8"/>
            <rFont val="Helvetica Neue"/>
          </rPr>
          <t xml:space="preserve"> :
Does the repository allow depositors to set their own terms of use?</t>
        </r>
      </text>
    </comment>
    <comment ref="B39" authorId="0">
      <text>
        <r>
          <rPr>
            <sz val="11"/>
            <color indexed="8"/>
            <rFont val="Helvetica Neue"/>
          </rPr>
          <t xml:space="preserve"> :
Are users able to contribute datasets to collections?</t>
        </r>
      </text>
    </comment>
    <comment ref="B40" authorId="0">
      <text>
        <r>
          <rPr>
            <sz val="11"/>
            <color indexed="8"/>
            <rFont val="Helvetica Neue"/>
          </rPr>
          <t xml:space="preserve"> :
https://github.com/IQSS/dataverse/issues/2249</t>
        </r>
      </text>
    </comment>
    <comment ref="B41" authorId="0">
      <text>
        <r>
          <rPr>
            <sz val="11"/>
            <color indexed="8"/>
            <rFont val="Helvetica Neue"/>
          </rPr>
          <t xml:space="preserve"> :
https://github.com/IQSS/dataverse/issues/70</t>
        </r>
      </text>
    </comment>
    <comment ref="G41" authorId="0">
      <text>
        <r>
          <rPr>
            <sz val="11"/>
            <color indexed="8"/>
            <rFont val="Helvetica Neue"/>
          </rPr>
          <t xml:space="preserve"> :
Indexing date types rather than strings is low hanging fruit. We already do this for the "dateSort" field and it's searchable by range though there is no GUI for it. See https://github.com/IQSS/dataverse/issues/2291
	-Philip Durbin</t>
        </r>
      </text>
    </comment>
    <comment ref="B48" authorId="0">
      <text>
        <r>
          <rPr>
            <sz val="11"/>
            <color indexed="8"/>
            <rFont val="Helvetica Neue"/>
          </rPr>
          <t xml:space="preserve"> :
The code of the software the repository uses is available and licensed openly.</t>
        </r>
      </text>
    </comment>
    <comment ref="C48" authorId="0">
      <text>
        <r>
          <rPr>
            <sz val="11"/>
            <color indexed="8"/>
            <rFont val="Helvetica Neue"/>
          </rPr>
          <t xml:space="preserve"> :
Yes.
	-Joel Natividad
Updated. Thank you, Joel.
	-Julian Gautier</t>
        </r>
      </text>
    </comment>
    <comment ref="B57" authorId="0">
      <text>
        <r>
          <rPr>
            <sz val="11"/>
            <color indexed="8"/>
            <rFont val="Helvetica Neue"/>
          </rPr>
          <t xml:space="preserve"> :
Does repository publish their development plans online in some way?</t>
        </r>
      </text>
    </comment>
    <comment ref="C57" authorId="0">
      <text>
        <r>
          <rPr>
            <sz val="11"/>
            <color indexed="8"/>
            <rFont val="Helvetica Neue"/>
          </rPr>
          <t xml:space="preserve"> :
github.com/ckan/ideas-and-roadmap
	-Joel Natividad</t>
        </r>
      </text>
    </comment>
    <comment ref="H57" authorId="0">
      <text>
        <r>
          <rPr>
            <sz val="11"/>
            <color indexed="8"/>
            <rFont val="Helvetica Neue"/>
          </rPr>
          <t xml:space="preserve"> :
Mendeley Product Development blog</t>
        </r>
      </text>
    </comment>
    <comment ref="I57" authorId="0">
      <text>
        <r>
          <rPr>
            <sz val="11"/>
            <color indexed="8"/>
            <rFont val="Helvetica Neue"/>
          </rPr>
          <t xml:space="preserve"> :
They publish a report every year with accomplishments and future projects.</t>
        </r>
      </text>
    </comment>
    <comment ref="J57" authorId="0">
      <text>
        <r>
          <rPr>
            <sz val="11"/>
            <color indexed="8"/>
            <rFont val="Helvetica Neue"/>
          </rPr>
          <t xml:space="preserve"> :
And "Upcoming Features" section: http://help.zenodo.org/features/</t>
        </r>
      </text>
    </comment>
    <comment ref="K57" authorId="0">
      <text>
        <r>
          <rPr>
            <sz val="11"/>
            <color indexed="8"/>
            <rFont val="Helvetica Neue"/>
          </rPr>
          <t xml:space="preserve"> :
Preprints: https://docs.google.com/spreadsheets/d/1SocElbBjc_Nhme4-SJv2_zytBd1ys8R5aZDb3POe94c/edit#gid=1340026270, 
Registries: https://docs.google.com/spreadsheets/d/1SocElbBjc_Nhme4-SJv2_zytBd1ys8R5aZDb3POe94c/edit#gid=331732182, 
Reviews: https://docs.google.com/spreadsheets/d/1SocElbBjc_Nhme4-SJv2_zytBd1ys8R5aZDb3POe94c/edit#gid=1476908356, 
Collections: https://docs.google.com/spreadsheets/d/1SocElbBjc_Nhme4-SJv2_zytBd1ys8R5aZDb3POe94c/edit#gid=2127663517
	-Derek Murphy</t>
        </r>
      </text>
    </comment>
    <comment ref="C62" authorId="0">
      <text>
        <r>
          <rPr>
            <sz val="11"/>
            <color indexed="8"/>
            <rFont val="Helvetica Neue"/>
          </rPr>
          <t xml:space="preserve"> :
largest data portals in the world run CKAN - data.gov, europeandataportal.eu, etc. upcoming NextGEOSS data hub - https://www.slideshare.net/WolfgangKsoll/nextgeoss-the-next-generation-european-data-hub-and-cloud-platform-for-earth-observation-93261833
	-Joel Natividad
US Govt creating a govt-wide data platform based on CKAN - https://github.com/18F/tts-buy-ckan-multitenant
	-Joel Natividad</t>
        </r>
      </text>
    </comment>
  </commentList>
</comments>
</file>

<file path=xl/comments3.xml><?xml version="1.0" encoding="utf-8"?>
<comments xmlns="http://schemas.openxmlformats.org/spreadsheetml/2006/main">
  <authors>
    <author> </author>
  </authors>
  <commentList>
    <comment ref="Q2" authorId="0">
      <text>
        <r>
          <rPr>
            <sz val="11"/>
            <color indexed="8"/>
            <rFont val="Helvetica Neue"/>
          </rPr>
          <t xml:space="preserve"> :
Note: for this use case, the importance of functional requirements in this matrix was indicated first, THEN reflected in the use case document.
	-Stefan Kramer</t>
        </r>
      </text>
    </comment>
    <comment ref="A7" authorId="0">
      <text>
        <r>
          <rPr>
            <sz val="11"/>
            <color indexed="8"/>
            <rFont val="Helvetica Neue"/>
          </rPr>
          <t xml:space="preserve"> :
Should be in category user interface
	-ralph.mueller-pfefferkorn</t>
        </r>
      </text>
    </comment>
    <comment ref="B13" authorId="0">
      <text>
        <r>
          <rPr>
            <sz val="11"/>
            <color indexed="8"/>
            <rFont val="Helvetica Neue"/>
          </rPr>
          <t xml:space="preserve"> :
This formulation is from the use case "InstitutionalLifeCycleRDM" which wi discarded. The iRODS use case which had entry here before does not directly require that.
	-ralph.mueller-pfefferkorn</t>
        </r>
      </text>
    </comment>
    <comment ref="B25" authorId="0">
      <text>
        <r>
          <rPr>
            <sz val="11"/>
            <color indexed="8"/>
            <rFont val="Helvetica Neue"/>
          </rPr>
          <t xml:space="preserve"> :
Could this be merged with number 3?
	-ralph.mueller-pfefferkorn</t>
        </r>
      </text>
    </comment>
    <comment ref="O31" authorId="0">
      <text>
        <r>
          <rPr>
            <sz val="11"/>
            <color indexed="8"/>
            <rFont val="Helvetica Neue"/>
          </rPr>
          <t xml:space="preserve"> :
Not positive whether this is about data collection into a repository...?
	-Stefan Kramer</t>
        </r>
      </text>
    </comment>
  </commentList>
</comments>
</file>

<file path=xl/comments4.xml><?xml version="1.0" encoding="utf-8"?>
<comments xmlns="http://schemas.openxmlformats.org/spreadsheetml/2006/main">
  <authors>
    <author> </author>
  </authors>
  <commentList>
    <comment ref="G1" authorId="0">
      <text>
        <r>
          <rPr>
            <sz val="11"/>
            <color indexed="8"/>
            <rFont val="Helvetica Neue"/>
          </rPr>
          <t xml:space="preserve"> :
Should be in category user interface
	-ralph.mueller-pfefferkorn</t>
        </r>
      </text>
    </comment>
    <comment ref="M2" authorId="0">
      <text>
        <r>
          <rPr>
            <sz val="11"/>
            <color indexed="8"/>
            <rFont val="Helvetica Neue"/>
          </rPr>
          <t xml:space="preserve"> :
This formulation is from the use case "InstitutionalLifeCycleRDM" which wi discarded. The iRODS use case which had entry here before does not directly require that.
	-ralph.mueller-pfefferkorn</t>
        </r>
      </text>
    </comment>
    <comment ref="Y2" authorId="0">
      <text>
        <r>
          <rPr>
            <sz val="11"/>
            <color indexed="8"/>
            <rFont val="Helvetica Neue"/>
          </rPr>
          <t xml:space="preserve"> :
Could this be merged with number 3?
	-ralph.mueller-pfefferkorn</t>
        </r>
      </text>
    </comment>
    <comment ref="B6" authorId="0">
      <text>
        <r>
          <rPr>
            <sz val="11"/>
            <color indexed="8"/>
            <rFont val="Helvetica Neue"/>
          </rPr>
          <t xml:space="preserve"> :
Can user create and customize a space for her or his research, similar to dataverses?</t>
        </r>
      </text>
    </comment>
    <comment ref="B14" authorId="0">
      <text>
        <r>
          <rPr>
            <sz val="11"/>
            <color indexed="8"/>
            <rFont val="Helvetica Neue"/>
          </rPr>
          <t xml:space="preserve"> :
E.g. extracting metadata from FITS and tabular files</t>
        </r>
      </text>
    </comment>
    <comment ref="B15" authorId="0">
      <text>
        <r>
          <rPr>
            <sz val="11"/>
            <color indexed="8"/>
            <rFont val="Helvetica Neue"/>
          </rPr>
          <t xml:space="preserve"> :
Any public facing webpage with info about an account owner.</t>
        </r>
      </text>
    </comment>
    <comment ref="B19" authorId="0">
      <text>
        <r>
          <rPr>
            <sz val="11"/>
            <color indexed="8"/>
            <rFont val="Helvetica Neue"/>
          </rPr>
          <t xml:space="preserve"> :
Is a depositor able to upload data  from Dropbox, etc.?</t>
        </r>
      </text>
    </comment>
    <comment ref="B20" authorId="0">
      <text>
        <r>
          <rPr>
            <sz val="11"/>
            <color indexed="8"/>
            <rFont val="Helvetica Neue"/>
          </rPr>
          <t xml:space="preserve"> :
https://github.com/IQSS/dataverse/issues/70</t>
        </r>
      </text>
    </comment>
    <comment ref="B21" authorId="0">
      <text>
        <r>
          <rPr>
            <sz val="11"/>
            <color indexed="8"/>
            <rFont val="Helvetica Neue"/>
          </rPr>
          <t xml:space="preserve"> :
Are depositors able to embed views of their data onto other websites/applications?</t>
        </r>
      </text>
    </comment>
    <comment ref="B32" authorId="0">
      <text>
        <r>
          <rPr>
            <sz val="11"/>
            <color indexed="8"/>
            <rFont val="Helvetica Neue"/>
          </rPr>
          <t xml:space="preserve"> :
Can depositors restrict access?</t>
        </r>
      </text>
    </comment>
    <comment ref="B34" authorId="0">
      <text>
        <r>
          <rPr>
            <sz val="11"/>
            <color indexed="8"/>
            <rFont val="Helvetica Neue"/>
          </rPr>
          <t xml:space="preserve"> :
Can users view and analyze data within the repository, without additional software?</t>
        </r>
      </text>
    </comment>
    <comment ref="B35" authorId="0">
      <text>
        <r>
          <rPr>
            <sz val="11"/>
            <color indexed="8"/>
            <rFont val="Helvetica Neue"/>
          </rPr>
          <t xml:space="preserve"> :
By previewing tabular data, we mean looking at some or all of its rows and columns without needing to download a file.</t>
        </r>
      </text>
    </comment>
    <comment ref="B38" authorId="0">
      <text>
        <r>
          <rPr>
            <sz val="11"/>
            <color indexed="8"/>
            <rFont val="Helvetica Neue"/>
          </rPr>
          <t xml:space="preserve"> :
May need to be expanded. Does repository allow users to customize metadata fields? Are users able to describe files? Datasets?</t>
        </r>
      </text>
    </comment>
    <comment ref="A40" authorId="0">
      <text>
        <r>
          <rPr>
            <sz val="11"/>
            <color indexed="8"/>
            <rFont val="Helvetica Neue"/>
          </rPr>
          <t xml:space="preserve"> :
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40" authorId="0">
      <text>
        <r>
          <rPr>
            <sz val="11"/>
            <color indexed="8"/>
            <rFont val="Helvetica Neue"/>
          </rPr>
          <t xml:space="preserve"> :
Does the repository allow depositors to set their own terms of use?</t>
        </r>
      </text>
    </comment>
    <comment ref="B42" authorId="0">
      <text>
        <r>
          <rPr>
            <sz val="11"/>
            <color indexed="8"/>
            <rFont val="Helvetica Neue"/>
          </rPr>
          <t xml:space="preserve"> :
Are users able to contribute datasets to collections?</t>
        </r>
      </text>
    </comment>
    <comment ref="B43" authorId="0">
      <text>
        <r>
          <rPr>
            <sz val="11"/>
            <color indexed="8"/>
            <rFont val="Helvetica Neue"/>
          </rPr>
          <t xml:space="preserve"> :
https://github.com/IQSS/dataverse/issues/2249</t>
        </r>
      </text>
    </comment>
    <comment ref="B44" authorId="0">
      <text>
        <r>
          <rPr>
            <sz val="11"/>
            <color indexed="8"/>
            <rFont val="Helvetica Neue"/>
          </rPr>
          <t xml:space="preserve"> :
https://github.com/IQSS/dataverse/issues/70</t>
        </r>
      </text>
    </comment>
    <comment ref="B45" authorId="0">
      <text>
        <r>
          <rPr>
            <sz val="11"/>
            <color indexed="8"/>
            <rFont val="Helvetica Neue"/>
          </rPr>
          <t xml:space="preserve"> :
The code of the software the repository uses is available and licensed openly.</t>
        </r>
      </text>
    </comment>
    <comment ref="B54" authorId="0">
      <text>
        <r>
          <rPr>
            <sz val="11"/>
            <color indexed="8"/>
            <rFont val="Helvetica Neue"/>
          </rPr>
          <t xml:space="preserve"> :
Does repository publish their development plans online in some way?</t>
        </r>
      </text>
    </comment>
  </commentList>
</comments>
</file>

<file path=xl/sharedStrings.xml><?xml version="1.0" encoding="utf-8"?>
<sst xmlns="http://schemas.openxmlformats.org/spreadsheetml/2006/main" uniqueCount="349">
  <si>
    <t>Information</t>
  </si>
  <si>
    <t>The information in this comparative review of open access data repositories was compiled by Derek Murphy and Julian Gautier to inform product development for the Dataverse Project at the Harvard Institute for Quantitative Social Science.
We chose to look at repositories rather than platforms, which helps us evaluate repositories from a researcher’s perspective. Therefore, we may miss features that the platform is capable of if the repository using that platform has not implemented those features.
To recommend other repositories that the community can benefit from comparing, please leave a comment on the "Comparative review of data repositories" tab or email juliangautier@g.harvard.edu.
For more information about the scope, purpose and development of this review, visit:</t>
  </si>
  <si>
    <r>
      <rPr>
        <u val="single"/>
        <sz val="11"/>
        <color indexed="11"/>
        <rFont val="Cambria"/>
      </rPr>
      <t>https://dataverse.org/blog/comparative-review-various-data-repositories</t>
    </r>
  </si>
  <si>
    <t>Categories</t>
  </si>
  <si>
    <t>Software Features</t>
  </si>
  <si>
    <r>
      <rPr>
        <u val="single"/>
        <sz val="11"/>
        <color indexed="11"/>
        <rFont val="Cambria"/>
      </rPr>
      <t>Analyze Boston (CKAN)</t>
    </r>
  </si>
  <si>
    <r>
      <rPr>
        <u val="single"/>
        <sz val="10"/>
        <color indexed="8"/>
        <rFont val="Arial"/>
      </rPr>
      <t>data.world</t>
    </r>
  </si>
  <si>
    <r>
      <rPr>
        <u val="single"/>
        <sz val="10"/>
        <color indexed="8"/>
        <rFont val="Arial"/>
      </rPr>
      <t>Dryad</t>
    </r>
  </si>
  <si>
    <r>
      <rPr>
        <u val="single"/>
        <sz val="10"/>
        <color indexed="8"/>
        <rFont val="Arial"/>
      </rPr>
      <t>figshare</t>
    </r>
  </si>
  <si>
    <r>
      <rPr>
        <u val="single"/>
        <sz val="10"/>
        <color indexed="11"/>
        <rFont val="Arial"/>
      </rPr>
      <t>Harvard Dataverse</t>
    </r>
  </si>
  <si>
    <r>
      <rPr>
        <u val="single"/>
        <sz val="10"/>
        <color indexed="8"/>
        <rFont val="Arial"/>
      </rPr>
      <t>Mendeley Data</t>
    </r>
  </si>
  <si>
    <r>
      <rPr>
        <u val="single"/>
        <sz val="10"/>
        <color indexed="8"/>
        <rFont val="Arial"/>
      </rPr>
      <t>Open ICPSR</t>
    </r>
  </si>
  <si>
    <r>
      <rPr>
        <u val="single"/>
        <sz val="10"/>
        <color indexed="8"/>
        <rFont val="Arial"/>
      </rPr>
      <t>Zenodo</t>
    </r>
  </si>
  <si>
    <r>
      <rPr>
        <u val="single"/>
        <sz val="11"/>
        <color indexed="11"/>
        <rFont val="Arial"/>
      </rPr>
      <t>Open Science Framework</t>
    </r>
  </si>
  <si>
    <t>Yes</t>
  </si>
  <si>
    <t>No</t>
  </si>
  <si>
    <t>Most popular</t>
  </si>
  <si>
    <t>What we do that few others do</t>
  </si>
  <si>
    <t>What we don't do that many others do</t>
  </si>
  <si>
    <t>Publishing &amp; Versions</t>
  </si>
  <si>
    <t>Ability to access older versions of files</t>
  </si>
  <si>
    <t>Yes - on data package page</t>
  </si>
  <si>
    <t>Customization</t>
  </si>
  <si>
    <t>Ability to create a "Dataverse" or Repository bringing together multiple datasets</t>
  </si>
  <si>
    <t>NA</t>
  </si>
  <si>
    <t>Planned Q2 18</t>
  </si>
  <si>
    <t>No (though "Communities" are sometimes used to partially fill this function)</t>
  </si>
  <si>
    <t>Ability to customize the look of your "Dataverse" or collection</t>
  </si>
  <si>
    <t>Yes, using openICPSR for Journals and Institutions</t>
  </si>
  <si>
    <t>File Upload &amp; Handling</t>
  </si>
  <si>
    <t>Ability to embargo files</t>
  </si>
  <si>
    <t>Account &amp; User Info</t>
  </si>
  <si>
    <t>Ability to list your ORCID in your profile (seperate from login/auth)</t>
  </si>
  <si>
    <t>Allowing user to select a "featured dataset"</t>
  </si>
  <si>
    <t>No (requested in #2049)</t>
  </si>
  <si>
    <t>Analyzing tabular data (aside from geospatial mapping)</t>
  </si>
  <si>
    <t>Interoperability</t>
  </si>
  <si>
    <t>Are there APIs?</t>
  </si>
  <si>
    <t>Notifications</t>
  </si>
  <si>
    <t xml:space="preserve">Are users emailed about changes to their uploads? </t>
  </si>
  <si>
    <t>Metadata</t>
  </si>
  <si>
    <t>Automated metadata generation from files</t>
  </si>
  <si>
    <t>Unknown</t>
  </si>
  <si>
    <r>
      <rPr>
        <u val="single"/>
        <sz val="11"/>
        <color indexed="11"/>
        <rFont val="Arial"/>
      </rPr>
      <t>Yes - using HIVE, for curators only</t>
    </r>
  </si>
  <si>
    <t>Creator webpages</t>
  </si>
  <si>
    <t>Citation</t>
  </si>
  <si>
    <t>Data citation automatically generated</t>
  </si>
  <si>
    <t>Dataset-level versioning</t>
  </si>
  <si>
    <t>Terms &amp; Licensing</t>
  </si>
  <si>
    <t>Do users have to actively acknowledge any conditions of use when downloading data?</t>
  </si>
  <si>
    <t>Yes - for restricted data</t>
  </si>
  <si>
    <t>Dropbox integration</t>
  </si>
  <si>
    <t>Planned Q4 18</t>
  </si>
  <si>
    <t>Search/Browse</t>
  </si>
  <si>
    <t>Easily accessible Search help page</t>
  </si>
  <si>
    <t>Yes - After searching, next to search bar</t>
  </si>
  <si>
    <t>Yes - After searching, (help?) link inside search bar</t>
  </si>
  <si>
    <t>No - search help has to be navigated to in user guides, does not explain search operators</t>
  </si>
  <si>
    <t>Planned Q1 18</t>
  </si>
  <si>
    <t>Embed data outside of application</t>
  </si>
  <si>
    <t>Exposing metadata in landing page markup using Schema.org/JSON</t>
  </si>
  <si>
    <t>Exposing metadata in landing page markup with html meta tags</t>
  </si>
  <si>
    <t>Yes (for preprints, less robust for data until Q3)</t>
  </si>
  <si>
    <t>Faceted search</t>
  </si>
  <si>
    <t>Filetypes supported (list)</t>
  </si>
  <si>
    <r>
      <rPr>
        <u val="single"/>
        <sz val="11"/>
        <color indexed="11"/>
        <rFont val="Arial"/>
      </rPr>
      <t>All file types</t>
    </r>
  </si>
  <si>
    <r>
      <rPr>
        <u val="single"/>
        <sz val="11"/>
        <color indexed="11"/>
        <rFont val="Arial"/>
      </rPr>
      <t>""All data types and formats within reason""</t>
    </r>
  </si>
  <si>
    <t>All file types</t>
  </si>
  <si>
    <t>Github integration to migrate files and metadata</t>
  </si>
  <si>
    <t>Handling large data</t>
  </si>
  <si>
    <t>Yes (see https://goo.gl/rIjeCg)</t>
  </si>
  <si>
    <t>Yes - Limit of 20GB per file for "package", charge for more storage</t>
  </si>
  <si>
    <t>Yes - Default limit of 5GB per file, can support up to 5TB</t>
  </si>
  <si>
    <t>Yes (experimental)</t>
  </si>
  <si>
    <t>Yes - limit of 50GB per file. Upload page mentions you can contact them about larger datasets.</t>
  </si>
  <si>
    <t>Yes - default web UI upload limit of  5 GB, files larger than 5GB can be uploaded and moved around using the command line client OSF-CLI and/or by using soon to be released multi-part file upload via CloudFiles add-on.</t>
  </si>
  <si>
    <t>Handling sensitive data</t>
  </si>
  <si>
    <r>
      <rPr>
        <u val="single"/>
        <sz val="11"/>
        <color indexed="11"/>
        <rFont val="Cambria"/>
      </rPr>
      <t>Yes - ability to set files as ""confidential""</t>
    </r>
  </si>
  <si>
    <r>
      <rPr>
        <u val="single"/>
        <sz val="11"/>
        <color indexed="11"/>
        <rFont val="Cambria"/>
      </rPr>
      <t>No (""'closed access' on Zenodo is not suitable for secret or confidential data."")</t>
    </r>
  </si>
  <si>
    <t>Mapping of Geospatial files</t>
  </si>
  <si>
    <t>Preservation</t>
  </si>
  <si>
    <t>Mentions anti-virus scan of uploaded files</t>
  </si>
  <si>
    <t>Multiple login options (Shibboleth, Google, etc.)</t>
  </si>
  <si>
    <t>Yes - institutional shib only</t>
  </si>
  <si>
    <t>Planned Q1 18 - Shib</t>
  </si>
  <si>
    <t>Yes - Shib, Google, Facebook, LinkedIn</t>
  </si>
  <si>
    <t>Yes - ORCID, Github</t>
  </si>
  <si>
    <t>Yes: Shib, ORCID, CAS, ADFS</t>
  </si>
  <si>
    <t>Permissions</t>
  </si>
  <si>
    <t>Yes (ability to apply embargo)</t>
  </si>
  <si>
    <t>Yes (ability to apply embargo or make data "confidential")</t>
  </si>
  <si>
    <t>Yes, with embargo</t>
  </si>
  <si>
    <t>Yes (Includes embargoed, restricted, and closed access)</t>
  </si>
  <si>
    <t>Preview of zip files</t>
  </si>
  <si>
    <t>Previewing and/or analyzing uploaded non-tabular data</t>
  </si>
  <si>
    <t>Yes (preview images, tabular data)</t>
  </si>
  <si>
    <t>Yes (some types of tabular data)</t>
  </si>
  <si>
    <t>Yes (previewing, not analyzing)</t>
  </si>
  <si>
    <t>Yes (preview)</t>
  </si>
  <si>
    <t>Previewing tabular files</t>
  </si>
  <si>
    <t>Provenance</t>
  </si>
  <si>
    <t>Published data is automatically synced to ORCID via DataCite.</t>
  </si>
  <si>
    <t>Robustness of metadata</t>
  </si>
  <si>
    <t>Yes (depositors can describe files today; custom metadata support planned for Q1 18)</t>
  </si>
  <si>
    <t>Planned Q3 18</t>
  </si>
  <si>
    <t>Support for controlled vocabulary terms with URIs</t>
  </si>
  <si>
    <t>?</t>
  </si>
  <si>
    <t>Terms of use, copyright</t>
  </si>
  <si>
    <t>No - all uploaded data is CC0</t>
  </si>
  <si>
    <t>Metrics + Reports</t>
  </si>
  <si>
    <t>Tracking citations with altmetrics</t>
  </si>
  <si>
    <t>Yes - can see metrics for downloads on individual revisions, and also on files tab (osf.io/project_guid/files) and on preprint detail view</t>
  </si>
  <si>
    <t>User curation communities</t>
  </si>
  <si>
    <t>Sort of - Users can curate a "collection" including other users' data</t>
  </si>
  <si>
    <t>Users are able to control dataset file hierarchy + directory structure</t>
  </si>
  <si>
    <t>Yes - by uploading a zip file</t>
  </si>
  <si>
    <t>No (can re-order files, but can't create hierarchy or directories)</t>
  </si>
  <si>
    <t>Planned Jan 18</t>
  </si>
  <si>
    <t>Users can search/browse with number ranges, e.g. publication date ranges</t>
  </si>
  <si>
    <t>Totals: Software features</t>
  </si>
  <si>
    <t>Total Yes</t>
  </si>
  <si>
    <t>Yes: 9</t>
  </si>
  <si>
    <t>Yes: 11</t>
  </si>
  <si>
    <t>Yes: 15</t>
  </si>
  <si>
    <t>Yes: 26</t>
  </si>
  <si>
    <t>Yes: 24</t>
  </si>
  <si>
    <t>Yes: 17</t>
  </si>
  <si>
    <t>Yes: 20</t>
  </si>
  <si>
    <t>Yes: 18</t>
  </si>
  <si>
    <t>Total No</t>
  </si>
  <si>
    <t>No: 12</t>
  </si>
  <si>
    <t>No: 27</t>
  </si>
  <si>
    <t>No: 23</t>
  </si>
  <si>
    <t>No: 15</t>
  </si>
  <si>
    <t>No: 10</t>
  </si>
  <si>
    <t>No: 18</t>
  </si>
  <si>
    <t>No: 21</t>
  </si>
  <si>
    <t>Governance/Organization</t>
  </si>
  <si>
    <t>Business model</t>
  </si>
  <si>
    <t>Open Source</t>
  </si>
  <si>
    <t>How is maintenance or development of repository funded?</t>
  </si>
  <si>
    <t>Government funded</t>
  </si>
  <si>
    <t>Private investments</t>
  </si>
  <si>
    <r>
      <rPr>
        <u val="single"/>
        <sz val="11"/>
        <color indexed="11"/>
        <rFont val="Arial"/>
      </rPr>
      <t>Grants; Service charges</t>
    </r>
  </si>
  <si>
    <r>
      <rPr>
        <u val="single"/>
        <sz val="11"/>
        <color indexed="11"/>
        <rFont val="Arial"/>
      </rPr>
      <t>Unknown (Funded by Digital Science while retaining autonomy)</t>
    </r>
  </si>
  <si>
    <t>Grants; Institutional</t>
  </si>
  <si>
    <t>Private investments (Elsevier; Mendeley Ltd)</t>
  </si>
  <si>
    <t>Institutional</t>
  </si>
  <si>
    <t>Institutional (OpenAIRE / European Commission
); donations (via CERN &amp; Society Foundation)</t>
  </si>
  <si>
    <t>Grants and donations: https://cos.io/about/our-sponsors/</t>
  </si>
  <si>
    <t>Free To Use</t>
  </si>
  <si>
    <t>Institutional Fees?</t>
  </si>
  <si>
    <t>Yes - "Figshare for Institutions" is priced based on "research intensity of the institution"</t>
  </si>
  <si>
    <t>Journal Fees?</t>
  </si>
  <si>
    <t>Yes - "Figshare for Publishers"</t>
  </si>
  <si>
    <t>Paid services?</t>
  </si>
  <si>
    <t>Yes - dedicated support team</t>
  </si>
  <si>
    <t>Paid additional features?</t>
  </si>
  <si>
    <t>Yes - Ability to pay more for more storage</t>
  </si>
  <si>
    <t>Yes - Figshare for Institutions and Figshare for Publications provide various additional features</t>
  </si>
  <si>
    <t>Geospatial mapping available through paid third-party service</t>
  </si>
  <si>
    <t>Can depositors pay for any level of curation services?</t>
  </si>
  <si>
    <t>Can depositors pay for extra storage?</t>
  </si>
  <si>
    <t>Yes - "For data packages in excess of the 20GB size limit, submitters will be charged $50 for each additional 10GB, or part thereof. (Packages between 20 and 30GB = $50, between 30 and 40GB = $100, and so on)."</t>
  </si>
  <si>
    <r>
      <rPr>
        <u val="single"/>
        <sz val="11"/>
        <color indexed="11"/>
        <rFont val="Arial"/>
      </rPr>
      <t>Yes (using openICPSR for Institutions and Journals)</t>
    </r>
  </si>
  <si>
    <t>Communications/Community</t>
  </si>
  <si>
    <t>Road Maps</t>
  </si>
  <si>
    <r>
      <rPr>
        <u val="single"/>
        <sz val="11"/>
        <color indexed="11"/>
        <rFont val="Arial"/>
      </rPr>
      <t>Yes - public Trello and Jira pages</t>
    </r>
  </si>
  <si>
    <r>
      <rPr>
        <u val="single"/>
        <sz val="11"/>
        <color indexed="11"/>
        <rFont val="Arial"/>
      </rPr>
      <t>Yes</t>
    </r>
  </si>
  <si>
    <r>
      <rPr>
        <u val="single"/>
        <sz val="11"/>
        <color indexed="11"/>
        <rFont val="Arial"/>
      </rPr>
      <t>Yes - public Huboard page</t>
    </r>
  </si>
  <si>
    <t>Preservation technology?</t>
  </si>
  <si>
    <r>
      <rPr>
        <u val="single"/>
        <sz val="11"/>
        <color indexed="11"/>
        <rFont val="Cambria"/>
      </rPr>
      <t>No - 'The company does not warrant that any data set will continue to be available to you.'</t>
    </r>
  </si>
  <si>
    <r>
      <rPr>
        <u val="single"/>
        <sz val="11"/>
        <color indexed="11"/>
        <rFont val="Cambria"/>
      </rPr>
      <t>Yes - DataONE</t>
    </r>
  </si>
  <si>
    <r>
      <rPr>
        <u val="single"/>
        <sz val="11"/>
        <color indexed="17"/>
        <rFont val="Cambria"/>
      </rPr>
      <t>Yes - Chronopolis</t>
    </r>
  </si>
  <si>
    <r>
      <rPr>
        <u val="single"/>
        <sz val="11"/>
        <color indexed="11"/>
        <rFont val="Cambria"/>
      </rPr>
      <t>Yes - LOCKSS through Data-PASS</t>
    </r>
  </si>
  <si>
    <r>
      <rPr>
        <u val="single"/>
        <sz val="11"/>
        <color indexed="11"/>
        <rFont val="Cambria"/>
      </rPr>
      <t>Yes - Amazon S3 servers in Ireland and dark archive storage with DANS</t>
    </r>
  </si>
  <si>
    <r>
      <rPr>
        <u val="single"/>
        <sz val="11"/>
        <color indexed="11"/>
        <rFont val="Cambria"/>
      </rPr>
      <t>Yes - ICPSR currently maintains six copies of its data (and requires that any off-site backup be encrypted)...</t>
    </r>
  </si>
  <si>
    <r>
      <rPr>
        <u val="single"/>
        <sz val="11"/>
        <color indexed="11"/>
        <rFont val="Cambria"/>
      </rPr>
      <t>Yes - All data files are stored in CERN Data Centres, primarily Geneva, with replicas in Budapest. Data files are kept in multiple replicas in a distributed file system, which is backed up to tape on a nightly basis.</t>
    </r>
  </si>
  <si>
    <t>Yes: files stored in multiple locations and on multiple media types. Keeps three types of hashes (MD5, SHA-1, SHA-256) for files. Keeps parity archive files to recover from up to 5% bit error. Data is replicated to Amazon Glacier. COS’s preservation fund ensures that all data stored on its services would be preserved and accessible for 50+ years in the event of COS curtailing or closing its services.</t>
  </si>
  <si>
    <t>Certification?</t>
  </si>
  <si>
    <r>
      <rPr>
        <u val="single"/>
        <sz val="11"/>
        <color indexed="11"/>
        <rFont val="Cambria"/>
      </rPr>
      <t>Yes</t>
    </r>
  </si>
  <si>
    <t>Yes - Data Seal of Approval; World Data System</t>
  </si>
  <si>
    <t>No - Currently working toward ISO certification.</t>
  </si>
  <si>
    <t>Content</t>
  </si>
  <si>
    <t>Total # of published datasets as of July 2017</t>
  </si>
  <si>
    <t>15,325 data packages (average size of 573MB)</t>
  </si>
  <si>
    <r>
      <rPr>
        <u val="single"/>
        <sz val="11"/>
        <color indexed="11"/>
        <rFont val="Cambria"/>
      </rPr>
      <t>1500+</t>
    </r>
  </si>
  <si>
    <t>12,709 public projects</t>
  </si>
  <si>
    <t>Total # of published files as of May 2017</t>
  </si>
  <si>
    <t>50,000+</t>
  </si>
  <si>
    <t>"800,000+"</t>
  </si>
  <si>
    <t>~191,837</t>
  </si>
  <si>
    <t>Total # of public users as of May 2017</t>
  </si>
  <si>
    <t>13,916 (as of July 2016)</t>
  </si>
  <si>
    <t>Most popular subject tags</t>
  </si>
  <si>
    <t>Geospatial</t>
  </si>
  <si>
    <t>health</t>
  </si>
  <si>
    <t>Adaptation / Population Genetics - Empirical / Speciation</t>
  </si>
  <si>
    <t>social science</t>
  </si>
  <si>
    <t>Illinois polling</t>
  </si>
  <si>
    <t>Taxonomy / Biodiversity / Animalia</t>
  </si>
  <si>
    <t>Social and Behavioral Sciences|
Psychology|
Arts and Humanities|
Social Psychology|
Engineering|
Sociology|
Law|
Life Sciences|</t>
  </si>
  <si>
    <t>Subject vocabulary</t>
  </si>
  <si>
    <t>Analyze Boston-custom vocabulary</t>
  </si>
  <si>
    <t>Folksonomy</t>
  </si>
  <si>
    <r>
      <rPr>
        <u val="single"/>
        <sz val="10"/>
        <color indexed="11"/>
        <rFont val="Arial"/>
      </rPr>
      <t>Australian and New Zealand Standard Research Classification (ANZSRC), 2008</t>
    </r>
  </si>
  <si>
    <t>Dataverse-custom vocabulary</t>
  </si>
  <si>
    <t>Elsevier’s OmniScience taxonomy</t>
  </si>
  <si>
    <t>ICPSR Thesaurus</t>
  </si>
  <si>
    <t>Bepress</t>
  </si>
  <si>
    <t>Median: 8 / 1st quartile: 4 / 3rd quartile: 12 / Mean: 9</t>
  </si>
  <si>
    <t>Use Case</t>
  </si>
  <si>
    <t>Category</t>
  </si>
  <si>
    <t>Requirement</t>
  </si>
  <si>
    <t>Description</t>
  </si>
  <si>
    <t>Functional requirement score</t>
  </si>
  <si>
    <t>AVERAGE</t>
  </si>
  <si>
    <t>Number of Mentions</t>
  </si>
  <si>
    <r>
      <rPr>
        <u val="single"/>
        <sz val="12"/>
        <color indexed="11"/>
        <rFont val="Arial"/>
      </rPr>
      <t>Dissertation</t>
    </r>
  </si>
  <si>
    <r>
      <rPr>
        <u val="single"/>
        <sz val="12"/>
        <color indexed="11"/>
        <rFont val="Arial"/>
      </rPr>
      <t>iRODS</t>
    </r>
  </si>
  <si>
    <r>
      <rPr>
        <u val="single"/>
        <sz val="12"/>
        <color indexed="11"/>
        <rFont val="Arial"/>
      </rPr>
      <t>DKRZ Climate</t>
    </r>
  </si>
  <si>
    <r>
      <rPr>
        <u val="single"/>
        <sz val="12"/>
        <color indexed="11"/>
        <rFont val="Arial"/>
      </rPr>
      <t>NORDR</t>
    </r>
  </si>
  <si>
    <r>
      <rPr>
        <u val="single"/>
        <sz val="12"/>
        <color indexed="11"/>
        <rFont val="Arial"/>
      </rPr>
      <t>VecNet</t>
    </r>
  </si>
  <si>
    <r>
      <rPr>
        <u val="single"/>
        <sz val="12"/>
        <color indexed="11"/>
        <rFont val="Arial"/>
      </rPr>
      <t>OpARA</t>
    </r>
  </si>
  <si>
    <r>
      <rPr>
        <u val="single"/>
        <sz val="12"/>
        <color indexed="11"/>
        <rFont val="Arial"/>
      </rPr>
      <t>CurateND</t>
    </r>
  </si>
  <si>
    <r>
      <rPr>
        <u val="single"/>
        <sz val="12"/>
        <color indexed="11"/>
        <rFont val="Arial"/>
      </rPr>
      <t>CUAC</t>
    </r>
  </si>
  <si>
    <r>
      <rPr>
        <u val="single"/>
        <sz val="12"/>
        <color indexed="11"/>
        <rFont val="Arial"/>
      </rPr>
      <t>TAILwag</t>
    </r>
  </si>
  <si>
    <r>
      <rPr>
        <u val="single"/>
        <sz val="12"/>
        <color indexed="11"/>
        <rFont val="Arial"/>
      </rPr>
      <t>SURFsara</t>
    </r>
  </si>
  <si>
    <r>
      <rPr>
        <u val="single"/>
        <sz val="12"/>
        <color indexed="11"/>
        <rFont val="Arial"/>
      </rPr>
      <t>Inst. Life-cycle</t>
    </r>
  </si>
  <si>
    <t>Support for different metadata (schemas), including domain-specificity and interoperability</t>
  </si>
  <si>
    <t>Any form of metadata (schemas) should be allowed. This includes metadata such as author, owner, license, source publication, librarian, date and time stamps; and domain-specific descriptors.</t>
  </si>
  <si>
    <t>Persistent identifiers</t>
  </si>
  <si>
    <t xml:space="preserve">Assignment of PID / DOI </t>
  </si>
  <si>
    <t>At data ingest time or “project publication” or even before (e.g. when a paper was submitted but the data are not final yet) a PID has to be assigned to data and the collections it belongs to. It resolves to the “landing page” of the research data, which displays the required descriptive metadata during the embargo period. A clear transition for PID collections to a DOI has to be established.</t>
  </si>
  <si>
    <t>Authentication</t>
  </si>
  <si>
    <t>Fine grained authentication and authorization. Allow the integration or the import from external authentication/authorizsation systems.</t>
  </si>
  <si>
    <t>Provide different access rights for groups and individuals (roles) on collections, and allow the import of such concepts (e.g. from Identity management systems). In the case of confidential or proprietary data authenticate every access and authorize every operation.</t>
  </si>
  <si>
    <t>Data Access</t>
  </si>
  <si>
    <t>Allow data providers to choose the level of access to data (e.g. Open Access).</t>
  </si>
  <si>
    <t>Control over access to data is in the hands of those who provide the data</t>
  </si>
  <si>
    <t>Provide state-of-the-art user interfaces and clients over the life time of a repository platform</t>
  </si>
  <si>
    <t>(Easy to use) User interface, features, and functionality should be updated over time to match the requirements and expectations of current researchers. They include web based user interfaces and others (e.g. WebDAV, FUSE, Java I/O, Python, Shell commands)</t>
  </si>
  <si>
    <t>Policy Support</t>
  </si>
  <si>
    <t>Allow the (automated) use of data policies</t>
  </si>
  <si>
    <t>Data policies are used to define what happens when to which dataset. E.g. for processing and quality control regularly enforced policies are helpful.</t>
  </si>
  <si>
    <t>Publication</t>
  </si>
  <si>
    <t>Provide data access statistics either by the use of external analytics services or internal monitoring of user activity.</t>
  </si>
  <si>
    <t xml:space="preserve">Provide the data publisher (or other stakeholders) with data access statistics to track and share usage and activity related to profiles, collections, datasets, and other items. </t>
  </si>
  <si>
    <t>Submission / Ingest / Management</t>
  </si>
  <si>
    <t xml:space="preserve">Provide interfaces (APIs) for the automated execution of tasks, e.g. to ingest data or to integrate data analysis tools and other external applications </t>
  </si>
  <si>
    <t>API for automatized execution of standard repository tasks and to interoperate with external tools useful to the stakeholders</t>
  </si>
  <si>
    <t>Provide (authorized) users access to versions of data (e.g. different simulation runs)</t>
  </si>
  <si>
    <t>Provide different versions of a data set.</t>
  </si>
  <si>
    <t>Embargo date selection for data-depositing user</t>
  </si>
  <si>
    <t>The user can select a specific date (e.g., 2016-05-15) or time span (e.g., 1 year) for when the research data shall become available. The selecteable default values can be set by the repository administrator to match the policies of the university.</t>
  </si>
  <si>
    <t>Data organization</t>
  </si>
  <si>
    <t xml:space="preserve">Collection virtualization / logical naming </t>
  </si>
  <si>
    <t>Manage data collections and their properties (like file names) independently of the storage system and storage resource naming.</t>
  </si>
  <si>
    <t>Allow data annotation by the data owner, by other (authorized) people or by automatic (metadata) extraction tools</t>
  </si>
  <si>
    <t>Additional annotation of data provides additional valuable insights of the data and aids in more comprehensive records over time.</t>
  </si>
  <si>
    <t>Policy enforcement points</t>
  </si>
  <si>
    <t>Control all operations with administrator defined rules</t>
  </si>
  <si>
    <t>Record audit trails</t>
  </si>
  <si>
    <t xml:space="preserve">Track changes to resource metadata and information relationships. Maintain a log of all events / operations. This provides a record of information flow into and out of the repository and charts the connections that are created and shift as use occurs and new files are added </t>
  </si>
  <si>
    <t>Sophisticated search capabilities for metadata and data both for humans and computers</t>
  </si>
  <si>
    <t>Allow search capabilities like full text search, schema specific search. Metadata and data should be indexable by search machines and harvestable by external search engines to increase usage and impact.</t>
  </si>
  <si>
    <t>Easy to use ingest process with few barriers to participation</t>
  </si>
  <si>
    <t>Opening up many barriers to entry into the repository allows for the curation of unpublished materials and supports linking to published works in other places.</t>
  </si>
  <si>
    <t>Location</t>
  </si>
  <si>
    <t>Tight integration with (near) data processing.</t>
  </si>
  <si>
    <t>The large data volumes require data near processing (and data reduction) facilities like High Performance Computing). These should provide and maintain provenance information. Processing of large datasets in facilities near the data would be most efficient.</t>
  </si>
  <si>
    <t>Provide Single-Sign-On and/or support for different authentication methods</t>
  </si>
  <si>
    <t xml:space="preserve">Combined support for methods like Shibboleth or LDAP </t>
  </si>
  <si>
    <t>Allow local download of a selected set of information</t>
  </si>
  <si>
    <t>The ability to download content to a local device when the information conforms to proper handling and is marked as accessible</t>
  </si>
  <si>
    <t>Integration</t>
  </si>
  <si>
    <t>Federation</t>
  </si>
  <si>
    <t>Enable interoperation with other existing data management systems</t>
  </si>
  <si>
    <t xml:space="preserve">Integration of PIDs into data management </t>
  </si>
  <si>
    <t>All data management activities should be integrated with PID management. PID metadata has to always be in sync with the data/metadata holding.</t>
  </si>
  <si>
    <t>Require all data to be attributed with handling requirements</t>
  </si>
  <si>
    <t>Handling requirements include licenses and security parameters.</t>
  </si>
  <si>
    <t>Preservation and Sustainability</t>
  </si>
  <si>
    <t>Maintain a permanent history of versions for all data</t>
  </si>
  <si>
    <t>Having a permanent history of versions shows the process of change overtime and allows users to return to the original or other iteration.</t>
  </si>
  <si>
    <t>Provide integrity and qiality control mechanisms for data and metadata</t>
  </si>
  <si>
    <t>This convers topicas like bit preservation, replication, checksum of data and metadata completeness, accuracy, correctness.</t>
  </si>
  <si>
    <t>Micro-services</t>
  </si>
  <si>
    <t>Encapsulate operations in basic functions that can be chained into a workflow</t>
  </si>
  <si>
    <t>User Experience/User Interface</t>
  </si>
  <si>
    <t>Seamless integration of data and other research outputs into a coherent and consistent discovery and access solution</t>
  </si>
  <si>
    <t>Files need to be converted to the most accessible formats; use of proprietary and legacy types are possible, but may be reviewed on a case by case basis.</t>
  </si>
  <si>
    <t>Many materials are in formats that may become obsolete - repository needs to have consistent sustainable formats available, but legacy dataset deposit can facilitate reuse.</t>
  </si>
  <si>
    <t>Fast data transfer, ingest and export</t>
  </si>
  <si>
    <t>The rapidly growing size of data sets requires fast data import/export/transfer e.g. the use of multiple I/O streams for data transfer</t>
  </si>
  <si>
    <t>Data and metadata collection with mobile devices</t>
  </si>
  <si>
    <t>Mobile device can be used as a laboratory notebook to facilitate data management by researchers.</t>
  </si>
  <si>
    <t>Storage drivers</t>
  </si>
  <si>
    <t>Map from access protocol to storage protocol</t>
  </si>
  <si>
    <t>The repository must be scalable regarding the amount of data</t>
  </si>
  <si>
    <t>The petabyte level is relevant for the near future, but more will be needed afterwards.</t>
  </si>
  <si>
    <t>Workflows</t>
  </si>
  <si>
    <t>Register workflows as executable objects, track provenance of each workflow execution</t>
  </si>
  <si>
    <t>Remote Access Management</t>
  </si>
  <si>
    <t>Allows an authorized individual the capacity to curate materials from distributed locations</t>
  </si>
  <si>
    <t>Definable submission/ingest workflow</t>
  </si>
  <si>
    <t>Allow the submission workflow to be defined by the repository provider.</t>
  </si>
  <si>
    <t>Provide both single and batch ingest paths</t>
  </si>
  <si>
    <t>Allows for a range of data types and scales to be submitted with maximum efficiency whether or not one has many files or only one.</t>
  </si>
  <si>
    <t>Allow product developers to update product information</t>
  </si>
  <si>
    <t>Gives products that are being developed a working space within the repository</t>
  </si>
  <si>
    <t>Allow content to be marked for deletion by authorized users</t>
  </si>
  <si>
    <t>Authorized users should be given control to deem which data can be deleted.</t>
  </si>
  <si>
    <t>Vocabulary Service</t>
  </si>
  <si>
    <t>Scientific terms have to be consistent for allowing future reuse</t>
  </si>
  <si>
    <t>Allow the creation of special collection views or digital exhibitions</t>
  </si>
  <si>
    <t>By separating these components it preserves the body of work both within the context of the University and as an entity with special contextual importance. An example is the creation of a holistic view of scholarly activity of researchers, scholars, or collections within a department or other institutional component.</t>
  </si>
  <si>
    <t>Metadata quality evaluation</t>
  </si>
  <si>
    <t>Enforcement of the quality of metadata records using metrics.</t>
  </si>
  <si>
    <t>Display bibliographic citation for data; ideally, also allow the export of bibliographic data to citation software.</t>
  </si>
  <si>
    <t>Based on the required descriptive metadata and DOI (see above), the repository platform displays citations for the deposited research data (ideally, in several common styles, e.g. APA, MLA). In addition the repository platform can export the metadata necessary for a citation directly to widely used bibliographic software such as EndNote, Citavi, Zotero, etc.</t>
  </si>
  <si>
    <t>Maintain citations linked to the data (e.g. experiments or simulations)</t>
  </si>
  <si>
    <t>Citations provide recognition and updates from experiments/others utilizing the data</t>
  </si>
  <si>
    <t>Data and product quality</t>
  </si>
  <si>
    <t>Capture "degree of confidence" on each data item</t>
  </si>
  <si>
    <t>Provides users with idea of quality and trustworthiness of material in selection process.</t>
  </si>
  <si>
    <t>Support Staged Content</t>
  </si>
  <si>
    <t>Staged content includes: submission states that are raw, processed, curated and published</t>
  </si>
  <si>
    <t>(1 = requirement is very important, 5 = requirement is not at all  important)</t>
  </si>
  <si>
    <t>Labels used to categorize compared "features"*</t>
  </si>
  <si>
    <t>Github "component" labels</t>
  </si>
  <si>
    <t>*Categories bolded are mapped to github labels in Dataverse's github repo.</t>
  </si>
  <si>
    <t>API</t>
  </si>
  <si>
    <t>Code Infrastructure</t>
  </si>
  <si>
    <t>DataTags</t>
  </si>
  <si>
    <t>Dataverse General Info</t>
  </si>
  <si>
    <t>Documentation</t>
  </si>
  <si>
    <t>DOI &amp; Handle</t>
  </si>
  <si>
    <t>Guestbook</t>
  </si>
  <si>
    <t>Harvesting</t>
  </si>
  <si>
    <t>In Review Workflow</t>
  </si>
  <si>
    <t>Internationalization</t>
  </si>
  <si>
    <t>Installer</t>
  </si>
  <si>
    <t>Migration</t>
  </si>
  <si>
    <t>Performance &amp; Stability</t>
  </si>
  <si>
    <t>Superuser</t>
  </si>
  <si>
    <t>TwoRavens</t>
  </si>
  <si>
    <t>UX &amp; UI</t>
  </si>
  <si>
    <t>WorldMap &amp; GeoConnect</t>
  </si>
</sst>
</file>

<file path=xl/styles.xml><?xml version="1.0" encoding="utf-8"?>
<styleSheet xmlns="http://schemas.openxmlformats.org/spreadsheetml/2006/main">
  <numFmts count="1">
    <numFmt numFmtId="0" formatCode="General"/>
  </numFmts>
  <fonts count="22">
    <font>
      <sz val="10"/>
      <color indexed="8"/>
      <name val="Arial"/>
    </font>
    <font>
      <sz val="12"/>
      <color indexed="8"/>
      <name val="Helvetica Neue"/>
    </font>
    <font>
      <sz val="13"/>
      <color indexed="8"/>
      <name val="Arial"/>
    </font>
    <font>
      <sz val="11"/>
      <color indexed="8"/>
      <name val="Cambria"/>
    </font>
    <font>
      <sz val="11"/>
      <color indexed="8"/>
      <name val="Helvetica Neue"/>
    </font>
    <font>
      <u val="single"/>
      <sz val="11"/>
      <color indexed="11"/>
      <name val="Cambria"/>
    </font>
    <font>
      <u val="single"/>
      <sz val="11"/>
      <color indexed="8"/>
      <name val="Cambria"/>
    </font>
    <font>
      <u val="single"/>
      <sz val="10"/>
      <color indexed="8"/>
      <name val="Arial"/>
    </font>
    <font>
      <u val="single"/>
      <sz val="10"/>
      <color indexed="11"/>
      <name val="Arial"/>
    </font>
    <font>
      <u val="single"/>
      <sz val="11"/>
      <color indexed="8"/>
      <name val="Arial"/>
    </font>
    <font>
      <u val="single"/>
      <sz val="11"/>
      <color indexed="11"/>
      <name val="Arial"/>
    </font>
    <font>
      <sz val="11"/>
      <color indexed="8"/>
      <name val="Arial"/>
    </font>
    <font>
      <sz val="11"/>
      <color indexed="14"/>
      <name val="Arial"/>
    </font>
    <font>
      <sz val="11"/>
      <color indexed="15"/>
      <name val="Arial"/>
    </font>
    <font>
      <u val="single"/>
      <sz val="11"/>
      <color indexed="14"/>
      <name val="Arial"/>
    </font>
    <font>
      <u val="single"/>
      <sz val="11"/>
      <color indexed="17"/>
      <name val="Arial"/>
    </font>
    <font>
      <sz val="11"/>
      <color indexed="16"/>
      <name val="Arial"/>
    </font>
    <font>
      <u val="single"/>
      <sz val="11"/>
      <color indexed="17"/>
      <name val="Cambria"/>
    </font>
    <font>
      <sz val="11"/>
      <color indexed="16"/>
      <name val="Cambria"/>
    </font>
    <font>
      <sz val="12"/>
      <color indexed="8"/>
      <name val="Arial"/>
    </font>
    <font>
      <u val="single"/>
      <sz val="12"/>
      <color indexed="11"/>
      <name val="Arial"/>
    </font>
    <font>
      <sz val="12"/>
      <color indexed="8"/>
      <name val="Times New Roman"/>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8"/>
        <bgColor auto="1"/>
      </patternFill>
    </fill>
    <fill>
      <patternFill patternType="solid">
        <fgColor indexed="19"/>
        <bgColor auto="1"/>
      </patternFill>
    </fill>
  </fills>
  <borders count="25">
    <border>
      <left/>
      <right/>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2"/>
      </left>
      <right style="thin">
        <color indexed="10"/>
      </right>
      <top style="thin">
        <color indexed="10"/>
      </top>
      <bottom style="thin">
        <color indexed="10"/>
      </bottom>
      <diagonal/>
    </border>
    <border>
      <left style="thin">
        <color indexed="10"/>
      </left>
      <right style="thin">
        <color indexed="12"/>
      </right>
      <top style="thin">
        <color indexed="10"/>
      </top>
      <bottom style="thin">
        <color indexed="10"/>
      </bottom>
      <diagonal/>
    </border>
    <border>
      <left style="thin">
        <color indexed="12"/>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style="thin">
        <color indexed="12"/>
      </right>
      <top style="thin">
        <color indexed="10"/>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0"/>
      </right>
      <top/>
      <bottom style="thin">
        <color indexed="10"/>
      </bottom>
      <diagonal/>
    </border>
    <border>
      <left style="thin">
        <color indexed="10"/>
      </left>
      <right style="thin">
        <color indexed="12"/>
      </right>
      <top/>
      <bottom style="thin">
        <color indexed="10"/>
      </bottom>
      <diagonal/>
    </border>
    <border>
      <left style="thin">
        <color indexed="12"/>
      </left>
      <right style="thin">
        <color indexed="10"/>
      </right>
      <top style="thin">
        <color indexed="10"/>
      </top>
      <bottom style="thin">
        <color indexed="12"/>
      </bottom>
      <diagonal/>
    </border>
    <border>
      <left style="thin">
        <color indexed="10"/>
      </left>
      <right style="thin">
        <color indexed="10"/>
      </right>
      <top style="thin">
        <color indexed="10"/>
      </top>
      <bottom style="thin">
        <color indexed="12"/>
      </bottom>
      <diagonal/>
    </border>
    <border>
      <left style="thin">
        <color indexed="10"/>
      </left>
      <right style="thin">
        <color indexed="12"/>
      </right>
      <top style="thin">
        <color indexed="10"/>
      </top>
      <bottom style="thin">
        <color indexed="12"/>
      </bottom>
      <diagonal/>
    </border>
    <border>
      <left style="thin">
        <color indexed="10"/>
      </left>
      <right style="thin">
        <color indexed="10"/>
      </right>
      <top style="thin">
        <color indexed="12"/>
      </top>
      <bottom style="thin">
        <color indexed="10"/>
      </bottom>
      <diagonal/>
    </border>
    <border>
      <left style="thin">
        <color indexed="10"/>
      </left>
      <right/>
      <top style="thin">
        <color indexed="10"/>
      </top>
      <bottom style="thin">
        <color indexed="10"/>
      </bottom>
      <diagonal/>
    </border>
    <border>
      <left style="thin">
        <color indexed="10"/>
      </left>
      <right/>
      <top/>
      <bottom style="thin">
        <color indexed="10"/>
      </bottom>
      <diagonal/>
    </border>
    <border>
      <left style="thin">
        <color indexed="10"/>
      </left>
      <right/>
      <top/>
      <bottom/>
      <diagonal/>
    </border>
    <border>
      <left/>
      <right style="thin">
        <color indexed="10"/>
      </right>
      <top style="thin">
        <color indexed="10"/>
      </top>
      <bottom/>
      <diagonal/>
    </border>
    <border>
      <left/>
      <right style="thin">
        <color indexed="10"/>
      </right>
      <top/>
      <bottom/>
      <diagonal/>
    </border>
  </borders>
  <cellStyleXfs count="1">
    <xf numFmtId="0" fontId="0" applyNumberFormat="0" applyFont="1" applyFill="0" applyBorder="0" applyAlignment="1" applyProtection="0">
      <alignment vertical="bottom"/>
    </xf>
  </cellStyleXfs>
  <cellXfs count="13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3" fillId="2" borderId="1" applyNumberFormat="1" applyFont="1" applyFill="1" applyBorder="1" applyAlignment="1" applyProtection="0">
      <alignment vertical="bottom" wrapText="1"/>
    </xf>
    <xf numFmtId="1" fontId="3" fillId="2" borderId="1" applyNumberFormat="1" applyFont="1" applyFill="1" applyBorder="1" applyAlignment="1" applyProtection="0">
      <alignment vertical="bottom" wrapText="1"/>
    </xf>
    <xf numFmtId="49" fontId="5"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3" borderId="2" applyNumberFormat="1" applyFont="1" applyFill="1" applyBorder="1" applyAlignment="1" applyProtection="0">
      <alignment vertical="bottom" wrapText="1"/>
    </xf>
    <xf numFmtId="49" fontId="3" fillId="3" borderId="3" applyNumberFormat="1" applyFont="1" applyFill="1" applyBorder="1" applyAlignment="1" applyProtection="0">
      <alignment vertical="bottom" wrapText="1"/>
    </xf>
    <xf numFmtId="49" fontId="6" fillId="2" borderId="4" applyNumberFormat="1" applyFont="1" applyFill="1" applyBorder="1" applyAlignment="1" applyProtection="0">
      <alignment vertical="bottom" wrapText="1"/>
    </xf>
    <xf numFmtId="49" fontId="7" fillId="2" borderId="1" applyNumberFormat="1" applyFont="1" applyFill="1" applyBorder="1" applyAlignment="1" applyProtection="0">
      <alignment vertical="bottom" wrapText="1"/>
    </xf>
    <xf numFmtId="49" fontId="9"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11" fillId="2" borderId="5" applyNumberFormat="1" applyFont="1" applyFill="1" applyBorder="1" applyAlignment="1" applyProtection="0">
      <alignment vertical="bottom" wrapText="1"/>
    </xf>
    <xf numFmtId="49" fontId="11" fillId="2" borderId="1" applyNumberFormat="1" applyFont="1" applyFill="1" applyBorder="1" applyAlignment="1" applyProtection="0">
      <alignment vertical="bottom" wrapText="1"/>
    </xf>
    <xf numFmtId="49" fontId="12" fillId="2" borderId="1" applyNumberFormat="1" applyFont="1" applyFill="1" applyBorder="1" applyAlignment="1" applyProtection="0">
      <alignment vertical="bottom" wrapText="1"/>
    </xf>
    <xf numFmtId="1" fontId="11" fillId="2" borderId="1" applyNumberFormat="1" applyFont="1" applyFill="1" applyBorder="1" applyAlignment="1" applyProtection="0">
      <alignment vertical="bottom" wrapText="1"/>
    </xf>
    <xf numFmtId="49" fontId="13" fillId="2" borderId="1" applyNumberFormat="1" applyFont="1" applyFill="1" applyBorder="1" applyAlignment="1" applyProtection="0">
      <alignment vertical="bottom" wrapText="1"/>
    </xf>
    <xf numFmtId="49" fontId="14" fillId="2" borderId="1" applyNumberFormat="1" applyFont="1" applyFill="1" applyBorder="1" applyAlignment="1" applyProtection="0">
      <alignment vertical="bottom" wrapText="1"/>
    </xf>
    <xf numFmtId="49" fontId="10" fillId="2" borderId="1" applyNumberFormat="1" applyFont="1" applyFill="1" applyBorder="1" applyAlignment="1" applyProtection="0">
      <alignment vertical="bottom" wrapText="1"/>
    </xf>
    <xf numFmtId="49" fontId="15" fillId="2" borderId="1" applyNumberFormat="1" applyFont="1" applyFill="1" applyBorder="1" applyAlignment="1" applyProtection="0">
      <alignment vertical="bottom" wrapText="1"/>
    </xf>
    <xf numFmtId="49" fontId="5" fillId="2" borderId="1" applyNumberFormat="1" applyFont="1" applyFill="1" applyBorder="1" applyAlignment="1" applyProtection="0">
      <alignment vertical="bottom" wrapText="1"/>
    </xf>
    <xf numFmtId="49" fontId="16" fillId="2" borderId="1" applyNumberFormat="1" applyFont="1" applyFill="1" applyBorder="1" applyAlignment="1" applyProtection="0">
      <alignment vertical="bottom" wrapText="1"/>
    </xf>
    <xf numFmtId="1" fontId="3" fillId="2" borderId="6" applyNumberFormat="1" applyFont="1" applyFill="1" applyBorder="1" applyAlignment="1" applyProtection="0">
      <alignment vertical="bottom" wrapText="1"/>
    </xf>
    <xf numFmtId="1" fontId="11" fillId="2" borderId="7" applyNumberFormat="1" applyFont="1" applyFill="1" applyBorder="1" applyAlignment="1" applyProtection="0">
      <alignment vertical="bottom" wrapText="1"/>
    </xf>
    <xf numFmtId="1" fontId="11" fillId="2" borderId="6" applyNumberFormat="1" applyFont="1" applyFill="1" applyBorder="1" applyAlignment="1" applyProtection="0">
      <alignment vertical="bottom" wrapText="1"/>
    </xf>
    <xf numFmtId="49" fontId="11" fillId="2" borderId="7" applyNumberFormat="1" applyFont="1" applyFill="1" applyBorder="1" applyAlignment="1" applyProtection="0">
      <alignment vertical="bottom" wrapText="1"/>
    </xf>
    <xf numFmtId="49" fontId="11" fillId="2" borderId="6" applyNumberFormat="1" applyFont="1" applyFill="1" applyBorder="1" applyAlignment="1" applyProtection="0">
      <alignment vertical="bottom" wrapText="1"/>
    </xf>
    <xf numFmtId="1" fontId="3" fillId="2" borderId="8" applyNumberFormat="1" applyFont="1" applyFill="1" applyBorder="1" applyAlignment="1" applyProtection="0">
      <alignment vertical="bottom" wrapText="1"/>
    </xf>
    <xf numFmtId="1" fontId="3" fillId="2" borderId="9" applyNumberFormat="1" applyFont="1" applyFill="1" applyBorder="1" applyAlignment="1" applyProtection="0">
      <alignment vertical="bottom" wrapText="1"/>
    </xf>
    <xf numFmtId="1" fontId="3" fillId="2" borderId="10" applyNumberFormat="1" applyFont="1" applyFill="1" applyBorder="1" applyAlignment="1" applyProtection="0">
      <alignment vertical="bottom" wrapText="1"/>
    </xf>
    <xf numFmtId="1" fontId="11" fillId="2" borderId="9" applyNumberFormat="1" applyFont="1" applyFill="1" applyBorder="1" applyAlignment="1" applyProtection="0">
      <alignment vertical="bottom" wrapText="1"/>
    </xf>
    <xf numFmtId="1" fontId="3" fillId="3" borderId="11" applyNumberFormat="1" applyFont="1" applyFill="1" applyBorder="1" applyAlignment="1" applyProtection="0">
      <alignment vertical="bottom" wrapText="1"/>
    </xf>
    <xf numFmtId="49" fontId="3" fillId="3" borderId="12" applyNumberFormat="1" applyFont="1" applyFill="1" applyBorder="1" applyAlignment="1" applyProtection="0">
      <alignment vertical="bottom" wrapText="1"/>
    </xf>
    <xf numFmtId="1" fontId="3" fillId="3" borderId="13" applyNumberFormat="1" applyFont="1" applyFill="1" applyBorder="1" applyAlignment="1" applyProtection="0">
      <alignment vertical="bottom" wrapText="1"/>
    </xf>
    <xf numFmtId="1" fontId="3" fillId="3" borderId="12" applyNumberFormat="1" applyFont="1" applyFill="1" applyBorder="1" applyAlignment="1" applyProtection="0">
      <alignment vertical="bottom" wrapText="1"/>
    </xf>
    <xf numFmtId="1" fontId="11" fillId="3" borderId="12" applyNumberFormat="1" applyFont="1" applyFill="1" applyBorder="1" applyAlignment="1" applyProtection="0">
      <alignment vertical="bottom" wrapText="1"/>
    </xf>
    <xf numFmtId="0" fontId="0" fillId="2" borderId="4" applyNumberFormat="0" applyFont="1" applyFill="1" applyBorder="1" applyAlignment="1" applyProtection="0">
      <alignment vertical="bottom" wrapText="1"/>
    </xf>
    <xf numFmtId="49" fontId="11" fillId="2" borderId="14" applyNumberFormat="1" applyFont="1" applyFill="1" applyBorder="1" applyAlignment="1" applyProtection="0">
      <alignment vertical="bottom" wrapText="1"/>
    </xf>
    <xf numFmtId="49" fontId="11" fillId="2" borderId="15" applyNumberFormat="1" applyFont="1" applyFill="1" applyBorder="1" applyAlignment="1" applyProtection="0">
      <alignment vertical="bottom" wrapText="1"/>
    </xf>
    <xf numFmtId="49" fontId="13" fillId="2" borderId="14" applyNumberFormat="1" applyFont="1" applyFill="1" applyBorder="1" applyAlignment="1" applyProtection="0">
      <alignment vertical="bottom" wrapText="1"/>
    </xf>
    <xf numFmtId="49" fontId="12" fillId="2" borderId="5" applyNumberFormat="1" applyFont="1" applyFill="1" applyBorder="1" applyAlignment="1" applyProtection="0">
      <alignment vertical="bottom" wrapText="1"/>
    </xf>
    <xf numFmtId="49" fontId="13" fillId="2" borderId="5" applyNumberFormat="1" applyFont="1" applyFill="1" applyBorder="1" applyAlignment="1" applyProtection="0">
      <alignment vertical="bottom" wrapText="1"/>
    </xf>
    <xf numFmtId="1" fontId="11" fillId="2" borderId="5" applyNumberFormat="1" applyFont="1" applyFill="1" applyBorder="1" applyAlignment="1" applyProtection="0">
      <alignment horizontal="right" vertical="bottom" wrapText="1"/>
    </xf>
    <xf numFmtId="1" fontId="11" fillId="2" borderId="5" applyNumberFormat="1" applyFont="1" applyFill="1" applyBorder="1" applyAlignment="1" applyProtection="0">
      <alignment vertical="bottom" wrapText="1"/>
    </xf>
    <xf numFmtId="1" fontId="11" fillId="2" borderId="1" applyNumberFormat="1" applyFont="1" applyFill="1" applyBorder="1" applyAlignment="1" applyProtection="0">
      <alignment horizontal="right" vertical="bottom" wrapText="1"/>
    </xf>
    <xf numFmtId="49" fontId="12" fillId="2" borderId="6" applyNumberFormat="1" applyFont="1" applyFill="1" applyBorder="1" applyAlignment="1" applyProtection="0">
      <alignment vertical="bottom" wrapText="1"/>
    </xf>
    <xf numFmtId="49" fontId="3" fillId="2" borderId="6" applyNumberFormat="1" applyFont="1" applyFill="1" applyBorder="1" applyAlignment="1" applyProtection="0">
      <alignment vertical="bottom" wrapText="1"/>
    </xf>
    <xf numFmtId="49" fontId="3" fillId="2" borderId="7" applyNumberFormat="1" applyFont="1" applyFill="1" applyBorder="1" applyAlignment="1" applyProtection="0">
      <alignment vertical="bottom" wrapText="1"/>
    </xf>
    <xf numFmtId="49" fontId="0" fillId="2" borderId="6" applyNumberFormat="1" applyFont="1" applyFill="1" applyBorder="1" applyAlignment="1" applyProtection="0">
      <alignment vertical="bottom" wrapText="1"/>
    </xf>
    <xf numFmtId="49" fontId="0" fillId="2" borderId="1" applyNumberFormat="1" applyFont="1" applyFill="1" applyBorder="1" applyAlignment="1" applyProtection="0">
      <alignment vertical="bottom" wrapText="1"/>
    </xf>
    <xf numFmtId="49" fontId="13" fillId="2" borderId="6" applyNumberFormat="1" applyFont="1" applyFill="1" applyBorder="1" applyAlignment="1" applyProtection="0">
      <alignment vertical="bottom" wrapText="1"/>
    </xf>
    <xf numFmtId="49" fontId="5" fillId="2" borderId="6" applyNumberFormat="1" applyFont="1" applyFill="1" applyBorder="1" applyAlignment="1" applyProtection="0">
      <alignment vertical="bottom" wrapText="1"/>
    </xf>
    <xf numFmtId="49" fontId="17" fillId="2" borderId="1" applyNumberFormat="1" applyFont="1" applyFill="1" applyBorder="1" applyAlignment="1" applyProtection="0">
      <alignment vertical="bottom" wrapText="1"/>
    </xf>
    <xf numFmtId="0" fontId="3" fillId="2" borderId="6" applyNumberFormat="0"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1" fontId="0" fillId="2" borderId="9" applyNumberFormat="1" applyFont="1" applyFill="1" applyBorder="1" applyAlignment="1" applyProtection="0">
      <alignment vertical="bottom" wrapText="1"/>
    </xf>
    <xf numFmtId="1" fontId="0" fillId="3" borderId="11" applyNumberFormat="1" applyFont="1" applyFill="1" applyBorder="1" applyAlignment="1" applyProtection="0">
      <alignment vertical="bottom" wrapText="1"/>
    </xf>
    <xf numFmtId="1" fontId="0" fillId="3" borderId="12" applyNumberFormat="1" applyFont="1" applyFill="1" applyBorder="1" applyAlignment="1" applyProtection="0">
      <alignment vertical="bottom" wrapText="1"/>
    </xf>
    <xf numFmtId="0" fontId="3" fillId="2" borderId="14" applyNumberFormat="0" applyFont="1" applyFill="1" applyBorder="1" applyAlignment="1" applyProtection="0">
      <alignment vertical="bottom" wrapText="1"/>
    </xf>
    <xf numFmtId="49" fontId="3" fillId="2" borderId="5" applyNumberFormat="1" applyFont="1" applyFill="1" applyBorder="1" applyAlignment="1" applyProtection="0">
      <alignment vertical="bottom" wrapText="1"/>
    </xf>
    <xf numFmtId="1" fontId="3" fillId="2" borderId="15" applyNumberFormat="1" applyFont="1" applyFill="1" applyBorder="1" applyAlignment="1" applyProtection="0">
      <alignment horizontal="left" vertical="bottom" wrapText="1"/>
    </xf>
    <xf numFmtId="49" fontId="0" fillId="2" borderId="14" applyNumberFormat="1" applyFont="1" applyFill="1" applyBorder="1" applyAlignment="1" applyProtection="0">
      <alignment vertical="bottom" wrapText="1"/>
    </xf>
    <xf numFmtId="49" fontId="0" fillId="2" borderId="5" applyNumberFormat="1" applyFont="1" applyFill="1" applyBorder="1" applyAlignment="1" applyProtection="0">
      <alignment horizontal="left" vertical="bottom" wrapText="1"/>
    </xf>
    <xf numFmtId="49" fontId="18" fillId="2" borderId="5" applyNumberFormat="1" applyFont="1" applyFill="1" applyBorder="1" applyAlignment="1" applyProtection="0">
      <alignment vertical="bottom" wrapText="1"/>
    </xf>
    <xf numFmtId="3" fontId="3" fillId="2" borderId="5" applyNumberFormat="1" applyFont="1" applyFill="1" applyBorder="1" applyAlignment="1" applyProtection="0">
      <alignment horizontal="left" vertical="bottom" wrapText="1"/>
    </xf>
    <xf numFmtId="49" fontId="5" fillId="2" borderId="5" applyNumberFormat="1" applyFont="1" applyFill="1" applyBorder="1" applyAlignment="1" applyProtection="0">
      <alignment vertical="bottom" wrapText="1"/>
    </xf>
    <xf numFmtId="1" fontId="3" fillId="2" borderId="5" applyNumberFormat="1" applyFont="1" applyFill="1" applyBorder="1" applyAlignment="1" applyProtection="0">
      <alignment horizontal="left" vertical="bottom" wrapText="1"/>
    </xf>
    <xf numFmtId="3" fontId="0" fillId="2" borderId="5" applyNumberFormat="1" applyFont="1" applyFill="1" applyBorder="1" applyAlignment="1" applyProtection="0">
      <alignment vertical="bottom" wrapText="1"/>
    </xf>
    <xf numFmtId="1" fontId="3" fillId="2" borderId="5" applyNumberFormat="1" applyFont="1" applyFill="1" applyBorder="1" applyAlignment="1" applyProtection="0">
      <alignment vertical="bottom" wrapText="1"/>
    </xf>
    <xf numFmtId="1" fontId="3" fillId="2" borderId="7" applyNumberFormat="1" applyFont="1" applyFill="1" applyBorder="1" applyAlignment="1" applyProtection="0">
      <alignment horizontal="left" vertical="bottom" wrapText="1"/>
    </xf>
    <xf numFmtId="3" fontId="3" fillId="2" borderId="1" applyNumberFormat="1" applyFont="1" applyFill="1" applyBorder="1" applyAlignment="1" applyProtection="0">
      <alignment horizontal="left" vertical="bottom" wrapText="1"/>
    </xf>
    <xf numFmtId="49" fontId="0" fillId="2" borderId="1" applyNumberFormat="1" applyFont="1" applyFill="1" applyBorder="1" applyAlignment="1" applyProtection="0">
      <alignment horizontal="right" vertical="bottom" wrapText="1"/>
    </xf>
    <xf numFmtId="3" fontId="11" fillId="2" borderId="1" applyNumberFormat="1" applyFont="1" applyFill="1" applyBorder="1" applyAlignment="1" applyProtection="0">
      <alignment vertical="bottom" wrapText="1"/>
    </xf>
    <xf numFmtId="3" fontId="11" fillId="2" borderId="1" applyNumberFormat="1" applyFont="1" applyFill="1" applyBorder="1" applyAlignment="1" applyProtection="0">
      <alignment horizontal="right" vertical="bottom" wrapText="1"/>
    </xf>
    <xf numFmtId="49" fontId="8" fillId="2" borderId="1" applyNumberFormat="1" applyFont="1" applyFill="1" applyBorder="1" applyAlignment="1" applyProtection="0">
      <alignment vertical="bottom" wrapText="1"/>
    </xf>
    <xf numFmtId="0" fontId="3" fillId="2" borderId="16" applyNumberFormat="0" applyFont="1" applyFill="1" applyBorder="1" applyAlignment="1" applyProtection="0">
      <alignment vertical="bottom" wrapText="1"/>
    </xf>
    <xf numFmtId="1" fontId="3" fillId="2" borderId="17" applyNumberFormat="1" applyFont="1" applyFill="1" applyBorder="1" applyAlignment="1" applyProtection="0">
      <alignment vertical="bottom" wrapText="1"/>
    </xf>
    <xf numFmtId="1" fontId="3" fillId="2" borderId="18" applyNumberFormat="1" applyFont="1" applyFill="1" applyBorder="1" applyAlignment="1" applyProtection="0">
      <alignment vertical="bottom" wrapText="1"/>
    </xf>
    <xf numFmtId="1" fontId="3" fillId="2" borderId="16" applyNumberFormat="1" applyFont="1" applyFill="1" applyBorder="1" applyAlignment="1" applyProtection="0">
      <alignment vertical="bottom" wrapText="1"/>
    </xf>
    <xf numFmtId="0" fontId="0" fillId="2" borderId="19"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fillId="2" borderId="20" applyNumberFormat="0" applyFont="1" applyFill="1" applyBorder="1" applyAlignment="1" applyProtection="0">
      <alignment vertical="bottom"/>
    </xf>
    <xf numFmtId="49" fontId="11" fillId="4" borderId="3" applyNumberFormat="1" applyFont="1" applyFill="1" applyBorder="1" applyAlignment="1" applyProtection="0">
      <alignment horizontal="left" vertical="center" wrapText="1"/>
    </xf>
    <xf numFmtId="0" fontId="0" fillId="2" borderId="4" applyNumberFormat="0" applyFont="1" applyFill="1" applyBorder="1" applyAlignment="1" applyProtection="0">
      <alignment vertical="bottom"/>
    </xf>
    <xf numFmtId="49" fontId="19" fillId="2" borderId="1" applyNumberFormat="1" applyFont="1" applyFill="1" applyBorder="1" applyAlignment="1" applyProtection="0">
      <alignment horizontal="center" vertical="center" wrapText="1"/>
    </xf>
    <xf numFmtId="1" fontId="19" fillId="2" borderId="1" applyNumberFormat="1" applyFont="1" applyFill="1" applyBorder="1" applyAlignment="1" applyProtection="0">
      <alignment horizontal="center" vertical="center" wrapText="1"/>
    </xf>
    <xf numFmtId="1" fontId="19" fillId="2" borderId="1" applyNumberFormat="1" applyFont="1" applyFill="1" applyBorder="1" applyAlignment="1" applyProtection="0">
      <alignment vertical="bottom" wrapText="1"/>
    </xf>
    <xf numFmtId="49" fontId="19" fillId="2" borderId="1" applyNumberFormat="1" applyFont="1" applyFill="1" applyBorder="1" applyAlignment="1" applyProtection="0">
      <alignment vertical="center" wrapText="1"/>
    </xf>
    <xf numFmtId="49" fontId="19" fillId="2" borderId="20" applyNumberFormat="1" applyFont="1" applyFill="1" applyBorder="1" applyAlignment="1" applyProtection="0">
      <alignment horizontal="center" vertical="center" wrapText="1"/>
    </xf>
    <xf numFmtId="49" fontId="19" fillId="4" borderId="12" applyNumberFormat="1" applyFont="1" applyFill="1" applyBorder="1" applyAlignment="1" applyProtection="0">
      <alignment horizontal="center" vertical="center" wrapText="1"/>
    </xf>
    <xf numFmtId="49" fontId="19" fillId="2" borderId="4" applyNumberFormat="1" applyFont="1" applyFill="1" applyBorder="1" applyAlignment="1" applyProtection="0">
      <alignment horizontal="center" vertical="center" wrapText="1"/>
    </xf>
    <xf numFmtId="49" fontId="20" fillId="2" borderId="1" applyNumberFormat="1" applyFont="1" applyFill="1" applyBorder="1" applyAlignment="1" applyProtection="0">
      <alignment horizontal="left" vertical="center" wrapText="1"/>
    </xf>
    <xf numFmtId="1" fontId="19" fillId="2" borderId="1" applyNumberFormat="1" applyFont="1" applyFill="1" applyBorder="1" applyAlignment="1" applyProtection="0">
      <alignment vertical="bottom"/>
    </xf>
    <xf numFmtId="49" fontId="19" fillId="2" borderId="1" applyNumberFormat="1" applyFont="1" applyFill="1" applyBorder="1" applyAlignment="1" applyProtection="0">
      <alignment vertical="center"/>
    </xf>
    <xf numFmtId="49" fontId="11" fillId="2" borderId="1" applyNumberFormat="1" applyFont="1" applyFill="1" applyBorder="1" applyAlignment="1" applyProtection="0">
      <alignment horizontal="left" vertical="top" wrapText="1"/>
    </xf>
    <xf numFmtId="49" fontId="11" fillId="2" borderId="20" applyNumberFormat="1" applyFont="1" applyFill="1" applyBorder="1" applyAlignment="1" applyProtection="0">
      <alignment horizontal="left" vertical="top" wrapText="1"/>
    </xf>
    <xf numFmtId="1" fontId="19" fillId="4" borderId="12" applyNumberFormat="1" applyFont="1" applyFill="1" applyBorder="1" applyAlignment="1" applyProtection="0">
      <alignment horizontal="center" vertical="center"/>
    </xf>
    <xf numFmtId="4" fontId="19" fillId="2" borderId="4" applyNumberFormat="1" applyFont="1" applyFill="1" applyBorder="1" applyAlignment="1" applyProtection="0">
      <alignment horizontal="center" vertical="center"/>
    </xf>
    <xf numFmtId="1" fontId="19" fillId="2" borderId="1" applyNumberFormat="1" applyFont="1" applyFill="1" applyBorder="1" applyAlignment="1" applyProtection="0">
      <alignment horizontal="center" vertical="center"/>
    </xf>
    <xf numFmtId="49" fontId="11" fillId="2" borderId="1" applyNumberFormat="1" applyFont="1" applyFill="1" applyBorder="1" applyAlignment="1" applyProtection="0">
      <alignment vertical="top" wrapText="1"/>
    </xf>
    <xf numFmtId="49" fontId="11" fillId="2" borderId="20" applyNumberFormat="1" applyFont="1" applyFill="1" applyBorder="1" applyAlignment="1" applyProtection="0">
      <alignment vertical="top" wrapText="1"/>
    </xf>
    <xf numFmtId="49" fontId="11" fillId="2" borderId="9" applyNumberFormat="1" applyFont="1" applyFill="1" applyBorder="1" applyAlignment="1" applyProtection="0">
      <alignment vertical="top" wrapText="1"/>
    </xf>
    <xf numFmtId="49" fontId="11" fillId="2" borderId="2" applyNumberFormat="1" applyFont="1" applyFill="1" applyBorder="1" applyAlignment="1" applyProtection="0">
      <alignment vertical="top" wrapText="1"/>
    </xf>
    <xf numFmtId="49" fontId="19" fillId="2" borderId="20" applyNumberFormat="1" applyFont="1" applyFill="1" applyBorder="1" applyAlignment="1" applyProtection="0">
      <alignment vertical="center"/>
    </xf>
    <xf numFmtId="49" fontId="11" fillId="2" borderId="12" applyNumberFormat="1" applyFont="1" applyFill="1" applyBorder="1" applyAlignment="1" applyProtection="0">
      <alignment vertical="top" wrapText="1"/>
    </xf>
    <xf numFmtId="49" fontId="11" fillId="2" borderId="5" applyNumberFormat="1" applyFont="1" applyFill="1" applyBorder="1" applyAlignment="1" applyProtection="0">
      <alignment horizontal="left" vertical="top" wrapText="1"/>
    </xf>
    <xf numFmtId="49" fontId="11" fillId="2" borderId="21" applyNumberFormat="1" applyFont="1" applyFill="1" applyBorder="1" applyAlignment="1" applyProtection="0">
      <alignment horizontal="left" vertical="top" wrapText="1"/>
    </xf>
    <xf numFmtId="49" fontId="11" fillId="2" borderId="5" applyNumberFormat="1" applyFont="1" applyFill="1" applyBorder="1" applyAlignment="1" applyProtection="0">
      <alignment vertical="top" wrapText="1"/>
    </xf>
    <xf numFmtId="49" fontId="11" fillId="2" borderId="21" applyNumberFormat="1" applyFont="1" applyFill="1" applyBorder="1" applyAlignment="1" applyProtection="0">
      <alignment vertical="top" wrapText="1"/>
    </xf>
    <xf numFmtId="1" fontId="11" fillId="2" borderId="20" applyNumberFormat="1" applyFont="1" applyFill="1" applyBorder="1" applyAlignment="1" applyProtection="0">
      <alignment horizontal="left" vertical="top" wrapText="1"/>
    </xf>
    <xf numFmtId="1" fontId="19" fillId="2" borderId="9" applyNumberFormat="1" applyFont="1" applyFill="1" applyBorder="1" applyAlignment="1" applyProtection="0">
      <alignment horizontal="center" vertical="center"/>
    </xf>
    <xf numFmtId="1" fontId="19" fillId="2" borderId="1" applyNumberFormat="1" applyFont="1" applyFill="1" applyBorder="1" applyAlignment="1" applyProtection="0">
      <alignment vertical="center" wrapText="1"/>
    </xf>
    <xf numFmtId="1" fontId="11" fillId="2" borderId="1" applyNumberFormat="1" applyFont="1" applyFill="1" applyBorder="1" applyAlignment="1" applyProtection="0">
      <alignment horizontal="left" vertical="top" wrapText="1"/>
    </xf>
    <xf numFmtId="0" fontId="0" fillId="2" borderId="5" applyNumberFormat="0" applyFont="1" applyFill="1" applyBorder="1" applyAlignment="1" applyProtection="0">
      <alignment vertical="bottom"/>
    </xf>
    <xf numFmtId="4" fontId="19" fillId="2" borderId="1" applyNumberFormat="1" applyFont="1" applyFill="1" applyBorder="1" applyAlignment="1" applyProtection="0">
      <alignment horizontal="center" vertical="center" wrapText="1"/>
    </xf>
    <xf numFmtId="1" fontId="19" fillId="2" borderId="20" applyNumberFormat="1" applyFont="1" applyFill="1" applyBorder="1" applyAlignment="1" applyProtection="0">
      <alignment horizontal="center" vertical="center" wrapText="1"/>
    </xf>
    <xf numFmtId="49" fontId="19" fillId="5" borderId="12" applyNumberFormat="1" applyFont="1" applyFill="1" applyBorder="1" applyAlignment="1" applyProtection="0">
      <alignment horizontal="center" vertical="center" wrapText="1"/>
    </xf>
    <xf numFmtId="1" fontId="19" fillId="5" borderId="12" applyNumberFormat="1" applyFont="1" applyFill="1" applyBorder="1" applyAlignment="1" applyProtection="0">
      <alignment horizontal="center" vertical="center" wrapText="1"/>
    </xf>
    <xf numFmtId="1" fontId="19" fillId="2" borderId="4" applyNumberFormat="1" applyFont="1" applyFill="1" applyBorder="1" applyAlignment="1" applyProtection="0">
      <alignment horizontal="center" vertical="center" wrapText="1"/>
    </xf>
    <xf numFmtId="0" fontId="0" fillId="2" borderId="9" applyNumberFormat="0" applyFont="1" applyFill="1" applyBorder="1" applyAlignment="1" applyProtection="0">
      <alignment vertical="bottom"/>
    </xf>
    <xf numFmtId="1" fontId="19" fillId="4" borderId="22" applyNumberFormat="1" applyFont="1" applyFill="1" applyBorder="1" applyAlignment="1" applyProtection="0">
      <alignment horizontal="center" vertical="center"/>
    </xf>
    <xf numFmtId="1" fontId="19" fillId="4" borderId="21"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19" fillId="2" borderId="9" applyNumberFormat="1" applyFont="1" applyFill="1" applyBorder="1" applyAlignment="1" applyProtection="0">
      <alignment vertical="center"/>
    </xf>
    <xf numFmtId="49" fontId="11" fillId="2" borderId="4" applyNumberFormat="1" applyFont="1" applyFill="1" applyBorder="1" applyAlignment="1" applyProtection="0">
      <alignment horizontal="left" vertical="top" wrapText="1"/>
    </xf>
    <xf numFmtId="49" fontId="11" fillId="2" borderId="4" applyNumberFormat="1" applyFont="1" applyFill="1" applyBorder="1" applyAlignment="1" applyProtection="0">
      <alignment vertical="top" wrapText="1"/>
    </xf>
    <xf numFmtId="49" fontId="11" fillId="2" borderId="9" applyNumberFormat="1" applyFont="1" applyFill="1" applyBorder="1" applyAlignment="1" applyProtection="0">
      <alignment horizontal="left" vertical="top" wrapText="1"/>
    </xf>
    <xf numFmtId="49" fontId="11" fillId="2" borderId="23" applyNumberFormat="1" applyFont="1" applyFill="1" applyBorder="1" applyAlignment="1" applyProtection="0">
      <alignment horizontal="left" vertical="top" wrapText="1"/>
    </xf>
    <xf numFmtId="49" fontId="11" fillId="2" borderId="23" applyNumberFormat="1" applyFont="1" applyFill="1" applyBorder="1" applyAlignment="1" applyProtection="0">
      <alignment vertical="top" wrapText="1"/>
    </xf>
    <xf numFmtId="1" fontId="11" fillId="2" borderId="9" applyNumberFormat="1" applyFont="1" applyFill="1" applyBorder="1" applyAlignment="1" applyProtection="0">
      <alignment horizontal="left" vertical="top" wrapText="1"/>
    </xf>
    <xf numFmtId="1" fontId="19" fillId="4" borderId="24" applyNumberFormat="1" applyFont="1" applyFill="1" applyBorder="1" applyAlignment="1" applyProtection="0">
      <alignment horizontal="center" vertical="center"/>
    </xf>
  </cellXfs>
  <cellStyles count="1">
    <cellStyle name="Normal" xfId="0" builtinId="0"/>
  </cellStyles>
  <dxfs count="3">
    <dxf>
      <font>
        <color rgb="ff0b8043"/>
      </font>
      <fill>
        <patternFill patternType="solid">
          <fgColor indexed="13"/>
          <bgColor indexed="9"/>
        </patternFill>
      </fill>
    </dxf>
    <dxf>
      <font>
        <color rgb="ffc53929"/>
      </font>
      <fill>
        <patternFill patternType="solid">
          <fgColor indexed="13"/>
          <bgColor indexed="9"/>
        </patternFill>
      </fill>
    </dxf>
    <dxf>
      <font>
        <color rgb="fff09300"/>
      </font>
      <fill>
        <patternFill patternType="solid">
          <fgColor indexed="13"/>
          <bgColor indexed="9"/>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b7b7b7"/>
      <rgbColor rgb="00000000"/>
      <rgbColor rgb="ff0b8043"/>
      <rgbColor rgb="ffc53929"/>
      <rgbColor rgb="fff09300"/>
      <rgbColor rgb="ff1155cc"/>
      <rgbColor rgb="ffb6d7a8"/>
      <rgbColor rgb="ffeeece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dataverse.org/blog/comparative-review-various-data-repositories"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2.xml.rels><?xml version="1.0" encoding="UTF-8"?>
<Relationships xmlns="http://schemas.openxmlformats.org/package/2006/relationships"><Relationship Id="rId1" Type="http://schemas.openxmlformats.org/officeDocument/2006/relationships/hyperlink" Target="https://data.boston.gov/" TargetMode="External"/><Relationship Id="rId2" Type="http://schemas.openxmlformats.org/officeDocument/2006/relationships/hyperlink" Target="https://data.world/" TargetMode="External"/><Relationship Id="rId3" Type="http://schemas.openxmlformats.org/officeDocument/2006/relationships/hyperlink" Target="http://datadryad.org/" TargetMode="External"/><Relationship Id="rId4" Type="http://schemas.openxmlformats.org/officeDocument/2006/relationships/hyperlink" Target="https://figshare.com/" TargetMode="External"/><Relationship Id="rId5" Type="http://schemas.openxmlformats.org/officeDocument/2006/relationships/hyperlink" Target="https://dataverse.harvard.edu/" TargetMode="External"/><Relationship Id="rId6" Type="http://schemas.openxmlformats.org/officeDocument/2006/relationships/hyperlink" Target="https://data.mendeley.com/" TargetMode="External"/><Relationship Id="rId7" Type="http://schemas.openxmlformats.org/officeDocument/2006/relationships/hyperlink" Target="https://www.openicpsr.org/openicpsr/" TargetMode="External"/><Relationship Id="rId8" Type="http://schemas.openxmlformats.org/officeDocument/2006/relationships/hyperlink" Target="https://zenodo.org/" TargetMode="External"/><Relationship Id="rId9" Type="http://schemas.openxmlformats.org/officeDocument/2006/relationships/hyperlink" Target="https://osf.io/" TargetMode="External"/><Relationship Id="rId10" Type="http://schemas.openxmlformats.org/officeDocument/2006/relationships/hyperlink" Target="https://cci.drexel.edu/hivewiki/index.php/Exploring_HIVE_in_Dryad" TargetMode="External"/><Relationship Id="rId11" Type="http://schemas.openxmlformats.org/officeDocument/2006/relationships/hyperlink" Target="https://help.data.world/support/solutions/articles/14000035501-what-file-types-can-i-upload-" TargetMode="External"/><Relationship Id="rId12" Type="http://schemas.openxmlformats.org/officeDocument/2006/relationships/hyperlink" Target="http://datadryad.org/pages/policies#formats" TargetMode="External"/><Relationship Id="rId13" Type="http://schemas.openxmlformats.org/officeDocument/2006/relationships/hyperlink" Target="https://support.figshare.com/support/solutions/articles/6000079071-supported-file-types" TargetMode="External"/><Relationship Id="rId14" Type="http://schemas.openxmlformats.org/officeDocument/2006/relationships/hyperlink" Target="https://support.figshare.com/support/solutions/articles/6000079071-supported-file-types" TargetMode="External"/><Relationship Id="rId15" Type="http://schemas.openxmlformats.org/officeDocument/2006/relationships/hyperlink" Target="https://data.mendeley.com/faq" TargetMode="External"/><Relationship Id="rId16" Type="http://schemas.openxmlformats.org/officeDocument/2006/relationships/hyperlink" Target="https://www.openicpsr.org/openicpsr/faqs#collapse14" TargetMode="External"/><Relationship Id="rId17" Type="http://schemas.openxmlformats.org/officeDocument/2006/relationships/hyperlink" Target="https://support.figshare.com/support/solutions/articles/6000153184-how-to-upload-confidential-files-linked-files-embargoed-files-and-metadata-records-only" TargetMode="External"/><Relationship Id="rId18" Type="http://schemas.openxmlformats.org/officeDocument/2006/relationships/hyperlink" Target="http://about.zenodo.org/infrastructure/" TargetMode="External"/><Relationship Id="rId19" Type="http://schemas.openxmlformats.org/officeDocument/2006/relationships/hyperlink" Target="https://datadryad.org/pages/organization#governance" TargetMode="External"/><Relationship Id="rId20" Type="http://schemas.openxmlformats.org/officeDocument/2006/relationships/hyperlink" Target="https://support.figshare.com/support/solutions/articles/6000061086-what-is-figshare-" TargetMode="External"/><Relationship Id="rId21" Type="http://schemas.openxmlformats.org/officeDocument/2006/relationships/hyperlink" Target="https://www.openicpsr.org/openicpsr/repository/" TargetMode="External"/><Relationship Id="rId22" Type="http://schemas.openxmlformats.org/officeDocument/2006/relationships/hyperlink" Target="https://trello.com/b/dlAq9aSV/dryad-development" TargetMode="External"/><Relationship Id="rId23" Type="http://schemas.openxmlformats.org/officeDocument/2006/relationships/hyperlink" Target="https://blog.mendeley.com/" TargetMode="External"/><Relationship Id="rId24" Type="http://schemas.openxmlformats.org/officeDocument/2006/relationships/hyperlink" Target="http://www.icpsr.umich.edu/icpsrweb/content/about/annual-reports/index.html" TargetMode="External"/><Relationship Id="rId25" Type="http://schemas.openxmlformats.org/officeDocument/2006/relationships/hyperlink" Target="https://huboard.com/zenodo/zenodo" TargetMode="External"/><Relationship Id="rId26" Type="http://schemas.openxmlformats.org/officeDocument/2006/relationships/hyperlink" Target="https://data.world/terms/" TargetMode="External"/><Relationship Id="rId27" Type="http://schemas.openxmlformats.org/officeDocument/2006/relationships/hyperlink" Target="http://datadryad.org/pages/policies#sustainability" TargetMode="External"/><Relationship Id="rId28" Type="http://schemas.openxmlformats.org/officeDocument/2006/relationships/hyperlink" Target="https://knowledge.figshare.com/articles/item/preservation-and-continuity-of-access-policy" TargetMode="External"/><Relationship Id="rId29" Type="http://schemas.openxmlformats.org/officeDocument/2006/relationships/hyperlink" Target="https://www.lockss.org/community/networks/" TargetMode="External"/><Relationship Id="rId30" Type="http://schemas.openxmlformats.org/officeDocument/2006/relationships/hyperlink" Target="https://data.mendeley.com/faq" TargetMode="External"/><Relationship Id="rId31" Type="http://schemas.openxmlformats.org/officeDocument/2006/relationships/hyperlink" Target="http://www.icpsr.umich.edu/icpsrweb/content/datamanagement/preservation/storage.html" TargetMode="External"/><Relationship Id="rId32" Type="http://schemas.openxmlformats.org/officeDocument/2006/relationships/hyperlink" Target="http://about.zenodo.org/policies/" TargetMode="External"/><Relationship Id="rId33" Type="http://schemas.openxmlformats.org/officeDocument/2006/relationships/hyperlink" Target="https://assessment.datasealofapproval.org/assessment_244/seal/html/" TargetMode="External"/><Relationship Id="rId34" Type="http://schemas.openxmlformats.org/officeDocument/2006/relationships/hyperlink" Target="https://easy.dans.knaw.nl/ui/?wicket:bookmarkablePage=:nl.knaw.dans.easy.web.search.pages.PublicSearchResultPage&amp;q=mendeley+data" TargetMode="External"/><Relationship Id="rId35" Type="http://schemas.openxmlformats.org/officeDocument/2006/relationships/hyperlink" Target="http://www.abs.gov.au/ausstats/abs@.nsf/0/4AE1B46AE2048A28CA25741800044242?opendocument" TargetMode="External"/><Relationship Id="rId36" Type="http://schemas.openxmlformats.org/officeDocument/2006/relationships/drawing" Target="../drawings/drawing2.xml"/><Relationship Id="rId37" Type="http://schemas.openxmlformats.org/officeDocument/2006/relationships/vmlDrawing" Target="../drawings/vmlDrawing2.vml"/><Relationship Id="rId38" Type="http://schemas.openxmlformats.org/officeDocument/2006/relationships/comments" Target="../comments2.xml"/></Relationships>

</file>

<file path=xl/worksheets/_rels/sheet3.xml.rels><?xml version="1.0" encoding="UTF-8"?>
<Relationships xmlns="http://schemas.openxmlformats.org/package/2006/relationships"><Relationship Id="rId1" Type="http://schemas.openxmlformats.org/officeDocument/2006/relationships/hyperlink" Target="https://rd-alliance.org/system/files/documents/Dissertation_UseCase_RepoPlat_1.docx" TargetMode="External"/><Relationship Id="rId2" Type="http://schemas.openxmlformats.org/officeDocument/2006/relationships/hyperlink" Target="https://rd-alliance.org/system/files/documents/iRODS_UseCase_RepoPlat.docx" TargetMode="External"/><Relationship Id="rId3" Type="http://schemas.openxmlformats.org/officeDocument/2006/relationships/hyperlink" Target="https://rd-alliance.org/system/files/documents/DKRZ-Climate_UseCase_RepoPlat.docx" TargetMode="External"/><Relationship Id="rId4" Type="http://schemas.openxmlformats.org/officeDocument/2006/relationships/hyperlink" Target="https://rd-alliance.org/system/files/documents/NORDR_UseCase_RepoPlat_0.docx" TargetMode="External"/><Relationship Id="rId5" Type="http://schemas.openxmlformats.org/officeDocument/2006/relationships/hyperlink" Target="https://rd-alliance.org/system/files/documents/Vecnet_UseCase_RepoPlat_20150915.docx" TargetMode="External"/><Relationship Id="rId6" Type="http://schemas.openxmlformats.org/officeDocument/2006/relationships/hyperlink" Target="https://rd-alliance.org/system/files/documents/OpARA_UseCase_RepoPlat_20151015.docx" TargetMode="External"/><Relationship Id="rId7" Type="http://schemas.openxmlformats.org/officeDocument/2006/relationships/hyperlink" Target="https://rd-alliance.org/system/files/documents/CurateND_UseCase_RepoPlat_20151203.docx" TargetMode="External"/><Relationship Id="rId8" Type="http://schemas.openxmlformats.org/officeDocument/2006/relationships/hyperlink" Target="https://rd-alliance.org/system/files/documents/CUAC_UseCase_RepoPlat.docx" TargetMode="External"/><Relationship Id="rId9" Type="http://schemas.openxmlformats.org/officeDocument/2006/relationships/hyperlink" Target="https://rd-alliance.org/system/files/documents/TAILwag_UseCase_RepoPlat.docx" TargetMode="External"/><Relationship Id="rId10" Type="http://schemas.openxmlformats.org/officeDocument/2006/relationships/hyperlink" Target="https://www.rd-alliance.org/system/files/documents/SURFsaraTDR_UseCase_RepoPlat_2016_0.docx" TargetMode="External"/><Relationship Id="rId11" Type="http://schemas.openxmlformats.org/officeDocument/2006/relationships/hyperlink" Target="https://rd-alliance.org/system/files/documents/InstitutionalLifeCycleRDM_UseCase_RepoPlat20160902.docx" TargetMode="External"/><Relationship Id="rId12" Type="http://schemas.openxmlformats.org/officeDocument/2006/relationships/drawing" Target="../drawings/drawing3.xml"/><Relationship Id="rId13" Type="http://schemas.openxmlformats.org/officeDocument/2006/relationships/vmlDrawing" Target="../drawings/vmlDrawing3.vml"/><Relationship Id="rId14"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75" customHeight="1" outlineLevelRow="0" outlineLevelCol="0"/>
  <cols>
    <col min="1" max="4" width="14.5" style="1" customWidth="1"/>
    <col min="5" max="5" width="33.1719" style="1" customWidth="1"/>
    <col min="6" max="16384" width="8.85156" style="1" customWidth="1"/>
  </cols>
  <sheetData>
    <row r="1" ht="15" customHeight="1">
      <c r="A1" t="s" s="2">
        <v>0</v>
      </c>
      <c r="B1" s="3"/>
      <c r="C1" s="3"/>
      <c r="D1" s="3"/>
      <c r="E1" s="3"/>
    </row>
    <row r="2" ht="161.95" customHeight="1">
      <c r="A2" t="s" s="4">
        <v>1</v>
      </c>
      <c r="B2" s="5"/>
      <c r="C2" s="5"/>
      <c r="D2" s="5"/>
      <c r="E2" s="5"/>
    </row>
    <row r="3" ht="15" customHeight="1">
      <c r="A3" t="s" s="6">
        <v>2</v>
      </c>
      <c r="B3" s="3"/>
      <c r="C3" s="3"/>
      <c r="D3" s="3"/>
      <c r="E3" s="3"/>
    </row>
    <row r="4" ht="13.65" customHeight="1">
      <c r="A4" s="3"/>
      <c r="B4" s="3"/>
      <c r="C4" s="3"/>
      <c r="D4" s="3"/>
      <c r="E4" s="3"/>
    </row>
    <row r="5" ht="13.65" customHeight="1">
      <c r="A5" s="3"/>
      <c r="B5" s="3"/>
      <c r="C5" s="3"/>
      <c r="D5" s="3"/>
      <c r="E5" s="3"/>
    </row>
    <row r="6" ht="13.65" customHeight="1">
      <c r="A6" s="3"/>
      <c r="B6" s="3"/>
      <c r="C6" s="3"/>
      <c r="D6" s="3"/>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sheetData>
  <mergeCells count="1">
    <mergeCell ref="A2:E2"/>
  </mergeCells>
  <hyperlinks>
    <hyperlink ref="A3" r:id="rId1" location="" tooltip="" display="https://dataverse.org/blog/comparative-review-various-data-repositories"/>
  </hyperlinks>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2.xml><?xml version="1.0" encoding="utf-8"?>
<worksheet xmlns:r="http://schemas.openxmlformats.org/officeDocument/2006/relationships" xmlns="http://schemas.openxmlformats.org/spreadsheetml/2006/main">
  <dimension ref="A1:R79"/>
  <sheetViews>
    <sheetView workbookViewId="0" showGridLines="0" defaultGridColor="1"/>
  </sheetViews>
  <sheetFormatPr defaultColWidth="8.83333" defaultRowHeight="15.75" customHeight="1" outlineLevelRow="0" outlineLevelCol="0"/>
  <cols>
    <col min="1" max="1" width="17.3516" style="7" customWidth="1"/>
    <col min="2" max="2" width="74.5" style="7" customWidth="1"/>
    <col min="3" max="11" width="20.3516" style="7" customWidth="1"/>
    <col min="12" max="16" hidden="1" width="8.83333" style="7" customWidth="1"/>
    <col min="17" max="18" width="14.5" style="7" customWidth="1"/>
    <col min="19" max="16384" width="8.85156" style="7" customWidth="1"/>
  </cols>
  <sheetData>
    <row r="1" ht="26.6" customHeight="1">
      <c r="A1" t="s" s="8">
        <v>3</v>
      </c>
      <c r="B1" t="s" s="9">
        <v>4</v>
      </c>
      <c r="C1" t="s" s="10">
        <f>HYPERLINK("https://data.boston.gov/","Analyze Boston (CKAN)")</f>
        <v>5</v>
      </c>
      <c r="D1" t="s" s="11">
        <v>6</v>
      </c>
      <c r="E1" t="s" s="11">
        <v>7</v>
      </c>
      <c r="F1" t="s" s="11">
        <v>8</v>
      </c>
      <c r="G1" t="s" s="11">
        <f>HYPERLINK("https://dataverse.harvard.edu/","Harvard Dataverse")</f>
        <v>9</v>
      </c>
      <c r="H1" t="s" s="11">
        <v>10</v>
      </c>
      <c r="I1" t="s" s="11">
        <v>11</v>
      </c>
      <c r="J1" t="s" s="11">
        <v>12</v>
      </c>
      <c r="K1" t="s" s="12">
        <f>HYPERLINK("https://osf.io/","Open Science Framework")</f>
        <v>13</v>
      </c>
      <c r="L1" t="s" s="4">
        <v>14</v>
      </c>
      <c r="M1" t="s" s="4">
        <v>15</v>
      </c>
      <c r="N1" t="s" s="4">
        <v>16</v>
      </c>
      <c r="O1" t="s" s="4">
        <v>17</v>
      </c>
      <c r="P1" t="s" s="4">
        <v>18</v>
      </c>
      <c r="Q1" s="13"/>
      <c r="R1" s="13"/>
    </row>
    <row r="2" ht="37.3" customHeight="1">
      <c r="A2" t="s" s="14">
        <v>19</v>
      </c>
      <c r="B2" t="s" s="14">
        <v>20</v>
      </c>
      <c r="C2" t="s" s="15">
        <v>15</v>
      </c>
      <c r="D2" t="s" s="16">
        <v>15</v>
      </c>
      <c r="E2" t="s" s="16">
        <v>21</v>
      </c>
      <c r="F2" t="s" s="16">
        <v>14</v>
      </c>
      <c r="G2" t="s" s="16">
        <v>14</v>
      </c>
      <c r="H2" t="s" s="16">
        <v>14</v>
      </c>
      <c r="I2" t="s" s="16">
        <v>14</v>
      </c>
      <c r="J2" t="s" s="16">
        <v>14</v>
      </c>
      <c r="K2" t="s" s="16">
        <v>14</v>
      </c>
      <c r="L2" s="5">
        <f>COUNTIF(G2:J2,"Yes*")</f>
        <v>4</v>
      </c>
      <c r="M2" s="5">
        <f>COUNTIF(G2:J2,"NO*")</f>
        <v>0</v>
      </c>
      <c r="N2" s="17">
        <f>L2-M2</f>
        <v>4</v>
      </c>
      <c r="O2" s="17">
        <f>IF(LEFT(G2,3)="YES",COUNTIF(F2:J2,"NO*"),0)</f>
        <v>0</v>
      </c>
      <c r="P2" s="17">
        <f>IF(LEFT(G2,2)="NO",COUNTIF(F2:J2,"YES*"),0)</f>
        <v>0</v>
      </c>
      <c r="Q2" s="13"/>
      <c r="R2" s="13"/>
    </row>
    <row r="3" ht="50" customHeight="1">
      <c r="A3" t="s" s="15">
        <v>22</v>
      </c>
      <c r="B3" t="s" s="15">
        <v>23</v>
      </c>
      <c r="C3" t="s" s="15">
        <v>24</v>
      </c>
      <c r="D3" t="s" s="18">
        <v>15</v>
      </c>
      <c r="E3" t="s" s="18">
        <v>15</v>
      </c>
      <c r="F3" t="s" s="16">
        <v>14</v>
      </c>
      <c r="G3" t="s" s="16">
        <v>14</v>
      </c>
      <c r="H3" t="s" s="18">
        <v>25</v>
      </c>
      <c r="I3" t="s" s="16">
        <v>14</v>
      </c>
      <c r="J3" t="s" s="18">
        <v>26</v>
      </c>
      <c r="K3" t="s" s="16">
        <v>14</v>
      </c>
      <c r="L3" s="5">
        <f>COUNTIF(G3:J3,"Yes*")</f>
        <v>2</v>
      </c>
      <c r="M3" s="5">
        <f>COUNTIF(G3:J3,"NO*")</f>
        <v>1</v>
      </c>
      <c r="N3" s="17">
        <f>L3-M3</f>
        <v>1</v>
      </c>
      <c r="O3" s="17">
        <f>IF(LEFT(G3,3)="YES",COUNTIF(F3:J3,"NO*"),0)</f>
        <v>1</v>
      </c>
      <c r="P3" s="17">
        <f>IF(LEFT(G3,2)="NO",COUNTIF(F3:J3,"YES*"),0)</f>
        <v>0</v>
      </c>
      <c r="Q3" s="13"/>
      <c r="R3" s="13"/>
    </row>
    <row r="4" ht="38.7" customHeight="1">
      <c r="A4" t="s" s="15">
        <v>22</v>
      </c>
      <c r="B4" t="s" s="15">
        <v>27</v>
      </c>
      <c r="C4" t="s" s="15">
        <v>24</v>
      </c>
      <c r="D4" t="s" s="18">
        <v>15</v>
      </c>
      <c r="E4" t="s" s="16">
        <v>15</v>
      </c>
      <c r="F4" t="s" s="16">
        <v>15</v>
      </c>
      <c r="G4" t="s" s="16">
        <v>14</v>
      </c>
      <c r="H4" t="s" s="18">
        <v>15</v>
      </c>
      <c r="I4" t="s" s="18">
        <v>28</v>
      </c>
      <c r="J4" t="s" s="18">
        <v>15</v>
      </c>
      <c r="K4" t="s" s="18">
        <v>15</v>
      </c>
      <c r="L4" s="5">
        <f>COUNTIF(G4:J4,"Yes*")</f>
        <v>2</v>
      </c>
      <c r="M4" s="5">
        <f>COUNTIF(G4:J4,"NO*")</f>
        <v>2</v>
      </c>
      <c r="N4" s="17">
        <f>L4-M4</f>
        <v>0</v>
      </c>
      <c r="O4" s="17">
        <f>IF(LEFT(G4,3)="YES",COUNTIF(F4:J4,"NO*"),0)</f>
        <v>3</v>
      </c>
      <c r="P4" s="17">
        <f>IF(LEFT(G4,2)="NO",COUNTIF(F4:J4,"YES*"),0)</f>
        <v>0</v>
      </c>
      <c r="Q4" s="13"/>
      <c r="R4" s="13"/>
    </row>
    <row r="5" ht="80.1" customHeight="1">
      <c r="A5" t="s" s="4">
        <v>29</v>
      </c>
      <c r="B5" t="s" s="4">
        <v>30</v>
      </c>
      <c r="C5" t="s" s="15">
        <v>24</v>
      </c>
      <c r="D5" t="s" s="4">
        <v>15</v>
      </c>
      <c r="E5" t="s" s="4">
        <v>14</v>
      </c>
      <c r="F5" t="s" s="4">
        <v>14</v>
      </c>
      <c r="G5" t="s" s="18">
        <v>15</v>
      </c>
      <c r="H5" t="s" s="16">
        <v>14</v>
      </c>
      <c r="I5" t="s" s="4">
        <v>14</v>
      </c>
      <c r="J5" t="s" s="4">
        <v>14</v>
      </c>
      <c r="K5" t="s" s="16">
        <v>14</v>
      </c>
      <c r="L5" s="5">
        <f>COUNTIF(G5:J5,"Yes*")</f>
        <v>3</v>
      </c>
      <c r="M5" s="5">
        <f>COUNTIF(G5:J5,"NO*")</f>
        <v>1</v>
      </c>
      <c r="N5" s="17">
        <f>L5-M5</f>
        <v>2</v>
      </c>
      <c r="O5" s="17">
        <f>IF(LEFT(G5,3)="YES",COUNTIF(F5:J5,"NO*"),0)</f>
        <v>0</v>
      </c>
      <c r="P5" s="17">
        <f>IF(LEFT(G5,2)="NO",COUNTIF(F5:J5,"YES*"),0)</f>
        <v>4</v>
      </c>
      <c r="Q5" s="13"/>
      <c r="R5" s="13"/>
    </row>
    <row r="6" ht="40.8" customHeight="1">
      <c r="A6" t="s" s="4">
        <v>31</v>
      </c>
      <c r="B6" t="s" s="4">
        <v>32</v>
      </c>
      <c r="C6" t="s" s="4">
        <v>24</v>
      </c>
      <c r="D6" t="s" s="4">
        <v>15</v>
      </c>
      <c r="E6" t="s" s="4">
        <v>15</v>
      </c>
      <c r="F6" t="s" s="4">
        <v>14</v>
      </c>
      <c r="G6" t="s" s="18">
        <v>15</v>
      </c>
      <c r="H6" t="s" s="16">
        <v>14</v>
      </c>
      <c r="I6" t="s" s="4">
        <v>15</v>
      </c>
      <c r="J6" t="s" s="4">
        <v>15</v>
      </c>
      <c r="K6" t="s" s="16">
        <v>14</v>
      </c>
      <c r="L6" s="5">
        <f>COUNTIF(G6:J6,"Yes*")</f>
        <v>1</v>
      </c>
      <c r="M6" s="5">
        <f>COUNTIF(G6:J6,"NO*")</f>
        <v>3</v>
      </c>
      <c r="N6" s="17">
        <f>L6-M6</f>
        <v>-2</v>
      </c>
      <c r="O6" s="17">
        <f>IF(LEFT(G6,3)="YES",COUNTIF(F6:J6,"NO*"),0)</f>
        <v>0</v>
      </c>
      <c r="P6" s="17">
        <f>IF(LEFT(G6,2)="NO",COUNTIF(F6:J6,"YES*"),0)</f>
        <v>2</v>
      </c>
      <c r="Q6" s="13"/>
      <c r="R6" s="13"/>
    </row>
    <row r="7" ht="17.25" customHeight="1">
      <c r="A7" t="s" s="4">
        <v>22</v>
      </c>
      <c r="B7" t="s" s="4">
        <v>33</v>
      </c>
      <c r="C7" t="s" s="4">
        <v>14</v>
      </c>
      <c r="D7" t="s" s="4">
        <v>15</v>
      </c>
      <c r="E7" t="s" s="4">
        <v>15</v>
      </c>
      <c r="F7" t="s" s="4">
        <v>15</v>
      </c>
      <c r="G7" t="s" s="18">
        <v>34</v>
      </c>
      <c r="H7" t="s" s="18">
        <v>15</v>
      </c>
      <c r="I7" t="s" s="4">
        <v>15</v>
      </c>
      <c r="J7" t="s" s="4">
        <v>15</v>
      </c>
      <c r="K7" t="s" s="18">
        <v>15</v>
      </c>
      <c r="L7" s="5">
        <f>COUNTIF(G7:J7,"Yes*")</f>
        <v>0</v>
      </c>
      <c r="M7" s="5">
        <f>COUNTIF(G7:J7,"NO*")</f>
        <v>4</v>
      </c>
      <c r="N7" s="17">
        <f>L7-M7</f>
        <v>-4</v>
      </c>
      <c r="O7" s="17">
        <f>IF(LEFT(G7,3)="YES",COUNTIF(F7:J7,"NO*"),0)</f>
        <v>0</v>
      </c>
      <c r="P7" s="17">
        <f>IF(LEFT(G7,2)="NO",COUNTIF(F7:J7,"YES*"),0)</f>
        <v>0</v>
      </c>
      <c r="Q7" s="13"/>
      <c r="R7" s="13"/>
    </row>
    <row r="8" ht="46.45" customHeight="1">
      <c r="A8" t="s" s="15">
        <v>29</v>
      </c>
      <c r="B8" t="s" s="15">
        <v>35</v>
      </c>
      <c r="C8" t="s" s="15">
        <v>15</v>
      </c>
      <c r="D8" t="s" s="15">
        <v>14</v>
      </c>
      <c r="E8" t="s" s="15">
        <v>15</v>
      </c>
      <c r="F8" t="s" s="15">
        <v>15</v>
      </c>
      <c r="G8" t="s" s="16">
        <v>14</v>
      </c>
      <c r="H8" t="s" s="16">
        <v>14</v>
      </c>
      <c r="I8" t="s" s="15">
        <v>14</v>
      </c>
      <c r="J8" t="s" s="15">
        <v>15</v>
      </c>
      <c r="K8" t="s" s="18">
        <v>15</v>
      </c>
      <c r="L8" s="5">
        <f>COUNTIF(G8:J8,"Yes*")</f>
        <v>3</v>
      </c>
      <c r="M8" s="5">
        <f>COUNTIF(G8:J8,"NO*")</f>
        <v>1</v>
      </c>
      <c r="N8" s="17">
        <f>L8-M8</f>
        <v>2</v>
      </c>
      <c r="O8" s="17">
        <f>IF(LEFT(G8,3)="YES",COUNTIF(F8:J8,"NO*"),0)</f>
        <v>2</v>
      </c>
      <c r="P8" s="17">
        <f>IF(LEFT(G8,2)="NO",COUNTIF(F8:J8,"YES*"),0)</f>
        <v>0</v>
      </c>
      <c r="Q8" s="13"/>
      <c r="R8" s="13"/>
    </row>
    <row r="9" ht="31.65" customHeight="1">
      <c r="A9" t="s" s="15">
        <v>36</v>
      </c>
      <c r="B9" t="s" s="15">
        <v>37</v>
      </c>
      <c r="C9" t="s" s="15">
        <v>14</v>
      </c>
      <c r="D9" t="s" s="16">
        <v>14</v>
      </c>
      <c r="E9" t="s" s="16">
        <v>14</v>
      </c>
      <c r="F9" t="s" s="16">
        <v>14</v>
      </c>
      <c r="G9" t="s" s="16">
        <v>14</v>
      </c>
      <c r="H9" t="s" s="16">
        <v>14</v>
      </c>
      <c r="I9" t="s" s="18">
        <v>15</v>
      </c>
      <c r="J9" t="s" s="16">
        <v>14</v>
      </c>
      <c r="K9" t="s" s="16">
        <v>14</v>
      </c>
      <c r="L9" s="5">
        <f>COUNTIF(G9:J9,"Yes*")</f>
        <v>3</v>
      </c>
      <c r="M9" s="5">
        <f>COUNTIF(G9:J9,"NO*")</f>
        <v>1</v>
      </c>
      <c r="N9" s="17">
        <f>L9-M9</f>
        <v>2</v>
      </c>
      <c r="O9" s="17">
        <f>IF(LEFT(G9,3)="YES",COUNTIF(F9:J9,"NO*"),0)</f>
        <v>1</v>
      </c>
      <c r="P9" s="17">
        <f>IF(LEFT(G9,2)="NO",COUNTIF(F9:J9,"YES*"),0)</f>
        <v>0</v>
      </c>
      <c r="Q9" s="13"/>
      <c r="R9" s="13"/>
    </row>
    <row r="10" ht="43.65" customHeight="1">
      <c r="A10" t="s" s="15">
        <v>38</v>
      </c>
      <c r="B10" t="s" s="15">
        <v>39</v>
      </c>
      <c r="C10" t="s" s="4">
        <v>24</v>
      </c>
      <c r="D10" s="13"/>
      <c r="E10" t="s" s="16">
        <v>14</v>
      </c>
      <c r="F10" t="s" s="18">
        <v>15</v>
      </c>
      <c r="G10" t="s" s="16">
        <v>14</v>
      </c>
      <c r="H10" t="s" s="18">
        <v>15</v>
      </c>
      <c r="I10" t="s" s="18">
        <v>15</v>
      </c>
      <c r="J10" t="s" s="18">
        <v>15</v>
      </c>
      <c r="K10" t="s" s="16">
        <v>14</v>
      </c>
      <c r="L10" s="5">
        <f>COUNTIF(G10:J10,"Yes*")</f>
        <v>1</v>
      </c>
      <c r="M10" s="5">
        <f>COUNTIF(G10:J10,"NO*")</f>
        <v>3</v>
      </c>
      <c r="N10" s="17">
        <f>L10-M10</f>
        <v>-2</v>
      </c>
      <c r="O10" s="17">
        <f>IF(LEFT(G10,3)="YES",COUNTIF(F10:J10,"NO*"),0)</f>
        <v>4</v>
      </c>
      <c r="P10" s="17">
        <f>IF(LEFT(G10,2)="NO",COUNTIF(F10:J10,"YES*"),0)</f>
        <v>0</v>
      </c>
      <c r="Q10" s="13"/>
      <c r="R10" s="13"/>
    </row>
    <row r="11" ht="51.3" customHeight="1">
      <c r="A11" t="s" s="15">
        <v>40</v>
      </c>
      <c r="B11" t="s" s="15">
        <v>41</v>
      </c>
      <c r="C11" t="s" s="15">
        <v>42</v>
      </c>
      <c r="D11" t="s" s="18">
        <v>15</v>
      </c>
      <c r="E11" t="s" s="19">
        <f>HYPERLINK("https://cci.drexel.edu/hivewiki/index.php/Exploring_HIVE_in_Dryad","Yes - using HIVE, for curators only")</f>
        <v>43</v>
      </c>
      <c r="F11" t="s" s="18">
        <v>15</v>
      </c>
      <c r="G11" t="s" s="16">
        <v>14</v>
      </c>
      <c r="H11" t="s" s="18">
        <v>25</v>
      </c>
      <c r="I11" t="s" s="16">
        <v>14</v>
      </c>
      <c r="J11" t="s" s="18">
        <v>15</v>
      </c>
      <c r="K11" t="s" s="18">
        <v>25</v>
      </c>
      <c r="L11" s="5">
        <f>COUNTIF(G11:J11,"Yes*")</f>
        <v>2</v>
      </c>
      <c r="M11" s="5">
        <f>COUNTIF(G11:J11,"NO*")</f>
        <v>1</v>
      </c>
      <c r="N11" s="17">
        <f>L11-M11</f>
        <v>1</v>
      </c>
      <c r="O11" s="17">
        <f>IF(LEFT(G11,3)="YES",COUNTIF(F11:J11,"NO*"),0)</f>
        <v>2</v>
      </c>
      <c r="P11" s="17">
        <f>IF(LEFT(G11,2)="NO",COUNTIF(F11:J11,"YES*"),0)</f>
        <v>0</v>
      </c>
      <c r="Q11" s="13"/>
      <c r="R11" s="13"/>
    </row>
    <row r="12" ht="68.4" customHeight="1">
      <c r="A12" t="s" s="4">
        <v>31</v>
      </c>
      <c r="B12" t="s" s="4">
        <v>44</v>
      </c>
      <c r="C12" t="s" s="4">
        <v>24</v>
      </c>
      <c r="D12" t="s" s="4">
        <v>14</v>
      </c>
      <c r="E12" t="s" s="4">
        <v>15</v>
      </c>
      <c r="F12" t="s" s="4">
        <v>14</v>
      </c>
      <c r="G12" t="s" s="18">
        <v>15</v>
      </c>
      <c r="H12" t="s" s="16">
        <v>14</v>
      </c>
      <c r="I12" t="s" s="4">
        <v>15</v>
      </c>
      <c r="J12" t="s" s="4">
        <v>15</v>
      </c>
      <c r="K12" t="s" s="16">
        <v>14</v>
      </c>
      <c r="L12" s="5">
        <f>COUNTIF(G12:J12,"Yes*")</f>
        <v>1</v>
      </c>
      <c r="M12" s="5">
        <f>COUNTIF(G12:J12,"NO*")</f>
        <v>3</v>
      </c>
      <c r="N12" s="17">
        <f>L12-M12</f>
        <v>-2</v>
      </c>
      <c r="O12" s="17">
        <f>IF(LEFT(G12,3)="YES",COUNTIF(F12:J12,"NO*"),0)</f>
        <v>0</v>
      </c>
      <c r="P12" s="17">
        <f>IF(LEFT(G12,2)="NO",COUNTIF(F12:J12,"YES*"),0)</f>
        <v>2</v>
      </c>
      <c r="Q12" s="13"/>
      <c r="R12" s="13"/>
    </row>
    <row r="13" ht="17.25" customHeight="1">
      <c r="A13" t="s" s="15">
        <v>45</v>
      </c>
      <c r="B13" t="s" s="15">
        <v>46</v>
      </c>
      <c r="C13" t="s" s="15">
        <v>15</v>
      </c>
      <c r="D13" t="s" s="18">
        <v>15</v>
      </c>
      <c r="E13" t="s" s="16">
        <v>14</v>
      </c>
      <c r="F13" t="s" s="16">
        <v>14</v>
      </c>
      <c r="G13" t="s" s="16">
        <v>14</v>
      </c>
      <c r="H13" t="s" s="16">
        <v>14</v>
      </c>
      <c r="I13" t="s" s="16">
        <v>14</v>
      </c>
      <c r="J13" t="s" s="16">
        <v>14</v>
      </c>
      <c r="K13" t="s" s="16">
        <v>14</v>
      </c>
      <c r="L13" s="5">
        <f>COUNTIF(G13:J13,"Yes*")</f>
        <v>4</v>
      </c>
      <c r="M13" s="5">
        <f>COUNTIF(G13:J13,"NO*")</f>
        <v>0</v>
      </c>
      <c r="N13" s="17">
        <f>L13-M13</f>
        <v>4</v>
      </c>
      <c r="O13" s="17">
        <f>IF(LEFT(G13,3)="YES",COUNTIF(F13:J13,"NO*"),0)</f>
        <v>0</v>
      </c>
      <c r="P13" s="17">
        <f>IF(LEFT(G13,2)="NO",COUNTIF(F13:J13,"YES*"),0)</f>
        <v>0</v>
      </c>
      <c r="Q13" s="13"/>
      <c r="R13" s="13"/>
    </row>
    <row r="14" ht="35.9" customHeight="1">
      <c r="A14" t="s" s="15">
        <v>19</v>
      </c>
      <c r="B14" t="s" s="15">
        <v>47</v>
      </c>
      <c r="C14" t="s" s="15">
        <v>15</v>
      </c>
      <c r="D14" t="s" s="16">
        <v>15</v>
      </c>
      <c r="E14" t="s" s="16">
        <v>14</v>
      </c>
      <c r="F14" t="s" s="16">
        <v>14</v>
      </c>
      <c r="G14" t="s" s="16">
        <v>14</v>
      </c>
      <c r="H14" t="s" s="16">
        <v>14</v>
      </c>
      <c r="I14" t="s" s="16">
        <v>14</v>
      </c>
      <c r="J14" t="s" s="16">
        <v>15</v>
      </c>
      <c r="K14" t="s" s="16">
        <v>14</v>
      </c>
      <c r="L14" s="5">
        <f>COUNTIF(G14:J14,"Yes*")</f>
        <v>3</v>
      </c>
      <c r="M14" s="5">
        <f>COUNTIF(G14:J14,"NO*")</f>
        <v>1</v>
      </c>
      <c r="N14" s="17">
        <f>L14-M14</f>
        <v>2</v>
      </c>
      <c r="O14" s="17">
        <f>IF(LEFT(G14,3)="YES",COUNTIF(F14:J14,"NO*"),0)</f>
        <v>1</v>
      </c>
      <c r="P14" s="17">
        <f>IF(LEFT(G14,2)="NO",COUNTIF(F14:J14,"YES*"),0)</f>
        <v>0</v>
      </c>
      <c r="Q14" s="13"/>
      <c r="R14" s="13"/>
    </row>
    <row r="15" ht="47.15" customHeight="1">
      <c r="A15" t="s" s="4">
        <v>48</v>
      </c>
      <c r="B15" t="s" s="15">
        <v>49</v>
      </c>
      <c r="C15" t="s" s="15">
        <v>15</v>
      </c>
      <c r="D15" t="s" s="18">
        <v>15</v>
      </c>
      <c r="E15" t="s" s="16">
        <v>15</v>
      </c>
      <c r="F15" t="s" s="16">
        <v>15</v>
      </c>
      <c r="G15" t="s" s="16">
        <v>14</v>
      </c>
      <c r="H15" t="s" s="18">
        <v>15</v>
      </c>
      <c r="I15" t="s" s="18">
        <v>14</v>
      </c>
      <c r="J15" t="s" s="18">
        <v>50</v>
      </c>
      <c r="K15" t="s" s="18">
        <v>15</v>
      </c>
      <c r="L15" s="5">
        <f>COUNTIF(G15:J15,"Yes*")</f>
        <v>3</v>
      </c>
      <c r="M15" s="5">
        <f>COUNTIF(G15:J15,"NO*")</f>
        <v>1</v>
      </c>
      <c r="N15" s="17">
        <f>L15-M15</f>
        <v>2</v>
      </c>
      <c r="O15" s="17">
        <f>IF(LEFT(G15,3)="YES",COUNTIF(F15:J15,"NO*"),0)</f>
        <v>2</v>
      </c>
      <c r="P15" s="17">
        <f>IF(LEFT(G15,2)="NO",COUNTIF(F15:J15,"YES*"),0)</f>
        <v>0</v>
      </c>
      <c r="Q15" s="13"/>
      <c r="R15" s="13"/>
    </row>
    <row r="16" ht="17.25" customHeight="1">
      <c r="A16" t="s" s="15">
        <v>36</v>
      </c>
      <c r="B16" t="s" s="15">
        <v>51</v>
      </c>
      <c r="C16" t="s" s="15">
        <v>24</v>
      </c>
      <c r="D16" t="s" s="16">
        <v>14</v>
      </c>
      <c r="E16" t="s" s="18">
        <v>15</v>
      </c>
      <c r="F16" t="s" s="18">
        <v>15</v>
      </c>
      <c r="G16" t="s" s="16">
        <v>14</v>
      </c>
      <c r="H16" t="s" s="18">
        <v>52</v>
      </c>
      <c r="I16" t="s" s="18">
        <v>15</v>
      </c>
      <c r="J16" t="s" s="18">
        <v>15</v>
      </c>
      <c r="K16" t="s" s="16">
        <v>14</v>
      </c>
      <c r="L16" s="5">
        <f>COUNTIF(G16:J16,"Yes*")</f>
        <v>1</v>
      </c>
      <c r="M16" s="5">
        <f>COUNTIF(G16:J16,"NO*")</f>
        <v>2</v>
      </c>
      <c r="N16" s="17">
        <f>L16-M16</f>
        <v>-1</v>
      </c>
      <c r="O16" s="17">
        <f>IF(LEFT(G16,3)="YES",COUNTIF(F16:J16,"NO*"),0)</f>
        <v>3</v>
      </c>
      <c r="P16" s="17">
        <f>IF(LEFT(G16,2)="NO",COUNTIF(F16:J16,"YES*"),0)</f>
        <v>0</v>
      </c>
      <c r="Q16" s="13"/>
      <c r="R16" s="13"/>
    </row>
    <row r="17" ht="17.25" customHeight="1">
      <c r="A17" t="s" s="4">
        <v>53</v>
      </c>
      <c r="B17" t="s" s="4">
        <v>54</v>
      </c>
      <c r="C17" t="s" s="4">
        <v>15</v>
      </c>
      <c r="D17" t="s" s="4">
        <v>55</v>
      </c>
      <c r="E17" t="s" s="4">
        <v>15</v>
      </c>
      <c r="F17" t="s" s="4">
        <v>56</v>
      </c>
      <c r="G17" t="s" s="18">
        <v>57</v>
      </c>
      <c r="H17" t="s" s="15">
        <v>58</v>
      </c>
      <c r="I17" t="s" s="4">
        <v>15</v>
      </c>
      <c r="J17" t="s" s="4">
        <v>15</v>
      </c>
      <c r="K17" t="s" s="16">
        <v>14</v>
      </c>
      <c r="L17" s="5">
        <f>COUNTIF(G17:J17,"Yes*")</f>
        <v>0</v>
      </c>
      <c r="M17" s="5">
        <f>COUNTIF(G17:J17,"NO*")</f>
        <v>3</v>
      </c>
      <c r="N17" s="17">
        <f>L17-M17</f>
        <v>-3</v>
      </c>
      <c r="O17" s="17">
        <f>IF(LEFT(G17,3)="YES",COUNTIF(F17:J17,"NO*"),0)</f>
        <v>0</v>
      </c>
      <c r="P17" s="17">
        <f>IF(LEFT(G17,2)="NO",COUNTIF(F17:J17,"YES*"),0)</f>
        <v>1</v>
      </c>
      <c r="Q17" s="13"/>
      <c r="R17" s="13"/>
    </row>
    <row r="18" ht="17.25" customHeight="1">
      <c r="A18" t="s" s="15">
        <v>36</v>
      </c>
      <c r="B18" t="s" s="15">
        <v>59</v>
      </c>
      <c r="C18" t="s" s="15">
        <v>14</v>
      </c>
      <c r="D18" t="s" s="18">
        <v>15</v>
      </c>
      <c r="E18" t="s" s="16">
        <v>14</v>
      </c>
      <c r="F18" t="s" s="16">
        <v>14</v>
      </c>
      <c r="G18" t="s" s="16">
        <v>14</v>
      </c>
      <c r="H18" t="s" s="18">
        <v>25</v>
      </c>
      <c r="I18" t="s" s="18">
        <v>15</v>
      </c>
      <c r="J18" t="s" s="18">
        <v>15</v>
      </c>
      <c r="K18" t="s" s="16">
        <v>14</v>
      </c>
      <c r="L18" s="5">
        <f>COUNTIF(G18:J18,"Yes*")</f>
        <v>1</v>
      </c>
      <c r="M18" s="5">
        <f>COUNTIF(G18:J18,"NO*")</f>
        <v>2</v>
      </c>
      <c r="N18" s="17">
        <f>L18-M18</f>
        <v>-1</v>
      </c>
      <c r="O18" s="17">
        <f>IF(LEFT(G18,3)="YES",COUNTIF(F18:J18,"NO*"),0)</f>
        <v>2</v>
      </c>
      <c r="P18" s="17">
        <f>IF(LEFT(G18,2)="NO",COUNTIF(F18:J18,"YES*"),0)</f>
        <v>0</v>
      </c>
      <c r="Q18" s="13"/>
      <c r="R18" s="13"/>
    </row>
    <row r="19" ht="57.7" customHeight="1">
      <c r="A19" t="s" s="4">
        <v>40</v>
      </c>
      <c r="B19" t="s" s="4">
        <v>60</v>
      </c>
      <c r="C19" t="s" s="4">
        <v>15</v>
      </c>
      <c r="D19" t="s" s="4">
        <v>15</v>
      </c>
      <c r="E19" t="s" s="4">
        <v>15</v>
      </c>
      <c r="F19" t="s" s="4">
        <v>14</v>
      </c>
      <c r="G19" t="s" s="16">
        <v>14</v>
      </c>
      <c r="H19" t="s" s="16">
        <v>14</v>
      </c>
      <c r="I19" t="s" s="4">
        <v>14</v>
      </c>
      <c r="J19" t="s" s="4">
        <v>15</v>
      </c>
      <c r="K19" t="s" s="16">
        <v>14</v>
      </c>
      <c r="L19" s="5">
        <f>COUNTIF(G19:J19,"Yes*")</f>
        <v>3</v>
      </c>
      <c r="M19" s="5">
        <f>COUNTIF(G19:J19,"NO*")</f>
        <v>1</v>
      </c>
      <c r="N19" s="17">
        <f>L19-M19</f>
        <v>2</v>
      </c>
      <c r="O19" s="17">
        <f>IF(LEFT(G19,3)="YES",COUNTIF(F19:J19,"NO*"),0)</f>
        <v>1</v>
      </c>
      <c r="P19" s="17">
        <f>IF(LEFT(G19,2)="NO",COUNTIF(F19:J19,"YES*"),0)</f>
        <v>0</v>
      </c>
      <c r="Q19" s="13"/>
      <c r="R19" s="13"/>
    </row>
    <row r="20" ht="26.6" customHeight="1">
      <c r="A20" t="s" s="4">
        <v>40</v>
      </c>
      <c r="B20" t="s" s="4">
        <v>61</v>
      </c>
      <c r="C20" t="s" s="4">
        <v>15</v>
      </c>
      <c r="D20" t="s" s="4">
        <v>15</v>
      </c>
      <c r="E20" t="s" s="4">
        <v>14</v>
      </c>
      <c r="F20" t="s" s="4">
        <v>14</v>
      </c>
      <c r="G20" t="s" s="16">
        <v>14</v>
      </c>
      <c r="H20" t="s" s="16">
        <v>14</v>
      </c>
      <c r="I20" t="s" s="4">
        <v>14</v>
      </c>
      <c r="J20" t="s" s="4">
        <v>14</v>
      </c>
      <c r="K20" t="s" s="16">
        <v>62</v>
      </c>
      <c r="L20" s="5">
        <f>COUNTIF(G20:J20,"Yes*")</f>
        <v>4</v>
      </c>
      <c r="M20" s="5">
        <f>COUNTIF(G20:J20,"NO*")</f>
        <v>0</v>
      </c>
      <c r="N20" s="17">
        <f>L20-M20</f>
        <v>4</v>
      </c>
      <c r="O20" s="17">
        <f>IF(LEFT(G20,3)="YES",COUNTIF(F20:J20,"NO*"),0)</f>
        <v>0</v>
      </c>
      <c r="P20" s="17">
        <f>IF(LEFT(G20,2)="NO",COUNTIF(F20:J20,"YES*"),0)</f>
        <v>0</v>
      </c>
      <c r="Q20" s="13"/>
      <c r="R20" s="13"/>
    </row>
    <row r="21" ht="14.6" customHeight="1">
      <c r="A21" t="s" s="15">
        <v>53</v>
      </c>
      <c r="B21" t="s" s="15">
        <v>63</v>
      </c>
      <c r="C21" t="s" s="15">
        <v>14</v>
      </c>
      <c r="D21" t="s" s="18">
        <v>15</v>
      </c>
      <c r="E21" t="s" s="16">
        <v>14</v>
      </c>
      <c r="F21" t="s" s="16">
        <v>14</v>
      </c>
      <c r="G21" t="s" s="16">
        <v>14</v>
      </c>
      <c r="H21" t="s" s="18">
        <v>58</v>
      </c>
      <c r="I21" t="s" s="16">
        <v>14</v>
      </c>
      <c r="J21" t="s" s="16">
        <v>14</v>
      </c>
      <c r="K21" t="s" s="16">
        <v>14</v>
      </c>
      <c r="L21" s="5">
        <f>COUNTIF(G21:J21,"Yes*")</f>
        <v>3</v>
      </c>
      <c r="M21" s="5">
        <f>COUNTIF(G21:J21,"NO*")</f>
        <v>0</v>
      </c>
      <c r="N21" s="17">
        <f>L21-M21</f>
        <v>3</v>
      </c>
      <c r="O21" s="17">
        <f>IF(LEFT(G21,3)="YES",COUNTIF(F21:J21,"NO*"),0)</f>
        <v>0</v>
      </c>
      <c r="P21" s="17">
        <f>IF(LEFT(G21,2)="NO",COUNTIF(F21:J21,"YES*"),0)</f>
        <v>0</v>
      </c>
      <c r="Q21" s="13"/>
      <c r="R21" s="13"/>
    </row>
    <row r="22" ht="26.6" customHeight="1">
      <c r="A22" t="s" s="15">
        <v>29</v>
      </c>
      <c r="B22" t="s" s="15">
        <v>64</v>
      </c>
      <c r="C22" t="s" s="15">
        <v>24</v>
      </c>
      <c r="D22" t="s" s="20">
        <f>HYPERLINK("https://help.data.world/support/solutions/articles/14000035501-what-file-types-can-i-upload-","All file types")</f>
        <v>65</v>
      </c>
      <c r="E22" t="s" s="20">
        <f>HYPERLINK("http://datadryad.org/pages/policies#formats","""All data types and formats within reason""")</f>
        <v>66</v>
      </c>
      <c r="F22" t="s" s="20">
        <f t="shared" si="106" ref="F22:G22">HYPERLINK("https://support.figshare.com/support/solutions/articles/6000079071-supported-file-types","All file types")</f>
        <v>65</v>
      </c>
      <c r="G22" t="s" s="20">
        <f t="shared" si="106"/>
        <v>65</v>
      </c>
      <c r="H22" t="s" s="21">
        <f>HYPERLINK("https://data.mendeley.com/faq","All file types")</f>
        <v>65</v>
      </c>
      <c r="I22" t="s" s="20">
        <f>HYPERLINK("https://www.openicpsr.org/openicpsr/faqs#collapse14","All file types")</f>
        <v>65</v>
      </c>
      <c r="J22" t="s" s="15">
        <v>67</v>
      </c>
      <c r="K22" t="s" s="15">
        <v>67</v>
      </c>
      <c r="L22" s="5">
        <f>COUNTIF(G22:J22,"Yes*")</f>
        <v>0</v>
      </c>
      <c r="M22" s="5">
        <f>COUNTIF(G22:J22,"NO*")</f>
        <v>0</v>
      </c>
      <c r="N22" s="17">
        <f>L22-M22</f>
        <v>0</v>
      </c>
      <c r="O22" s="17">
        <f>IF(LEFT(G22,3)="YES",COUNTIF(F22:J22,"NO*"),0)</f>
        <v>0</v>
      </c>
      <c r="P22" s="17">
        <f>IF(LEFT(G22,2)="NO",COUNTIF(F22:J22,"YES*"),0)</f>
        <v>0</v>
      </c>
      <c r="Q22" s="13"/>
      <c r="R22" s="13"/>
    </row>
    <row r="23" ht="15" customHeight="1">
      <c r="A23" t="s" s="4">
        <v>36</v>
      </c>
      <c r="B23" t="s" s="4">
        <v>68</v>
      </c>
      <c r="C23" t="s" s="4">
        <v>24</v>
      </c>
      <c r="D23" t="s" s="4">
        <v>15</v>
      </c>
      <c r="E23" t="s" s="4">
        <v>15</v>
      </c>
      <c r="F23" t="s" s="4">
        <v>14</v>
      </c>
      <c r="G23" t="s" s="18">
        <v>15</v>
      </c>
      <c r="H23" t="s" s="15">
        <v>52</v>
      </c>
      <c r="I23" t="s" s="4">
        <v>15</v>
      </c>
      <c r="J23" t="s" s="4">
        <v>14</v>
      </c>
      <c r="K23" t="s" s="16">
        <v>14</v>
      </c>
      <c r="L23" s="5">
        <f>COUNTIF(G23:J23,"Yes*")</f>
        <v>1</v>
      </c>
      <c r="M23" s="5">
        <f>COUNTIF(G23:J23,"NO*")</f>
        <v>2</v>
      </c>
      <c r="N23" s="17">
        <f>L23-M23</f>
        <v>-1</v>
      </c>
      <c r="O23" s="17">
        <f>IF(LEFT(G23,3)="YES",COUNTIF(F23:J23,"NO*"),0)</f>
        <v>0</v>
      </c>
      <c r="P23" s="17">
        <f>IF(LEFT(G23,2)="NO",COUNTIF(F23:J23,"YES*"),0)</f>
        <v>2</v>
      </c>
      <c r="Q23" s="13"/>
      <c r="R23" s="13"/>
    </row>
    <row r="24" ht="134.6" customHeight="1">
      <c r="A24" t="s" s="4">
        <v>29</v>
      </c>
      <c r="B24" t="s" s="4">
        <v>69</v>
      </c>
      <c r="C24" t="s" s="15">
        <v>70</v>
      </c>
      <c r="D24" t="s" s="4">
        <v>15</v>
      </c>
      <c r="E24" t="s" s="4">
        <v>71</v>
      </c>
      <c r="F24" t="s" s="4">
        <v>72</v>
      </c>
      <c r="G24" t="s" s="16">
        <v>73</v>
      </c>
      <c r="H24" t="s" s="15">
        <v>25</v>
      </c>
      <c r="I24" t="s" s="4">
        <v>14</v>
      </c>
      <c r="J24" t="s" s="4">
        <v>74</v>
      </c>
      <c r="K24" t="s" s="16">
        <v>75</v>
      </c>
      <c r="L24" s="5">
        <f>COUNTIF(G24:J24,"Yes*")</f>
        <v>3</v>
      </c>
      <c r="M24" s="5">
        <f>COUNTIF(G24:J24,"NO*")</f>
        <v>0</v>
      </c>
      <c r="N24" s="17">
        <f>L24-M24</f>
        <v>3</v>
      </c>
      <c r="O24" s="17">
        <f>IF(LEFT(G24,3)="YES",COUNTIF(F24:J24,"NO*"),0)</f>
        <v>0</v>
      </c>
      <c r="P24" s="17">
        <f>IF(LEFT(G24,2)="NO",COUNTIF(F24:J24,"YES*"),0)</f>
        <v>0</v>
      </c>
      <c r="Q24" s="13"/>
      <c r="R24" s="13"/>
    </row>
    <row r="25" ht="51" customHeight="1">
      <c r="A25" t="s" s="4">
        <v>29</v>
      </c>
      <c r="B25" t="s" s="4">
        <v>76</v>
      </c>
      <c r="C25" t="s" s="15">
        <v>24</v>
      </c>
      <c r="D25" t="s" s="4">
        <v>15</v>
      </c>
      <c r="E25" t="s" s="4">
        <v>15</v>
      </c>
      <c r="F25" t="s" s="22">
        <f>HYPERLINK("https://support.figshare.com/support/solutions/articles/6000153184-how-to-upload-confidential-files-linked-files-embargoed-files-and-metadata-records-only","Yes - ability to set files as ""confidential""")</f>
        <v>77</v>
      </c>
      <c r="G25" t="s" s="18">
        <v>15</v>
      </c>
      <c r="H25" t="s" s="18">
        <v>15</v>
      </c>
      <c r="I25" t="s" s="4">
        <v>14</v>
      </c>
      <c r="J25" t="s" s="22">
        <f>HYPERLINK("http://about.zenodo.org/infrastructure/","No (""'closed access' on Zenodo is not suitable for secret or confidential data."")")</f>
        <v>78</v>
      </c>
      <c r="K25" t="s" s="16">
        <v>14</v>
      </c>
      <c r="L25" s="5">
        <f>COUNTIF(G25:J25,"Yes*")</f>
        <v>1</v>
      </c>
      <c r="M25" s="5">
        <f>COUNTIF(G25:J25,"NO*")</f>
        <v>3</v>
      </c>
      <c r="N25" s="17">
        <f>L25-M25</f>
        <v>-2</v>
      </c>
      <c r="O25" s="17">
        <f>IF(LEFT(G25,3)="YES",COUNTIF(F25:J25,"NO*"),0)</f>
        <v>0</v>
      </c>
      <c r="P25" s="17">
        <f>IF(LEFT(G25,2)="NO",COUNTIF(F25:J25,"YES*"),0)</f>
        <v>2</v>
      </c>
      <c r="Q25" s="13"/>
      <c r="R25" s="13"/>
    </row>
    <row r="26" ht="26.6" customHeight="1">
      <c r="A26" t="s" s="15">
        <v>29</v>
      </c>
      <c r="B26" t="s" s="15">
        <v>79</v>
      </c>
      <c r="C26" t="s" s="15">
        <v>14</v>
      </c>
      <c r="D26" t="s" s="18">
        <v>15</v>
      </c>
      <c r="E26" t="s" s="18">
        <v>15</v>
      </c>
      <c r="F26" t="s" s="18">
        <v>14</v>
      </c>
      <c r="G26" t="s" s="16">
        <v>14</v>
      </c>
      <c r="H26" t="s" s="16">
        <v>14</v>
      </c>
      <c r="I26" t="s" s="18">
        <v>15</v>
      </c>
      <c r="J26" t="s" s="18">
        <v>15</v>
      </c>
      <c r="K26" t="s" s="18">
        <v>15</v>
      </c>
      <c r="L26" s="5">
        <f>COUNTIF(G26:J26,"Yes*")</f>
        <v>2</v>
      </c>
      <c r="M26" s="5">
        <f>COUNTIF(G26:J26,"NO*")</f>
        <v>2</v>
      </c>
      <c r="N26" s="17">
        <f>L26-M26</f>
        <v>0</v>
      </c>
      <c r="O26" s="17">
        <f>IF(LEFT(G26,3)="YES",COUNTIF(F26:J26,"NO*"),0)</f>
        <v>2</v>
      </c>
      <c r="P26" s="17">
        <f>IF(LEFT(G26,2)="NO",COUNTIF(F26:J26,"YES*"),0)</f>
        <v>0</v>
      </c>
      <c r="Q26" s="13"/>
      <c r="R26" s="13"/>
    </row>
    <row r="27" ht="15" customHeight="1">
      <c r="A27" t="s" s="4">
        <v>80</v>
      </c>
      <c r="B27" t="s" s="4">
        <v>81</v>
      </c>
      <c r="C27" t="s" s="4">
        <v>24</v>
      </c>
      <c r="D27" t="s" s="4">
        <v>15</v>
      </c>
      <c r="E27" t="s" s="4">
        <v>14</v>
      </c>
      <c r="F27" t="s" s="4">
        <v>15</v>
      </c>
      <c r="G27" t="s" s="18">
        <v>15</v>
      </c>
      <c r="H27" t="s" s="18">
        <v>15</v>
      </c>
      <c r="I27" t="s" s="4">
        <v>14</v>
      </c>
      <c r="J27" t="s" s="4">
        <v>15</v>
      </c>
      <c r="K27" t="s" s="18">
        <v>15</v>
      </c>
      <c r="L27" s="5">
        <f>COUNTIF(G27:J27,"Yes*")</f>
        <v>1</v>
      </c>
      <c r="M27" s="5">
        <f>COUNTIF(G27:J27,"NO*")</f>
        <v>3</v>
      </c>
      <c r="N27" s="17">
        <f>L27-M27</f>
        <v>-2</v>
      </c>
      <c r="O27" s="17">
        <f>IF(LEFT(G27,3)="YES",COUNTIF(F27:J27,"NO*"),0)</f>
        <v>0</v>
      </c>
      <c r="P27" s="17">
        <f>IF(LEFT(G27,2)="NO",COUNTIF(F27:J27,"YES*"),0)</f>
        <v>1</v>
      </c>
      <c r="Q27" s="13"/>
      <c r="R27" s="13"/>
    </row>
    <row r="28" ht="26.6" customHeight="1">
      <c r="A28" t="s" s="15">
        <v>36</v>
      </c>
      <c r="B28" t="s" s="15">
        <v>82</v>
      </c>
      <c r="C28" t="s" s="15">
        <v>15</v>
      </c>
      <c r="D28" t="s" s="18">
        <v>15</v>
      </c>
      <c r="E28" t="s" s="16">
        <v>15</v>
      </c>
      <c r="F28" t="s" s="16">
        <v>83</v>
      </c>
      <c r="G28" t="s" s="16">
        <v>14</v>
      </c>
      <c r="H28" t="s" s="18">
        <v>84</v>
      </c>
      <c r="I28" t="s" s="16">
        <v>85</v>
      </c>
      <c r="J28" t="s" s="16">
        <v>86</v>
      </c>
      <c r="K28" t="s" s="16">
        <v>87</v>
      </c>
      <c r="L28" s="5">
        <f>COUNTIF(G28:J28,"Yes*")</f>
        <v>3</v>
      </c>
      <c r="M28" s="5">
        <f>COUNTIF(G28:J28,"NO*")</f>
        <v>0</v>
      </c>
      <c r="N28" s="17">
        <f>L28-M28</f>
        <v>3</v>
      </c>
      <c r="O28" s="17">
        <f>IF(LEFT(G28,3)="YES",COUNTIF(F28:J28,"NO*"),0)</f>
        <v>0</v>
      </c>
      <c r="P28" s="17">
        <f>IF(LEFT(G28,2)="NO",COUNTIF(F28:J28,"YES*"),0)</f>
        <v>0</v>
      </c>
      <c r="Q28" s="13"/>
      <c r="R28" s="13"/>
    </row>
    <row r="29" ht="38.6" customHeight="1">
      <c r="A29" t="s" s="15">
        <v>48</v>
      </c>
      <c r="B29" t="s" s="15">
        <v>88</v>
      </c>
      <c r="C29" t="s" s="15">
        <v>24</v>
      </c>
      <c r="D29" t="s" s="16">
        <v>14</v>
      </c>
      <c r="E29" t="s" s="16">
        <v>89</v>
      </c>
      <c r="F29" t="s" s="16">
        <v>90</v>
      </c>
      <c r="G29" t="s" s="16">
        <v>14</v>
      </c>
      <c r="H29" t="s" s="16">
        <v>91</v>
      </c>
      <c r="I29" t="s" s="16">
        <v>14</v>
      </c>
      <c r="J29" t="s" s="16">
        <v>92</v>
      </c>
      <c r="K29" t="s" s="16">
        <v>14</v>
      </c>
      <c r="L29" s="5">
        <f>COUNTIF(G29:J29,"Yes*")</f>
        <v>4</v>
      </c>
      <c r="M29" s="5">
        <f>COUNTIF(G29:J29,"NO*")</f>
        <v>0</v>
      </c>
      <c r="N29" s="17">
        <f>L29-M29</f>
        <v>4</v>
      </c>
      <c r="O29" s="17">
        <f>IF(LEFT(G29,3)="YES",COUNTIF(F29:J29,"NO*"),0)</f>
        <v>0</v>
      </c>
      <c r="P29" s="17">
        <f>IF(LEFT(G29,2)="NO",COUNTIF(F29:J29,"YES*"),0)</f>
        <v>0</v>
      </c>
      <c r="Q29" s="13"/>
      <c r="R29" s="13"/>
    </row>
    <row r="30" ht="27" customHeight="1">
      <c r="A30" t="s" s="4">
        <v>29</v>
      </c>
      <c r="B30" t="s" s="4">
        <v>93</v>
      </c>
      <c r="C30" t="s" s="15">
        <v>24</v>
      </c>
      <c r="D30" t="s" s="4">
        <v>15</v>
      </c>
      <c r="E30" t="s" s="4">
        <v>15</v>
      </c>
      <c r="F30" t="s" s="4">
        <v>14</v>
      </c>
      <c r="G30" t="s" s="18">
        <v>15</v>
      </c>
      <c r="H30" t="s" s="18">
        <v>15</v>
      </c>
      <c r="I30" t="s" s="4">
        <v>15</v>
      </c>
      <c r="J30" t="s" s="4">
        <v>14</v>
      </c>
      <c r="K30" t="s" s="16">
        <v>14</v>
      </c>
      <c r="L30" s="5">
        <f>COUNTIF(G30:J30,"Yes*")</f>
        <v>1</v>
      </c>
      <c r="M30" s="5">
        <f>COUNTIF(G30:J30,"NO*")</f>
        <v>3</v>
      </c>
      <c r="N30" s="17">
        <f>L30-M30</f>
        <v>-2</v>
      </c>
      <c r="O30" s="17">
        <f>IF(LEFT(G30,3)="YES",COUNTIF(F30:J30,"NO*"),0)</f>
        <v>0</v>
      </c>
      <c r="P30" s="17">
        <f>IF(LEFT(G30,2)="NO",COUNTIF(F30:J30,"YES*"),0)</f>
        <v>2</v>
      </c>
      <c r="Q30" s="13"/>
      <c r="R30" s="13"/>
    </row>
    <row r="31" ht="26.6" customHeight="1">
      <c r="A31" t="s" s="15">
        <v>29</v>
      </c>
      <c r="B31" t="s" s="15">
        <v>94</v>
      </c>
      <c r="C31" t="s" s="15">
        <v>14</v>
      </c>
      <c r="D31" t="s" s="16">
        <v>14</v>
      </c>
      <c r="E31" t="s" s="18">
        <v>15</v>
      </c>
      <c r="F31" t="s" s="16">
        <v>14</v>
      </c>
      <c r="G31" t="s" s="16">
        <v>14</v>
      </c>
      <c r="H31" t="s" s="16">
        <v>95</v>
      </c>
      <c r="I31" t="s" s="23">
        <v>96</v>
      </c>
      <c r="J31" t="s" s="16">
        <v>97</v>
      </c>
      <c r="K31" t="s" s="16">
        <v>98</v>
      </c>
      <c r="L31" s="5">
        <f>COUNTIF(G31:J31,"Yes*")</f>
        <v>4</v>
      </c>
      <c r="M31" s="5">
        <f>COUNTIF(G31:J31,"NO*")</f>
        <v>0</v>
      </c>
      <c r="N31" s="17">
        <f>L31-M31</f>
        <v>4</v>
      </c>
      <c r="O31" s="17">
        <f>IF(LEFT(G31,3)="YES",COUNTIF(F31:J31,"NO*"),0)</f>
        <v>0</v>
      </c>
      <c r="P31" s="17">
        <f>IF(LEFT(G31,2)="NO",COUNTIF(F31:J31,"YES*"),0)</f>
        <v>0</v>
      </c>
      <c r="Q31" s="13"/>
      <c r="R31" s="13"/>
    </row>
    <row r="32" ht="27" customHeight="1">
      <c r="A32" t="s" s="4">
        <v>29</v>
      </c>
      <c r="B32" t="s" s="15">
        <v>99</v>
      </c>
      <c r="C32" t="s" s="18">
        <v>14</v>
      </c>
      <c r="D32" t="s" s="16">
        <v>14</v>
      </c>
      <c r="E32" t="s" s="18">
        <v>15</v>
      </c>
      <c r="F32" t="s" s="16">
        <v>14</v>
      </c>
      <c r="G32" t="s" s="18">
        <v>15</v>
      </c>
      <c r="H32" t="s" s="16">
        <v>14</v>
      </c>
      <c r="I32" t="s" s="18">
        <v>15</v>
      </c>
      <c r="J32" t="s" s="16">
        <v>14</v>
      </c>
      <c r="K32" t="s" s="16">
        <v>14</v>
      </c>
      <c r="L32" s="5">
        <f>COUNTIF(G32:J32,"Yes*")</f>
        <v>2</v>
      </c>
      <c r="M32" s="5">
        <f>COUNTIF(G32:J32,"NO*")</f>
        <v>2</v>
      </c>
      <c r="N32" s="17">
        <f>L32-M32</f>
        <v>0</v>
      </c>
      <c r="O32" s="17">
        <f>IF(LEFT(G32,3)="YES",COUNTIF(F32:J32,"NO*"),0)</f>
        <v>0</v>
      </c>
      <c r="P32" s="17">
        <f>IF(LEFT(G32,2)="NO",COUNTIF(F32:J32,"YES*"),0)</f>
        <v>3</v>
      </c>
      <c r="Q32" s="13"/>
      <c r="R32" s="13"/>
    </row>
    <row r="33" ht="27" customHeight="1">
      <c r="A33" t="s" s="4">
        <v>29</v>
      </c>
      <c r="B33" t="s" s="4">
        <v>100</v>
      </c>
      <c r="C33" t="s" s="15">
        <v>24</v>
      </c>
      <c r="D33" t="s" s="4">
        <v>15</v>
      </c>
      <c r="E33" t="s" s="4">
        <v>15</v>
      </c>
      <c r="F33" t="s" s="4">
        <v>15</v>
      </c>
      <c r="G33" t="s" s="18">
        <v>15</v>
      </c>
      <c r="H33" t="s" s="16">
        <v>14</v>
      </c>
      <c r="I33" t="s" s="4">
        <v>15</v>
      </c>
      <c r="J33" t="s" s="4">
        <v>15</v>
      </c>
      <c r="K33" t="s" s="16">
        <v>14</v>
      </c>
      <c r="L33" s="5">
        <f>COUNTIF(G33:J33,"Yes*")</f>
        <v>1</v>
      </c>
      <c r="M33" s="5">
        <f>COUNTIF(G33:J33,"NO*")</f>
        <v>3</v>
      </c>
      <c r="N33" s="17">
        <f>L33-M33</f>
        <v>-2</v>
      </c>
      <c r="O33" s="17">
        <f>IF(LEFT(G33,3)="YES",COUNTIF(F33:J33,"NO*"),0)</f>
        <v>0</v>
      </c>
      <c r="P33" s="17">
        <f>IF(LEFT(G33,2)="NO",COUNTIF(F33:J33,"YES*"),0)</f>
        <v>1</v>
      </c>
      <c r="Q33" s="13"/>
      <c r="R33" s="13"/>
    </row>
    <row r="34" ht="15" customHeight="1">
      <c r="A34" t="s" s="4">
        <v>31</v>
      </c>
      <c r="B34" t="s" s="4">
        <v>101</v>
      </c>
      <c r="C34" t="s" s="4">
        <v>24</v>
      </c>
      <c r="D34" t="s" s="4">
        <v>15</v>
      </c>
      <c r="E34" t="s" s="4">
        <v>15</v>
      </c>
      <c r="F34" t="s" s="4">
        <v>14</v>
      </c>
      <c r="G34" t="s" s="18">
        <v>15</v>
      </c>
      <c r="H34" t="s" s="15">
        <v>25</v>
      </c>
      <c r="I34" t="s" s="4">
        <v>15</v>
      </c>
      <c r="J34" t="s" s="4">
        <v>15</v>
      </c>
      <c r="K34" t="s" s="18">
        <v>15</v>
      </c>
      <c r="L34" s="5">
        <f>COUNTIF(G34:J34,"Yes*")</f>
        <v>0</v>
      </c>
      <c r="M34" s="5">
        <f>COUNTIF(G34:J34,"NO*")</f>
        <v>3</v>
      </c>
      <c r="N34" s="17">
        <f>L34-M34</f>
        <v>-3</v>
      </c>
      <c r="O34" s="17">
        <f>IF(LEFT(G34,3)="YES",COUNTIF(F34:J34,"NO*"),0)</f>
        <v>0</v>
      </c>
      <c r="P34" s="17">
        <f>IF(LEFT(G34,2)="NO",COUNTIF(F34:J34,"YES*"),0)</f>
        <v>1</v>
      </c>
      <c r="Q34" s="13"/>
      <c r="R34" s="13"/>
    </row>
    <row r="35" ht="62.6" customHeight="1">
      <c r="A35" t="s" s="15">
        <v>40</v>
      </c>
      <c r="B35" t="s" s="15">
        <v>102</v>
      </c>
      <c r="C35" t="s" s="15">
        <v>24</v>
      </c>
      <c r="D35" t="s" s="16">
        <v>14</v>
      </c>
      <c r="E35" t="s" s="16">
        <v>14</v>
      </c>
      <c r="F35" t="s" s="16">
        <v>14</v>
      </c>
      <c r="G35" t="s" s="16">
        <v>14</v>
      </c>
      <c r="H35" t="s" s="16">
        <v>103</v>
      </c>
      <c r="I35" t="s" s="16">
        <v>14</v>
      </c>
      <c r="J35" t="s" s="16">
        <v>14</v>
      </c>
      <c r="K35" t="s" s="18">
        <v>104</v>
      </c>
      <c r="L35" s="5">
        <f>COUNTIF(G35:J35,"Yes*")</f>
        <v>4</v>
      </c>
      <c r="M35" s="5">
        <f>COUNTIF(G35:J35,"NO*")</f>
        <v>0</v>
      </c>
      <c r="N35" s="17">
        <f>L35-M35</f>
        <v>4</v>
      </c>
      <c r="O35" s="17">
        <f>IF(LEFT(G35,3)="YES",COUNTIF(F35:J35,"NO*"),0)</f>
        <v>0</v>
      </c>
      <c r="P35" s="17">
        <f>IF(LEFT(G35,2)="NO",COUNTIF(F35:J35,"YES*"),0)</f>
        <v>0</v>
      </c>
      <c r="Q35" s="13"/>
      <c r="R35" s="13"/>
    </row>
    <row r="36" ht="14.6" customHeight="1">
      <c r="A36" t="s" s="15">
        <v>40</v>
      </c>
      <c r="B36" t="s" s="15">
        <v>105</v>
      </c>
      <c r="C36" t="s" s="18">
        <v>15</v>
      </c>
      <c r="D36" t="s" s="18">
        <v>15</v>
      </c>
      <c r="E36" t="s" s="15">
        <v>106</v>
      </c>
      <c r="F36" t="s" s="18">
        <v>15</v>
      </c>
      <c r="G36" t="s" s="16">
        <v>14</v>
      </c>
      <c r="H36" t="s" s="18">
        <v>15</v>
      </c>
      <c r="I36" t="s" s="15">
        <v>106</v>
      </c>
      <c r="J36" t="s" s="16">
        <v>14</v>
      </c>
      <c r="K36" t="s" s="18">
        <v>15</v>
      </c>
      <c r="L36" s="5"/>
      <c r="M36" s="5"/>
      <c r="N36" s="17"/>
      <c r="O36" s="17"/>
      <c r="P36" s="17"/>
      <c r="Q36" s="13"/>
      <c r="R36" s="13"/>
    </row>
    <row r="37" ht="26.6" customHeight="1">
      <c r="A37" t="s" s="15">
        <v>48</v>
      </c>
      <c r="B37" t="s" s="15">
        <v>107</v>
      </c>
      <c r="C37" t="s" s="15">
        <v>14</v>
      </c>
      <c r="D37" t="s" s="16">
        <v>14</v>
      </c>
      <c r="E37" t="s" s="16">
        <v>108</v>
      </c>
      <c r="F37" t="s" s="16">
        <v>14</v>
      </c>
      <c r="G37" t="s" s="16">
        <v>14</v>
      </c>
      <c r="H37" t="s" s="16">
        <v>14</v>
      </c>
      <c r="I37" t="s" s="18">
        <v>15</v>
      </c>
      <c r="J37" t="s" s="16">
        <v>14</v>
      </c>
      <c r="K37" t="s" s="16">
        <v>14</v>
      </c>
      <c r="L37" s="5">
        <f>COUNTIF(G37:J37,"Yes*")</f>
        <v>3</v>
      </c>
      <c r="M37" s="5">
        <f>COUNTIF(G37:J37,"NO*")</f>
        <v>1</v>
      </c>
      <c r="N37" s="17">
        <f>L37-M37</f>
        <v>2</v>
      </c>
      <c r="O37" s="17">
        <f>IF(LEFT(G37,3)="YES",COUNTIF(F37:J37,"NO*"),0)</f>
        <v>1</v>
      </c>
      <c r="P37" s="17">
        <f>IF(LEFT(G37,2)="NO",COUNTIF(F37:J37,"YES*"),0)</f>
        <v>0</v>
      </c>
      <c r="Q37" s="13"/>
      <c r="R37" s="13"/>
    </row>
    <row r="38" ht="74.6" customHeight="1">
      <c r="A38" t="s" s="4">
        <v>109</v>
      </c>
      <c r="B38" t="s" s="4">
        <v>110</v>
      </c>
      <c r="C38" t="s" s="4">
        <v>15</v>
      </c>
      <c r="D38" t="s" s="4">
        <v>15</v>
      </c>
      <c r="E38" t="s" s="4">
        <v>15</v>
      </c>
      <c r="F38" t="s" s="4">
        <v>14</v>
      </c>
      <c r="G38" t="s" s="18">
        <v>15</v>
      </c>
      <c r="H38" t="s" s="18">
        <v>15</v>
      </c>
      <c r="I38" t="s" s="4">
        <v>15</v>
      </c>
      <c r="J38" t="s" s="4">
        <v>15</v>
      </c>
      <c r="K38" t="s" s="16">
        <v>111</v>
      </c>
      <c r="L38" s="5">
        <f>COUNTIF(G38:J38,"Yes*")</f>
        <v>0</v>
      </c>
      <c r="M38" s="5">
        <f>COUNTIF(G38:J38,"NO*")</f>
        <v>4</v>
      </c>
      <c r="N38" s="17">
        <f>L38-M38</f>
        <v>-4</v>
      </c>
      <c r="O38" s="17">
        <f>IF(LEFT(G38,3)="YES",COUNTIF(F38:J38,"NO*"),0)</f>
        <v>0</v>
      </c>
      <c r="P38" s="17">
        <f>IF(LEFT(G38,2)="NO",COUNTIF(F38:J38,"YES*"),0)</f>
        <v>1</v>
      </c>
      <c r="Q38" s="13"/>
      <c r="R38" s="13"/>
    </row>
    <row r="39" ht="51" customHeight="1">
      <c r="A39" t="s" s="4">
        <v>22</v>
      </c>
      <c r="B39" t="s" s="4">
        <v>112</v>
      </c>
      <c r="C39" t="s" s="15">
        <v>24</v>
      </c>
      <c r="D39" t="s" s="4">
        <v>15</v>
      </c>
      <c r="E39" t="s" s="4">
        <v>15</v>
      </c>
      <c r="F39" t="s" s="4">
        <v>113</v>
      </c>
      <c r="G39" t="s" s="18">
        <v>15</v>
      </c>
      <c r="H39" t="s" s="18">
        <v>15</v>
      </c>
      <c r="I39" t="s" s="4">
        <v>15</v>
      </c>
      <c r="J39" t="s" s="4">
        <v>14</v>
      </c>
      <c r="K39" t="s" s="16">
        <v>14</v>
      </c>
      <c r="L39" s="5">
        <f>COUNTIF(G39:J39,"Yes*")</f>
        <v>1</v>
      </c>
      <c r="M39" s="5">
        <f>COUNTIF(G39:J39,"NO*")</f>
        <v>3</v>
      </c>
      <c r="N39" s="17">
        <f>L39-M39</f>
        <v>-2</v>
      </c>
      <c r="O39" s="17">
        <f>IF(LEFT(G39,3)="YES",COUNTIF(F39:J39,"NO*"),0)</f>
        <v>0</v>
      </c>
      <c r="P39" s="17">
        <f>IF(LEFT(G39,2)="NO",COUNTIF(F39:J39,"YES*"),0)</f>
        <v>1</v>
      </c>
      <c r="Q39" s="13"/>
      <c r="R39" s="13"/>
    </row>
    <row r="40" ht="39" customHeight="1">
      <c r="A40" t="s" s="4">
        <v>29</v>
      </c>
      <c r="B40" t="s" s="4">
        <v>114</v>
      </c>
      <c r="C40" t="s" s="4">
        <v>24</v>
      </c>
      <c r="D40" t="s" s="4">
        <v>115</v>
      </c>
      <c r="E40" t="s" s="4">
        <v>15</v>
      </c>
      <c r="F40" t="s" s="4">
        <v>116</v>
      </c>
      <c r="G40" t="s" s="18">
        <v>14</v>
      </c>
      <c r="H40" t="s" s="15">
        <v>117</v>
      </c>
      <c r="I40" t="s" s="4">
        <v>14</v>
      </c>
      <c r="J40" t="s" s="4">
        <v>15</v>
      </c>
      <c r="K40" t="s" s="16">
        <v>14</v>
      </c>
      <c r="L40" s="5">
        <f>COUNTIF(G40:J40,"Yes*")</f>
        <v>2</v>
      </c>
      <c r="M40" s="5">
        <f>COUNTIF(G40:J40,"NO*")</f>
        <v>1</v>
      </c>
      <c r="N40" s="17">
        <f>L40-M40</f>
        <v>1</v>
      </c>
      <c r="O40" s="17">
        <f>IF(LEFT(G40,3)="YES",COUNTIF(F40:J40,"NO*"),0)</f>
        <v>2</v>
      </c>
      <c r="P40" s="17">
        <f>IF(LEFT(G40,2)="NO",COUNTIF(F40:J40,"YES*"),0)</f>
        <v>0</v>
      </c>
      <c r="Q40" s="13"/>
      <c r="R40" s="13"/>
    </row>
    <row r="41" ht="15" customHeight="1">
      <c r="A41" t="s" s="4">
        <v>53</v>
      </c>
      <c r="B41" t="s" s="4">
        <v>118</v>
      </c>
      <c r="C41" t="s" s="4">
        <v>15</v>
      </c>
      <c r="D41" t="s" s="4">
        <v>15</v>
      </c>
      <c r="E41" t="s" s="4">
        <v>14</v>
      </c>
      <c r="F41" t="s" s="4">
        <v>15</v>
      </c>
      <c r="G41" t="s" s="18">
        <v>15</v>
      </c>
      <c r="H41" t="s" s="15">
        <v>58</v>
      </c>
      <c r="I41" t="s" s="4">
        <v>15</v>
      </c>
      <c r="J41" t="s" s="4">
        <v>15</v>
      </c>
      <c r="K41" t="s" s="18">
        <v>15</v>
      </c>
      <c r="L41" s="5">
        <f>COUNTIF(G41:J41,"Yes*")</f>
        <v>0</v>
      </c>
      <c r="M41" s="5">
        <f>COUNTIF(G41:J41,"NO*")</f>
        <v>3</v>
      </c>
      <c r="N41" s="17">
        <f>L41-M41</f>
        <v>-3</v>
      </c>
      <c r="O41" s="17">
        <f>IF(LEFT(G41,3)="YES",COUNTIF(F41:J41,"NO*"),0)</f>
        <v>0</v>
      </c>
      <c r="P41" s="17">
        <f>IF(LEFT(G41,2)="NO",COUNTIF(F41:J41,"YES*"),0)</f>
        <v>0</v>
      </c>
      <c r="Q41" s="13"/>
      <c r="R41" s="13"/>
    </row>
    <row r="42" ht="9" customHeight="1" hidden="1">
      <c r="A42" s="24"/>
      <c r="B42" s="5"/>
      <c r="C42" s="25"/>
      <c r="D42" s="26"/>
      <c r="E42" s="17"/>
      <c r="F42" s="17"/>
      <c r="G42" s="17"/>
      <c r="H42" s="17"/>
      <c r="I42" s="17"/>
      <c r="J42" s="17"/>
      <c r="K42" s="17"/>
      <c r="L42" s="17"/>
      <c r="M42" s="5"/>
      <c r="N42" s="17"/>
      <c r="O42" s="5"/>
      <c r="P42" s="5"/>
      <c r="Q42" s="13"/>
      <c r="R42" s="13"/>
    </row>
    <row r="43" ht="9" customHeight="1" hidden="1">
      <c r="A43" s="24"/>
      <c r="B43" t="s" s="4">
        <v>119</v>
      </c>
      <c r="C43" s="25"/>
      <c r="D43" s="26"/>
      <c r="E43" s="17"/>
      <c r="F43" s="17"/>
      <c r="G43" s="17"/>
      <c r="H43" s="17"/>
      <c r="I43" s="17"/>
      <c r="J43" s="17"/>
      <c r="K43" s="17"/>
      <c r="L43" s="17"/>
      <c r="M43" s="5"/>
      <c r="N43" s="17"/>
      <c r="O43" s="5"/>
      <c r="P43" s="5"/>
      <c r="Q43" s="13"/>
      <c r="R43" s="13"/>
    </row>
    <row r="44" ht="9" customHeight="1" hidden="1">
      <c r="A44" s="24"/>
      <c r="B44" t="s" s="4">
        <v>120</v>
      </c>
      <c r="C44" t="s" s="27">
        <f>CONCATENATE("Yes:"," ",COUNTIF(C2:C41,"Yes*"))</f>
        <v>121</v>
      </c>
      <c r="D44" t="s" s="28">
        <f>CONCATENATE("Yes:"," ",COUNTIF(D2:D41,"Yes*"))</f>
        <v>122</v>
      </c>
      <c r="E44" t="s" s="15">
        <f>CONCATENATE("Yes:"," ",COUNTIF(E2:E41,"Yes*"))</f>
        <v>123</v>
      </c>
      <c r="F44" t="s" s="15">
        <f>CONCATENATE("Yes:"," ",COUNTIF(F2:F41,"Yes*"))</f>
        <v>124</v>
      </c>
      <c r="G44" t="s" s="15">
        <f>CONCATENATE("Yes:"," ",COUNTIF(G2:G41,"Yes*"))</f>
        <v>125</v>
      </c>
      <c r="H44" t="s" s="15">
        <f>CONCATENATE("Yes:"," ",COUNTIF(H2:H41,"Yes*"))</f>
        <v>126</v>
      </c>
      <c r="I44" t="s" s="15">
        <f>CONCATENATE("Yes:"," ",COUNTIF(I2:I41,"Yes*"))</f>
        <v>127</v>
      </c>
      <c r="J44" t="s" s="15">
        <f>CONCATENATE("Yes:"," ",COUNTIF(J2:J41,"Yes*"))</f>
        <v>128</v>
      </c>
      <c r="K44" s="17"/>
      <c r="L44" s="17"/>
      <c r="M44" s="5"/>
      <c r="N44" s="17"/>
      <c r="O44" s="5"/>
      <c r="P44" s="5"/>
      <c r="Q44" s="13"/>
      <c r="R44" s="13"/>
    </row>
    <row r="45" ht="9" customHeight="1" hidden="1">
      <c r="A45" s="24"/>
      <c r="B45" t="s" s="4">
        <v>129</v>
      </c>
      <c r="C45" t="s" s="27">
        <f>CONCATENATE("No:"," ",COUNTIF(C2:C41,"No*"))</f>
        <v>130</v>
      </c>
      <c r="D45" t="s" s="28">
        <f>CONCATENATE("No:"," ",COUNTIF(D2:D41,"No*"))</f>
        <v>131</v>
      </c>
      <c r="E45" t="s" s="15">
        <f>CONCATENATE("No:"," ",COUNTIF(E2:E41,"No*"))</f>
        <v>132</v>
      </c>
      <c r="F45" t="s" s="15">
        <f>CONCATENATE("No:"," ",COUNTIF(F2:F41,"No*"))</f>
        <v>130</v>
      </c>
      <c r="G45" t="s" s="15">
        <f>CONCATENATE("No:"," ",COUNTIF(G2:G41,"No*"))</f>
        <v>133</v>
      </c>
      <c r="H45" t="s" s="15">
        <f>CONCATENATE("No:"," ",COUNTIF(H2:H41,"No*"))</f>
        <v>134</v>
      </c>
      <c r="I45" t="s" s="15">
        <f>CONCATENATE("No:"," ",COUNTIF(I2:I41,"No*"))</f>
        <v>135</v>
      </c>
      <c r="J45" t="s" s="15">
        <f>CONCATENATE("No:"," ",COUNTIF(J2:J41,"No*"))</f>
        <v>136</v>
      </c>
      <c r="K45" s="17"/>
      <c r="L45" s="5"/>
      <c r="M45" s="5"/>
      <c r="N45" s="17"/>
      <c r="O45" s="5"/>
      <c r="P45" s="5"/>
      <c r="Q45" s="13"/>
      <c r="R45" s="13"/>
    </row>
    <row r="46" ht="15" customHeight="1">
      <c r="A46" s="29"/>
      <c r="B46" s="30"/>
      <c r="C46" s="31"/>
      <c r="D46" s="29"/>
      <c r="E46" s="30"/>
      <c r="F46" s="30"/>
      <c r="G46" s="30"/>
      <c r="H46" s="30"/>
      <c r="I46" s="30"/>
      <c r="J46" s="30"/>
      <c r="K46" s="30"/>
      <c r="L46" s="30"/>
      <c r="M46" s="30"/>
      <c r="N46" s="32"/>
      <c r="O46" s="30"/>
      <c r="P46" s="30"/>
      <c r="Q46" s="13"/>
      <c r="R46" s="13"/>
    </row>
    <row r="47" ht="15" customHeight="1">
      <c r="A47" s="33"/>
      <c r="B47" t="s" s="34">
        <v>137</v>
      </c>
      <c r="C47" s="35"/>
      <c r="D47" s="33"/>
      <c r="E47" s="36"/>
      <c r="F47" s="36"/>
      <c r="G47" s="36"/>
      <c r="H47" s="36"/>
      <c r="I47" s="36"/>
      <c r="J47" s="36"/>
      <c r="K47" s="36"/>
      <c r="L47" s="36"/>
      <c r="M47" s="36"/>
      <c r="N47" s="37"/>
      <c r="O47" s="36"/>
      <c r="P47" s="36"/>
      <c r="Q47" s="38"/>
      <c r="R47" s="13"/>
    </row>
    <row r="48" ht="14.6" customHeight="1">
      <c r="A48" t="s" s="39">
        <v>138</v>
      </c>
      <c r="B48" t="s" s="14">
        <v>139</v>
      </c>
      <c r="C48" t="s" s="40">
        <v>14</v>
      </c>
      <c r="D48" t="s" s="41">
        <v>15</v>
      </c>
      <c r="E48" t="s" s="42">
        <v>14</v>
      </c>
      <c r="F48" t="s" s="43">
        <v>15</v>
      </c>
      <c r="G48" t="s" s="42">
        <v>14</v>
      </c>
      <c r="H48" t="s" s="43">
        <v>15</v>
      </c>
      <c r="I48" t="s" s="43">
        <v>15</v>
      </c>
      <c r="J48" t="s" s="42">
        <v>14</v>
      </c>
      <c r="K48" t="s" s="42">
        <v>14</v>
      </c>
      <c r="L48" s="44">
        <f>COUNTIF(G48:J48,"Yes*")</f>
        <v>2</v>
      </c>
      <c r="M48" s="44">
        <f>COUNTIF(G48:J48,"No*")</f>
        <v>2</v>
      </c>
      <c r="N48" s="45">
        <f>L48-M48</f>
        <v>0</v>
      </c>
      <c r="O48" s="45"/>
      <c r="P48" s="45"/>
      <c r="Q48" s="13"/>
      <c r="R48" s="13"/>
    </row>
    <row r="49" ht="62.6" customHeight="1">
      <c r="A49" t="s" s="28">
        <v>138</v>
      </c>
      <c r="B49" t="s" s="15">
        <v>140</v>
      </c>
      <c r="C49" t="s" s="27">
        <v>141</v>
      </c>
      <c r="D49" t="s" s="28">
        <v>142</v>
      </c>
      <c r="E49" t="s" s="20">
        <f>HYPERLINK("https://datadryad.org/pages/organization#governance","Grants; Service charges")</f>
        <v>143</v>
      </c>
      <c r="F49" t="s" s="20">
        <f>HYPERLINK("https://support.figshare.com/support/solutions/articles/6000061086-what-is-figshare-","Unknown (Funded by Digital Science while retaining autonomy)")</f>
        <v>144</v>
      </c>
      <c r="G49" t="s" s="15">
        <v>145</v>
      </c>
      <c r="H49" t="s" s="15">
        <v>146</v>
      </c>
      <c r="I49" t="s" s="15">
        <v>147</v>
      </c>
      <c r="J49" t="s" s="15">
        <v>148</v>
      </c>
      <c r="K49" t="s" s="15">
        <v>149</v>
      </c>
      <c r="L49" s="46"/>
      <c r="M49" s="46"/>
      <c r="N49" s="17"/>
      <c r="O49" s="17"/>
      <c r="P49" s="17"/>
      <c r="Q49" s="13"/>
      <c r="R49" s="13"/>
    </row>
    <row r="50" ht="14.6" customHeight="1">
      <c r="A50" t="s" s="28">
        <v>138</v>
      </c>
      <c r="B50" t="s" s="15">
        <v>150</v>
      </c>
      <c r="C50" t="s" s="27">
        <v>14</v>
      </c>
      <c r="D50" t="s" s="47">
        <v>14</v>
      </c>
      <c r="E50" t="s" s="18">
        <v>15</v>
      </c>
      <c r="F50" t="s" s="16">
        <v>14</v>
      </c>
      <c r="G50" t="s" s="16">
        <v>14</v>
      </c>
      <c r="H50" t="s" s="16">
        <v>14</v>
      </c>
      <c r="I50" t="s" s="16">
        <v>14</v>
      </c>
      <c r="J50" t="s" s="16">
        <v>14</v>
      </c>
      <c r="K50" t="s" s="16">
        <v>14</v>
      </c>
      <c r="L50" s="46">
        <f>COUNTIF(G50:J50,"Yes*")</f>
        <v>4</v>
      </c>
      <c r="M50" s="46">
        <f>COUNTIF(G50:J50,"No*")</f>
        <v>0</v>
      </c>
      <c r="N50" s="17">
        <f>L50-M50</f>
        <v>4</v>
      </c>
      <c r="O50" s="17"/>
      <c r="P50" s="17"/>
      <c r="Q50" s="13"/>
      <c r="R50" s="13"/>
    </row>
    <row r="51" ht="46.65" customHeight="1">
      <c r="A51" t="s" s="48">
        <v>138</v>
      </c>
      <c r="B51" t="s" s="4">
        <v>151</v>
      </c>
      <c r="C51" t="s" s="49">
        <v>24</v>
      </c>
      <c r="D51" t="s" s="50">
        <v>15</v>
      </c>
      <c r="E51" t="s" s="51">
        <v>15</v>
      </c>
      <c r="F51" t="s" s="51">
        <v>152</v>
      </c>
      <c r="G51" t="s" s="4">
        <v>15</v>
      </c>
      <c r="H51" t="s" s="4">
        <v>15</v>
      </c>
      <c r="I51" t="s" s="4">
        <v>14</v>
      </c>
      <c r="J51" t="s" s="51">
        <v>15</v>
      </c>
      <c r="K51" t="s" s="18">
        <v>15</v>
      </c>
      <c r="L51" s="46">
        <f>COUNTIF(G51:J51,"Yes*")</f>
        <v>1</v>
      </c>
      <c r="M51" s="46">
        <f>COUNTIF(G51:J51,"No*")</f>
        <v>3</v>
      </c>
      <c r="N51" s="17">
        <f>L51-M51</f>
        <v>-2</v>
      </c>
      <c r="O51" s="5"/>
      <c r="P51" s="5"/>
      <c r="Q51" s="13"/>
      <c r="R51" s="13"/>
    </row>
    <row r="52" ht="24.65" customHeight="1">
      <c r="A52" t="s" s="48">
        <v>138</v>
      </c>
      <c r="B52" t="s" s="4">
        <v>153</v>
      </c>
      <c r="C52" t="s" s="49">
        <v>24</v>
      </c>
      <c r="D52" t="s" s="50">
        <v>15</v>
      </c>
      <c r="E52" t="s" s="51">
        <v>15</v>
      </c>
      <c r="F52" t="s" s="51">
        <v>154</v>
      </c>
      <c r="G52" t="s" s="4">
        <v>15</v>
      </c>
      <c r="H52" t="s" s="4">
        <v>15</v>
      </c>
      <c r="I52" t="s" s="4">
        <v>14</v>
      </c>
      <c r="J52" t="s" s="51">
        <v>15</v>
      </c>
      <c r="K52" t="s" s="18">
        <v>15</v>
      </c>
      <c r="L52" s="46">
        <f>COUNTIF(G52:J52,"Yes*")</f>
        <v>1</v>
      </c>
      <c r="M52" s="46">
        <f>COUNTIF(G52:J52,"No*")</f>
        <v>3</v>
      </c>
      <c r="N52" s="17">
        <f>L52-M52</f>
        <v>-2</v>
      </c>
      <c r="O52" s="5"/>
      <c r="P52" s="5"/>
      <c r="Q52" s="13"/>
      <c r="R52" s="13"/>
    </row>
    <row r="53" ht="24.65" customHeight="1">
      <c r="A53" t="s" s="48">
        <v>138</v>
      </c>
      <c r="B53" t="s" s="4">
        <v>155</v>
      </c>
      <c r="C53" t="s" s="49">
        <v>24</v>
      </c>
      <c r="D53" t="s" s="50">
        <v>15</v>
      </c>
      <c r="E53" t="s" s="51">
        <v>14</v>
      </c>
      <c r="F53" t="s" s="51">
        <v>156</v>
      </c>
      <c r="G53" t="s" s="4">
        <v>14</v>
      </c>
      <c r="H53" t="s" s="4">
        <v>15</v>
      </c>
      <c r="I53" t="s" s="4">
        <v>14</v>
      </c>
      <c r="J53" t="s" s="51">
        <v>15</v>
      </c>
      <c r="K53" t="s" s="18">
        <v>15</v>
      </c>
      <c r="L53" s="46">
        <f>COUNTIF(G53:J53,"Yes*")</f>
        <v>2</v>
      </c>
      <c r="M53" s="46">
        <f>COUNTIF(G53:J53,"No*")</f>
        <v>2</v>
      </c>
      <c r="N53" s="17">
        <f>L53-M53</f>
        <v>0</v>
      </c>
      <c r="O53" s="5"/>
      <c r="P53" s="5"/>
      <c r="Q53" s="13"/>
      <c r="R53" s="13"/>
    </row>
    <row r="54" ht="46.65" customHeight="1">
      <c r="A54" t="s" s="48">
        <v>138</v>
      </c>
      <c r="B54" t="s" s="4">
        <v>157</v>
      </c>
      <c r="C54" t="s" s="49">
        <v>24</v>
      </c>
      <c r="D54" t="s" s="50">
        <v>15</v>
      </c>
      <c r="E54" t="s" s="4">
        <v>158</v>
      </c>
      <c r="F54" t="s" s="51">
        <v>159</v>
      </c>
      <c r="G54" t="s" s="4">
        <v>15</v>
      </c>
      <c r="H54" t="s" s="4">
        <v>160</v>
      </c>
      <c r="I54" t="s" s="4">
        <v>158</v>
      </c>
      <c r="J54" t="s" s="51">
        <v>15</v>
      </c>
      <c r="K54" t="s" s="18">
        <v>15</v>
      </c>
      <c r="L54" s="46">
        <f>COUNTIF(G54:J54,"Yes*")</f>
        <v>1</v>
      </c>
      <c r="M54" s="46">
        <f>COUNTIF(G54:J54,"No*")</f>
        <v>2</v>
      </c>
      <c r="N54" s="17">
        <f>L54-M54</f>
        <v>-1</v>
      </c>
      <c r="O54" s="5"/>
      <c r="P54" s="5"/>
      <c r="Q54" s="13"/>
      <c r="R54" s="13"/>
    </row>
    <row r="55" ht="15" customHeight="1">
      <c r="A55" t="s" s="28">
        <v>138</v>
      </c>
      <c r="B55" t="s" s="4">
        <v>161</v>
      </c>
      <c r="C55" t="s" s="27">
        <v>24</v>
      </c>
      <c r="D55" t="s" s="47">
        <v>15</v>
      </c>
      <c r="E55" t="s" s="18">
        <v>14</v>
      </c>
      <c r="F55" t="s" s="16">
        <v>15</v>
      </c>
      <c r="G55" t="s" s="16">
        <v>14</v>
      </c>
      <c r="H55" t="s" s="16">
        <v>15</v>
      </c>
      <c r="I55" t="s" s="16">
        <v>14</v>
      </c>
      <c r="J55" t="s" s="16">
        <v>15</v>
      </c>
      <c r="K55" t="s" s="18">
        <v>15</v>
      </c>
      <c r="L55" s="46">
        <f>COUNTIF(G55:J55,"Yes*")</f>
        <v>2</v>
      </c>
      <c r="M55" s="46">
        <f>COUNTIF(G55:J55,"No*")</f>
        <v>2</v>
      </c>
      <c r="N55" s="17">
        <f>L55-M55</f>
        <v>0</v>
      </c>
      <c r="O55" s="5"/>
      <c r="P55" s="5"/>
      <c r="Q55" s="13"/>
      <c r="R55" s="13"/>
    </row>
    <row r="56" ht="134.6" customHeight="1">
      <c r="A56" t="s" s="28">
        <v>138</v>
      </c>
      <c r="B56" t="s" s="4">
        <v>162</v>
      </c>
      <c r="C56" t="s" s="27">
        <v>24</v>
      </c>
      <c r="D56" t="s" s="47">
        <v>15</v>
      </c>
      <c r="E56" t="s" s="18">
        <v>163</v>
      </c>
      <c r="F56" t="s" s="16">
        <v>15</v>
      </c>
      <c r="G56" t="s" s="16">
        <v>15</v>
      </c>
      <c r="H56" t="s" s="16">
        <v>15</v>
      </c>
      <c r="I56" t="s" s="19">
        <f>HYPERLINK("https://www.openicpsr.org/openicpsr/repository/","Yes (using openICPSR for Institutions and Journals)")</f>
        <v>164</v>
      </c>
      <c r="J56" t="s" s="16">
        <v>15</v>
      </c>
      <c r="K56" t="s" s="18">
        <v>15</v>
      </c>
      <c r="L56" s="46">
        <f>COUNTIF(G56:J56,"Yes*")</f>
        <v>1</v>
      </c>
      <c r="M56" s="46">
        <f>COUNTIF(G56:J56,"No*")</f>
        <v>3</v>
      </c>
      <c r="N56" s="17">
        <f>L56-M56</f>
        <v>-2</v>
      </c>
      <c r="O56" s="5"/>
      <c r="P56" s="5"/>
      <c r="Q56" s="13"/>
      <c r="R56" s="13"/>
    </row>
    <row r="57" ht="26.6" customHeight="1">
      <c r="A57" t="s" s="28">
        <v>165</v>
      </c>
      <c r="B57" t="s" s="15">
        <v>166</v>
      </c>
      <c r="C57" t="s" s="27">
        <v>15</v>
      </c>
      <c r="D57" t="s" s="52">
        <v>15</v>
      </c>
      <c r="E57" t="s" s="21">
        <f>HYPERLINK("https://trello.com/b/dlAq9aSV/dryad-development","Yes - public Trello and Jira pages")</f>
        <v>167</v>
      </c>
      <c r="F57" t="s" s="18">
        <v>15</v>
      </c>
      <c r="G57" t="s" s="16">
        <v>14</v>
      </c>
      <c r="H57" t="s" s="19">
        <f>HYPERLINK("https://blog.mendeley.com/","Yes")</f>
        <v>168</v>
      </c>
      <c r="I57" t="s" s="19">
        <f>HYPERLINK("http://www.icpsr.umich.edu/icpsrweb/content/about/annual-reports/index.html","Yes")</f>
        <v>168</v>
      </c>
      <c r="J57" t="s" s="21">
        <f>HYPERLINK("https://huboard.com/zenodo/zenodo","Yes - public Huboard page")</f>
        <v>169</v>
      </c>
      <c r="K57" t="s" s="15">
        <v>14</v>
      </c>
      <c r="L57" s="46">
        <f>COUNTIF(G57:J57,"Yes*")</f>
        <v>4</v>
      </c>
      <c r="M57" s="46">
        <f>COUNTIF(G57:J57,"No*")</f>
        <v>0</v>
      </c>
      <c r="N57" s="17">
        <f>L57-M57</f>
        <v>4</v>
      </c>
      <c r="O57" s="5"/>
      <c r="P57" s="5"/>
      <c r="Q57" s="13"/>
      <c r="R57" s="13"/>
    </row>
    <row r="58" ht="17.25" customHeight="1">
      <c r="A58" t="s" s="48">
        <v>80</v>
      </c>
      <c r="B58" t="s" s="4">
        <v>170</v>
      </c>
      <c r="C58" t="s" s="49">
        <v>42</v>
      </c>
      <c r="D58" t="s" s="53">
        <f>HYPERLINK("https://data.world/terms/","No - 'The company does not warrant that any data set will continue to be available to you.'")</f>
        <v>171</v>
      </c>
      <c r="E58" t="s" s="22">
        <f>HYPERLINK("http://datadryad.org/pages/policies#sustainability","Yes - DataONE")</f>
        <v>172</v>
      </c>
      <c r="F58" t="s" s="54">
        <v>173</v>
      </c>
      <c r="G58" t="s" s="22">
        <f>HYPERLINK("https://www.lockss.org/community/networks/","Yes - LOCKSS through Data-PASS")</f>
        <v>174</v>
      </c>
      <c r="H58" t="s" s="22">
        <f>HYPERLINK("https://data.mendeley.com/faq","Yes - Amazon S3 servers in Ireland and dark archive storage with DANS")</f>
        <v>175</v>
      </c>
      <c r="I58" t="s" s="22">
        <f>HYPERLINK("http://www.icpsr.umich.edu/icpsrweb/content/datamanagement/preservation/storage.html","Yes - ICPSR currently maintains six copies of its data (and requires that any off-site backup be encrypted)...")</f>
        <v>176</v>
      </c>
      <c r="J58" t="s" s="22">
        <f>HYPERLINK("http://about.zenodo.org/policies/","Yes - All data files are stored in CERN Data Centres, primarily Geneva, with replicas in Budapest. Data files are kept in multiple replicas in a distributed file system, which is backed up to tape on a nightly basis.")</f>
        <v>177</v>
      </c>
      <c r="K58" t="s" s="4">
        <v>178</v>
      </c>
      <c r="L58" s="5">
        <f>COUNTIF(G58:J58,"Yes*")</f>
        <v>4</v>
      </c>
      <c r="M58" s="5">
        <f>COUNTIF(G58:J58,"NO*")</f>
        <v>0</v>
      </c>
      <c r="N58" s="17">
        <f>L58-M58</f>
        <v>4</v>
      </c>
      <c r="O58" s="17"/>
      <c r="P58" s="17"/>
      <c r="Q58" s="13"/>
      <c r="R58" s="13"/>
    </row>
    <row r="59" ht="39" customHeight="1">
      <c r="A59" s="55"/>
      <c r="B59" t="s" s="4">
        <v>179</v>
      </c>
      <c r="C59" t="s" s="49">
        <v>15</v>
      </c>
      <c r="D59" t="s" s="50">
        <v>15</v>
      </c>
      <c r="E59" t="s" s="51">
        <v>15</v>
      </c>
      <c r="F59" t="s" s="51">
        <v>15</v>
      </c>
      <c r="G59" t="s" s="4">
        <v>15</v>
      </c>
      <c r="H59" t="s" s="22">
        <f>HYPERLINK("https://assessment.datasealofapproval.org/assessment_244/seal/html/","Yes")</f>
        <v>180</v>
      </c>
      <c r="I59" t="s" s="4">
        <v>181</v>
      </c>
      <c r="J59" t="s" s="51">
        <v>182</v>
      </c>
      <c r="K59" t="s" s="4">
        <v>15</v>
      </c>
      <c r="L59" s="5">
        <f>COUNTIF(G59:J59,"Yes*")</f>
        <v>2</v>
      </c>
      <c r="M59" s="5">
        <f>COUNTIF(G59:J59,"NO*")</f>
        <v>2</v>
      </c>
      <c r="N59" s="17">
        <f>L59-M59</f>
        <v>0</v>
      </c>
      <c r="O59" s="17"/>
      <c r="P59" s="17"/>
      <c r="Q59" s="13"/>
      <c r="R59" s="13"/>
    </row>
    <row r="60" ht="9" customHeight="1">
      <c r="A60" s="29"/>
      <c r="B60" s="30"/>
      <c r="C60" s="31"/>
      <c r="D60" s="56"/>
      <c r="E60" s="57"/>
      <c r="F60" s="57"/>
      <c r="G60" s="30"/>
      <c r="H60" s="30"/>
      <c r="I60" s="30"/>
      <c r="J60" s="57"/>
      <c r="K60" s="30"/>
      <c r="L60" s="30"/>
      <c r="M60" s="30"/>
      <c r="N60" s="30"/>
      <c r="O60" s="30"/>
      <c r="P60" s="30"/>
      <c r="Q60" s="13"/>
      <c r="R60" s="13"/>
    </row>
    <row r="61" ht="15" customHeight="1">
      <c r="A61" s="33"/>
      <c r="B61" t="s" s="34">
        <v>183</v>
      </c>
      <c r="C61" s="35"/>
      <c r="D61" s="58"/>
      <c r="E61" s="59"/>
      <c r="F61" s="59"/>
      <c r="G61" s="36"/>
      <c r="H61" s="36"/>
      <c r="I61" s="36"/>
      <c r="J61" s="59"/>
      <c r="K61" s="36"/>
      <c r="L61" s="36"/>
      <c r="M61" s="36"/>
      <c r="N61" s="36"/>
      <c r="O61" s="36"/>
      <c r="P61" s="36"/>
      <c r="Q61" s="38"/>
      <c r="R61" s="13"/>
    </row>
    <row r="62" ht="24.65" customHeight="1">
      <c r="A62" s="60"/>
      <c r="B62" t="s" s="61">
        <v>184</v>
      </c>
      <c r="C62" s="62">
        <v>116</v>
      </c>
      <c r="D62" t="s" s="63">
        <v>42</v>
      </c>
      <c r="E62" t="s" s="64">
        <v>185</v>
      </c>
      <c r="F62" t="s" s="65">
        <v>42</v>
      </c>
      <c r="G62" s="66">
        <v>21846</v>
      </c>
      <c r="H62" t="s" s="67">
        <f>HYPERLINK("https://easy.dans.knaw.nl/ui/?wicket:bookmarkablePage=:nl.knaw.dans.easy.web.search.pages.PublicSearchResultPage&amp;q=mendeley+data","1500+")</f>
        <v>186</v>
      </c>
      <c r="I62" s="68">
        <v>243</v>
      </c>
      <c r="J62" s="69">
        <v>4397</v>
      </c>
      <c r="K62" t="s" s="14">
        <v>187</v>
      </c>
      <c r="L62" s="70"/>
      <c r="M62" s="70"/>
      <c r="N62" s="70"/>
      <c r="O62" s="70"/>
      <c r="P62" s="70"/>
      <c r="Q62" s="13"/>
      <c r="R62" s="13"/>
    </row>
    <row r="63" ht="15" customHeight="1">
      <c r="A63" s="55"/>
      <c r="B63" t="s" s="4">
        <v>188</v>
      </c>
      <c r="C63" s="71">
        <v>426</v>
      </c>
      <c r="D63" t="s" s="50">
        <v>42</v>
      </c>
      <c r="E63" t="s" s="51">
        <v>189</v>
      </c>
      <c r="F63" t="s" s="51">
        <v>190</v>
      </c>
      <c r="G63" s="72">
        <v>197844</v>
      </c>
      <c r="H63" t="s" s="4">
        <v>42</v>
      </c>
      <c r="I63" t="s" s="4">
        <v>42</v>
      </c>
      <c r="J63" t="s" s="73">
        <v>191</v>
      </c>
      <c r="K63" s="74">
        <v>885531</v>
      </c>
      <c r="L63" s="5"/>
      <c r="M63" s="5"/>
      <c r="N63" s="5"/>
      <c r="O63" s="5"/>
      <c r="P63" s="5"/>
      <c r="Q63" s="13"/>
      <c r="R63" s="13"/>
    </row>
    <row r="64" ht="15" customHeight="1">
      <c r="A64" s="55"/>
      <c r="B64" t="s" s="4">
        <v>192</v>
      </c>
      <c r="C64" t="s" s="49">
        <v>24</v>
      </c>
      <c r="D64" t="s" s="50">
        <v>42</v>
      </c>
      <c r="E64" t="s" s="51">
        <v>42</v>
      </c>
      <c r="F64" t="s" s="51">
        <v>42</v>
      </c>
      <c r="G64" t="s" s="4">
        <v>193</v>
      </c>
      <c r="H64" t="s" s="4">
        <v>42</v>
      </c>
      <c r="I64" t="s" s="4">
        <v>42</v>
      </c>
      <c r="J64" t="s" s="51">
        <v>42</v>
      </c>
      <c r="K64" s="75">
        <v>56000</v>
      </c>
      <c r="L64" s="5"/>
      <c r="M64" s="5"/>
      <c r="N64" s="5"/>
      <c r="O64" s="5"/>
      <c r="P64" s="5"/>
      <c r="Q64" s="13"/>
      <c r="R64" s="13"/>
    </row>
    <row r="65" ht="110.6" customHeight="1">
      <c r="A65" s="55"/>
      <c r="B65" t="s" s="4">
        <v>194</v>
      </c>
      <c r="C65" t="s" s="49">
        <v>195</v>
      </c>
      <c r="D65" t="s" s="50">
        <v>196</v>
      </c>
      <c r="E65" t="s" s="51">
        <v>197</v>
      </c>
      <c r="F65" t="s" s="51">
        <v>42</v>
      </c>
      <c r="G65" t="s" s="4">
        <v>198</v>
      </c>
      <c r="H65" t="s" s="4">
        <v>42</v>
      </c>
      <c r="I65" t="s" s="4">
        <v>199</v>
      </c>
      <c r="J65" t="s" s="51">
        <v>200</v>
      </c>
      <c r="K65" t="s" s="15">
        <v>201</v>
      </c>
      <c r="L65" s="5"/>
      <c r="M65" s="5"/>
      <c r="N65" s="5"/>
      <c r="O65" s="5"/>
      <c r="P65" s="5"/>
      <c r="Q65" s="13"/>
      <c r="R65" s="13"/>
    </row>
    <row r="66" ht="46.65" customHeight="1">
      <c r="A66" s="55"/>
      <c r="B66" t="s" s="4">
        <v>202</v>
      </c>
      <c r="C66" t="s" s="49">
        <v>203</v>
      </c>
      <c r="D66" t="s" s="50">
        <v>204</v>
      </c>
      <c r="E66" t="s" s="51">
        <v>204</v>
      </c>
      <c r="F66" t="s" s="76">
        <f>HYPERLINK("http://www.abs.gov.au/ausstats/abs@.nsf/0/4AE1B46AE2048A28CA25741800044242?opendocument","Australian and New Zealand Standard Research Classification (ANZSRC), 2008")</f>
        <v>205</v>
      </c>
      <c r="G66" t="s" s="4">
        <v>206</v>
      </c>
      <c r="H66" t="s" s="4">
        <v>207</v>
      </c>
      <c r="I66" t="s" s="4">
        <v>208</v>
      </c>
      <c r="J66" t="s" s="51">
        <v>204</v>
      </c>
      <c r="K66" t="s" s="4">
        <v>209</v>
      </c>
      <c r="L66" s="5"/>
      <c r="M66" s="5"/>
      <c r="N66" s="5"/>
      <c r="O66" s="5"/>
      <c r="P66" s="5"/>
      <c r="Q66" s="13"/>
      <c r="R66" s="13"/>
    </row>
    <row r="67" ht="9" customHeight="1" hidden="1">
      <c r="A67" s="77"/>
      <c r="B67" s="78"/>
      <c r="C67" s="79"/>
      <c r="D67" s="80"/>
      <c r="E67" s="78"/>
      <c r="F67" s="78"/>
      <c r="G67" s="78"/>
      <c r="H67" s="78"/>
      <c r="I67" s="78"/>
      <c r="J67" s="78"/>
      <c r="K67" s="5"/>
      <c r="L67" s="5"/>
      <c r="M67" s="5"/>
      <c r="N67" s="5"/>
      <c r="O67" s="5"/>
      <c r="P67" s="5"/>
      <c r="Q67" s="13"/>
      <c r="R67" s="13"/>
    </row>
    <row r="68" ht="9" customHeight="1" hidden="1">
      <c r="A68" s="81"/>
      <c r="B68" s="81"/>
      <c r="C68" s="81"/>
      <c r="D68" s="81"/>
      <c r="E68" s="81"/>
      <c r="F68" s="81"/>
      <c r="G68" s="81"/>
      <c r="H68" s="81"/>
      <c r="I68" s="81"/>
      <c r="J68" s="81"/>
      <c r="K68" s="13"/>
      <c r="L68" s="13"/>
      <c r="M68" s="13"/>
      <c r="N68" s="13"/>
      <c r="O68" s="13"/>
      <c r="P68" s="13"/>
      <c r="Q68" s="13"/>
      <c r="R68" s="13"/>
    </row>
    <row r="69" ht="9" customHeight="1" hidden="1">
      <c r="A69" s="13"/>
      <c r="B69" s="13"/>
      <c r="C69" s="13"/>
      <c r="D69" s="13"/>
      <c r="E69" s="13"/>
      <c r="F69" s="13"/>
      <c r="G69" s="13"/>
      <c r="H69" s="13"/>
      <c r="I69" s="13"/>
      <c r="J69" s="13"/>
      <c r="K69" s="13"/>
      <c r="L69" s="13"/>
      <c r="M69" s="13"/>
      <c r="N69" s="13"/>
      <c r="O69" s="13"/>
      <c r="P69" s="13"/>
      <c r="Q69" s="13"/>
      <c r="R69" s="13"/>
    </row>
    <row r="70" ht="9" customHeight="1" hidden="1">
      <c r="A70" s="13"/>
      <c r="B70" s="13"/>
      <c r="C70" s="13"/>
      <c r="D70" s="13"/>
      <c r="E70" s="13"/>
      <c r="F70" s="13"/>
      <c r="G70" s="13"/>
      <c r="H70" s="13"/>
      <c r="I70" s="13"/>
      <c r="J70" s="13"/>
      <c r="K70" s="13"/>
      <c r="L70" s="13"/>
      <c r="M70" s="13"/>
      <c r="N70" s="13"/>
      <c r="O70" s="13"/>
      <c r="P70" s="13"/>
      <c r="Q70" s="13"/>
      <c r="R70" s="13"/>
    </row>
    <row r="71" ht="9" customHeight="1" hidden="1">
      <c r="A71" s="13"/>
      <c r="B71" s="13"/>
      <c r="C71" s="13"/>
      <c r="D71" s="13"/>
      <c r="E71" s="13"/>
      <c r="F71" s="13"/>
      <c r="G71" s="13"/>
      <c r="H71" s="13"/>
      <c r="I71" s="13"/>
      <c r="J71" s="13"/>
      <c r="K71" s="13"/>
      <c r="L71" s="13"/>
      <c r="M71" s="13"/>
      <c r="N71" s="13"/>
      <c r="O71" s="13"/>
      <c r="P71" s="13"/>
      <c r="Q71" s="13"/>
      <c r="R71" s="13"/>
    </row>
    <row r="72" ht="9" customHeight="1" hidden="1">
      <c r="A72" s="13"/>
      <c r="B72" s="13"/>
      <c r="C72" s="13"/>
      <c r="D72" s="13"/>
      <c r="E72" s="13"/>
      <c r="F72" s="13"/>
      <c r="G72" s="13"/>
      <c r="H72" s="13"/>
      <c r="I72" s="13"/>
      <c r="J72" s="13"/>
      <c r="K72" s="13"/>
      <c r="L72" s="13"/>
      <c r="M72" s="13"/>
      <c r="N72" s="13"/>
      <c r="O72" s="13"/>
      <c r="P72" s="13"/>
      <c r="Q72" s="13"/>
      <c r="R72" s="13"/>
    </row>
    <row r="73" ht="9" customHeight="1" hidden="1">
      <c r="A73" s="13"/>
      <c r="B73" s="13"/>
      <c r="C73" s="13"/>
      <c r="D73" s="13"/>
      <c r="E73" s="13"/>
      <c r="F73" s="13"/>
      <c r="G73" s="13"/>
      <c r="H73" s="13"/>
      <c r="I73" s="13"/>
      <c r="J73" s="13"/>
      <c r="K73" s="13"/>
      <c r="L73" s="13"/>
      <c r="M73" s="13"/>
      <c r="N73" s="13"/>
      <c r="O73" s="13"/>
      <c r="P73" s="13"/>
      <c r="Q73" s="13"/>
      <c r="R73" s="13"/>
    </row>
    <row r="74" ht="9" customHeight="1" hidden="1">
      <c r="A74" s="13"/>
      <c r="B74" s="13"/>
      <c r="C74" s="13"/>
      <c r="D74" s="13"/>
      <c r="E74" s="13"/>
      <c r="F74" s="13"/>
      <c r="G74" s="13"/>
      <c r="H74" s="13"/>
      <c r="I74" s="13"/>
      <c r="J74" s="13"/>
      <c r="K74" s="13"/>
      <c r="L74" s="13"/>
      <c r="M74" s="13"/>
      <c r="N74" s="13"/>
      <c r="O74" s="13"/>
      <c r="P74" s="13"/>
      <c r="Q74" s="13"/>
      <c r="R74" s="13"/>
    </row>
    <row r="75" ht="9" customHeight="1" hidden="1">
      <c r="A75" s="13"/>
      <c r="B75" s="13"/>
      <c r="C75" s="13"/>
      <c r="D75" s="13"/>
      <c r="E75" s="13"/>
      <c r="F75" s="13"/>
      <c r="G75" s="13"/>
      <c r="H75" s="13"/>
      <c r="I75" s="13"/>
      <c r="J75" s="13"/>
      <c r="K75" s="13"/>
      <c r="L75" s="13"/>
      <c r="M75" s="13"/>
      <c r="N75" s="13"/>
      <c r="O75" s="13"/>
      <c r="P75" s="13"/>
      <c r="Q75" s="13"/>
      <c r="R75" s="13"/>
    </row>
    <row r="76" ht="9" customHeight="1" hidden="1">
      <c r="A76" s="13"/>
      <c r="B76" s="13"/>
      <c r="C76" s="13"/>
      <c r="D76" s="13"/>
      <c r="E76" s="13"/>
      <c r="F76" s="13"/>
      <c r="G76" s="13"/>
      <c r="H76" s="13"/>
      <c r="I76" s="13"/>
      <c r="J76" s="13"/>
      <c r="K76" s="13"/>
      <c r="L76" s="13"/>
      <c r="M76" s="13"/>
      <c r="N76" s="13"/>
      <c r="O76" s="13"/>
      <c r="P76" s="13"/>
      <c r="Q76" s="13"/>
      <c r="R76" s="13"/>
    </row>
    <row r="77" ht="9" customHeight="1" hidden="1">
      <c r="A77" s="13"/>
      <c r="B77" s="13"/>
      <c r="C77" s="13"/>
      <c r="D77" s="13"/>
      <c r="E77" s="13"/>
      <c r="F77" s="13"/>
      <c r="G77" s="13"/>
      <c r="H77" s="13"/>
      <c r="I77" s="13"/>
      <c r="J77" s="13"/>
      <c r="K77" s="13"/>
      <c r="L77" s="13"/>
      <c r="M77" s="13"/>
      <c r="N77" s="13"/>
      <c r="O77" s="13"/>
      <c r="P77" s="13"/>
      <c r="Q77" s="13"/>
      <c r="R77" s="13"/>
    </row>
    <row r="78" ht="13.65" customHeight="1">
      <c r="A78" s="13"/>
      <c r="B78" s="13"/>
      <c r="C78" s="13"/>
      <c r="D78" s="13"/>
      <c r="E78" s="13"/>
      <c r="F78" s="13"/>
      <c r="G78" s="13"/>
      <c r="H78" s="13"/>
      <c r="I78" s="13"/>
      <c r="J78" s="13"/>
      <c r="K78" s="13"/>
      <c r="L78" s="13"/>
      <c r="M78" s="13"/>
      <c r="N78" s="13"/>
      <c r="O78" s="13"/>
      <c r="P78" s="13"/>
      <c r="Q78" s="13"/>
      <c r="R78" s="13"/>
    </row>
    <row r="79" ht="13.65" customHeight="1">
      <c r="A79" s="13"/>
      <c r="B79" s="13"/>
      <c r="C79" s="13"/>
      <c r="D79" s="13"/>
      <c r="E79" s="13"/>
      <c r="F79" s="13"/>
      <c r="G79" s="13"/>
      <c r="H79" s="13"/>
      <c r="I79" s="13"/>
      <c r="J79" s="13"/>
      <c r="K79" s="13"/>
      <c r="L79" s="13"/>
      <c r="M79" s="13"/>
      <c r="N79" s="13"/>
      <c r="O79" s="13"/>
      <c r="P79" s="13"/>
      <c r="Q79" s="13"/>
      <c r="R79" s="13"/>
    </row>
  </sheetData>
  <conditionalFormatting sqref="C1:N9 P1 O2:P9 C10:C13 E10:P10 D11:P13 D14:J14 L14:P14 C15:P41 C42:L44 N42:P47 C45:K45 C48:P59 N60:P61 C62:D64 G62:P62 F63:P63 E64:P64 C65:P77">
    <cfRule type="beginsWith" dxfId="0" priority="1" stopIfTrue="1" text="Yes">
      <formula>FIND(UPPER("Yes"),UPPER(C1))=1</formula>
      <formula>"Yes"</formula>
    </cfRule>
    <cfRule type="beginsWith" dxfId="1" priority="2" stopIfTrue="1" text="No">
      <formula>FIND(UPPER("No"),UPPER(C1))=1</formula>
      <formula>"No"</formula>
    </cfRule>
    <cfRule type="containsText" dxfId="2" priority="3" stopIfTrue="1" text="unknown">
      <formula>NOT(ISERROR(FIND(UPPER("unknown"),UPPER(C1))))</formula>
      <formula>"unknown"</formula>
    </cfRule>
  </conditionalFormatting>
  <dataValidations count="1">
    <dataValidation type="list" allowBlank="1" showInputMessage="1" showErrorMessage="1" sqref="A2:A41 A48:A59 A62:A67">
      <formula1>"Account &amp; User Info,API,Business model,Citation,Communications/Community,Customization,Documentation,DOI &amp; Handle,File Upload &amp; Handling,Guestbook,Harvesting,Internationalization,Interoperability,Metadata,Metrics + Reports,Notifications,Permissions"</formula1>
    </dataValidation>
  </dataValidations>
  <hyperlinks>
    <hyperlink ref="C1" r:id="rId1" location="" tooltip="" display="Analyze Boston (CKAN)"/>
    <hyperlink ref="D1" r:id="rId2" location="" tooltip="" display="data.world"/>
    <hyperlink ref="E1" r:id="rId3" location="" tooltip="" display="Dryad"/>
    <hyperlink ref="F1" r:id="rId4" location="" tooltip="" display="figshare"/>
    <hyperlink ref="G1" r:id="rId5" location="" tooltip="" display="Harvard Dataverse"/>
    <hyperlink ref="H1" r:id="rId6" location="" tooltip="" display="Mendeley Data"/>
    <hyperlink ref="I1" r:id="rId7" location="" tooltip="" display="Open ICPSR"/>
    <hyperlink ref="J1" r:id="rId8" location="" tooltip="" display="Zenodo"/>
    <hyperlink ref="K1" r:id="rId9" location="" tooltip="" display="Open Science Framework"/>
    <hyperlink ref="E11" r:id="rId10" location="" tooltip="" display="Yes - using HIVE, for curators only"/>
    <hyperlink ref="D22" r:id="rId11" location="" tooltip="" display="All file types"/>
    <hyperlink ref="E22" r:id="rId12" location="" tooltip="" display="&quot;&quot;All data types and formats within reason&quot;&quot;"/>
    <hyperlink ref="F22" r:id="rId13" location="" tooltip="" display="All file types"/>
    <hyperlink ref="G22" r:id="rId14" location="" tooltip="" display="All file types"/>
    <hyperlink ref="H22" r:id="rId15" location="" tooltip="" display="All file types"/>
    <hyperlink ref="I22" r:id="rId16" location="" tooltip="" display="All file types"/>
    <hyperlink ref="F25" r:id="rId17" location="" tooltip="" display="Yes - ability to set files as &quot;&quot;confidential&quot;&quot;"/>
    <hyperlink ref="J25" r:id="rId18" location="" tooltip="" display="No (&quot;&quot;'closed access' on Zenodo is not suitable for secret or confidential data.&quot;&quot;)"/>
    <hyperlink ref="E49" r:id="rId19" location="" tooltip="" display="Grants; Service charges"/>
    <hyperlink ref="F49" r:id="rId20" location="" tooltip="" display="Unknown (Funded by Digital Science while retaining autonomy)"/>
    <hyperlink ref="I56" r:id="rId21" location="" tooltip="" display="Yes (using openICPSR for Institutions and Journals)"/>
    <hyperlink ref="E57" r:id="rId22" location="" tooltip="" display="Yes - public Trello and Jira pages"/>
    <hyperlink ref="H57" r:id="rId23" location="" tooltip="" display="Yes"/>
    <hyperlink ref="I57" r:id="rId24" location="" tooltip="" display="Yes"/>
    <hyperlink ref="J57" r:id="rId25" location="" tooltip="" display="Yes - public Huboard page"/>
    <hyperlink ref="D58" r:id="rId26" location="" tooltip="" display="No - 'The company does not warrant that any data set will continue to be available to you.'"/>
    <hyperlink ref="E58" r:id="rId27" location="" tooltip="" display="Yes - DataONE"/>
    <hyperlink ref="F58" r:id="rId28" location="" tooltip="" display="Yes - Chronopolis"/>
    <hyperlink ref="G58" r:id="rId29" location="" tooltip="" display="Yes - LOCKSS through Data-PASS"/>
    <hyperlink ref="H58" r:id="rId30" location="" tooltip="" display="Yes - Amazon S3 servers in Ireland and dark archive storage with DANS"/>
    <hyperlink ref="I58" r:id="rId31" location="" tooltip="" display="Yes - ICPSR currently maintains six copies of its data (and requires that any off-site backup be encrypted)..."/>
    <hyperlink ref="J58" r:id="rId32" location="" tooltip="" display="Yes - All data files are stored in CERN Data Centres, primarily Geneva, with replicas in Budapest. Data files are kept in multiple replicas in a distributed file system, which is backed up to tape on a nightly basis."/>
    <hyperlink ref="H59" r:id="rId33" location="" tooltip="" display="Yes"/>
    <hyperlink ref="H62" r:id="rId34" location="" tooltip="" display="1500+"/>
    <hyperlink ref="F66" r:id="rId35" location="" tooltip="" display="Australian and New Zealand Standard Research Classification (ANZSRC), 2008"/>
  </hyperlinks>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drawing r:id="rId36"/>
  <legacyDrawing r:id="rId37"/>
</worksheet>
</file>

<file path=xl/worksheets/sheet3.xml><?xml version="1.0" encoding="utf-8"?>
<worksheet xmlns:r="http://schemas.openxmlformats.org/officeDocument/2006/relationships" xmlns="http://schemas.openxmlformats.org/spreadsheetml/2006/main">
  <dimension ref="A1:R96"/>
  <sheetViews>
    <sheetView workbookViewId="0" showGridLines="0" defaultGridColor="1"/>
  </sheetViews>
  <sheetFormatPr defaultColWidth="8.83333" defaultRowHeight="15" customHeight="1" outlineLevelRow="0" outlineLevelCol="0"/>
  <cols>
    <col min="1" max="1" width="39.1719" style="82" customWidth="1"/>
    <col min="2" max="3" width="45.1719" style="82" customWidth="1"/>
    <col min="4" max="4" width="25.1719" style="82" customWidth="1"/>
    <col min="5" max="5" width="11.3516" style="82" customWidth="1"/>
    <col min="6" max="6" width="12" style="82" customWidth="1"/>
    <col min="7" max="17" width="16.1719" style="82" customWidth="1"/>
    <col min="18" max="18" width="45.1719" style="82" customWidth="1"/>
    <col min="19" max="16384" width="8.85156" style="82" customWidth="1"/>
  </cols>
  <sheetData>
    <row r="1" ht="52.5" customHeight="1">
      <c r="A1" s="3"/>
      <c r="B1" s="3"/>
      <c r="C1" s="83"/>
      <c r="D1" t="s" s="84">
        <f>"Median: "&amp;MEDIAN(D3:D46)&amp;" / 1st quartile: "&amp;QUARTILE(D3:D46,1)&amp;" / 3rd quartile: "&amp;QUARTILE(D3:D46,3)&amp;" / Mean: "&amp;AVERAGE(D3:D46)</f>
        <v>210</v>
      </c>
      <c r="E1" s="85"/>
      <c r="F1" s="3"/>
      <c r="G1" t="s" s="86">
        <v>211</v>
      </c>
      <c r="H1" s="87"/>
      <c r="I1" s="87"/>
      <c r="J1" s="87"/>
      <c r="K1" s="87"/>
      <c r="L1" s="87"/>
      <c r="M1" s="87"/>
      <c r="N1" s="87"/>
      <c r="O1" s="87"/>
      <c r="P1" s="87"/>
      <c r="Q1" s="87"/>
      <c r="R1" s="88"/>
    </row>
    <row r="2" ht="35.25" customHeight="1">
      <c r="A2" t="s" s="89">
        <v>212</v>
      </c>
      <c r="B2" t="s" s="86">
        <v>213</v>
      </c>
      <c r="C2" t="s" s="90">
        <v>214</v>
      </c>
      <c r="D2" t="s" s="91">
        <v>215</v>
      </c>
      <c r="E2" t="s" s="92">
        <v>216</v>
      </c>
      <c r="F2" t="s" s="86">
        <v>217</v>
      </c>
      <c r="G2" t="s" s="93">
        <f>HYPERLINK("https://rd-alliance.org/system/files/documents/Dissertation_UseCase_RepoPlat_1.docx","Dissertation")</f>
        <v>218</v>
      </c>
      <c r="H2" t="s" s="93">
        <f>HYPERLINK("https://rd-alliance.org/system/files/documents/iRODS_UseCase_RepoPlat.docx","iRODS")</f>
        <v>219</v>
      </c>
      <c r="I2" t="s" s="93">
        <f>HYPERLINK("https://rd-alliance.org/system/files/documents/DKRZ-Climate_UseCase_RepoPlat.docx","DKRZ Climate")</f>
        <v>220</v>
      </c>
      <c r="J2" t="s" s="93">
        <f>HYPERLINK("https://rd-alliance.org/system/files/documents/NORDR_UseCase_RepoPlat_0.docx","NORDR")</f>
        <v>221</v>
      </c>
      <c r="K2" t="s" s="93">
        <f>HYPERLINK("https://rd-alliance.org/system/files/documents/Vecnet_UseCase_RepoPlat_20150915.docx","VecNet")</f>
        <v>222</v>
      </c>
      <c r="L2" t="s" s="93">
        <f>HYPERLINK("https://rd-alliance.org/system/files/documents/OpARA_UseCase_RepoPlat_20151015.docx","OpARA")</f>
        <v>223</v>
      </c>
      <c r="M2" t="s" s="93">
        <f>HYPERLINK("https://rd-alliance.org/system/files/documents/CurateND_UseCase_RepoPlat_20151203.docx","CurateND")</f>
        <v>224</v>
      </c>
      <c r="N2" t="s" s="93">
        <f>HYPERLINK("https://rd-alliance.org/system/files/documents/CUAC_UseCase_RepoPlat.docx","CUAC")</f>
        <v>225</v>
      </c>
      <c r="O2" t="s" s="93">
        <f>HYPERLINK("https://rd-alliance.org/system/files/documents/TAILwag_UseCase_RepoPlat.docx","TAILwag")</f>
        <v>226</v>
      </c>
      <c r="P2" t="s" s="93">
        <f>HYPERLINK("https://www.rd-alliance.org/system/files/documents/SURFsaraTDR_UseCase_RepoPlat_2016_0.docx","SURFsara")</f>
        <v>227</v>
      </c>
      <c r="Q2" t="s" s="93">
        <f>HYPERLINK("https://rd-alliance.org/system/files/documents/InstitutionalLifeCycleRDM_UseCase_RepoPlat20160902.docx","Inst. Life-cycle")</f>
        <v>228</v>
      </c>
      <c r="R2" s="94"/>
    </row>
    <row r="3" ht="59.25" customHeight="1">
      <c r="A3" t="s" s="95">
        <v>40</v>
      </c>
      <c r="B3" t="s" s="96">
        <v>229</v>
      </c>
      <c r="C3" t="s" s="97">
        <v>230</v>
      </c>
      <c r="D3" s="98">
        <f>(5*COUNT(G3:Q3))-(SUM(G3:Q3))</f>
        <v>28</v>
      </c>
      <c r="E3" s="99">
        <f>AVERAGE(G3:P3)</f>
        <v>1</v>
      </c>
      <c r="F3" s="100">
        <f>COUNT(G3:Q3)</f>
        <v>7</v>
      </c>
      <c r="G3" s="100"/>
      <c r="H3" s="100">
        <v>1</v>
      </c>
      <c r="I3" s="100">
        <v>1</v>
      </c>
      <c r="J3" s="100"/>
      <c r="K3" s="100">
        <v>1</v>
      </c>
      <c r="L3" s="100">
        <v>1</v>
      </c>
      <c r="M3" s="100"/>
      <c r="N3" s="100">
        <v>1</v>
      </c>
      <c r="O3" s="100">
        <v>1</v>
      </c>
      <c r="P3" s="100">
        <v>1</v>
      </c>
      <c r="Q3" s="100"/>
      <c r="R3" s="100"/>
    </row>
    <row r="4" ht="59.25" customHeight="1">
      <c r="A4" t="s" s="95">
        <v>231</v>
      </c>
      <c r="B4" t="s" s="96">
        <v>232</v>
      </c>
      <c r="C4" t="s" s="97">
        <v>233</v>
      </c>
      <c r="D4" s="98">
        <f>(5*COUNT(G4:Q4))-(SUM(G4:Q4))</f>
        <v>26</v>
      </c>
      <c r="E4" s="99">
        <f>AVERAGE(G4:P4)</f>
        <v>1.33333333333333</v>
      </c>
      <c r="F4" s="100">
        <f>COUNT(G4:Q4)</f>
        <v>7</v>
      </c>
      <c r="G4" s="100">
        <v>2</v>
      </c>
      <c r="H4" s="100"/>
      <c r="I4" s="100">
        <v>1</v>
      </c>
      <c r="J4" s="100">
        <v>2</v>
      </c>
      <c r="K4" s="100"/>
      <c r="L4" s="100">
        <v>1</v>
      </c>
      <c r="M4" s="100"/>
      <c r="N4" s="100">
        <v>1</v>
      </c>
      <c r="O4" s="100"/>
      <c r="P4" s="100">
        <v>1</v>
      </c>
      <c r="Q4" s="100">
        <v>1</v>
      </c>
      <c r="R4" s="100"/>
    </row>
    <row r="5" ht="59.25" customHeight="1">
      <c r="A5" t="s" s="95">
        <v>234</v>
      </c>
      <c r="B5" t="s" s="96">
        <v>235</v>
      </c>
      <c r="C5" t="s" s="97">
        <v>236</v>
      </c>
      <c r="D5" s="98">
        <f>(5*COUNT(G5:Q5))-(SUM(G5:Q5))</f>
        <v>16</v>
      </c>
      <c r="E5" s="99">
        <f>AVERAGE(G5:P5)</f>
        <v>1</v>
      </c>
      <c r="F5" s="100">
        <f>COUNT(G5:Q5)</f>
        <v>4</v>
      </c>
      <c r="G5" s="100"/>
      <c r="H5" s="100">
        <v>1</v>
      </c>
      <c r="I5" s="100"/>
      <c r="J5" s="100"/>
      <c r="K5" s="100"/>
      <c r="L5" s="100">
        <v>1</v>
      </c>
      <c r="M5" s="100"/>
      <c r="N5" s="100"/>
      <c r="O5" s="100"/>
      <c r="P5" s="100">
        <v>1</v>
      </c>
      <c r="Q5" s="100">
        <v>1</v>
      </c>
      <c r="R5" s="100"/>
    </row>
    <row r="6" ht="59.25" customHeight="1">
      <c r="A6" t="s" s="95">
        <v>237</v>
      </c>
      <c r="B6" t="s" s="101">
        <v>238</v>
      </c>
      <c r="C6" t="s" s="102">
        <v>239</v>
      </c>
      <c r="D6" s="98">
        <f>(5*COUNT(G6:Q6))-(SUM(G6:Q6))</f>
        <v>16</v>
      </c>
      <c r="E6" s="99">
        <f>AVERAGE(G6:P6)</f>
        <v>1</v>
      </c>
      <c r="F6" s="100">
        <f>COUNT(G6:Q6)</f>
        <v>4</v>
      </c>
      <c r="G6" s="100"/>
      <c r="H6" s="100"/>
      <c r="I6" s="100"/>
      <c r="J6" s="100"/>
      <c r="K6" s="100">
        <v>1</v>
      </c>
      <c r="L6" s="100"/>
      <c r="M6" s="100"/>
      <c r="N6" s="100">
        <v>1</v>
      </c>
      <c r="O6" s="100"/>
      <c r="P6" s="100">
        <v>1</v>
      </c>
      <c r="Q6" s="100">
        <v>1</v>
      </c>
      <c r="R6" s="100"/>
    </row>
    <row r="7" ht="59.25" customHeight="1">
      <c r="A7" t="s" s="95">
        <v>237</v>
      </c>
      <c r="B7" t="s" s="103">
        <v>240</v>
      </c>
      <c r="C7" t="s" s="104">
        <v>241</v>
      </c>
      <c r="D7" s="98">
        <f>(5*COUNT(G7:Q7))-(SUM(G7:Q7))</f>
        <v>16</v>
      </c>
      <c r="E7" s="99">
        <f>AVERAGE(G7:P7)</f>
        <v>1</v>
      </c>
      <c r="F7" s="100">
        <f>COUNT(G7:Q7)</f>
        <v>4</v>
      </c>
      <c r="G7" s="100"/>
      <c r="H7" s="100">
        <v>1</v>
      </c>
      <c r="I7" s="100"/>
      <c r="J7" s="100"/>
      <c r="K7" s="100"/>
      <c r="L7" s="100">
        <v>1</v>
      </c>
      <c r="M7" s="100">
        <v>1</v>
      </c>
      <c r="N7" s="100"/>
      <c r="O7" s="100"/>
      <c r="P7" s="100"/>
      <c r="Q7" s="100">
        <v>1</v>
      </c>
      <c r="R7" s="100"/>
    </row>
    <row r="8" ht="59.25" customHeight="1">
      <c r="A8" t="s" s="105">
        <v>242</v>
      </c>
      <c r="B8" t="s" s="106">
        <v>243</v>
      </c>
      <c r="C8" t="s" s="106">
        <v>244</v>
      </c>
      <c r="D8" s="98">
        <f>(5*COUNT(G8:Q8))-(SUM(G8:Q8))</f>
        <v>15</v>
      </c>
      <c r="E8" s="99">
        <f>AVERAGE(G8:P8)</f>
        <v>1.25</v>
      </c>
      <c r="F8" s="100">
        <f>COUNT(G8:Q8)</f>
        <v>4</v>
      </c>
      <c r="G8" s="100"/>
      <c r="H8" s="100">
        <v>1</v>
      </c>
      <c r="I8" s="100"/>
      <c r="J8" s="100">
        <v>2</v>
      </c>
      <c r="K8" s="100"/>
      <c r="L8" s="100"/>
      <c r="M8" s="100"/>
      <c r="N8" s="100">
        <v>1</v>
      </c>
      <c r="O8" s="100"/>
      <c r="P8" s="100">
        <v>1</v>
      </c>
      <c r="Q8" s="100"/>
      <c r="R8" s="100"/>
    </row>
    <row r="9" ht="59.25" customHeight="1">
      <c r="A9" t="s" s="95">
        <v>245</v>
      </c>
      <c r="B9" t="s" s="107">
        <v>246</v>
      </c>
      <c r="C9" t="s" s="108">
        <v>247</v>
      </c>
      <c r="D9" s="98">
        <f>(5*COUNT(G9:Q9))-(SUM(G9:Q9))</f>
        <v>13</v>
      </c>
      <c r="E9" s="99">
        <f>AVERAGE(G9:P9)</f>
        <v>2</v>
      </c>
      <c r="F9" s="100">
        <f>COUNT(G9:Q9)</f>
        <v>4</v>
      </c>
      <c r="G9" s="100"/>
      <c r="H9" s="100"/>
      <c r="I9" s="100"/>
      <c r="J9" s="100"/>
      <c r="K9" s="100"/>
      <c r="L9" s="100">
        <v>2</v>
      </c>
      <c r="M9" s="100">
        <v>3</v>
      </c>
      <c r="N9" s="100">
        <v>1</v>
      </c>
      <c r="O9" s="100"/>
      <c r="P9" s="100"/>
      <c r="Q9" s="100">
        <v>1</v>
      </c>
      <c r="R9" s="100"/>
    </row>
    <row r="10" ht="59.25" customHeight="1">
      <c r="A10" t="s" s="95">
        <v>248</v>
      </c>
      <c r="B10" t="s" s="101">
        <v>249</v>
      </c>
      <c r="C10" t="s" s="102">
        <v>250</v>
      </c>
      <c r="D10" s="98">
        <f>(5*COUNT(G10:Q10))-(SUM(G10:Q10))</f>
        <v>13</v>
      </c>
      <c r="E10" s="99">
        <f>AVERAGE(G10:P10)</f>
        <v>1.75</v>
      </c>
      <c r="F10" s="100">
        <f>COUNT(G10:Q10)</f>
        <v>4</v>
      </c>
      <c r="G10" s="100"/>
      <c r="H10" s="100">
        <v>1</v>
      </c>
      <c r="I10" s="100"/>
      <c r="J10" s="100"/>
      <c r="K10" s="100">
        <v>3</v>
      </c>
      <c r="L10" s="100">
        <v>2</v>
      </c>
      <c r="M10" s="100"/>
      <c r="N10" s="100">
        <v>1</v>
      </c>
      <c r="O10" s="100"/>
      <c r="P10" s="100"/>
      <c r="Q10" s="100"/>
      <c r="R10" s="100"/>
    </row>
    <row r="11" ht="59.25" customHeight="1">
      <c r="A11" t="s" s="95">
        <v>237</v>
      </c>
      <c r="B11" t="s" s="101">
        <v>251</v>
      </c>
      <c r="C11" t="s" s="102">
        <v>252</v>
      </c>
      <c r="D11" s="98">
        <f>(5*COUNT(G11:Q11))-(SUM(G11:Q11))</f>
        <v>12</v>
      </c>
      <c r="E11" s="99">
        <f>AVERAGE(G11:P11)</f>
        <v>1</v>
      </c>
      <c r="F11" s="100">
        <f>COUNT(G11:Q11)</f>
        <v>3</v>
      </c>
      <c r="G11" s="100"/>
      <c r="H11" s="100"/>
      <c r="I11" s="100"/>
      <c r="J11" s="100"/>
      <c r="K11" s="100">
        <v>1</v>
      </c>
      <c r="L11" s="100">
        <v>1</v>
      </c>
      <c r="M11" s="100"/>
      <c r="N11" s="100"/>
      <c r="O11" s="100"/>
      <c r="P11" s="100"/>
      <c r="Q11" s="100">
        <v>1</v>
      </c>
      <c r="R11" s="100"/>
    </row>
    <row r="12" ht="59.25" customHeight="1">
      <c r="A12" t="s" s="95">
        <v>237</v>
      </c>
      <c r="B12" t="s" s="96">
        <v>253</v>
      </c>
      <c r="C12" t="s" s="97">
        <v>254</v>
      </c>
      <c r="D12" s="98">
        <f>(5*COUNT(G12:Q12))-(SUM(G12:Q12))</f>
        <v>12</v>
      </c>
      <c r="E12" s="99">
        <f>AVERAGE(G12:P12)</f>
        <v>1</v>
      </c>
      <c r="F12" s="100">
        <f>COUNT(G12:Q12)</f>
        <v>3</v>
      </c>
      <c r="G12" s="100">
        <v>1</v>
      </c>
      <c r="H12" s="100"/>
      <c r="I12" s="100"/>
      <c r="J12" s="100"/>
      <c r="K12" s="100"/>
      <c r="L12" s="100"/>
      <c r="M12" s="100"/>
      <c r="N12" s="100"/>
      <c r="O12" s="100"/>
      <c r="P12" s="100">
        <v>1</v>
      </c>
      <c r="Q12" s="100">
        <v>1</v>
      </c>
      <c r="R12" s="100"/>
    </row>
    <row r="13" ht="59.25" customHeight="1">
      <c r="A13" t="s" s="95">
        <v>255</v>
      </c>
      <c r="B13" t="s" s="96">
        <v>256</v>
      </c>
      <c r="C13" t="s" s="97">
        <v>257</v>
      </c>
      <c r="D13" s="98">
        <f>(5*COUNT(G13:Q13))-(SUM(G13:Q13))</f>
        <v>12</v>
      </c>
      <c r="E13" s="99">
        <f>AVERAGE(G13:P13)</f>
        <v>1</v>
      </c>
      <c r="F13" s="100">
        <f>COUNT(G13:Q13)</f>
        <v>3</v>
      </c>
      <c r="G13" s="100"/>
      <c r="H13" s="100">
        <v>1</v>
      </c>
      <c r="I13" s="100"/>
      <c r="J13" s="100"/>
      <c r="K13" s="100"/>
      <c r="L13" s="100"/>
      <c r="M13" s="100"/>
      <c r="N13" s="100"/>
      <c r="O13" s="100"/>
      <c r="P13" s="100">
        <v>1</v>
      </c>
      <c r="Q13" s="100">
        <v>1</v>
      </c>
      <c r="R13" s="100"/>
    </row>
    <row r="14" ht="59.25" customHeight="1">
      <c r="A14" t="s" s="95">
        <v>40</v>
      </c>
      <c r="B14" t="s" s="103">
        <v>258</v>
      </c>
      <c r="C14" t="s" s="104">
        <v>259</v>
      </c>
      <c r="D14" s="98">
        <f>(5*COUNT(G14:Q14))-(SUM(G14:Q14))</f>
        <v>12</v>
      </c>
      <c r="E14" s="99">
        <f>AVERAGE(G14:P14)</f>
        <v>1</v>
      </c>
      <c r="F14" s="100">
        <f>COUNT(G14:Q14)</f>
        <v>3</v>
      </c>
      <c r="G14" s="100"/>
      <c r="H14" s="100"/>
      <c r="I14" s="100"/>
      <c r="J14" s="100">
        <v>1</v>
      </c>
      <c r="K14" s="100">
        <v>1</v>
      </c>
      <c r="L14" s="100"/>
      <c r="M14" s="100"/>
      <c r="N14" s="100"/>
      <c r="O14" s="100"/>
      <c r="P14" s="100"/>
      <c r="Q14" s="100">
        <v>1</v>
      </c>
      <c r="R14" s="100"/>
    </row>
    <row r="15" ht="59.25" customHeight="1">
      <c r="A15" t="s" s="105">
        <v>242</v>
      </c>
      <c r="B15" t="s" s="106">
        <v>260</v>
      </c>
      <c r="C15" t="s" s="106">
        <v>261</v>
      </c>
      <c r="D15" s="98">
        <f>(5*COUNT(G15:Q15))-(SUM(G15:Q15))</f>
        <v>12</v>
      </c>
      <c r="E15" s="99">
        <f>AVERAGE(G15:P15)</f>
        <v>1</v>
      </c>
      <c r="F15" s="100">
        <f>COUNT(G15:Q15)</f>
        <v>3</v>
      </c>
      <c r="G15" s="100"/>
      <c r="H15" s="100">
        <v>1</v>
      </c>
      <c r="I15" s="100"/>
      <c r="J15" s="100"/>
      <c r="K15" s="100"/>
      <c r="L15" s="100"/>
      <c r="M15" s="100"/>
      <c r="N15" s="100"/>
      <c r="O15" s="100"/>
      <c r="P15" s="100">
        <v>1</v>
      </c>
      <c r="Q15" s="100">
        <v>1</v>
      </c>
      <c r="R15" s="100"/>
    </row>
    <row r="16" ht="59.25" customHeight="1">
      <c r="A16" t="s" s="95">
        <v>248</v>
      </c>
      <c r="B16" t="s" s="109">
        <v>262</v>
      </c>
      <c r="C16" t="s" s="110">
        <v>263</v>
      </c>
      <c r="D16" s="98">
        <f>(5*COUNT(G16:Q16))-(SUM(G16:Q16))</f>
        <v>12</v>
      </c>
      <c r="E16" s="99">
        <f>AVERAGE(G16:P16)</f>
        <v>1</v>
      </c>
      <c r="F16" s="100">
        <f>COUNT(G16:Q16)</f>
        <v>3</v>
      </c>
      <c r="G16" s="100"/>
      <c r="H16" s="100">
        <v>1</v>
      </c>
      <c r="I16" s="100"/>
      <c r="J16" s="100"/>
      <c r="K16" s="100">
        <v>1</v>
      </c>
      <c r="L16" s="100"/>
      <c r="M16" s="100"/>
      <c r="N16" s="100"/>
      <c r="O16" s="100"/>
      <c r="P16" s="100"/>
      <c r="Q16" s="100">
        <v>1</v>
      </c>
      <c r="R16" s="100"/>
    </row>
    <row r="17" ht="59.25" customHeight="1">
      <c r="A17" t="s" s="95">
        <v>237</v>
      </c>
      <c r="B17" t="s" s="96">
        <v>264</v>
      </c>
      <c r="C17" t="s" s="97">
        <v>265</v>
      </c>
      <c r="D17" s="98">
        <f>(5*COUNT(G17:Q17))-(SUM(G17:Q17))</f>
        <v>11</v>
      </c>
      <c r="E17" s="99">
        <f>AVERAGE(G17:P17)</f>
        <v>1.33333333333333</v>
      </c>
      <c r="F17" s="100">
        <f>COUNT(G17:Q17)</f>
        <v>3</v>
      </c>
      <c r="G17" s="100"/>
      <c r="H17" s="100"/>
      <c r="I17" s="100"/>
      <c r="J17" s="100"/>
      <c r="K17" s="100">
        <v>1</v>
      </c>
      <c r="L17" s="100">
        <v>2</v>
      </c>
      <c r="M17" s="100">
        <v>1</v>
      </c>
      <c r="N17" s="100"/>
      <c r="O17" s="100"/>
      <c r="P17" s="100"/>
      <c r="Q17" s="100"/>
      <c r="R17" s="100"/>
    </row>
    <row r="18" ht="59.25" customHeight="1">
      <c r="A18" t="s" s="95">
        <v>248</v>
      </c>
      <c r="B18" t="s" s="101">
        <v>266</v>
      </c>
      <c r="C18" t="s" s="102">
        <v>267</v>
      </c>
      <c r="D18" s="98">
        <f>(5*COUNT(G18:Q18))-(SUM(G18:Q18))</f>
        <v>11</v>
      </c>
      <c r="E18" s="99">
        <f>AVERAGE(G18:P18)</f>
        <v>1.5</v>
      </c>
      <c r="F18" s="100">
        <f>COUNT(G18:Q18)</f>
        <v>3</v>
      </c>
      <c r="G18" s="100"/>
      <c r="H18" s="100"/>
      <c r="I18" s="100"/>
      <c r="J18" s="100"/>
      <c r="K18" s="100"/>
      <c r="L18" s="100"/>
      <c r="M18" s="100">
        <v>2</v>
      </c>
      <c r="N18" s="100">
        <v>1</v>
      </c>
      <c r="O18" s="100"/>
      <c r="P18" s="100"/>
      <c r="Q18" s="100">
        <v>1</v>
      </c>
      <c r="R18" s="100"/>
    </row>
    <row r="19" ht="59.25" customHeight="1">
      <c r="A19" t="s" s="95">
        <v>268</v>
      </c>
      <c r="B19" t="s" s="96">
        <v>269</v>
      </c>
      <c r="C19" t="s" s="97">
        <v>270</v>
      </c>
      <c r="D19" s="98">
        <f>(5*COUNT(G19:Q19))-(SUM(G19:Q19))</f>
        <v>9</v>
      </c>
      <c r="E19" s="99">
        <f>AVERAGE(G19:P19)</f>
        <v>2</v>
      </c>
      <c r="F19" s="100">
        <f>COUNT(G19:Q19)</f>
        <v>3</v>
      </c>
      <c r="G19" s="100"/>
      <c r="H19" s="100"/>
      <c r="I19" s="100">
        <v>2</v>
      </c>
      <c r="J19" s="100">
        <v>2</v>
      </c>
      <c r="K19" s="100"/>
      <c r="L19" s="100">
        <v>2</v>
      </c>
      <c r="M19" s="100"/>
      <c r="N19" s="100"/>
      <c r="O19" s="100"/>
      <c r="P19" s="100"/>
      <c r="Q19" s="100"/>
      <c r="R19" s="100"/>
    </row>
    <row r="20" ht="59.25" customHeight="1">
      <c r="A20" t="s" s="95">
        <v>234</v>
      </c>
      <c r="B20" t="s" s="96">
        <v>271</v>
      </c>
      <c r="C20" t="s" s="97">
        <v>272</v>
      </c>
      <c r="D20" s="98">
        <f>(5*COUNT(G20:Q20))-(SUM(G20:Q20))</f>
        <v>8</v>
      </c>
      <c r="E20" s="99">
        <f>AVERAGE(G20:P20)</f>
        <v>1</v>
      </c>
      <c r="F20" s="100">
        <f>COUNT(G20:Q20)</f>
        <v>2</v>
      </c>
      <c r="G20" s="100"/>
      <c r="H20" s="100">
        <v>1</v>
      </c>
      <c r="I20" s="100"/>
      <c r="J20" s="100"/>
      <c r="K20" s="100"/>
      <c r="L20" s="100">
        <v>1</v>
      </c>
      <c r="M20" s="100"/>
      <c r="N20" s="100"/>
      <c r="O20" s="100"/>
      <c r="P20" s="100"/>
      <c r="Q20" s="100"/>
      <c r="R20" s="100"/>
    </row>
    <row r="21" ht="59.25" customHeight="1">
      <c r="A21" t="s" s="95">
        <v>237</v>
      </c>
      <c r="B21" t="s" s="101">
        <v>273</v>
      </c>
      <c r="C21" t="s" s="102">
        <v>274</v>
      </c>
      <c r="D21" s="98">
        <f>(5*COUNT(G21:Q21))-(SUM(G21:Q21))</f>
        <v>8</v>
      </c>
      <c r="E21" s="99">
        <f>AVERAGE(G21:P21)</f>
        <v>1</v>
      </c>
      <c r="F21" s="100">
        <f>COUNT(G21:Q21)</f>
        <v>2</v>
      </c>
      <c r="G21" s="100"/>
      <c r="H21" s="100"/>
      <c r="I21" s="100"/>
      <c r="J21" s="100"/>
      <c r="K21" s="100">
        <v>1</v>
      </c>
      <c r="L21" s="100"/>
      <c r="M21" s="100"/>
      <c r="N21" s="100"/>
      <c r="O21" s="100"/>
      <c r="P21" s="100"/>
      <c r="Q21" s="100">
        <v>1</v>
      </c>
      <c r="R21" s="100"/>
    </row>
    <row r="22" ht="59.25" customHeight="1">
      <c r="A22" t="s" s="95">
        <v>275</v>
      </c>
      <c r="B22" t="s" s="101">
        <v>276</v>
      </c>
      <c r="C22" t="s" s="102">
        <v>277</v>
      </c>
      <c r="D22" s="98">
        <f>(5*COUNT(G22:Q22))-(SUM(G22:Q22))</f>
        <v>8</v>
      </c>
      <c r="E22" s="99">
        <f>AVERAGE(G22:P22)</f>
        <v>1</v>
      </c>
      <c r="F22" s="100">
        <f>COUNT(G22:Q22)</f>
        <v>2</v>
      </c>
      <c r="G22" s="100"/>
      <c r="H22" s="100">
        <v>1</v>
      </c>
      <c r="I22" s="100"/>
      <c r="J22" s="100"/>
      <c r="K22" s="100"/>
      <c r="L22" s="100"/>
      <c r="M22" s="100"/>
      <c r="N22" s="100"/>
      <c r="O22" s="100"/>
      <c r="P22" s="100"/>
      <c r="Q22" s="100">
        <v>1</v>
      </c>
      <c r="R22" s="100"/>
    </row>
    <row r="23" ht="59.25" customHeight="1">
      <c r="A23" t="s" s="95">
        <v>231</v>
      </c>
      <c r="B23" t="s" s="96">
        <v>278</v>
      </c>
      <c r="C23" t="s" s="97">
        <v>279</v>
      </c>
      <c r="D23" s="98">
        <f>(5*COUNT(G23:Q23))-(SUM(G23:Q23))</f>
        <v>8</v>
      </c>
      <c r="E23" s="99">
        <f>AVERAGE(G23:P23)</f>
        <v>1</v>
      </c>
      <c r="F23" s="100">
        <f>COUNT(G23:Q23)</f>
        <v>2</v>
      </c>
      <c r="G23" s="100"/>
      <c r="H23" s="100"/>
      <c r="I23" s="100">
        <v>1</v>
      </c>
      <c r="J23" s="100"/>
      <c r="K23" s="100"/>
      <c r="L23" s="100"/>
      <c r="M23" s="100"/>
      <c r="N23" s="100"/>
      <c r="O23" s="100"/>
      <c r="P23" s="100">
        <v>1</v>
      </c>
      <c r="Q23" s="100"/>
      <c r="R23" s="100"/>
    </row>
    <row r="24" ht="59.25" customHeight="1">
      <c r="A24" t="s" s="95">
        <v>242</v>
      </c>
      <c r="B24" t="s" s="96">
        <v>280</v>
      </c>
      <c r="C24" t="s" s="102">
        <v>281</v>
      </c>
      <c r="D24" s="98">
        <f>(5*COUNT(G24:Q24))-(SUM(G24:Q24))</f>
        <v>8</v>
      </c>
      <c r="E24" s="99">
        <f>AVERAGE(G24:P24)</f>
        <v>1</v>
      </c>
      <c r="F24" s="100">
        <f>COUNT(G24:Q24)</f>
        <v>2</v>
      </c>
      <c r="G24" s="100"/>
      <c r="H24" s="100"/>
      <c r="I24" s="100"/>
      <c r="J24" s="100"/>
      <c r="K24" s="100">
        <v>1</v>
      </c>
      <c r="L24" s="100"/>
      <c r="M24" s="100"/>
      <c r="N24" s="100">
        <v>1</v>
      </c>
      <c r="O24" s="100"/>
      <c r="P24" s="100"/>
      <c r="Q24" s="100"/>
      <c r="R24" s="100"/>
    </row>
    <row r="25" ht="59.25" customHeight="1">
      <c r="A25" t="s" s="95">
        <v>282</v>
      </c>
      <c r="B25" t="s" s="96">
        <v>283</v>
      </c>
      <c r="C25" t="s" s="102">
        <v>284</v>
      </c>
      <c r="D25" s="98">
        <f>(5*COUNT(G25:Q25))-(SUM(G25:Q25))</f>
        <v>8</v>
      </c>
      <c r="E25" s="99">
        <f>AVERAGE(G25:P25)</f>
        <v>1</v>
      </c>
      <c r="F25" s="100">
        <f>COUNT(G25:Q25)</f>
        <v>2</v>
      </c>
      <c r="G25" s="100"/>
      <c r="H25" s="100"/>
      <c r="I25" s="100"/>
      <c r="J25" s="100"/>
      <c r="K25" s="100">
        <v>1</v>
      </c>
      <c r="L25" s="100">
        <v>1</v>
      </c>
      <c r="M25" s="100"/>
      <c r="N25" s="100"/>
      <c r="O25" s="100"/>
      <c r="P25" s="100"/>
      <c r="Q25" s="100"/>
      <c r="R25" s="100"/>
    </row>
    <row r="26" ht="59.25" customHeight="1">
      <c r="A26" t="s" s="95">
        <v>248</v>
      </c>
      <c r="B26" t="s" s="101">
        <v>285</v>
      </c>
      <c r="C26" t="s" s="102">
        <v>286</v>
      </c>
      <c r="D26" s="98">
        <f>(5*COUNT(G26:Q26))-(SUM(G26:Q26))</f>
        <v>8</v>
      </c>
      <c r="E26" s="99">
        <f>AVERAGE(G26:P26)</f>
        <v>1</v>
      </c>
      <c r="F26" s="100">
        <f>COUNT(G26:Q26)</f>
        <v>2</v>
      </c>
      <c r="G26" s="100"/>
      <c r="H26" s="100">
        <v>1</v>
      </c>
      <c r="I26" s="100"/>
      <c r="J26" s="100">
        <v>1</v>
      </c>
      <c r="K26" s="100"/>
      <c r="L26" s="100"/>
      <c r="M26" s="100"/>
      <c r="N26" s="100"/>
      <c r="O26" s="100"/>
      <c r="P26" s="100"/>
      <c r="Q26" s="100"/>
      <c r="R26" s="100"/>
    </row>
    <row r="27" ht="59.25" customHeight="1">
      <c r="A27" t="s" s="95">
        <v>248</v>
      </c>
      <c r="B27" t="s" s="101">
        <v>287</v>
      </c>
      <c r="C27" t="s" s="102">
        <v>288</v>
      </c>
      <c r="D27" s="98">
        <f>(5*COUNT(G27:Q27))-(SUM(G27:Q27))</f>
        <v>8</v>
      </c>
      <c r="E27" s="99">
        <f>AVERAGE(G27:P27)</f>
        <v>1</v>
      </c>
      <c r="F27" s="100">
        <f>COUNT(G27:Q27)</f>
        <v>2</v>
      </c>
      <c r="G27" s="100"/>
      <c r="H27" s="100">
        <v>1</v>
      </c>
      <c r="I27" s="100"/>
      <c r="J27" s="100"/>
      <c r="K27" s="100"/>
      <c r="L27" s="100"/>
      <c r="M27" s="100"/>
      <c r="N27" s="100"/>
      <c r="O27" s="100"/>
      <c r="P27" s="100"/>
      <c r="Q27" s="100">
        <v>1</v>
      </c>
      <c r="R27" s="100"/>
    </row>
    <row r="28" ht="59.25" customHeight="1">
      <c r="A28" t="s" s="95">
        <v>289</v>
      </c>
      <c r="B28" t="s" s="96">
        <v>290</v>
      </c>
      <c r="C28" s="111"/>
      <c r="D28" s="98">
        <f>(5*COUNT(G28:Q28))-(SUM(G28:Q28))</f>
        <v>8</v>
      </c>
      <c r="E28" s="99">
        <f>AVERAGE(G28:P28)</f>
        <v>1</v>
      </c>
      <c r="F28" s="100">
        <f>COUNT(G28:Q28)</f>
        <v>2</v>
      </c>
      <c r="G28" s="100"/>
      <c r="H28" s="100"/>
      <c r="I28" s="100"/>
      <c r="J28" s="100"/>
      <c r="K28" s="100"/>
      <c r="L28" s="100"/>
      <c r="M28" s="100"/>
      <c r="N28" s="100">
        <v>1</v>
      </c>
      <c r="O28" s="100"/>
      <c r="P28" s="100"/>
      <c r="Q28" s="100">
        <v>1</v>
      </c>
      <c r="R28" s="100"/>
    </row>
    <row r="29" ht="59.25" customHeight="1">
      <c r="A29" t="s" s="95">
        <v>282</v>
      </c>
      <c r="B29" t="s" s="101">
        <v>291</v>
      </c>
      <c r="C29" t="s" s="102">
        <v>292</v>
      </c>
      <c r="D29" s="98">
        <f>(5*COUNT(G29:Q29))-(SUM(G29:Q29))</f>
        <v>7</v>
      </c>
      <c r="E29" s="99">
        <f>AVERAGE(G29:P29)</f>
        <v>1.5</v>
      </c>
      <c r="F29" s="100">
        <f>COUNT(G29:Q29)</f>
        <v>2</v>
      </c>
      <c r="G29" s="100"/>
      <c r="H29" s="100"/>
      <c r="I29" s="100"/>
      <c r="J29" s="100"/>
      <c r="K29" s="100"/>
      <c r="L29" s="100"/>
      <c r="M29" s="100">
        <v>1</v>
      </c>
      <c r="N29" s="100"/>
      <c r="O29" s="100">
        <v>2</v>
      </c>
      <c r="P29" s="100"/>
      <c r="Q29" s="100"/>
      <c r="R29" s="100"/>
    </row>
    <row r="30" ht="59.25" customHeight="1">
      <c r="A30" t="s" s="95">
        <v>248</v>
      </c>
      <c r="B30" t="s" s="101">
        <v>293</v>
      </c>
      <c r="C30" t="s" s="102">
        <v>294</v>
      </c>
      <c r="D30" s="98">
        <f>(5*COUNT(G30:Q30))-(SUM(G30:Q30))</f>
        <v>7</v>
      </c>
      <c r="E30" s="99">
        <f>AVERAGE(G30:P30)</f>
        <v>1.5</v>
      </c>
      <c r="F30" s="100">
        <f>COUNT(G30:Q30)</f>
        <v>2</v>
      </c>
      <c r="G30" s="100"/>
      <c r="H30" s="100">
        <v>1</v>
      </c>
      <c r="I30" s="100"/>
      <c r="J30" s="100"/>
      <c r="K30" s="100"/>
      <c r="L30" s="100">
        <v>2</v>
      </c>
      <c r="M30" s="100"/>
      <c r="N30" s="100"/>
      <c r="O30" s="100"/>
      <c r="P30" s="100"/>
      <c r="Q30" s="100"/>
      <c r="R30" s="100"/>
    </row>
    <row r="31" ht="59.25" customHeight="1">
      <c r="A31" t="s" s="95">
        <v>248</v>
      </c>
      <c r="B31" t="s" s="101">
        <v>295</v>
      </c>
      <c r="C31" t="s" s="102">
        <v>296</v>
      </c>
      <c r="D31" s="98">
        <f>(5*COUNT(G31:Q31))-(SUM(G31:Q31))</f>
        <v>7</v>
      </c>
      <c r="E31" s="99">
        <f>AVERAGE(G31:P31)</f>
        <v>2</v>
      </c>
      <c r="F31" s="100">
        <f>COUNT(G31:Q31)</f>
        <v>2</v>
      </c>
      <c r="G31" s="100"/>
      <c r="H31" s="3"/>
      <c r="I31" s="3"/>
      <c r="J31" s="100"/>
      <c r="K31" s="100"/>
      <c r="L31" s="3"/>
      <c r="M31" s="100"/>
      <c r="N31" s="100"/>
      <c r="O31" s="100">
        <v>2</v>
      </c>
      <c r="P31" s="100"/>
      <c r="Q31" s="100">
        <v>1</v>
      </c>
      <c r="R31" s="100"/>
    </row>
    <row r="32" ht="59.25" customHeight="1">
      <c r="A32" t="s" s="95">
        <v>275</v>
      </c>
      <c r="B32" t="s" s="101">
        <v>297</v>
      </c>
      <c r="C32" t="s" s="104">
        <v>298</v>
      </c>
      <c r="D32" s="98">
        <f>(5*COUNT(G32:Q32))-(SUM(G32:Q32))</f>
        <v>4</v>
      </c>
      <c r="E32" s="99">
        <f>AVERAGE(G32:P32)</f>
        <v>1</v>
      </c>
      <c r="F32" s="100">
        <f>COUNT(G32:Q32)</f>
        <v>1</v>
      </c>
      <c r="G32" s="100"/>
      <c r="H32" s="100">
        <v>1</v>
      </c>
      <c r="I32" s="100"/>
      <c r="J32" s="100"/>
      <c r="K32" s="100"/>
      <c r="L32" s="100"/>
      <c r="M32" s="100"/>
      <c r="N32" s="100"/>
      <c r="O32" s="100"/>
      <c r="P32" s="100"/>
      <c r="Q32" s="100"/>
      <c r="R32" s="100"/>
    </row>
    <row r="33" ht="59.25" customHeight="1">
      <c r="A33" t="s" s="95">
        <v>282</v>
      </c>
      <c r="B33" t="s" s="97">
        <v>299</v>
      </c>
      <c r="C33" t="s" s="106">
        <v>300</v>
      </c>
      <c r="D33" s="98">
        <f>(5*COUNT(G33:Q33))-(SUM(G33:Q33))</f>
        <v>4</v>
      </c>
      <c r="E33" s="99">
        <f>AVERAGE(G33:P33)</f>
        <v>1</v>
      </c>
      <c r="F33" s="100">
        <f>COUNT(G33:Q33)</f>
        <v>1</v>
      </c>
      <c r="G33" s="100"/>
      <c r="H33" s="100"/>
      <c r="I33" s="100"/>
      <c r="J33" s="100"/>
      <c r="K33" s="100"/>
      <c r="L33" s="100"/>
      <c r="M33" s="100"/>
      <c r="N33" s="100"/>
      <c r="O33" s="100"/>
      <c r="P33" s="100">
        <v>1</v>
      </c>
      <c r="Q33" s="100"/>
      <c r="R33" s="100"/>
    </row>
    <row r="34" ht="59.25" customHeight="1">
      <c r="A34" t="s" s="95">
        <v>282</v>
      </c>
      <c r="B34" t="s" s="101">
        <v>301</v>
      </c>
      <c r="C34" t="s" s="110">
        <v>302</v>
      </c>
      <c r="D34" s="98">
        <f>(5*COUNT(G34:Q34))-(SUM(G34:Q34))</f>
        <v>4</v>
      </c>
      <c r="E34" s="99">
        <f>AVERAGE(G34:P34)</f>
        <v>1</v>
      </c>
      <c r="F34" s="100">
        <f>COUNT(G34:Q34)</f>
        <v>1</v>
      </c>
      <c r="G34" s="100"/>
      <c r="H34" s="100">
        <v>1</v>
      </c>
      <c r="I34" s="100"/>
      <c r="J34" s="100"/>
      <c r="K34" s="100"/>
      <c r="L34" s="100"/>
      <c r="M34" s="100"/>
      <c r="N34" s="100"/>
      <c r="O34" s="100"/>
      <c r="P34" s="100"/>
      <c r="Q34" s="100"/>
      <c r="R34" s="100"/>
    </row>
    <row r="35" ht="59.25" customHeight="1">
      <c r="A35" t="s" s="95">
        <v>248</v>
      </c>
      <c r="B35" t="s" s="101">
        <v>303</v>
      </c>
      <c r="C35" t="s" s="102">
        <v>304</v>
      </c>
      <c r="D35" s="98">
        <f>(5*COUNT(G35:Q35))-(SUM(G35:Q35))</f>
        <v>4</v>
      </c>
      <c r="E35" s="99">
        <f>AVERAGE(G35:P35)</f>
        <v>1</v>
      </c>
      <c r="F35" s="100">
        <f>COUNT(G35:Q35)</f>
        <v>1</v>
      </c>
      <c r="G35" s="100"/>
      <c r="H35" s="100"/>
      <c r="I35" s="100"/>
      <c r="J35" s="100"/>
      <c r="K35" s="100">
        <v>1</v>
      </c>
      <c r="L35" s="100"/>
      <c r="M35" s="100"/>
      <c r="N35" s="100"/>
      <c r="O35" s="100"/>
      <c r="P35" s="100"/>
      <c r="Q35" s="100"/>
      <c r="R35" s="100"/>
    </row>
    <row r="36" ht="59.25" customHeight="1">
      <c r="A36" t="s" s="95">
        <v>248</v>
      </c>
      <c r="B36" t="s" s="101">
        <v>305</v>
      </c>
      <c r="C36" t="s" s="102">
        <v>306</v>
      </c>
      <c r="D36" s="98">
        <f>(5*COUNT(G36:Q36))-(SUM(G36:Q36))</f>
        <v>4</v>
      </c>
      <c r="E36" s="99">
        <f>AVERAGE(G36:P36)</f>
        <v>1</v>
      </c>
      <c r="F36" s="100">
        <f>COUNT(G36:Q36)</f>
        <v>1</v>
      </c>
      <c r="G36" s="100"/>
      <c r="H36" s="100"/>
      <c r="I36" s="100"/>
      <c r="J36" s="100"/>
      <c r="K36" s="100"/>
      <c r="L36" s="100">
        <v>1</v>
      </c>
      <c r="M36" s="100"/>
      <c r="N36" s="100"/>
      <c r="O36" s="100"/>
      <c r="P36" s="100"/>
      <c r="Q36" s="100"/>
      <c r="R36" s="100"/>
    </row>
    <row r="37" ht="59.25" customHeight="1">
      <c r="A37" t="s" s="95">
        <v>248</v>
      </c>
      <c r="B37" t="s" s="101">
        <v>307</v>
      </c>
      <c r="C37" t="s" s="102">
        <v>308</v>
      </c>
      <c r="D37" s="98">
        <f>(5*COUNT(G37:Q37))-(SUM(G37:Q37))</f>
        <v>3</v>
      </c>
      <c r="E37" s="99">
        <f>AVERAGE(G37:P37)</f>
        <v>2</v>
      </c>
      <c r="F37" s="100">
        <f>COUNT(G37:Q37)</f>
        <v>1</v>
      </c>
      <c r="G37" s="100"/>
      <c r="H37" s="100"/>
      <c r="I37" s="100"/>
      <c r="J37" s="100"/>
      <c r="K37" s="100">
        <v>2</v>
      </c>
      <c r="L37" s="100"/>
      <c r="M37" s="100"/>
      <c r="N37" s="100"/>
      <c r="O37" s="100"/>
      <c r="P37" s="100"/>
      <c r="Q37" s="100"/>
      <c r="R37" s="100"/>
    </row>
    <row r="38" ht="59.25" customHeight="1">
      <c r="A38" t="s" s="95">
        <v>248</v>
      </c>
      <c r="B38" t="s" s="101">
        <v>309</v>
      </c>
      <c r="C38" t="s" s="102">
        <v>310</v>
      </c>
      <c r="D38" s="98">
        <f>(5*COUNT(G38:Q38))-(SUM(G38:Q38))</f>
        <v>3</v>
      </c>
      <c r="E38" s="99">
        <f>AVERAGE(G38:P38)</f>
        <v>2</v>
      </c>
      <c r="F38" s="100">
        <f>COUNT(G38:Q38)</f>
        <v>1</v>
      </c>
      <c r="G38" s="100"/>
      <c r="H38" s="100"/>
      <c r="I38" s="100"/>
      <c r="J38" s="100"/>
      <c r="K38" s="100">
        <v>2</v>
      </c>
      <c r="L38" s="100"/>
      <c r="M38" s="100"/>
      <c r="N38" s="100"/>
      <c r="O38" s="100"/>
      <c r="P38" s="100"/>
      <c r="Q38" s="100"/>
      <c r="R38" s="100"/>
    </row>
    <row r="39" ht="59.25" customHeight="1">
      <c r="A39" t="s" s="95">
        <v>248</v>
      </c>
      <c r="B39" t="s" s="103">
        <v>311</v>
      </c>
      <c r="C39" t="s" s="104">
        <v>312</v>
      </c>
      <c r="D39" s="98">
        <f>(5*COUNT(G39:Q39))-(SUM(G39:Q39))</f>
        <v>3</v>
      </c>
      <c r="E39" s="99">
        <f>AVERAGE(G39:P39)</f>
        <v>2</v>
      </c>
      <c r="F39" s="100">
        <f>COUNT(G39:Q39)</f>
        <v>1</v>
      </c>
      <c r="G39" s="100"/>
      <c r="H39" s="100"/>
      <c r="I39" s="100"/>
      <c r="J39" s="100"/>
      <c r="K39" s="100">
        <v>2</v>
      </c>
      <c r="L39" s="100"/>
      <c r="M39" s="100"/>
      <c r="N39" s="100"/>
      <c r="O39" s="100"/>
      <c r="P39" s="100"/>
      <c r="Q39" s="100"/>
      <c r="R39" s="100"/>
    </row>
    <row r="40" ht="59.25" customHeight="1">
      <c r="A40" t="s" s="105">
        <v>248</v>
      </c>
      <c r="B40" t="s" s="106">
        <v>313</v>
      </c>
      <c r="C40" t="s" s="106">
        <v>314</v>
      </c>
      <c r="D40" s="98">
        <f>(5*COUNT(G40:Q40))-(SUM(G40:Q40))</f>
        <v>3</v>
      </c>
      <c r="E40" s="99">
        <f>AVERAGE(G40:P40)</f>
        <v>2</v>
      </c>
      <c r="F40" s="100">
        <f>COUNT(G40:Q40)</f>
        <v>1</v>
      </c>
      <c r="G40" s="100"/>
      <c r="H40" s="100"/>
      <c r="I40" s="100"/>
      <c r="J40" s="100">
        <v>2</v>
      </c>
      <c r="K40" s="100"/>
      <c r="L40" s="100"/>
      <c r="M40" s="100"/>
      <c r="N40" s="100"/>
      <c r="O40" s="100"/>
      <c r="P40" s="100"/>
      <c r="Q40" s="100"/>
      <c r="R40" s="100"/>
    </row>
    <row r="41" ht="59.25" customHeight="1">
      <c r="A41" t="s" s="95">
        <v>289</v>
      </c>
      <c r="B41" t="s" s="109">
        <v>315</v>
      </c>
      <c r="C41" t="s" s="110">
        <v>316</v>
      </c>
      <c r="D41" s="98">
        <f>(5*COUNT(G41:Q41))-(SUM(G41:Q41))</f>
        <v>3</v>
      </c>
      <c r="E41" s="99">
        <f>AVERAGE(G41:P41)</f>
        <v>2</v>
      </c>
      <c r="F41" s="100">
        <f>COUNT(G41:Q41)</f>
        <v>1</v>
      </c>
      <c r="G41" s="100"/>
      <c r="H41" s="100"/>
      <c r="I41" s="100"/>
      <c r="J41" s="100"/>
      <c r="K41" s="100"/>
      <c r="L41" s="100"/>
      <c r="M41" s="100">
        <v>2</v>
      </c>
      <c r="N41" s="100"/>
      <c r="O41" s="100"/>
      <c r="P41" s="100"/>
      <c r="Q41" s="100"/>
      <c r="R41" s="100"/>
    </row>
    <row r="42" ht="59.25" customHeight="1">
      <c r="A42" t="s" s="95">
        <v>40</v>
      </c>
      <c r="B42" t="s" s="101">
        <v>317</v>
      </c>
      <c r="C42" t="s" s="102">
        <v>318</v>
      </c>
      <c r="D42" s="98">
        <f>(5*COUNT(G42:Q42))-(SUM(G42:Q42))</f>
        <v>3</v>
      </c>
      <c r="E42" s="99">
        <f>AVERAGE(G42:P42)</f>
        <v>2</v>
      </c>
      <c r="F42" s="100">
        <f>COUNT(G42:Q42)</f>
        <v>1</v>
      </c>
      <c r="G42" s="100"/>
      <c r="H42" s="100"/>
      <c r="I42" s="100"/>
      <c r="J42" s="100"/>
      <c r="K42" s="100"/>
      <c r="L42" s="100"/>
      <c r="M42" s="100"/>
      <c r="N42" s="100"/>
      <c r="O42" s="100">
        <v>2</v>
      </c>
      <c r="P42" s="100"/>
      <c r="Q42" s="100"/>
      <c r="R42" s="100"/>
    </row>
    <row r="43" ht="59.25" customHeight="1">
      <c r="A43" t="s" s="95">
        <v>245</v>
      </c>
      <c r="B43" t="s" s="96">
        <v>319</v>
      </c>
      <c r="C43" t="s" s="97">
        <v>320</v>
      </c>
      <c r="D43" s="98">
        <f>(5*COUNT(G43:Q43))-(SUM(G43:Q43))</f>
        <v>2</v>
      </c>
      <c r="E43" s="99">
        <f>AVERAGE(G43:P43)</f>
        <v>3</v>
      </c>
      <c r="F43" s="100">
        <f>COUNT(G43:Q43)</f>
        <v>1</v>
      </c>
      <c r="G43" s="100">
        <v>3</v>
      </c>
      <c r="H43" s="100"/>
      <c r="I43" s="100"/>
      <c r="J43" s="100"/>
      <c r="K43" s="100"/>
      <c r="L43" s="100"/>
      <c r="M43" s="100"/>
      <c r="N43" s="100"/>
      <c r="O43" s="100"/>
      <c r="P43" s="100"/>
      <c r="Q43" s="100"/>
      <c r="R43" s="100"/>
    </row>
    <row r="44" ht="59.25" customHeight="1">
      <c r="A44" t="s" s="95">
        <v>245</v>
      </c>
      <c r="B44" t="s" s="101">
        <v>321</v>
      </c>
      <c r="C44" t="s" s="102">
        <v>322</v>
      </c>
      <c r="D44" s="98">
        <f>(5*COUNT(G44:Q44))-(SUM(G44:Q44))</f>
        <v>2</v>
      </c>
      <c r="E44" s="99">
        <f>AVERAGE(G44:P44)</f>
        <v>3</v>
      </c>
      <c r="F44" s="100">
        <f>COUNT(G44:Q44)</f>
        <v>1</v>
      </c>
      <c r="G44" s="100"/>
      <c r="H44" s="100"/>
      <c r="I44" s="100"/>
      <c r="J44" s="100"/>
      <c r="K44" s="100">
        <v>3</v>
      </c>
      <c r="L44" s="100"/>
      <c r="M44" s="100"/>
      <c r="N44" s="100"/>
      <c r="O44" s="100"/>
      <c r="P44" s="100"/>
      <c r="Q44" s="100"/>
      <c r="R44" s="100"/>
    </row>
    <row r="45" ht="59.25" customHeight="1">
      <c r="A45" t="s" s="95">
        <v>323</v>
      </c>
      <c r="B45" t="s" s="101">
        <v>324</v>
      </c>
      <c r="C45" t="s" s="102">
        <v>325</v>
      </c>
      <c r="D45" s="98">
        <f>(5*COUNT(G45:Q45))-(SUM(G45:Q45))</f>
        <v>1</v>
      </c>
      <c r="E45" s="99">
        <f>AVERAGE(G45:P45)</f>
        <v>4</v>
      </c>
      <c r="F45" s="100">
        <f>COUNT(G45:Q45)</f>
        <v>1</v>
      </c>
      <c r="G45" s="100"/>
      <c r="H45" s="100"/>
      <c r="I45" s="100"/>
      <c r="J45" s="100"/>
      <c r="K45" s="100">
        <v>4</v>
      </c>
      <c r="L45" s="100"/>
      <c r="M45" s="100"/>
      <c r="N45" s="100"/>
      <c r="O45" s="100"/>
      <c r="P45" s="100"/>
      <c r="Q45" s="100"/>
      <c r="R45" s="100"/>
    </row>
    <row r="46" ht="59.25" customHeight="1">
      <c r="A46" t="s" s="95">
        <v>248</v>
      </c>
      <c r="B46" t="s" s="101">
        <v>326</v>
      </c>
      <c r="C46" t="s" s="97">
        <v>327</v>
      </c>
      <c r="D46" s="98">
        <f>(5*COUNT(G46:Q46))-(SUM(G46:Q46))</f>
        <v>1</v>
      </c>
      <c r="E46" s="99">
        <f>AVERAGE(G46:P46)</f>
        <v>4</v>
      </c>
      <c r="F46" s="100">
        <f>COUNT(G46:Q46)</f>
        <v>1</v>
      </c>
      <c r="G46" s="112"/>
      <c r="H46" s="112"/>
      <c r="I46" s="112"/>
      <c r="J46" s="112"/>
      <c r="K46" s="112">
        <v>4</v>
      </c>
      <c r="L46" s="112"/>
      <c r="M46" s="112"/>
      <c r="N46" s="112"/>
      <c r="O46" s="112"/>
      <c r="P46" s="112"/>
      <c r="Q46" s="112"/>
      <c r="R46" s="100"/>
    </row>
    <row r="47" ht="25.5" customHeight="1">
      <c r="A47" s="113"/>
      <c r="B47" s="114"/>
      <c r="C47" s="114"/>
      <c r="D47" s="115"/>
      <c r="E47" s="116"/>
      <c r="F47" s="117"/>
      <c r="G47" t="s" s="118">
        <v>328</v>
      </c>
      <c r="H47" s="119"/>
      <c r="I47" s="119"/>
      <c r="J47" s="119"/>
      <c r="K47" s="119"/>
      <c r="L47" s="119"/>
      <c r="M47" s="119"/>
      <c r="N47" s="119"/>
      <c r="O47" s="119"/>
      <c r="P47" s="119"/>
      <c r="Q47" s="119"/>
      <c r="R47" s="120"/>
    </row>
    <row r="48" ht="13.65" customHeight="1">
      <c r="A48" s="3"/>
      <c r="B48" s="3"/>
      <c r="C48" s="3"/>
      <c r="D48" s="3"/>
      <c r="E48" s="3"/>
      <c r="F48" s="3"/>
      <c r="G48" s="115"/>
      <c r="H48" s="115"/>
      <c r="I48" s="115"/>
      <c r="J48" s="115"/>
      <c r="K48" s="115"/>
      <c r="L48" s="115"/>
      <c r="M48" s="115"/>
      <c r="N48" s="115"/>
      <c r="O48" s="115"/>
      <c r="P48" s="115"/>
      <c r="Q48" s="115"/>
      <c r="R48" s="3"/>
    </row>
    <row r="49" ht="13.65" customHeight="1">
      <c r="A49" s="3"/>
      <c r="B49" s="3"/>
      <c r="C49" s="3"/>
      <c r="D49" s="3"/>
      <c r="E49" s="3"/>
      <c r="F49" s="3"/>
      <c r="G49" s="3"/>
      <c r="H49" s="3"/>
      <c r="I49" s="3"/>
      <c r="J49" s="3"/>
      <c r="K49" s="3"/>
      <c r="L49" s="3"/>
      <c r="M49" s="3"/>
      <c r="N49" s="3"/>
      <c r="O49" s="3"/>
      <c r="P49" s="3"/>
      <c r="Q49" s="3"/>
      <c r="R49" s="3"/>
    </row>
    <row r="50" ht="13.65" customHeight="1">
      <c r="A50" s="3"/>
      <c r="B50" s="3"/>
      <c r="C50" s="3"/>
      <c r="D50" s="3"/>
      <c r="E50" s="3"/>
      <c r="F50" s="3"/>
      <c r="G50" s="3"/>
      <c r="H50" s="3"/>
      <c r="I50" s="3"/>
      <c r="J50" s="3"/>
      <c r="K50" s="3"/>
      <c r="L50" s="3"/>
      <c r="M50" s="3"/>
      <c r="N50" s="3"/>
      <c r="O50" s="3"/>
      <c r="P50" s="3"/>
      <c r="Q50" s="3"/>
      <c r="R50" s="3"/>
    </row>
    <row r="51" ht="13.65" customHeight="1">
      <c r="A51" s="3"/>
      <c r="B51" s="3"/>
      <c r="C51" s="3"/>
      <c r="D51" s="3"/>
      <c r="E51" s="3"/>
      <c r="F51" s="3"/>
      <c r="G51" s="3"/>
      <c r="H51" s="3"/>
      <c r="I51" s="3"/>
      <c r="J51" s="3"/>
      <c r="K51" s="3"/>
      <c r="L51" s="3"/>
      <c r="M51" s="3"/>
      <c r="N51" s="3"/>
      <c r="O51" s="3"/>
      <c r="P51" s="3"/>
      <c r="Q51" s="3"/>
      <c r="R51" s="3"/>
    </row>
    <row r="52" ht="13.65" customHeight="1">
      <c r="A52" s="121"/>
      <c r="B52" s="3"/>
      <c r="C52" s="3"/>
      <c r="D52" s="3"/>
      <c r="E52" s="3"/>
      <c r="F52" s="3"/>
      <c r="G52" s="3"/>
      <c r="H52" s="3"/>
      <c r="I52" s="3"/>
      <c r="J52" s="3"/>
      <c r="K52" s="3"/>
      <c r="L52" s="3"/>
      <c r="M52" s="3"/>
      <c r="N52" s="3"/>
      <c r="O52" s="3"/>
      <c r="P52" s="3"/>
      <c r="Q52" s="3"/>
      <c r="R52" s="3"/>
    </row>
    <row r="53" ht="16.6" customHeight="1">
      <c r="A53" s="122">
        <v>28</v>
      </c>
      <c r="B53" s="85"/>
      <c r="C53" s="3"/>
      <c r="D53" s="3"/>
      <c r="E53" s="3"/>
      <c r="F53" s="3"/>
      <c r="G53" s="3"/>
      <c r="H53" s="3"/>
      <c r="I53" s="3"/>
      <c r="J53" s="3"/>
      <c r="K53" s="3"/>
      <c r="L53" s="3"/>
      <c r="M53" s="3"/>
      <c r="N53" s="3"/>
      <c r="O53" s="3"/>
      <c r="P53" s="3"/>
      <c r="Q53" s="3"/>
      <c r="R53" s="3"/>
    </row>
    <row r="54" ht="16.6" customHeight="1">
      <c r="A54" s="122">
        <v>26</v>
      </c>
      <c r="B54" s="85"/>
      <c r="C54" s="3"/>
      <c r="D54" s="3"/>
      <c r="E54" s="3"/>
      <c r="F54" s="3"/>
      <c r="G54" s="3"/>
      <c r="H54" s="3"/>
      <c r="I54" s="3"/>
      <c r="J54" s="3"/>
      <c r="K54" s="3"/>
      <c r="L54" s="3"/>
      <c r="M54" s="3"/>
      <c r="N54" s="3"/>
      <c r="O54" s="3"/>
      <c r="P54" s="3"/>
      <c r="Q54" s="3"/>
      <c r="R54" s="3"/>
    </row>
    <row r="55" ht="16.6" customHeight="1">
      <c r="A55" s="122">
        <v>16</v>
      </c>
      <c r="B55" s="85"/>
      <c r="C55" s="3"/>
      <c r="D55" s="3"/>
      <c r="E55" s="3"/>
      <c r="F55" s="3"/>
      <c r="G55" s="3"/>
      <c r="H55" s="3"/>
      <c r="I55" s="3"/>
      <c r="J55" s="3"/>
      <c r="K55" s="3"/>
      <c r="L55" s="3"/>
      <c r="M55" s="3"/>
      <c r="N55" s="3"/>
      <c r="O55" s="3"/>
      <c r="P55" s="3"/>
      <c r="Q55" s="3"/>
      <c r="R55" s="3"/>
    </row>
    <row r="56" ht="16.6" customHeight="1">
      <c r="A56" s="122">
        <v>16</v>
      </c>
      <c r="B56" s="85"/>
      <c r="C56" s="3"/>
      <c r="D56" s="3"/>
      <c r="E56" s="3"/>
      <c r="F56" s="3"/>
      <c r="G56" s="3"/>
      <c r="H56" s="3"/>
      <c r="I56" s="3"/>
      <c r="J56" s="3"/>
      <c r="K56" s="3"/>
      <c r="L56" s="3"/>
      <c r="M56" s="3"/>
      <c r="N56" s="3"/>
      <c r="O56" s="3"/>
      <c r="P56" s="3"/>
      <c r="Q56" s="3"/>
      <c r="R56" s="3"/>
    </row>
    <row r="57" ht="16.6" customHeight="1">
      <c r="A57" s="122">
        <v>16</v>
      </c>
      <c r="B57" s="85"/>
      <c r="C57" s="3"/>
      <c r="D57" s="3"/>
      <c r="E57" s="3"/>
      <c r="F57" s="3"/>
      <c r="G57" s="3"/>
      <c r="H57" s="3"/>
      <c r="I57" s="3"/>
      <c r="J57" s="3"/>
      <c r="K57" s="3"/>
      <c r="L57" s="3"/>
      <c r="M57" s="3"/>
      <c r="N57" s="3"/>
      <c r="O57" s="3"/>
      <c r="P57" s="3"/>
      <c r="Q57" s="3"/>
      <c r="R57" s="3"/>
    </row>
    <row r="58" ht="16.6" customHeight="1">
      <c r="A58" s="122">
        <v>15</v>
      </c>
      <c r="B58" s="85"/>
      <c r="C58" s="3"/>
      <c r="D58" s="3"/>
      <c r="E58" s="3"/>
      <c r="F58" s="3"/>
      <c r="G58" s="3"/>
      <c r="H58" s="3"/>
      <c r="I58" s="3"/>
      <c r="J58" s="3"/>
      <c r="K58" s="3"/>
      <c r="L58" s="3"/>
      <c r="M58" s="3"/>
      <c r="N58" s="3"/>
      <c r="O58" s="3"/>
      <c r="P58" s="3"/>
      <c r="Q58" s="3"/>
      <c r="R58" s="3"/>
    </row>
    <row r="59" ht="16.6" customHeight="1">
      <c r="A59" s="122">
        <v>13</v>
      </c>
      <c r="B59" s="85"/>
      <c r="C59" s="3"/>
      <c r="D59" s="3"/>
      <c r="E59" s="3"/>
      <c r="F59" s="3"/>
      <c r="G59" s="3"/>
      <c r="H59" s="3"/>
      <c r="I59" s="3"/>
      <c r="J59" s="3"/>
      <c r="K59" s="3"/>
      <c r="L59" s="3"/>
      <c r="M59" s="3"/>
      <c r="N59" s="3"/>
      <c r="O59" s="3"/>
      <c r="P59" s="3"/>
      <c r="Q59" s="3"/>
      <c r="R59" s="3"/>
    </row>
    <row r="60" ht="16.6" customHeight="1">
      <c r="A60" s="122">
        <v>13</v>
      </c>
      <c r="B60" s="85"/>
      <c r="C60" s="3"/>
      <c r="D60" s="3"/>
      <c r="E60" s="3"/>
      <c r="F60" s="3"/>
      <c r="G60" s="3"/>
      <c r="H60" s="3"/>
      <c r="I60" s="3"/>
      <c r="J60" s="3"/>
      <c r="K60" s="3"/>
      <c r="L60" s="3"/>
      <c r="M60" s="3"/>
      <c r="N60" s="3"/>
      <c r="O60" s="3"/>
      <c r="P60" s="3"/>
      <c r="Q60" s="3"/>
      <c r="R60" s="3"/>
    </row>
    <row r="61" ht="16.6" customHeight="1">
      <c r="A61" s="122">
        <v>12</v>
      </c>
      <c r="B61" s="85"/>
      <c r="C61" s="3"/>
      <c r="D61" s="3"/>
      <c r="E61" s="3"/>
      <c r="F61" s="3"/>
      <c r="G61" s="3"/>
      <c r="H61" s="3"/>
      <c r="I61" s="3"/>
      <c r="J61" s="3"/>
      <c r="K61" s="3"/>
      <c r="L61" s="3"/>
      <c r="M61" s="3"/>
      <c r="N61" s="3"/>
      <c r="O61" s="3"/>
      <c r="P61" s="3"/>
      <c r="Q61" s="3"/>
      <c r="R61" s="3"/>
    </row>
    <row r="62" ht="16.6" customHeight="1">
      <c r="A62" s="122">
        <v>12</v>
      </c>
      <c r="B62" s="85"/>
      <c r="C62" s="3"/>
      <c r="D62" s="3"/>
      <c r="E62" s="3"/>
      <c r="F62" s="3"/>
      <c r="G62" s="3"/>
      <c r="H62" s="3"/>
      <c r="I62" s="3"/>
      <c r="J62" s="3"/>
      <c r="K62" s="3"/>
      <c r="L62" s="3"/>
      <c r="M62" s="3"/>
      <c r="N62" s="3"/>
      <c r="O62" s="3"/>
      <c r="P62" s="3"/>
      <c r="Q62" s="3"/>
      <c r="R62" s="3"/>
    </row>
    <row r="63" ht="16.6" customHeight="1">
      <c r="A63" s="122">
        <v>12</v>
      </c>
      <c r="B63" s="85"/>
      <c r="C63" s="3"/>
      <c r="D63" s="3"/>
      <c r="E63" s="3"/>
      <c r="F63" s="3"/>
      <c r="G63" s="3"/>
      <c r="H63" s="3"/>
      <c r="I63" s="3"/>
      <c r="J63" s="3"/>
      <c r="K63" s="3"/>
      <c r="L63" s="3"/>
      <c r="M63" s="3"/>
      <c r="N63" s="3"/>
      <c r="O63" s="3"/>
      <c r="P63" s="3"/>
      <c r="Q63" s="3"/>
      <c r="R63" s="3"/>
    </row>
    <row r="64" ht="16.6" customHeight="1">
      <c r="A64" s="122">
        <v>12</v>
      </c>
      <c r="B64" s="85"/>
      <c r="C64" s="3"/>
      <c r="D64" s="3"/>
      <c r="E64" s="3"/>
      <c r="F64" s="3"/>
      <c r="G64" s="3"/>
      <c r="H64" s="3"/>
      <c r="I64" s="3"/>
      <c r="J64" s="3"/>
      <c r="K64" s="3"/>
      <c r="L64" s="3"/>
      <c r="M64" s="3"/>
      <c r="N64" s="3"/>
      <c r="O64" s="3"/>
      <c r="P64" s="3"/>
      <c r="Q64" s="3"/>
      <c r="R64" s="3"/>
    </row>
    <row r="65" ht="16.6" customHeight="1">
      <c r="A65" s="122">
        <v>12</v>
      </c>
      <c r="B65" s="85"/>
      <c r="C65" s="3"/>
      <c r="D65" s="3"/>
      <c r="E65" s="3"/>
      <c r="F65" s="3"/>
      <c r="G65" s="3"/>
      <c r="H65" s="3"/>
      <c r="I65" s="3"/>
      <c r="J65" s="3"/>
      <c r="K65" s="3"/>
      <c r="L65" s="3"/>
      <c r="M65" s="3"/>
      <c r="N65" s="3"/>
      <c r="O65" s="3"/>
      <c r="P65" s="3"/>
      <c r="Q65" s="3"/>
      <c r="R65" s="3"/>
    </row>
    <row r="66" ht="16.6" customHeight="1">
      <c r="A66" s="122">
        <v>12</v>
      </c>
      <c r="B66" s="85"/>
      <c r="C66" s="3"/>
      <c r="D66" s="3"/>
      <c r="E66" s="3"/>
      <c r="F66" s="3"/>
      <c r="G66" s="3"/>
      <c r="H66" s="3"/>
      <c r="I66" s="3"/>
      <c r="J66" s="3"/>
      <c r="K66" s="3"/>
      <c r="L66" s="3"/>
      <c r="M66" s="3"/>
      <c r="N66" s="3"/>
      <c r="O66" s="3"/>
      <c r="P66" s="3"/>
      <c r="Q66" s="3"/>
      <c r="R66" s="3"/>
    </row>
    <row r="67" ht="16.6" customHeight="1">
      <c r="A67" s="122">
        <v>11</v>
      </c>
      <c r="B67" s="85"/>
      <c r="C67" s="3"/>
      <c r="D67" s="3"/>
      <c r="E67" s="3"/>
      <c r="F67" s="3"/>
      <c r="G67" s="3"/>
      <c r="H67" s="3"/>
      <c r="I67" s="3"/>
      <c r="J67" s="3"/>
      <c r="K67" s="3"/>
      <c r="L67" s="3"/>
      <c r="M67" s="3"/>
      <c r="N67" s="3"/>
      <c r="O67" s="3"/>
      <c r="P67" s="3"/>
      <c r="Q67" s="3"/>
      <c r="R67" s="3"/>
    </row>
    <row r="68" ht="16.6" customHeight="1">
      <c r="A68" s="122">
        <v>11</v>
      </c>
      <c r="B68" s="85"/>
      <c r="C68" s="3"/>
      <c r="D68" s="3"/>
      <c r="E68" s="3"/>
      <c r="F68" s="3"/>
      <c r="G68" s="3"/>
      <c r="H68" s="3"/>
      <c r="I68" s="3"/>
      <c r="J68" s="3"/>
      <c r="K68" s="3"/>
      <c r="L68" s="3"/>
      <c r="M68" s="3"/>
      <c r="N68" s="3"/>
      <c r="O68" s="3"/>
      <c r="P68" s="3"/>
      <c r="Q68" s="3"/>
      <c r="R68" s="3"/>
    </row>
    <row r="69" ht="16.6" customHeight="1">
      <c r="A69" s="122">
        <v>9</v>
      </c>
      <c r="B69" s="85"/>
      <c r="C69" s="3"/>
      <c r="D69" s="3"/>
      <c r="E69" s="3"/>
      <c r="F69" s="3"/>
      <c r="G69" s="3"/>
      <c r="H69" s="3"/>
      <c r="I69" s="3"/>
      <c r="J69" s="3"/>
      <c r="K69" s="3"/>
      <c r="L69" s="3"/>
      <c r="M69" s="3"/>
      <c r="N69" s="3"/>
      <c r="O69" s="3"/>
      <c r="P69" s="3"/>
      <c r="Q69" s="3"/>
      <c r="R69" s="3"/>
    </row>
    <row r="70" ht="16.6" customHeight="1">
      <c r="A70" s="122">
        <v>8</v>
      </c>
      <c r="B70" s="85"/>
      <c r="C70" s="3"/>
      <c r="D70" s="3"/>
      <c r="E70" s="3"/>
      <c r="F70" s="3"/>
      <c r="G70" s="3"/>
      <c r="H70" s="3"/>
      <c r="I70" s="3"/>
      <c r="J70" s="3"/>
      <c r="K70" s="3"/>
      <c r="L70" s="3"/>
      <c r="M70" s="3"/>
      <c r="N70" s="3"/>
      <c r="O70" s="3"/>
      <c r="P70" s="3"/>
      <c r="Q70" s="3"/>
      <c r="R70" s="3"/>
    </row>
    <row r="71" ht="16.6" customHeight="1">
      <c r="A71" s="122">
        <v>8</v>
      </c>
      <c r="B71" s="85"/>
      <c r="C71" s="3"/>
      <c r="D71" s="3"/>
      <c r="E71" s="3"/>
      <c r="F71" s="3"/>
      <c r="G71" s="3"/>
      <c r="H71" s="3"/>
      <c r="I71" s="3"/>
      <c r="J71" s="3"/>
      <c r="K71" s="3"/>
      <c r="L71" s="3"/>
      <c r="M71" s="3"/>
      <c r="N71" s="3"/>
      <c r="O71" s="3"/>
      <c r="P71" s="3"/>
      <c r="Q71" s="3"/>
      <c r="R71" s="3"/>
    </row>
    <row r="72" ht="16.6" customHeight="1">
      <c r="A72" s="122">
        <v>8</v>
      </c>
      <c r="B72" s="85"/>
      <c r="C72" s="3"/>
      <c r="D72" s="3"/>
      <c r="E72" s="3"/>
      <c r="F72" s="3"/>
      <c r="G72" s="3"/>
      <c r="H72" s="3"/>
      <c r="I72" s="3"/>
      <c r="J72" s="3"/>
      <c r="K72" s="3"/>
      <c r="L72" s="3"/>
      <c r="M72" s="3"/>
      <c r="N72" s="3"/>
      <c r="O72" s="3"/>
      <c r="P72" s="3"/>
      <c r="Q72" s="3"/>
      <c r="R72" s="3"/>
    </row>
    <row r="73" ht="16.6" customHeight="1">
      <c r="A73" s="122">
        <v>8</v>
      </c>
      <c r="B73" s="85"/>
      <c r="C73" s="3"/>
      <c r="D73" s="3"/>
      <c r="E73" s="3"/>
      <c r="F73" s="3"/>
      <c r="G73" s="3"/>
      <c r="H73" s="3"/>
      <c r="I73" s="3"/>
      <c r="J73" s="3"/>
      <c r="K73" s="3"/>
      <c r="L73" s="3"/>
      <c r="M73" s="3"/>
      <c r="N73" s="3"/>
      <c r="O73" s="3"/>
      <c r="P73" s="3"/>
      <c r="Q73" s="3"/>
      <c r="R73" s="3"/>
    </row>
    <row r="74" ht="16.6" customHeight="1">
      <c r="A74" s="122">
        <v>8</v>
      </c>
      <c r="B74" s="85"/>
      <c r="C74" s="3"/>
      <c r="D74" s="3"/>
      <c r="E74" s="3"/>
      <c r="F74" s="3"/>
      <c r="G74" s="3"/>
      <c r="H74" s="3"/>
      <c r="I74" s="3"/>
      <c r="J74" s="3"/>
      <c r="K74" s="3"/>
      <c r="L74" s="3"/>
      <c r="M74" s="3"/>
      <c r="N74" s="3"/>
      <c r="O74" s="3"/>
      <c r="P74" s="3"/>
      <c r="Q74" s="3"/>
      <c r="R74" s="3"/>
    </row>
    <row r="75" ht="16.6" customHeight="1">
      <c r="A75" s="122">
        <v>8</v>
      </c>
      <c r="B75" s="85"/>
      <c r="C75" s="3"/>
      <c r="D75" s="3"/>
      <c r="E75" s="3"/>
      <c r="F75" s="3"/>
      <c r="G75" s="3"/>
      <c r="H75" s="3"/>
      <c r="I75" s="3"/>
      <c r="J75" s="3"/>
      <c r="K75" s="3"/>
      <c r="L75" s="3"/>
      <c r="M75" s="3"/>
      <c r="N75" s="3"/>
      <c r="O75" s="3"/>
      <c r="P75" s="3"/>
      <c r="Q75" s="3"/>
      <c r="R75" s="3"/>
    </row>
    <row r="76" ht="16.6" customHeight="1">
      <c r="A76" s="122">
        <v>8</v>
      </c>
      <c r="B76" s="85"/>
      <c r="C76" s="3"/>
      <c r="D76" s="3"/>
      <c r="E76" s="3"/>
      <c r="F76" s="3"/>
      <c r="G76" s="3"/>
      <c r="H76" s="3"/>
      <c r="I76" s="3"/>
      <c r="J76" s="3"/>
      <c r="K76" s="3"/>
      <c r="L76" s="3"/>
      <c r="M76" s="3"/>
      <c r="N76" s="3"/>
      <c r="O76" s="3"/>
      <c r="P76" s="3"/>
      <c r="Q76" s="3"/>
      <c r="R76" s="3"/>
    </row>
    <row r="77" ht="16.6" customHeight="1">
      <c r="A77" s="122">
        <v>8</v>
      </c>
      <c r="B77" s="85"/>
      <c r="C77" s="3"/>
      <c r="D77" s="3"/>
      <c r="E77" s="3"/>
      <c r="F77" s="3"/>
      <c r="G77" s="3"/>
      <c r="H77" s="3"/>
      <c r="I77" s="3"/>
      <c r="J77" s="3"/>
      <c r="K77" s="3"/>
      <c r="L77" s="3"/>
      <c r="M77" s="3"/>
      <c r="N77" s="3"/>
      <c r="O77" s="3"/>
      <c r="P77" s="3"/>
      <c r="Q77" s="3"/>
      <c r="R77" s="3"/>
    </row>
    <row r="78" ht="16.6" customHeight="1">
      <c r="A78" s="122">
        <v>8</v>
      </c>
      <c r="B78" s="85"/>
      <c r="C78" s="3"/>
      <c r="D78" s="3"/>
      <c r="E78" s="3"/>
      <c r="F78" s="3"/>
      <c r="G78" s="3"/>
      <c r="H78" s="3"/>
      <c r="I78" s="3"/>
      <c r="J78" s="3"/>
      <c r="K78" s="3"/>
      <c r="L78" s="3"/>
      <c r="M78" s="3"/>
      <c r="N78" s="3"/>
      <c r="O78" s="3"/>
      <c r="P78" s="3"/>
      <c r="Q78" s="3"/>
      <c r="R78" s="3"/>
    </row>
    <row r="79" ht="16.6" customHeight="1">
      <c r="A79" s="122">
        <v>7</v>
      </c>
      <c r="B79" s="85"/>
      <c r="C79" s="3"/>
      <c r="D79" s="3"/>
      <c r="E79" s="3"/>
      <c r="F79" s="3"/>
      <c r="G79" s="3"/>
      <c r="H79" s="3"/>
      <c r="I79" s="3"/>
      <c r="J79" s="3"/>
      <c r="K79" s="3"/>
      <c r="L79" s="3"/>
      <c r="M79" s="3"/>
      <c r="N79" s="3"/>
      <c r="O79" s="3"/>
      <c r="P79" s="3"/>
      <c r="Q79" s="3"/>
      <c r="R79" s="3"/>
    </row>
    <row r="80" ht="16.6" customHeight="1">
      <c r="A80" s="122">
        <v>7</v>
      </c>
      <c r="B80" s="85"/>
      <c r="C80" s="3"/>
      <c r="D80" s="3"/>
      <c r="E80" s="3"/>
      <c r="F80" s="3"/>
      <c r="G80" s="3"/>
      <c r="H80" s="3"/>
      <c r="I80" s="3"/>
      <c r="J80" s="3"/>
      <c r="K80" s="3"/>
      <c r="L80" s="3"/>
      <c r="M80" s="3"/>
      <c r="N80" s="3"/>
      <c r="O80" s="3"/>
      <c r="P80" s="3"/>
      <c r="Q80" s="3"/>
      <c r="R80" s="3"/>
    </row>
    <row r="81" ht="16.6" customHeight="1">
      <c r="A81" s="122">
        <v>7</v>
      </c>
      <c r="B81" s="85"/>
      <c r="C81" s="3"/>
      <c r="D81" s="3"/>
      <c r="E81" s="3"/>
      <c r="F81" s="3"/>
      <c r="G81" s="3"/>
      <c r="H81" s="3"/>
      <c r="I81" s="3"/>
      <c r="J81" s="3"/>
      <c r="K81" s="3"/>
      <c r="L81" s="3"/>
      <c r="M81" s="3"/>
      <c r="N81" s="3"/>
      <c r="O81" s="3"/>
      <c r="P81" s="3"/>
      <c r="Q81" s="3"/>
      <c r="R81" s="3"/>
    </row>
    <row r="82" ht="16.6" customHeight="1">
      <c r="A82" s="122">
        <v>4</v>
      </c>
      <c r="B82" s="85"/>
      <c r="C82" s="3"/>
      <c r="D82" s="3"/>
      <c r="E82" s="3"/>
      <c r="F82" s="3"/>
      <c r="G82" s="3"/>
      <c r="H82" s="3"/>
      <c r="I82" s="3"/>
      <c r="J82" s="3"/>
      <c r="K82" s="3"/>
      <c r="L82" s="3"/>
      <c r="M82" s="3"/>
      <c r="N82" s="3"/>
      <c r="O82" s="3"/>
      <c r="P82" s="3"/>
      <c r="Q82" s="3"/>
      <c r="R82" s="3"/>
    </row>
    <row r="83" ht="16.6" customHeight="1">
      <c r="A83" s="122">
        <v>4</v>
      </c>
      <c r="B83" s="85"/>
      <c r="C83" s="3"/>
      <c r="D83" s="3"/>
      <c r="E83" s="3"/>
      <c r="F83" s="3"/>
      <c r="G83" s="3"/>
      <c r="H83" s="3"/>
      <c r="I83" s="3"/>
      <c r="J83" s="3"/>
      <c r="K83" s="3"/>
      <c r="L83" s="3"/>
      <c r="M83" s="3"/>
      <c r="N83" s="3"/>
      <c r="O83" s="3"/>
      <c r="P83" s="3"/>
      <c r="Q83" s="3"/>
      <c r="R83" s="3"/>
    </row>
    <row r="84" ht="16.6" customHeight="1">
      <c r="A84" s="122">
        <v>4</v>
      </c>
      <c r="B84" s="85"/>
      <c r="C84" s="3"/>
      <c r="D84" s="3"/>
      <c r="E84" s="3"/>
      <c r="F84" s="3"/>
      <c r="G84" s="3"/>
      <c r="H84" s="3"/>
      <c r="I84" s="3"/>
      <c r="J84" s="3"/>
      <c r="K84" s="3"/>
      <c r="L84" s="3"/>
      <c r="M84" s="3"/>
      <c r="N84" s="3"/>
      <c r="O84" s="3"/>
      <c r="P84" s="3"/>
      <c r="Q84" s="3"/>
      <c r="R84" s="3"/>
    </row>
    <row r="85" ht="16.6" customHeight="1">
      <c r="A85" s="122">
        <v>4</v>
      </c>
      <c r="B85" s="85"/>
      <c r="C85" s="3"/>
      <c r="D85" s="3"/>
      <c r="E85" s="3"/>
      <c r="F85" s="3"/>
      <c r="G85" s="3"/>
      <c r="H85" s="3"/>
      <c r="I85" s="3"/>
      <c r="J85" s="3"/>
      <c r="K85" s="3"/>
      <c r="L85" s="3"/>
      <c r="M85" s="3"/>
      <c r="N85" s="3"/>
      <c r="O85" s="3"/>
      <c r="P85" s="3"/>
      <c r="Q85" s="3"/>
      <c r="R85" s="3"/>
    </row>
    <row r="86" ht="16.6" customHeight="1">
      <c r="A86" s="122">
        <v>4</v>
      </c>
      <c r="B86" s="85"/>
      <c r="C86" s="3"/>
      <c r="D86" s="3"/>
      <c r="E86" s="3"/>
      <c r="F86" s="3"/>
      <c r="G86" s="3"/>
      <c r="H86" s="3"/>
      <c r="I86" s="3"/>
      <c r="J86" s="3"/>
      <c r="K86" s="3"/>
      <c r="L86" s="3"/>
      <c r="M86" s="3"/>
      <c r="N86" s="3"/>
      <c r="O86" s="3"/>
      <c r="P86" s="3"/>
      <c r="Q86" s="3"/>
      <c r="R86" s="3"/>
    </row>
    <row r="87" ht="16.6" customHeight="1">
      <c r="A87" s="122">
        <v>3</v>
      </c>
      <c r="B87" s="85"/>
      <c r="C87" s="3"/>
      <c r="D87" s="3"/>
      <c r="E87" s="3"/>
      <c r="F87" s="3"/>
      <c r="G87" s="3"/>
      <c r="H87" s="3"/>
      <c r="I87" s="3"/>
      <c r="J87" s="3"/>
      <c r="K87" s="3"/>
      <c r="L87" s="3"/>
      <c r="M87" s="3"/>
      <c r="N87" s="3"/>
      <c r="O87" s="3"/>
      <c r="P87" s="3"/>
      <c r="Q87" s="3"/>
      <c r="R87" s="3"/>
    </row>
    <row r="88" ht="16.6" customHeight="1">
      <c r="A88" s="122">
        <v>3</v>
      </c>
      <c r="B88" s="85"/>
      <c r="C88" s="3"/>
      <c r="D88" s="3"/>
      <c r="E88" s="3"/>
      <c r="F88" s="3"/>
      <c r="G88" s="3"/>
      <c r="H88" s="3"/>
      <c r="I88" s="3"/>
      <c r="J88" s="3"/>
      <c r="K88" s="3"/>
      <c r="L88" s="3"/>
      <c r="M88" s="3"/>
      <c r="N88" s="3"/>
      <c r="O88" s="3"/>
      <c r="P88" s="3"/>
      <c r="Q88" s="3"/>
      <c r="R88" s="3"/>
    </row>
    <row r="89" ht="16.6" customHeight="1">
      <c r="A89" s="122">
        <v>3</v>
      </c>
      <c r="B89" s="85"/>
      <c r="C89" s="3"/>
      <c r="D89" s="3"/>
      <c r="E89" s="3"/>
      <c r="F89" s="3"/>
      <c r="G89" s="3"/>
      <c r="H89" s="3"/>
      <c r="I89" s="3"/>
      <c r="J89" s="3"/>
      <c r="K89" s="3"/>
      <c r="L89" s="3"/>
      <c r="M89" s="3"/>
      <c r="N89" s="3"/>
      <c r="O89" s="3"/>
      <c r="P89" s="3"/>
      <c r="Q89" s="3"/>
      <c r="R89" s="3"/>
    </row>
    <row r="90" ht="16.6" customHeight="1">
      <c r="A90" s="122">
        <v>3</v>
      </c>
      <c r="B90" s="85"/>
      <c r="C90" s="3"/>
      <c r="D90" s="3"/>
      <c r="E90" s="3"/>
      <c r="F90" s="3"/>
      <c r="G90" s="3"/>
      <c r="H90" s="3"/>
      <c r="I90" s="3"/>
      <c r="J90" s="3"/>
      <c r="K90" s="3"/>
      <c r="L90" s="3"/>
      <c r="M90" s="3"/>
      <c r="N90" s="3"/>
      <c r="O90" s="3"/>
      <c r="P90" s="3"/>
      <c r="Q90" s="3"/>
      <c r="R90" s="3"/>
    </row>
    <row r="91" ht="16.6" customHeight="1">
      <c r="A91" s="122">
        <v>3</v>
      </c>
      <c r="B91" s="85"/>
      <c r="C91" s="3"/>
      <c r="D91" s="3"/>
      <c r="E91" s="3"/>
      <c r="F91" s="3"/>
      <c r="G91" s="3"/>
      <c r="H91" s="3"/>
      <c r="I91" s="3"/>
      <c r="J91" s="3"/>
      <c r="K91" s="3"/>
      <c r="L91" s="3"/>
      <c r="M91" s="3"/>
      <c r="N91" s="3"/>
      <c r="O91" s="3"/>
      <c r="P91" s="3"/>
      <c r="Q91" s="3"/>
      <c r="R91" s="3"/>
    </row>
    <row r="92" ht="16.6" customHeight="1">
      <c r="A92" s="122">
        <v>3</v>
      </c>
      <c r="B92" s="85"/>
      <c r="C92" s="3"/>
      <c r="D92" s="3"/>
      <c r="E92" s="3"/>
      <c r="F92" s="3"/>
      <c r="G92" s="3"/>
      <c r="H92" s="3"/>
      <c r="I92" s="3"/>
      <c r="J92" s="3"/>
      <c r="K92" s="3"/>
      <c r="L92" s="3"/>
      <c r="M92" s="3"/>
      <c r="N92" s="3"/>
      <c r="O92" s="3"/>
      <c r="P92" s="3"/>
      <c r="Q92" s="3"/>
      <c r="R92" s="3"/>
    </row>
    <row r="93" ht="16.6" customHeight="1">
      <c r="A93" s="122">
        <v>2</v>
      </c>
      <c r="B93" s="85"/>
      <c r="C93" s="3"/>
      <c r="D93" s="3"/>
      <c r="E93" s="3"/>
      <c r="F93" s="3"/>
      <c r="G93" s="3"/>
      <c r="H93" s="3"/>
      <c r="I93" s="3"/>
      <c r="J93" s="3"/>
      <c r="K93" s="3"/>
      <c r="L93" s="3"/>
      <c r="M93" s="3"/>
      <c r="N93" s="3"/>
      <c r="O93" s="3"/>
      <c r="P93" s="3"/>
      <c r="Q93" s="3"/>
      <c r="R93" s="3"/>
    </row>
    <row r="94" ht="16.6" customHeight="1">
      <c r="A94" s="122">
        <v>2</v>
      </c>
      <c r="B94" s="85"/>
      <c r="C94" s="3"/>
      <c r="D94" s="3"/>
      <c r="E94" s="3"/>
      <c r="F94" s="3"/>
      <c r="G94" s="3"/>
      <c r="H94" s="3"/>
      <c r="I94" s="3"/>
      <c r="J94" s="3"/>
      <c r="K94" s="3"/>
      <c r="L94" s="3"/>
      <c r="M94" s="3"/>
      <c r="N94" s="3"/>
      <c r="O94" s="3"/>
      <c r="P94" s="3"/>
      <c r="Q94" s="3"/>
      <c r="R94" s="3"/>
    </row>
    <row r="95" ht="16.6" customHeight="1">
      <c r="A95" s="122">
        <v>1</v>
      </c>
      <c r="B95" s="85"/>
      <c r="C95" s="3"/>
      <c r="D95" s="3"/>
      <c r="E95" s="3"/>
      <c r="F95" s="3"/>
      <c r="G95" s="3"/>
      <c r="H95" s="3"/>
      <c r="I95" s="3"/>
      <c r="J95" s="3"/>
      <c r="K95" s="3"/>
      <c r="L95" s="3"/>
      <c r="M95" s="3"/>
      <c r="N95" s="3"/>
      <c r="O95" s="3"/>
      <c r="P95" s="3"/>
      <c r="Q95" s="3"/>
      <c r="R95" s="3"/>
    </row>
    <row r="96" ht="16.6" customHeight="1">
      <c r="A96" s="123">
        <v>1</v>
      </c>
      <c r="B96" s="85"/>
      <c r="C96" s="3"/>
      <c r="D96" s="3"/>
      <c r="E96" s="3"/>
      <c r="F96" s="3"/>
      <c r="G96" s="3"/>
      <c r="H96" s="3"/>
      <c r="I96" s="3"/>
      <c r="J96" s="3"/>
      <c r="K96" s="3"/>
      <c r="L96" s="3"/>
      <c r="M96" s="3"/>
      <c r="N96" s="3"/>
      <c r="O96" s="3"/>
      <c r="P96" s="3"/>
      <c r="Q96" s="3"/>
      <c r="R96" s="3"/>
    </row>
  </sheetData>
  <mergeCells count="2">
    <mergeCell ref="G1:Q1"/>
    <mergeCell ref="G47:Q47"/>
  </mergeCells>
  <hyperlinks>
    <hyperlink ref="G2" r:id="rId1" location="" tooltip="" display="Dissertation"/>
    <hyperlink ref="H2" r:id="rId2" location="" tooltip="" display="iRODS"/>
    <hyperlink ref="I2" r:id="rId3" location="" tooltip="" display="DKRZ Climate"/>
    <hyperlink ref="J2" r:id="rId4" location="" tooltip="" display="NORDR"/>
    <hyperlink ref="K2" r:id="rId5" location="" tooltip="" display="VecNet"/>
    <hyperlink ref="L2" r:id="rId6" location="" tooltip="" display="OpARA"/>
    <hyperlink ref="M2" r:id="rId7" location="" tooltip="" display="CurateND"/>
    <hyperlink ref="N2" r:id="rId8" location="" tooltip="" display="CUAC"/>
    <hyperlink ref="O2" r:id="rId9" location="" tooltip="" display="TAILwag"/>
    <hyperlink ref="P2" r:id="rId10" location="" tooltip="" display="SURFsara"/>
    <hyperlink ref="Q2" r:id="rId11" location="" tooltip="" display="Inst. Life-cycle"/>
  </hyperlinks>
  <pageMargins left="0.7875" right="0.7875" top="1.025" bottom="1.025" header="0.7875" footer="0.7875"/>
  <pageSetup firstPageNumber="1" fitToHeight="1" fitToWidth="1" scale="100" useFirstPageNumber="0" orientation="portrait" pageOrder="downThenOver"/>
  <headerFooter>
    <oddHeader>&amp;C&amp;"Arial,Regular"&amp;10&amp;K000000RDA Matrix</oddHeader>
    <oddFooter>&amp;C&amp;"Arial,Regular"&amp;10&amp;K000000Page &amp;P</oddFooter>
  </headerFooter>
  <drawing r:id="rId12"/>
  <legacyDrawing r:id="rId13"/>
</worksheet>
</file>

<file path=xl/worksheets/sheet4.xml><?xml version="1.0" encoding="utf-8"?>
<worksheet xmlns:r="http://schemas.openxmlformats.org/officeDocument/2006/relationships" xmlns="http://schemas.openxmlformats.org/spreadsheetml/2006/main">
  <dimension ref="A1:Z50"/>
  <sheetViews>
    <sheetView workbookViewId="0" showGridLines="0" defaultGridColor="1"/>
  </sheetViews>
  <sheetFormatPr defaultColWidth="8.83333" defaultRowHeight="15.75" customHeight="1" outlineLevelRow="0" outlineLevelCol="0"/>
  <cols>
    <col min="1" max="1" width="45.6719" style="124" customWidth="1"/>
    <col min="2" max="2" width="25.1719" style="124" customWidth="1"/>
    <col min="3" max="26" width="14.5" style="124" customWidth="1"/>
    <col min="27" max="16384" width="8.85156" style="124" customWidth="1"/>
  </cols>
  <sheetData>
    <row r="1" ht="15" customHeight="1">
      <c r="A1" t="s" s="125">
        <v>329</v>
      </c>
      <c r="B1" t="s" s="2">
        <v>330</v>
      </c>
      <c r="C1" s="126"/>
      <c r="D1" s="126"/>
      <c r="E1" s="126"/>
      <c r="F1" s="126"/>
      <c r="G1" s="126"/>
      <c r="H1" s="126"/>
      <c r="I1" s="126"/>
      <c r="J1" s="126"/>
      <c r="K1" s="126"/>
      <c r="L1" s="126"/>
      <c r="M1" s="126"/>
      <c r="N1" s="126"/>
      <c r="O1" s="126"/>
      <c r="P1" s="126"/>
      <c r="Q1" s="126"/>
      <c r="R1" s="126"/>
      <c r="S1" s="126"/>
      <c r="T1" s="126"/>
      <c r="U1" s="126"/>
      <c r="V1" s="126"/>
      <c r="W1" s="126"/>
      <c r="X1" s="126"/>
      <c r="Y1" s="126"/>
      <c r="Z1" s="126"/>
    </row>
    <row r="2" ht="13.65" customHeight="1">
      <c r="A2" t="s" s="125">
        <v>31</v>
      </c>
      <c r="B2" t="s" s="125">
        <v>31</v>
      </c>
      <c r="C2" s="126"/>
      <c r="D2" t="s" s="125">
        <v>331</v>
      </c>
      <c r="E2" s="126"/>
      <c r="F2" s="126"/>
      <c r="G2" s="126"/>
      <c r="H2" s="126"/>
      <c r="I2" s="126"/>
      <c r="J2" s="126"/>
      <c r="K2" s="126"/>
      <c r="L2" s="126"/>
      <c r="M2" s="126"/>
      <c r="N2" s="126"/>
      <c r="O2" s="126"/>
      <c r="P2" s="126"/>
      <c r="Q2" s="126"/>
      <c r="R2" s="126"/>
      <c r="S2" s="126"/>
      <c r="T2" s="126"/>
      <c r="U2" s="126"/>
      <c r="V2" s="126"/>
      <c r="W2" s="126"/>
      <c r="X2" s="126"/>
      <c r="Y2" s="126"/>
      <c r="Z2" s="126"/>
    </row>
    <row r="3" ht="13.65" customHeight="1">
      <c r="A3" t="s" s="125">
        <v>332</v>
      </c>
      <c r="B3" t="s" s="125">
        <v>332</v>
      </c>
      <c r="C3" s="126"/>
      <c r="D3" s="126"/>
      <c r="E3" s="126"/>
      <c r="F3" s="126"/>
      <c r="G3" s="126"/>
      <c r="H3" s="126"/>
      <c r="I3" s="126"/>
      <c r="J3" s="126"/>
      <c r="K3" s="126"/>
      <c r="L3" s="126"/>
      <c r="M3" s="126"/>
      <c r="N3" s="126"/>
      <c r="O3" s="126"/>
      <c r="P3" s="126"/>
      <c r="Q3" s="126"/>
      <c r="R3" s="126"/>
      <c r="S3" s="126"/>
      <c r="T3" s="126"/>
      <c r="U3" s="126"/>
      <c r="V3" s="126"/>
      <c r="W3" s="126"/>
      <c r="X3" s="126"/>
      <c r="Y3" s="126"/>
      <c r="Z3" s="126"/>
    </row>
    <row r="4" ht="13.65" customHeight="1">
      <c r="A4" t="s" s="125">
        <v>138</v>
      </c>
      <c r="B4" t="s" s="125">
        <v>333</v>
      </c>
      <c r="C4" s="126"/>
      <c r="D4" s="126"/>
      <c r="E4" s="126"/>
      <c r="F4" s="126"/>
      <c r="G4" s="126"/>
      <c r="H4" s="126"/>
      <c r="I4" s="126"/>
      <c r="J4" s="126"/>
      <c r="K4" s="126"/>
      <c r="L4" s="126"/>
      <c r="M4" s="126"/>
      <c r="N4" s="126"/>
      <c r="O4" s="126"/>
      <c r="P4" s="126"/>
      <c r="Q4" s="126"/>
      <c r="R4" s="126"/>
      <c r="S4" s="126"/>
      <c r="T4" s="126"/>
      <c r="U4" s="126"/>
      <c r="V4" s="126"/>
      <c r="W4" s="126"/>
      <c r="X4" s="126"/>
      <c r="Y4" s="126"/>
      <c r="Z4" s="126"/>
    </row>
    <row r="5" ht="13.65" customHeight="1">
      <c r="A5" t="s" s="125">
        <v>45</v>
      </c>
      <c r="B5" t="s" s="125">
        <v>334</v>
      </c>
      <c r="C5" s="126"/>
      <c r="D5" s="126"/>
      <c r="E5" s="126"/>
      <c r="F5" s="126"/>
      <c r="G5" s="126"/>
      <c r="H5" s="126"/>
      <c r="I5" s="126"/>
      <c r="J5" s="126"/>
      <c r="K5" s="126"/>
      <c r="L5" s="126"/>
      <c r="M5" s="126"/>
      <c r="N5" s="126"/>
      <c r="O5" s="126"/>
      <c r="P5" s="126"/>
      <c r="Q5" s="126"/>
      <c r="R5" s="126"/>
      <c r="S5" s="126"/>
      <c r="T5" s="126"/>
      <c r="U5" s="126"/>
      <c r="V5" s="126"/>
      <c r="W5" s="126"/>
      <c r="X5" s="126"/>
      <c r="Y5" s="126"/>
      <c r="Z5" s="126"/>
    </row>
    <row r="6" ht="13.65" customHeight="1">
      <c r="A6" t="s" s="125">
        <v>165</v>
      </c>
      <c r="B6" t="s" s="125">
        <v>335</v>
      </c>
      <c r="C6" s="126"/>
      <c r="D6" s="126"/>
      <c r="E6" s="126"/>
      <c r="F6" s="126"/>
      <c r="G6" s="126"/>
      <c r="H6" s="126"/>
      <c r="I6" s="126"/>
      <c r="J6" s="126"/>
      <c r="K6" s="126"/>
      <c r="L6" s="126"/>
      <c r="M6" s="126"/>
      <c r="N6" s="126"/>
      <c r="O6" s="126"/>
      <c r="P6" s="126"/>
      <c r="Q6" s="126"/>
      <c r="R6" s="126"/>
      <c r="S6" s="126"/>
      <c r="T6" s="126"/>
      <c r="U6" s="126"/>
      <c r="V6" s="126"/>
      <c r="W6" s="126"/>
      <c r="X6" s="126"/>
      <c r="Y6" s="126"/>
      <c r="Z6" s="126"/>
    </row>
    <row r="7" ht="13.65" customHeight="1">
      <c r="A7" t="s" s="125">
        <v>22</v>
      </c>
      <c r="B7" t="s" s="125">
        <v>336</v>
      </c>
      <c r="C7" s="126"/>
      <c r="D7" s="126"/>
      <c r="E7" s="126"/>
      <c r="F7" s="126"/>
      <c r="G7" s="126"/>
      <c r="H7" s="126"/>
      <c r="I7" s="126"/>
      <c r="J7" s="126"/>
      <c r="K7" s="126"/>
      <c r="L7" s="126"/>
      <c r="M7" s="126"/>
      <c r="N7" s="126"/>
      <c r="O7" s="126"/>
      <c r="P7" s="126"/>
      <c r="Q7" s="126"/>
      <c r="R7" s="126"/>
      <c r="S7" s="126"/>
      <c r="T7" s="126"/>
      <c r="U7" s="126"/>
      <c r="V7" s="126"/>
      <c r="W7" s="126"/>
      <c r="X7" s="126"/>
      <c r="Y7" s="126"/>
      <c r="Z7" s="126"/>
    </row>
    <row r="8" ht="13.65" customHeight="1">
      <c r="A8" t="s" s="125">
        <v>336</v>
      </c>
      <c r="B8" t="s" s="125">
        <v>337</v>
      </c>
      <c r="C8" s="126"/>
      <c r="D8" s="126"/>
      <c r="E8" s="126"/>
      <c r="F8" s="126"/>
      <c r="G8" s="126"/>
      <c r="H8" s="126"/>
      <c r="I8" s="126"/>
      <c r="J8" s="126"/>
      <c r="K8" s="126"/>
      <c r="L8" s="126"/>
      <c r="M8" s="126"/>
      <c r="N8" s="126"/>
      <c r="O8" s="126"/>
      <c r="P8" s="126"/>
      <c r="Q8" s="126"/>
      <c r="R8" s="126"/>
      <c r="S8" s="126"/>
      <c r="T8" s="126"/>
      <c r="U8" s="126"/>
      <c r="V8" s="126"/>
      <c r="W8" s="126"/>
      <c r="X8" s="126"/>
      <c r="Y8" s="126"/>
      <c r="Z8" s="126"/>
    </row>
    <row r="9" ht="13.65" customHeight="1">
      <c r="A9" t="s" s="125">
        <v>337</v>
      </c>
      <c r="B9" t="s" s="125">
        <v>29</v>
      </c>
      <c r="C9" s="126"/>
      <c r="D9" s="126"/>
      <c r="E9" s="126"/>
      <c r="F9" s="126"/>
      <c r="G9" s="126"/>
      <c r="H9" s="126"/>
      <c r="I9" s="126"/>
      <c r="J9" s="126"/>
      <c r="K9" s="126"/>
      <c r="L9" s="126"/>
      <c r="M9" s="126"/>
      <c r="N9" s="126"/>
      <c r="O9" s="126"/>
      <c r="P9" s="126"/>
      <c r="Q9" s="126"/>
      <c r="R9" s="126"/>
      <c r="S9" s="126"/>
      <c r="T9" s="126"/>
      <c r="U9" s="126"/>
      <c r="V9" s="126"/>
      <c r="W9" s="126"/>
      <c r="X9" s="126"/>
      <c r="Y9" s="126"/>
      <c r="Z9" s="126"/>
    </row>
    <row r="10" ht="13.65" customHeight="1">
      <c r="A10" t="s" s="125">
        <v>29</v>
      </c>
      <c r="B10" t="s" s="125">
        <v>338</v>
      </c>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row>
    <row r="11" ht="13.65" customHeight="1">
      <c r="A11" t="s" s="125">
        <v>338</v>
      </c>
      <c r="B11" t="s" s="125">
        <v>339</v>
      </c>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row>
    <row r="12" ht="13.65" customHeight="1">
      <c r="A12" t="s" s="125">
        <v>339</v>
      </c>
      <c r="B12" t="s" s="125">
        <v>340</v>
      </c>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row>
    <row r="13" ht="13.65" customHeight="1">
      <c r="A13" t="s" s="125">
        <v>341</v>
      </c>
      <c r="B13" t="s" s="125">
        <v>342</v>
      </c>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row>
    <row r="14" ht="13.65" customHeight="1">
      <c r="A14" t="s" s="125">
        <v>36</v>
      </c>
      <c r="B14" t="s" s="125">
        <v>341</v>
      </c>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row>
    <row r="15" ht="13.65" customHeight="1">
      <c r="A15" t="s" s="125">
        <v>40</v>
      </c>
      <c r="B15" t="s" s="125">
        <v>40</v>
      </c>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row>
    <row r="16" ht="13.65" customHeight="1">
      <c r="A16" t="s" s="125">
        <v>109</v>
      </c>
      <c r="B16" t="s" s="125">
        <v>109</v>
      </c>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row>
    <row r="17" ht="13.65" customHeight="1">
      <c r="A17" t="s" s="125">
        <v>38</v>
      </c>
      <c r="B17" t="s" s="125">
        <v>343</v>
      </c>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row>
    <row r="18" ht="13.65" customHeight="1">
      <c r="A18" t="s" s="125">
        <v>88</v>
      </c>
      <c r="B18" t="s" s="125">
        <v>344</v>
      </c>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row>
    <row r="19" ht="13.65" customHeight="1">
      <c r="A19" t="s" s="125">
        <v>80</v>
      </c>
      <c r="B19" t="s" s="125">
        <v>88</v>
      </c>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row>
    <row r="20" ht="13.65" customHeight="1">
      <c r="A20" t="s" s="125">
        <v>19</v>
      </c>
      <c r="B20" t="s" s="125">
        <v>19</v>
      </c>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row>
    <row r="21" ht="13.65" customHeight="1">
      <c r="A21" t="s" s="125">
        <v>53</v>
      </c>
      <c r="B21" t="s" s="125">
        <v>53</v>
      </c>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row>
    <row r="22" ht="13.65" customHeight="1">
      <c r="A22" t="s" s="125">
        <v>48</v>
      </c>
      <c r="B22" t="s" s="125">
        <v>345</v>
      </c>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row>
    <row r="23" ht="13.65" customHeight="1">
      <c r="A23" s="126"/>
      <c r="B23" t="s" s="125">
        <v>48</v>
      </c>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row>
    <row r="24" ht="13.65" customHeight="1">
      <c r="A24" s="126"/>
      <c r="B24" t="s" s="125">
        <v>346</v>
      </c>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row>
    <row r="25" ht="13.65" customHeight="1">
      <c r="A25" s="126"/>
      <c r="B25" t="s" s="125">
        <v>347</v>
      </c>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row>
    <row r="26" ht="13.65" customHeight="1">
      <c r="A26" s="126"/>
      <c r="B26" t="s" s="125">
        <v>348</v>
      </c>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row>
    <row r="27" ht="13.6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3.6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3.6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3.6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3.6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3.6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3.6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3.6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3.6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3.6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3.6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3.6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3.6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3.6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3.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3.6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3.6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3.6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3.6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3.6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3.6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3.6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3.6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3.6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sheetData>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T56"/>
  <sheetViews>
    <sheetView workbookViewId="0" showGridLines="0" defaultGridColor="1"/>
  </sheetViews>
  <sheetFormatPr defaultColWidth="8.83333" defaultRowHeight="12.8" customHeight="1" outlineLevelRow="0" outlineLevelCol="0"/>
  <cols>
    <col min="1" max="46" width="11.5" style="127" customWidth="1"/>
    <col min="47" max="16384" width="8.85156" style="127" customWidth="1"/>
  </cols>
  <sheetData>
    <row r="1" ht="16.6" customHeight="1">
      <c r="A1" s="3"/>
      <c r="B1" s="3"/>
      <c r="C1" t="s" s="95">
        <v>40</v>
      </c>
      <c r="D1" t="s" s="95">
        <v>231</v>
      </c>
      <c r="E1" t="s" s="95">
        <v>234</v>
      </c>
      <c r="F1" t="s" s="95">
        <v>237</v>
      </c>
      <c r="G1" t="s" s="95">
        <v>237</v>
      </c>
      <c r="H1" t="s" s="128">
        <v>242</v>
      </c>
      <c r="I1" t="s" s="95">
        <v>245</v>
      </c>
      <c r="J1" t="s" s="95">
        <v>248</v>
      </c>
      <c r="K1" t="s" s="95">
        <v>237</v>
      </c>
      <c r="L1" t="s" s="95">
        <v>237</v>
      </c>
      <c r="M1" t="s" s="95">
        <v>255</v>
      </c>
      <c r="N1" t="s" s="95">
        <v>40</v>
      </c>
      <c r="O1" t="s" s="128">
        <v>242</v>
      </c>
      <c r="P1" t="s" s="95">
        <v>248</v>
      </c>
      <c r="Q1" t="s" s="95">
        <v>237</v>
      </c>
      <c r="R1" t="s" s="95">
        <v>248</v>
      </c>
      <c r="S1" t="s" s="95">
        <v>268</v>
      </c>
      <c r="T1" t="s" s="95">
        <v>234</v>
      </c>
      <c r="U1" t="s" s="95">
        <v>237</v>
      </c>
      <c r="V1" t="s" s="95">
        <v>275</v>
      </c>
      <c r="W1" t="s" s="95">
        <v>231</v>
      </c>
      <c r="X1" t="s" s="95">
        <v>242</v>
      </c>
      <c r="Y1" t="s" s="95">
        <v>282</v>
      </c>
      <c r="Z1" t="s" s="95">
        <v>248</v>
      </c>
      <c r="AA1" t="s" s="95">
        <v>248</v>
      </c>
      <c r="AB1" t="s" s="95">
        <v>289</v>
      </c>
      <c r="AC1" t="s" s="95">
        <v>282</v>
      </c>
      <c r="AD1" t="s" s="95">
        <v>248</v>
      </c>
      <c r="AE1" t="s" s="95">
        <v>248</v>
      </c>
      <c r="AF1" t="s" s="95">
        <v>275</v>
      </c>
      <c r="AG1" t="s" s="95">
        <v>282</v>
      </c>
      <c r="AH1" t="s" s="95">
        <v>282</v>
      </c>
      <c r="AI1" t="s" s="95">
        <v>248</v>
      </c>
      <c r="AJ1" t="s" s="95">
        <v>248</v>
      </c>
      <c r="AK1" t="s" s="95">
        <v>248</v>
      </c>
      <c r="AL1" t="s" s="95">
        <v>248</v>
      </c>
      <c r="AM1" t="s" s="95">
        <v>248</v>
      </c>
      <c r="AN1" t="s" s="128">
        <v>248</v>
      </c>
      <c r="AO1" t="s" s="95">
        <v>289</v>
      </c>
      <c r="AP1" t="s" s="95">
        <v>40</v>
      </c>
      <c r="AQ1" t="s" s="95">
        <v>245</v>
      </c>
      <c r="AR1" t="s" s="95">
        <v>245</v>
      </c>
      <c r="AS1" t="s" s="95">
        <v>323</v>
      </c>
      <c r="AT1" t="s" s="95">
        <v>248</v>
      </c>
    </row>
    <row r="2" ht="194.6" customHeight="1">
      <c r="A2" s="3"/>
      <c r="B2" s="3"/>
      <c r="C2" t="s" s="96">
        <v>229</v>
      </c>
      <c r="D2" t="s" s="96">
        <v>232</v>
      </c>
      <c r="E2" t="s" s="96">
        <v>235</v>
      </c>
      <c r="F2" t="s" s="101">
        <v>238</v>
      </c>
      <c r="G2" t="s" s="102">
        <v>240</v>
      </c>
      <c r="H2" t="s" s="106">
        <v>243</v>
      </c>
      <c r="I2" t="s" s="129">
        <v>246</v>
      </c>
      <c r="J2" t="s" s="101">
        <v>249</v>
      </c>
      <c r="K2" t="s" s="101">
        <v>251</v>
      </c>
      <c r="L2" t="s" s="96">
        <v>253</v>
      </c>
      <c r="M2" t="s" s="96">
        <v>256</v>
      </c>
      <c r="N2" t="s" s="102">
        <v>258</v>
      </c>
      <c r="O2" t="s" s="106">
        <v>260</v>
      </c>
      <c r="P2" t="s" s="130">
        <v>262</v>
      </c>
      <c r="Q2" t="s" s="96">
        <v>264</v>
      </c>
      <c r="R2" t="s" s="101">
        <v>266</v>
      </c>
      <c r="S2" t="s" s="96">
        <v>269</v>
      </c>
      <c r="T2" t="s" s="96">
        <v>271</v>
      </c>
      <c r="U2" t="s" s="101">
        <v>273</v>
      </c>
      <c r="V2" t="s" s="101">
        <v>276</v>
      </c>
      <c r="W2" t="s" s="96">
        <v>278</v>
      </c>
      <c r="X2" t="s" s="96">
        <v>280</v>
      </c>
      <c r="Y2" t="s" s="96">
        <v>283</v>
      </c>
      <c r="Z2" t="s" s="101">
        <v>285</v>
      </c>
      <c r="AA2" t="s" s="101">
        <v>287</v>
      </c>
      <c r="AB2" t="s" s="96">
        <v>290</v>
      </c>
      <c r="AC2" t="s" s="101">
        <v>291</v>
      </c>
      <c r="AD2" t="s" s="101">
        <v>293</v>
      </c>
      <c r="AE2" t="s" s="101">
        <v>295</v>
      </c>
      <c r="AF2" t="s" s="101">
        <v>297</v>
      </c>
      <c r="AG2" t="s" s="131">
        <v>299</v>
      </c>
      <c r="AH2" t="s" s="101">
        <v>301</v>
      </c>
      <c r="AI2" t="s" s="101">
        <v>303</v>
      </c>
      <c r="AJ2" t="s" s="101">
        <v>305</v>
      </c>
      <c r="AK2" t="s" s="101">
        <v>307</v>
      </c>
      <c r="AL2" t="s" s="101">
        <v>309</v>
      </c>
      <c r="AM2" t="s" s="102">
        <v>311</v>
      </c>
      <c r="AN2" t="s" s="106">
        <v>313</v>
      </c>
      <c r="AO2" t="s" s="130">
        <v>315</v>
      </c>
      <c r="AP2" t="s" s="101">
        <v>317</v>
      </c>
      <c r="AQ2" t="s" s="96">
        <v>319</v>
      </c>
      <c r="AR2" t="s" s="101">
        <v>321</v>
      </c>
      <c r="AS2" t="s" s="101">
        <v>324</v>
      </c>
      <c r="AT2" t="s" s="101">
        <v>326</v>
      </c>
    </row>
    <row r="3" ht="28.8" customHeight="1">
      <c r="A3" s="3"/>
      <c r="B3" s="3"/>
      <c r="C3" t="s" s="131">
        <v>230</v>
      </c>
      <c r="D3" t="s" s="131">
        <v>233</v>
      </c>
      <c r="E3" t="s" s="131">
        <v>236</v>
      </c>
      <c r="F3" t="s" s="103">
        <v>239</v>
      </c>
      <c r="G3" t="s" s="104">
        <v>241</v>
      </c>
      <c r="H3" t="s" s="106">
        <v>244</v>
      </c>
      <c r="I3" t="s" s="132">
        <v>247</v>
      </c>
      <c r="J3" t="s" s="103">
        <v>250</v>
      </c>
      <c r="K3" t="s" s="103">
        <v>252</v>
      </c>
      <c r="L3" t="s" s="131">
        <v>254</v>
      </c>
      <c r="M3" t="s" s="131">
        <v>257</v>
      </c>
      <c r="N3" t="s" s="104">
        <v>259</v>
      </c>
      <c r="O3" t="s" s="106">
        <v>261</v>
      </c>
      <c r="P3" t="s" s="133">
        <v>263</v>
      </c>
      <c r="Q3" t="s" s="131">
        <v>265</v>
      </c>
      <c r="R3" t="s" s="103">
        <v>267</v>
      </c>
      <c r="S3" t="s" s="131">
        <v>270</v>
      </c>
      <c r="T3" t="s" s="131">
        <v>272</v>
      </c>
      <c r="U3" t="s" s="103">
        <v>274</v>
      </c>
      <c r="V3" t="s" s="103">
        <v>277</v>
      </c>
      <c r="W3" t="s" s="131">
        <v>279</v>
      </c>
      <c r="X3" t="s" s="103">
        <v>281</v>
      </c>
      <c r="Y3" t="s" s="103">
        <v>284</v>
      </c>
      <c r="Z3" t="s" s="103">
        <v>286</v>
      </c>
      <c r="AA3" t="s" s="103">
        <v>288</v>
      </c>
      <c r="AB3" s="134"/>
      <c r="AC3" t="s" s="103">
        <v>292</v>
      </c>
      <c r="AD3" t="s" s="103">
        <v>294</v>
      </c>
      <c r="AE3" t="s" s="103">
        <v>296</v>
      </c>
      <c r="AF3" t="s" s="104">
        <v>298</v>
      </c>
      <c r="AG3" t="s" s="106">
        <v>300</v>
      </c>
      <c r="AH3" t="s" s="133">
        <v>302</v>
      </c>
      <c r="AI3" t="s" s="103">
        <v>304</v>
      </c>
      <c r="AJ3" t="s" s="103">
        <v>306</v>
      </c>
      <c r="AK3" t="s" s="103">
        <v>308</v>
      </c>
      <c r="AL3" t="s" s="103">
        <v>310</v>
      </c>
      <c r="AM3" t="s" s="104">
        <v>312</v>
      </c>
      <c r="AN3" t="s" s="106">
        <v>314</v>
      </c>
      <c r="AO3" t="s" s="133">
        <v>316</v>
      </c>
      <c r="AP3" t="s" s="103">
        <v>318</v>
      </c>
      <c r="AQ3" t="s" s="131">
        <v>320</v>
      </c>
      <c r="AR3" t="s" s="103">
        <v>322</v>
      </c>
      <c r="AS3" t="s" s="103">
        <v>325</v>
      </c>
      <c r="AT3" t="s" s="131">
        <v>327</v>
      </c>
    </row>
    <row r="4" ht="16.6" customHeight="1">
      <c r="A4" s="3"/>
      <c r="B4" s="83"/>
      <c r="C4" s="98">
        <v>28</v>
      </c>
      <c r="D4" s="98">
        <v>26</v>
      </c>
      <c r="E4" s="98">
        <v>16</v>
      </c>
      <c r="F4" s="98">
        <v>16</v>
      </c>
      <c r="G4" s="98">
        <v>16</v>
      </c>
      <c r="H4" s="98">
        <v>15</v>
      </c>
      <c r="I4" s="98">
        <v>13</v>
      </c>
      <c r="J4" s="98">
        <v>13</v>
      </c>
      <c r="K4" s="98">
        <v>12</v>
      </c>
      <c r="L4" s="98">
        <v>12</v>
      </c>
      <c r="M4" s="98">
        <v>12</v>
      </c>
      <c r="N4" s="98">
        <v>12</v>
      </c>
      <c r="O4" s="98">
        <v>12</v>
      </c>
      <c r="P4" s="98">
        <v>12</v>
      </c>
      <c r="Q4" s="98">
        <v>11</v>
      </c>
      <c r="R4" s="98">
        <v>11</v>
      </c>
      <c r="S4" s="98">
        <v>9</v>
      </c>
      <c r="T4" s="98">
        <v>8</v>
      </c>
      <c r="U4" s="98">
        <v>8</v>
      </c>
      <c r="V4" s="98">
        <v>8</v>
      </c>
      <c r="W4" s="98">
        <v>8</v>
      </c>
      <c r="X4" s="98">
        <v>8</v>
      </c>
      <c r="Y4" s="98">
        <v>8</v>
      </c>
      <c r="Z4" s="98">
        <v>8</v>
      </c>
      <c r="AA4" s="98">
        <v>8</v>
      </c>
      <c r="AB4" s="98">
        <v>8</v>
      </c>
      <c r="AC4" s="98">
        <v>7</v>
      </c>
      <c r="AD4" s="98">
        <v>7</v>
      </c>
      <c r="AE4" s="98">
        <v>7</v>
      </c>
      <c r="AF4" s="98">
        <v>4</v>
      </c>
      <c r="AG4" s="98">
        <v>4</v>
      </c>
      <c r="AH4" s="98">
        <v>4</v>
      </c>
      <c r="AI4" s="98">
        <v>4</v>
      </c>
      <c r="AJ4" s="98">
        <v>4</v>
      </c>
      <c r="AK4" s="98">
        <v>3</v>
      </c>
      <c r="AL4" s="98">
        <v>3</v>
      </c>
      <c r="AM4" s="98">
        <v>3</v>
      </c>
      <c r="AN4" s="98">
        <v>3</v>
      </c>
      <c r="AO4" s="98">
        <v>3</v>
      </c>
      <c r="AP4" s="98">
        <v>3</v>
      </c>
      <c r="AQ4" s="98">
        <v>2</v>
      </c>
      <c r="AR4" s="98">
        <v>2</v>
      </c>
      <c r="AS4" s="98">
        <v>1</v>
      </c>
      <c r="AT4" s="135">
        <v>1</v>
      </c>
    </row>
    <row r="5" ht="50.6" customHeight="1">
      <c r="A5" t="s" s="15">
        <v>19</v>
      </c>
      <c r="B5" t="s" s="15">
        <v>20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row>
    <row r="6" ht="110.6" customHeight="1">
      <c r="A6" t="s" s="15">
        <v>22</v>
      </c>
      <c r="B6" t="s" s="15">
        <v>23</v>
      </c>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row>
    <row r="7" ht="74.6" customHeight="1">
      <c r="A7" t="s" s="15">
        <v>22</v>
      </c>
      <c r="B7" t="s" s="15">
        <v>27</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row>
    <row r="8" ht="27" customHeight="1">
      <c r="A8" t="s" s="4">
        <v>29</v>
      </c>
      <c r="B8" t="s" s="4">
        <v>30</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row>
    <row r="9" ht="87" customHeight="1">
      <c r="A9" t="s" s="4">
        <v>31</v>
      </c>
      <c r="B9" t="s" s="4">
        <v>32</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ht="51" customHeight="1">
      <c r="A10" t="s" s="4">
        <v>22</v>
      </c>
      <c r="B10" t="s" s="4">
        <v>33</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ht="62.6" customHeight="1">
      <c r="A11" t="s" s="15">
        <v>29</v>
      </c>
      <c r="B11" t="s" s="15">
        <v>35</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row>
    <row r="12" ht="26.6" customHeight="1">
      <c r="A12" t="s" s="15">
        <v>36</v>
      </c>
      <c r="B12" t="s" s="15">
        <v>37</v>
      </c>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row>
    <row r="13" ht="74.6" customHeight="1">
      <c r="A13" t="s" s="15">
        <v>38</v>
      </c>
      <c r="B13" t="s" s="15">
        <v>39</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row>
    <row r="14" ht="50.6" customHeight="1">
      <c r="A14" t="s" s="15">
        <v>40</v>
      </c>
      <c r="B14" t="s" s="15">
        <v>41</v>
      </c>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row>
    <row r="15" ht="27" customHeight="1">
      <c r="A15" t="s" s="4">
        <v>31</v>
      </c>
      <c r="B15" t="s" s="4">
        <v>44</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row>
    <row r="16" ht="38.6" customHeight="1">
      <c r="A16" t="s" s="15">
        <v>45</v>
      </c>
      <c r="B16" t="s" s="15">
        <v>46</v>
      </c>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row>
    <row r="17" ht="38.6" customHeight="1">
      <c r="A17" t="s" s="15">
        <v>19</v>
      </c>
      <c r="B17" t="s" s="15">
        <v>47</v>
      </c>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row>
    <row r="18" ht="110.6" customHeight="1">
      <c r="A18" t="s" s="4">
        <v>48</v>
      </c>
      <c r="B18" t="s" s="15">
        <v>49</v>
      </c>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ht="26.6" customHeight="1">
      <c r="A19" t="s" s="15">
        <v>36</v>
      </c>
      <c r="B19" t="s" s="15">
        <v>51</v>
      </c>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ht="51" customHeight="1">
      <c r="A20" t="s" s="4">
        <v>53</v>
      </c>
      <c r="B20" t="s" s="4">
        <v>54</v>
      </c>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row>
    <row r="21" ht="38.6" customHeight="1">
      <c r="A21" t="s" s="15">
        <v>36</v>
      </c>
      <c r="B21" t="s" s="15">
        <v>59</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ht="87" customHeight="1">
      <c r="A22" t="s" s="4">
        <v>40</v>
      </c>
      <c r="B22" t="s" s="4">
        <v>60</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row>
    <row r="23" ht="75" customHeight="1">
      <c r="A23" t="s" s="4">
        <v>40</v>
      </c>
      <c r="B23" t="s" s="4">
        <v>61</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row>
    <row r="24" ht="26.6" customHeight="1">
      <c r="A24" t="s" s="15">
        <v>53</v>
      </c>
      <c r="B24" t="s" s="15">
        <v>63</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row>
    <row r="25" ht="38.6" customHeight="1">
      <c r="A25" t="s" s="15">
        <v>29</v>
      </c>
      <c r="B25" t="s" s="15">
        <v>64</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ht="63" customHeight="1">
      <c r="A26" t="s" s="4">
        <v>36</v>
      </c>
      <c r="B26" t="s" s="4">
        <v>68</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row>
    <row r="27" ht="27" customHeight="1">
      <c r="A27" t="s" s="4">
        <v>29</v>
      </c>
      <c r="B27" t="s" s="4">
        <v>69</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ht="39" customHeight="1">
      <c r="A28" t="s" s="4">
        <v>29</v>
      </c>
      <c r="B28" t="s" s="4">
        <v>76</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row>
    <row r="29" ht="38.6" customHeight="1">
      <c r="A29" t="s" s="15">
        <v>29</v>
      </c>
      <c r="B29" t="s" s="15">
        <v>79</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row>
    <row r="30" ht="63" customHeight="1">
      <c r="A30" t="s" s="4">
        <v>80</v>
      </c>
      <c r="B30" t="s" s="4">
        <v>81</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ht="50.6" customHeight="1">
      <c r="A31" t="s" s="15">
        <v>36</v>
      </c>
      <c r="B31" t="s" s="15">
        <v>82</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ht="26.6" customHeight="1">
      <c r="A32" t="s" s="15">
        <v>48</v>
      </c>
      <c r="B32" t="s" s="15">
        <v>88</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row>
    <row r="33" ht="27" customHeight="1">
      <c r="A33" t="s" s="4">
        <v>29</v>
      </c>
      <c r="B33" t="s" s="4">
        <v>93</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ht="74.6" customHeight="1">
      <c r="A34" t="s" s="15">
        <v>29</v>
      </c>
      <c r="B34" t="s" s="15">
        <v>94</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row>
    <row r="35" ht="27" customHeight="1">
      <c r="A35" t="s" s="4">
        <v>29</v>
      </c>
      <c r="B35" t="s" s="15">
        <v>99</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row>
    <row r="36" ht="27" customHeight="1">
      <c r="A36" t="s" s="4">
        <v>29</v>
      </c>
      <c r="B36" t="s" s="4">
        <v>100</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row>
    <row r="37" ht="75" customHeight="1">
      <c r="A37" t="s" s="4">
        <v>31</v>
      </c>
      <c r="B37" t="s" s="4">
        <v>101</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row>
    <row r="38" ht="26.6" customHeight="1">
      <c r="A38" t="s" s="15">
        <v>40</v>
      </c>
      <c r="B38" t="s" s="15">
        <v>102</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row>
    <row r="39" ht="62.6" customHeight="1">
      <c r="A39" t="s" s="15">
        <v>40</v>
      </c>
      <c r="B39" t="s" s="15">
        <v>105</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ht="38.6" customHeight="1">
      <c r="A40" t="s" s="15">
        <v>48</v>
      </c>
      <c r="B40" t="s" s="15">
        <v>107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ht="51" customHeight="1">
      <c r="A41" t="s" s="4">
        <v>109</v>
      </c>
      <c r="B41" t="s" s="4">
        <v>110</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ht="27" customHeight="1">
      <c r="A42" t="s" s="4">
        <v>22</v>
      </c>
      <c r="B42" t="s" s="4">
        <v>112</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row>
    <row r="43" ht="87" customHeight="1">
      <c r="A43" t="s" s="4">
        <v>29</v>
      </c>
      <c r="B43" t="s" s="4">
        <v>114</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row>
    <row r="44" ht="87" customHeight="1">
      <c r="A44" t="s" s="4">
        <v>53</v>
      </c>
      <c r="B44" t="s" s="4">
        <v>118</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row>
    <row r="45" ht="26.6" customHeight="1">
      <c r="A45" t="s" s="28">
        <v>138</v>
      </c>
      <c r="B45" t="s" s="15">
        <v>139</v>
      </c>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row>
    <row r="46" ht="74.6" customHeight="1">
      <c r="A46" t="s" s="28">
        <v>138</v>
      </c>
      <c r="B46" t="s" s="15">
        <v>140</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row>
    <row r="47" ht="26.6" customHeight="1">
      <c r="A47" t="s" s="28">
        <v>138</v>
      </c>
      <c r="B47" t="s" s="15">
        <v>150</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row>
    <row r="48" ht="27" customHeight="1">
      <c r="A48" t="s" s="48">
        <v>138</v>
      </c>
      <c r="B48" t="s" s="4">
        <v>151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ht="27" customHeight="1">
      <c r="A49" t="s" s="48">
        <v>138</v>
      </c>
      <c r="B49" t="s" s="4">
        <v>153</v>
      </c>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ht="27" customHeight="1">
      <c r="A50" t="s" s="48">
        <v>138</v>
      </c>
      <c r="B50" t="s" s="4">
        <v>155</v>
      </c>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ht="39" customHeight="1">
      <c r="A51" t="s" s="48">
        <v>138</v>
      </c>
      <c r="B51" t="s" s="4">
        <v>157</v>
      </c>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ht="75" customHeight="1">
      <c r="A52" t="s" s="28">
        <v>138</v>
      </c>
      <c r="B52" t="s" s="4">
        <v>161</v>
      </c>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ht="51" customHeight="1">
      <c r="A53" t="s" s="28">
        <v>138</v>
      </c>
      <c r="B53" t="s" s="4">
        <v>162</v>
      </c>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ht="38.6" customHeight="1">
      <c r="A54" t="s" s="28">
        <v>165</v>
      </c>
      <c r="B54" t="s" s="15">
        <v>166</v>
      </c>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ht="27" customHeight="1">
      <c r="A55" t="s" s="48">
        <v>80</v>
      </c>
      <c r="B55" t="s" s="4">
        <v>170</v>
      </c>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ht="15" customHeight="1">
      <c r="A56" t="s" s="48">
        <v>80</v>
      </c>
      <c r="B56" t="s" s="4">
        <v>179</v>
      </c>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sheetData>
  <dataValidations count="1">
    <dataValidation type="list" allowBlank="1" showInputMessage="1" showErrorMessage="1" sqref="A5:A56">
      <formula1>"Account &amp; User Info,API,Business model,Citation,Communications/Community,Customization,Documentation,DOI &amp; Handle,File Upload &amp; Handling,Guestbook,Harvesting,Internationalization,Interoperability,Metadata,Metrics + Reports,Notifications,Permissions"</formula1>
    </dataValidation>
  </dataValidations>
  <pageMargins left="0.7875" right="0.7875" top="1.05278" bottom="1.05278" header="0.7875" footer="0.7875"/>
  <pageSetup firstPageNumber="1" fitToHeight="1" fitToWidth="1" scale="100" useFirstPageNumber="0" orientation="portrait" pageOrder="downThenOver"/>
  <headerFooter>
    <oddHeader>&amp;C&amp;"Times New Roman,Regular"&amp;12&amp;K000000Cross</oddHead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