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Comparative review of data repo" sheetId="2" r:id="rId4"/>
    <sheet state="visible" name="Categories" sheetId="3" r:id="rId5"/>
  </sheets>
  <definedNames>
    <definedName hidden="1" localSheetId="1" name="_xlnm._FilterDatabase">'Comparative review of data repo'!$A$3:$P$43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text>
    </comment>
  </commentList>
</comments>
</file>

<file path=xl/comments2.xml><?xml version="1.0" encoding="utf-8"?>
<comments xmlns:r="http://schemas.openxmlformats.org/officeDocument/2006/relationships" xmlns="http://schemas.openxmlformats.org/spreadsheetml/2006/main">
  <authors>
    <author/>
  </authors>
  <commentList>
    <comment authorId="0" ref="B5">
      <text>
        <t xml:space="preserve">Can user create and customize a space for her or his research, similar to dataverses?</t>
      </text>
    </comment>
    <comment authorId="0" ref="I5">
      <text>
        <t xml:space="preserve">Called "Workspaces."</t>
      </text>
    </comment>
    <comment authorId="0" ref="E7">
      <text>
        <t xml:space="preserve">http://datadryad.org/pages/policies#embargos
----
Not sure if this is something the depositor can do (as opposed to the curator).
	-Julian Gautier</t>
      </text>
    </comment>
    <comment authorId="0" ref="H10">
      <text>
        <t xml:space="preserve">Through integration with a data viz service called Plot.ly.</t>
      </text>
    </comment>
    <comment authorId="0" ref="I10">
      <text>
        <t xml:space="preserve">Only works for .sav files: See https://goo.gl/WEPzH5</t>
      </text>
    </comment>
    <comment authorId="0" ref="B13">
      <text>
        <t xml:space="preserve">E.g. extracting metadata from FITS and tabular files</t>
      </text>
    </comment>
    <comment authorId="0" ref="B14">
      <text>
        <t xml:space="preserve">Any public facing webpage with info about an account owner.</t>
      </text>
    </comment>
    <comment authorId="0" ref="G17">
      <text>
        <t xml:space="preserve">Only if the dataset has something in its Terms of Use metadata field.</t>
      </text>
    </comment>
    <comment authorId="0" ref="I17">
      <text>
        <t xml:space="preserve">People downloading any non-restricted dataset are shown the repository's Terms of Use.</t>
      </text>
    </comment>
    <comment authorId="0" ref="B18">
      <text>
        <t xml:space="preserve">Is a depositor able to upload data  from Dropbox, etc.?</t>
      </text>
    </comment>
    <comment authorId="0" ref="B19">
      <text>
        <t xml:space="preserve">https://github.com/IQSS/dataverse/issues/70</t>
      </text>
    </comment>
    <comment authorId="0" ref="B20">
      <text>
        <t xml:space="preserve">Are depositors able to embed views of their data onto other websites/applications?</t>
      </text>
    </comment>
    <comment authorId="0" ref="F26">
      <text>
        <t xml:space="preserve">https://support.figshare.com/support/solutions/articles/6000073148-how-to-upload-and-publish-my-data</t>
      </text>
    </comment>
    <comment authorId="0" ref="G26">
      <text>
        <t xml:space="preserve">http://guides.dataverse.org/en/latest/developers/big-data-support.html</t>
      </text>
    </comment>
    <comment authorId="0" ref="D27">
      <text>
        <t xml:space="preserve">See Submission section of https://data.world/terms/</t>
      </text>
    </comment>
    <comment authorId="0" ref="I27">
      <text>
        <t xml:space="preserve">In their upload workflow, they have  a brief questionnaire asking if the data contains personally identifiable info. OpenICPSR places access restrictions based on questionnaire answers.</t>
      </text>
    </comment>
    <comment authorId="0" ref="H28">
      <text>
        <t xml:space="preserve">Through integration with a data viz service called Plot.ly.</t>
      </text>
    </comment>
    <comment authorId="0" ref="B31">
      <text>
        <t xml:space="preserve">Can depositors restrict access?</t>
      </text>
    </comment>
    <comment authorId="0" ref="B33">
      <text>
        <t xml:space="preserve">Can users view and analyze data within the repository, without additional software?</t>
      </text>
    </comment>
    <comment authorId="0" ref="B34">
      <text>
        <t xml:space="preserve">By previewing tabular data, we mean looking at some or all of its rows and columns without needing to download a file.</t>
      </text>
    </comment>
    <comment authorId="0" ref="H36">
      <text>
        <t xml:space="preserve">There's no documentation about this. I'm unable to test by publishing because curators check published deposits.</t>
      </text>
    </comment>
    <comment authorId="0" ref="B37">
      <text>
        <t xml:space="preserve">May need to be expanded. Does repository allow users to customize metadata fields? Are users able to describe files? Datasets?</t>
      </text>
    </comment>
    <comment authorId="0" ref="B39">
      <text>
        <t xml:space="preserve">Does the repository allow depositors to set their own terms of use?</t>
      </text>
    </comment>
    <comment authorId="0" ref="B41">
      <text>
        <t xml:space="preserve">Are users able to contribute datasets to collections?</t>
      </text>
    </comment>
    <comment authorId="0" ref="B42">
      <text>
        <t xml:space="preserve">https://github.com/IQSS/dataverse/issues/2249</t>
      </text>
    </comment>
    <comment authorId="0" ref="B43">
      <text>
        <t xml:space="preserve">https://github.com/IQSS/dataverse/issues/70</t>
      </text>
    </comment>
    <comment authorId="0" ref="B50">
      <text>
        <t xml:space="preserve">The code of the software the repository uses is available and licensed openly.</t>
      </text>
    </comment>
    <comment authorId="0" ref="B59">
      <text>
        <t xml:space="preserve">Does repository publish their development plans online in some way?</t>
      </text>
    </comment>
    <comment authorId="0" ref="H59">
      <text>
        <t xml:space="preserve">Mendeley Product Development blog</t>
      </text>
    </comment>
    <comment authorId="0" ref="I59">
      <text>
        <t xml:space="preserve">They publish a report every year with accomplishments and future projects.</t>
      </text>
    </comment>
    <comment authorId="0" ref="J59">
      <text>
        <t xml:space="preserve">And "Upcoming Features" section: http://help.zenodo.org/features/</t>
      </text>
    </comment>
    <comment authorId="0" ref="G43">
      <text>
        <t xml:space="preserve">Indexing date types rather than strings is low hanging fruit. We already do this for the "dateSort" field and it's searchable by range though there is no GUI for it. See https://github.com/IQSS/dataverse/issues/2291
	-Philip Durbin</t>
      </text>
    </comment>
    <comment authorId="0" ref="G35">
      <text>
        <t xml:space="preserve">Harvard Dataverse now has at least partial or experimental support for Provenance, right? One can upload a prov file or enter text, at least.
	-Philip Durbin</t>
      </text>
    </comment>
    <comment authorId="0" ref="C64">
      <text>
        <t xml:space="preserve">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text>
    </comment>
    <comment authorId="0" ref="C59">
      <text>
        <t xml:space="preserve">github.com/ckan/ideas-and-roadmap
	-Joel Natividad</t>
      </text>
    </comment>
    <comment authorId="0" ref="C50">
      <text>
        <t xml:space="preserve">Yes.
	-Joel Natividad
Updated. Thank you, Joel.
	-Julian Gautier</t>
      </text>
    </comment>
    <comment authorId="0" ref="C36">
      <text>
        <t xml:space="preserve">several DOI extensions - https://github.com/ckan/ideas-and-roadmap/issues/6
	-Joel Natividad</t>
      </text>
    </comment>
    <comment authorId="0" ref="C26">
      <text>
        <t xml:space="preserve">Yes - see ckanext-cloudstorage. Up to 5 TB, with resumable uploads
	-Joel Natividad</t>
      </text>
    </comment>
    <comment authorId="0" ref="C24">
      <text>
        <t xml:space="preserve">Can support all file types
	-Joel Natividad</t>
      </text>
    </comment>
    <comment authorId="0" ref="C22">
      <text>
        <t xml:space="preserve">See ckanext-dcat
	-Joel Natividad</t>
      </text>
    </comment>
    <comment authorId="0" ref="C21">
      <text>
        <t xml:space="preserve">Yes. ckanext-dcat has support for schema.org markup, and one can easily install it and 
 support Google Dataset Search https://twitter.com/amercader/status/1038006552676974593
	-Joel Natividad</t>
      </text>
    </comment>
    <comment authorId="0" ref="C17">
      <text>
        <t xml:space="preserve">This is configurable. See how wprdc.org implemented it.
	-Joel Natividad</t>
      </text>
    </comment>
    <comment authorId="0" ref="C15">
      <text>
        <t xml:space="preserve">They did not ask for this. But there are multiple data citation plugins available - https://github.com/ckan/ideas-and-roadmap/issues/6
	-Joel Natividad</t>
      </text>
    </comment>
    <comment authorId="0" ref="C14">
      <text>
        <t xml:space="preserve">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text>
    </comment>
    <comment authorId="0" ref="C13">
      <text>
        <t xml:space="preserve">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text>
    </comment>
    <comment authorId="0" ref="C9">
      <text>
        <t xml:space="preserve">This is actually accomplished through the Showcase extension.
	-Joel Natividad
Corrected, thank you!
	-Julian Gautier</t>
      </text>
    </comment>
    <comment authorId="0" ref="G34">
      <text>
        <t xml:space="preserve">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text>
    </comment>
    <comment authorId="0" ref="C4">
      <text>
        <t xml:space="preserve">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text>
    </comment>
    <comment authorId="0" ref="K59">
      <text>
        <t xml:space="preserve">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text>
    </comment>
    <comment authorId="0" ref="A39">
      <text>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text>
    </comment>
  </commentList>
</comments>
</file>

<file path=xl/sharedStrings.xml><?xml version="1.0" encoding="utf-8"?>
<sst xmlns="http://schemas.openxmlformats.org/spreadsheetml/2006/main" count="657" uniqueCount="192">
  <si>
    <t>Information</t>
  </si>
  <si>
    <t>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</si>
  <si>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t>https://dataverse.org/blog/comparative-review-various-data-repositories</t>
  </si>
  <si>
    <t>data.world</t>
  </si>
  <si>
    <t>Dryad</t>
  </si>
  <si>
    <t>figshare</t>
  </si>
  <si>
    <t>Mendeley Data</t>
  </si>
  <si>
    <t>Open ICPSR</t>
  </si>
  <si>
    <t>Zenodo</t>
  </si>
  <si>
    <t>Yes</t>
  </si>
  <si>
    <t>No</t>
  </si>
  <si>
    <t>Most popular</t>
  </si>
  <si>
    <t>What we do that few others do</t>
  </si>
  <si>
    <t>What we don't do that many others do</t>
  </si>
  <si>
    <t>Categories</t>
  </si>
  <si>
    <t>Software Features</t>
  </si>
  <si>
    <t>Publishing &amp; Versions</t>
  </si>
  <si>
    <t>Ability to access older versions of files</t>
  </si>
  <si>
    <t>Yes - on data package page</t>
  </si>
  <si>
    <t>Customization</t>
  </si>
  <si>
    <t>Ability to create a "Dataverse" or Repository bringing together multiple datasets</t>
  </si>
  <si>
    <t>NA</t>
  </si>
  <si>
    <t>Planned Q2 18</t>
  </si>
  <si>
    <t>No (though "Communities" are sometimes used to partially fill this function)</t>
  </si>
  <si>
    <t>Ability to customize the look of your "Dataverse" or collection</t>
  </si>
  <si>
    <t>Yes, using openICPSR for Journals and Institutions</t>
  </si>
  <si>
    <t>File Upload &amp; Handling</t>
  </si>
  <si>
    <t>Ability to embargo files</t>
  </si>
  <si>
    <t>Account &amp; User Info</t>
  </si>
  <si>
    <t>Ability to list your ORCID in your profile (seperate from login/auth)</t>
  </si>
  <si>
    <t>Allowing user to select a "featured dataset"</t>
  </si>
  <si>
    <t>No (requested in #2049)</t>
  </si>
  <si>
    <t>Analyzing tabular data (aside from geospatial mapping)</t>
  </si>
  <si>
    <t>Interoperability</t>
  </si>
  <si>
    <t>Are there APIs?</t>
  </si>
  <si>
    <t>Notifications</t>
  </si>
  <si>
    <t xml:space="preserve">Are users emailed about changes to their uploads? </t>
  </si>
  <si>
    <t>Metadata</t>
  </si>
  <si>
    <t>Automated metadata generation from files</t>
  </si>
  <si>
    <t>Unknown</t>
  </si>
  <si>
    <t>Creator webpages</t>
  </si>
  <si>
    <t>Citation</t>
  </si>
  <si>
    <t>Data citation automatically generated</t>
  </si>
  <si>
    <t>Dataset-level versioning</t>
  </si>
  <si>
    <t>Terms &amp; Licensing</t>
  </si>
  <si>
    <t>Do users have to actively acknowledge any conditions of use when downloading data?</t>
  </si>
  <si>
    <t>Yes - for restricted data</t>
  </si>
  <si>
    <t>Dropbox integration</t>
  </si>
  <si>
    <t>Planned Q4 18</t>
  </si>
  <si>
    <t>Search/Browse</t>
  </si>
  <si>
    <t>Easily accessible Search help page</t>
  </si>
  <si>
    <t>Yes - After searching, next to search bar</t>
  </si>
  <si>
    <t>Yes - After searching, (help?) link inside search bar</t>
  </si>
  <si>
    <t>No - search help has to be navigated to in user guides, does not explain search operators</t>
  </si>
  <si>
    <t>Planned Q1 18</t>
  </si>
  <si>
    <t>Embed data outside of application</t>
  </si>
  <si>
    <t>Exposing metadata in landing page markup using Schema.org/JSON</t>
  </si>
  <si>
    <t>Exposing metadata in landing page markup with html meta tags</t>
  </si>
  <si>
    <t>Yes (for preprints, less robust for data until Q3)</t>
  </si>
  <si>
    <t>Faceted search</t>
  </si>
  <si>
    <t>Filetypes supported (list)</t>
  </si>
  <si>
    <t>All file types</t>
  </si>
  <si>
    <t>Github integration to migrate files and metadata</t>
  </si>
  <si>
    <t>Handling large data</t>
  </si>
  <si>
    <t>Yes (see https://goo.gl/rIjeCg)</t>
  </si>
  <si>
    <t>Yes - Limit of 20GB per file for "package", charge for more storage</t>
  </si>
  <si>
    <t>Yes - Default limit of 5GB per file, can support up to 5TB</t>
  </si>
  <si>
    <t>Yes (experimental)</t>
  </si>
  <si>
    <t>Yes - limit of 50GB per file. Upload page mentions you can contact them about larger datasets.</t>
  </si>
  <si>
    <t>Yes - default web UI upload limit of  5 GB, files larger than 5GB can be uploaded and moved around using the command line client OSF-CLI and/or by using soon to be released multi-part file upload via CloudFiles add-on.</t>
  </si>
  <si>
    <t>Handling sensitive data</t>
  </si>
  <si>
    <t>Mapping of Geospatial files</t>
  </si>
  <si>
    <t>Preservation</t>
  </si>
  <si>
    <t>Mentions anti-virus scan of uploaded files</t>
  </si>
  <si>
    <t>Multiple login options (Shibboleth, Google, etc.)</t>
  </si>
  <si>
    <t>Yes - institutional shib only</t>
  </si>
  <si>
    <t>Planned Q1 18 - Shib</t>
  </si>
  <si>
    <t>Yes - Shib, Google, Facebook, LinkedIn</t>
  </si>
  <si>
    <t>Yes - ORCID, Github</t>
  </si>
  <si>
    <t>Yes: Shib, ORCID, CAS, ADFS</t>
  </si>
  <si>
    <t>Permissions</t>
  </si>
  <si>
    <t>Yes (ability to apply embargo)</t>
  </si>
  <si>
    <t>Yes (ability to apply embargo or make data "confidential")</t>
  </si>
  <si>
    <t>Yes, with embargo</t>
  </si>
  <si>
    <t>Yes (Includes embargoed, restricted, and closed access)</t>
  </si>
  <si>
    <t>Preview of zip files</t>
  </si>
  <si>
    <t>Previewing and/or analyzing uploaded non-tabular data</t>
  </si>
  <si>
    <t>Yes (preview images, tabular data)</t>
  </si>
  <si>
    <t>Yes (some types of tabular data)</t>
  </si>
  <si>
    <t>Yes (previewing, not analyzing)</t>
  </si>
  <si>
    <t>Yes (preview)</t>
  </si>
  <si>
    <t>Previewing tabular files</t>
  </si>
  <si>
    <t>Provenance</t>
  </si>
  <si>
    <t>Published data is automatically synced to ORCID via DataCite.</t>
  </si>
  <si>
    <t>Robustness of metadata</t>
  </si>
  <si>
    <t>Yes (depositors can describe files today; custom metadata support planned for Q1 18)</t>
  </si>
  <si>
    <t>Planned Q3 18</t>
  </si>
  <si>
    <t>Support for controlled vocabulary terms with URIs</t>
  </si>
  <si>
    <t>?</t>
  </si>
  <si>
    <t>Terms of use, copyright</t>
  </si>
  <si>
    <t>No - all uploaded data is CC0</t>
  </si>
  <si>
    <t>Metrics + Reports</t>
  </si>
  <si>
    <t>Tracking citations with altmetrics</t>
  </si>
  <si>
    <t>Yes - can see metrics for downloads on individual revisions, and also on files tab (osf.io/project_guid/files) and on preprint detail view</t>
  </si>
  <si>
    <t>User curation communities</t>
  </si>
  <si>
    <t>Sort of - Users can curate a "collection" including other users' data</t>
  </si>
  <si>
    <t>Users are able to control dataset file hierarchy + directory structure</t>
  </si>
  <si>
    <t>Yes - by uploading a zip file</t>
  </si>
  <si>
    <t>No (can re-order files, but can't create hierarchy or directories)</t>
  </si>
  <si>
    <t>Planned Jan 18</t>
  </si>
  <si>
    <t>Users can search/browse with number ranges, e.g. publication date ranges</t>
  </si>
  <si>
    <t>Totals: Software features</t>
  </si>
  <si>
    <t>Total Yes</t>
  </si>
  <si>
    <t>Total No</t>
  </si>
  <si>
    <t>Governance/Organization</t>
  </si>
  <si>
    <t>Business model</t>
  </si>
  <si>
    <t>Open Source</t>
  </si>
  <si>
    <t>How is maintenance or development of repository funded?</t>
  </si>
  <si>
    <t>Government funded</t>
  </si>
  <si>
    <t>Private investments</t>
  </si>
  <si>
    <t>Grants; Institutional</t>
  </si>
  <si>
    <t>Private investments (Elsevier; Mendeley Ltd)</t>
  </si>
  <si>
    <t>Institutional</t>
  </si>
  <si>
    <t>Institutional (OpenAIRE / European Commission
); donations (via CERN &amp; Society Foundation)</t>
  </si>
  <si>
    <t>Grants and donations: https://cos.io/about/our-sponsors/</t>
  </si>
  <si>
    <t>Free To Use</t>
  </si>
  <si>
    <t>Institutional Fees?</t>
  </si>
  <si>
    <t>Yes - "Figshare for Institutions" is priced based on "research intensity of the institution"</t>
  </si>
  <si>
    <t>Journal Fees?</t>
  </si>
  <si>
    <t>Yes - "Figshare for Publishers"</t>
  </si>
  <si>
    <t>Paid services?</t>
  </si>
  <si>
    <t>Yes - dedicated support team</t>
  </si>
  <si>
    <t>Paid additional features?</t>
  </si>
  <si>
    <t>Yes - Ability to pay more for more storage</t>
  </si>
  <si>
    <t>Yes - Figshare for Institutions and Figshare for Publications provide various additional features</t>
  </si>
  <si>
    <t>Geospatial mapping available through paid third-party service</t>
  </si>
  <si>
    <t>Can depositors pay for any level of curation services?</t>
  </si>
  <si>
    <t>Can depositors pay for extra storage?</t>
  </si>
  <si>
    <t>Yes - "For data packages in excess of the 20GB size limit, submitters will be charged $50 for each additional 10GB, or part thereof. (Packages between 20 and 30GB = $50, between 30 and 40GB = $100, and so on)."</t>
  </si>
  <si>
    <t>Communications/Community</t>
  </si>
  <si>
    <t>Road Maps</t>
  </si>
  <si>
    <t>Preservation technology?</t>
  </si>
  <si>
    <t>Yes - Chronopolis</t>
  </si>
  <si>
    <t>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</si>
  <si>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Certification?</t>
  </si>
  <si>
    <t>Yes - Data Seal of Approval; World Data System</t>
  </si>
  <si>
    <t>No - Currently working toward ISO certification.</t>
  </si>
  <si>
    <t>Content</t>
  </si>
  <si>
    <t>Total # of published datasets as of July 2017</t>
  </si>
  <si>
    <t>15,325 data packages (average size of 573MB)</t>
  </si>
  <si>
    <t>12,709 public projects</t>
  </si>
  <si>
    <t>Total # of published files as of May 2017</t>
  </si>
  <si>
    <t>50,000+</t>
  </si>
  <si>
    <t>"800,000+"</t>
  </si>
  <si>
    <t>~191,837</t>
  </si>
  <si>
    <t>Total # of public users as of May 2017</t>
  </si>
  <si>
    <t>13,916 (as of July 2016)</t>
  </si>
  <si>
    <t>Most popular subject tags</t>
  </si>
  <si>
    <t>Geospatial</t>
  </si>
  <si>
    <t>health</t>
  </si>
  <si>
    <t>Adaptation / Population Genetics - Empirical / Speciation</t>
  </si>
  <si>
    <t>social science</t>
  </si>
  <si>
    <t>Illinois polling</t>
  </si>
  <si>
    <t>Taxonomy / Biodiversity / Animalia</t>
  </si>
  <si>
    <t>Social and Behavioral Sciences|
Psychology|
Arts and Humanities|
Social Psychology|
Engineering|
Sociology|
Law|
Life Sciences|</t>
  </si>
  <si>
    <t>Subject vocabulary</t>
  </si>
  <si>
    <t>Analyze Boston-custom vocabulary</t>
  </si>
  <si>
    <t>Folksonomy</t>
  </si>
  <si>
    <t>Dataverse-custom vocabulary</t>
  </si>
  <si>
    <t>Elsevier’s OmniScience taxonomy</t>
  </si>
  <si>
    <t>ICPSR Thesaurus</t>
  </si>
  <si>
    <t>Bepress</t>
  </si>
  <si>
    <t>Labels used to categorize compared "features"*</t>
  </si>
  <si>
    <t>Github "component" labels</t>
  </si>
  <si>
    <t>*Categories bolded are mapped to github labels in Dataverse's github repo.</t>
  </si>
  <si>
    <t>API</t>
  </si>
  <si>
    <t>Code Infrastructure</t>
  </si>
  <si>
    <t>DataTags</t>
  </si>
  <si>
    <t>Dataverse General Info</t>
  </si>
  <si>
    <t>Documentation</t>
  </si>
  <si>
    <t>DOI &amp; Handle</t>
  </si>
  <si>
    <t>Guestbook</t>
  </si>
  <si>
    <t>Harvesting</t>
  </si>
  <si>
    <t>In Review Workflow</t>
  </si>
  <si>
    <t>Internationalization</t>
  </si>
  <si>
    <t>Installer</t>
  </si>
  <si>
    <t>Migration</t>
  </si>
  <si>
    <t>Performance &amp; Stability</t>
  </si>
  <si>
    <t>Superuser</t>
  </si>
  <si>
    <t>TwoRavens</t>
  </si>
  <si>
    <t>UX &amp; UI</t>
  </si>
  <si>
    <t>WorldMap &amp; GeoConnect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</si>
</sst>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font>
      <u/>
      <color rgb="FF0000FF"/>
    </font>
    <font>
      <b/>
      <u/>
      <color rgb="FF0000FF"/>
    </font>
    <font>
      <color rgb="FF000000"/>
    </font>
    <font>
      <b/>
    </font>
    <font>
      <u/>
      <color rgb="FF000000"/>
    </font>
    <font>
      <u/>
      <sz val="10.0"/>
      <color rgb="FF000000"/>
      <name val="Arial"/>
    </font>
    <font>
      <u/>
      <sz val="10.0"/>
      <color rgb="FF000000"/>
      <name val="Arial"/>
    </font>
    <font>
      <u/>
      <color rgb="FF000000"/>
      <name val="Arial"/>
    </font>
    <font>
      <b/>
      <name val="Arial"/>
    </font>
    <font>
      <name val="Arial"/>
    </font>
    <font>
      <color rgb="FF0B8043"/>
      <name val="Arial"/>
    </font>
    <font>
      <color rgb="FFC53929"/>
      <name val="Arial"/>
    </font>
    <font>
      <u/>
      <color rgb="FF0B8043"/>
      <name val="Arial"/>
    </font>
    <font>
      <u/>
      <color rgb="FF0000FF"/>
      <name val="Arial"/>
    </font>
    <font>
      <u/>
      <color rgb="FF0000FF"/>
      <name val="Arial"/>
    </font>
    <font>
      <u/>
      <color rgb="FF0000FF"/>
      <name val="Arial"/>
    </font>
    <font>
      <u/>
      <color rgb="FF1155CC"/>
      <name val="Arial"/>
    </font>
    <font>
      <u/>
      <color rgb="FF0000FF"/>
    </font>
    <font>
      <color rgb="FFF09300"/>
      <name val="Arial"/>
    </font>
    <font>
      <sz val="10.0"/>
      <name val="Arial"/>
    </font>
    <font>
      <u/>
      <color rgb="FF0B8043"/>
      <name val="Arial"/>
    </font>
    <font>
      <u/>
      <color rgb="FF1155CC"/>
    </font>
    <font>
      <b/>
      <sz val="10.0"/>
      <name val="Arial"/>
    </font>
    <font>
      <color rgb="FFF09300"/>
    </font>
    <font>
      <u/>
      <sz val="10.0"/>
      <color rgb="FF0000FF"/>
      <name val="Arial"/>
    </font>
    <font>
      <b/>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7">
    <border/>
    <border>
      <right/>
    </border>
    <border>
      <left style="thin">
        <color rgb="FFB7B7B7"/>
      </left>
    </border>
    <border>
      <right style="thin">
        <color rgb="FFB7B7B7"/>
      </right>
    </border>
    <border>
      <left style="thin">
        <color rgb="FFB7B7B7"/>
      </left>
      <bottom style="thin">
        <color rgb="FFB7B7B7"/>
      </bottom>
    </border>
    <border>
      <bottom style="thin">
        <color rgb="FFB7B7B7"/>
      </bottom>
    </border>
    <border>
      <right style="thin">
        <color rgb="FFB7B7B7"/>
      </right>
      <bottom style="thin">
        <color rgb="FFB7B7B7"/>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2" fontId="3" numFmtId="0" xfId="0" applyAlignment="1" applyFill="1" applyFont="1">
      <alignment readingOrder="0" shrinkToFit="0" wrapText="1"/>
    </xf>
    <xf borderId="0" fillId="0" fontId="4" numFmtId="0" xfId="0" applyAlignment="1" applyFont="1">
      <alignment readingOrder="0" shrinkToFit="0" wrapText="1"/>
    </xf>
    <xf borderId="0" fillId="0" fontId="0" numFmtId="0" xfId="0" applyAlignment="1" applyFont="1">
      <alignment readingOrder="0" shrinkToFit="0" vertical="bottom" wrapText="0"/>
    </xf>
    <xf borderId="0" fillId="0" fontId="0" numFmtId="0" xfId="0" applyAlignment="1" applyFont="1">
      <alignment readingOrder="0" shrinkToFit="0" vertical="bottom" wrapText="0"/>
    </xf>
    <xf borderId="0" fillId="2" fontId="5"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readingOrder="0" shrinkToFit="0" wrapText="1"/>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0" fontId="9" numFmtId="0" xfId="0" applyAlignment="1" applyFont="1">
      <alignment shrinkToFit="0" vertical="bottom" wrapText="1"/>
    </xf>
    <xf borderId="0" fillId="3" fontId="5" numFmtId="0" xfId="0" applyAlignment="1" applyFill="1" applyFont="1">
      <alignment readingOrder="0" shrinkToFit="0" wrapText="1"/>
    </xf>
    <xf borderId="0" fillId="3" fontId="1" numFmtId="0" xfId="0" applyAlignment="1" applyFont="1">
      <alignment shrinkToFit="0" wrapText="1"/>
    </xf>
    <xf borderId="0" fillId="0" fontId="10" numFmtId="0" xfId="0" applyAlignment="1" applyFont="1">
      <alignment readingOrder="0" shrinkToFit="0" vertical="bottom" wrapText="1"/>
    </xf>
    <xf borderId="0" fillId="0" fontId="11" numFmtId="0" xfId="0" applyAlignment="1" applyFont="1">
      <alignment readingOrder="0" vertical="bottom"/>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12" numFmtId="0" xfId="0" applyAlignment="1" applyFont="1">
      <alignment vertical="bottom"/>
    </xf>
    <xf borderId="0" fillId="0" fontId="1" numFmtId="0" xfId="0" applyAlignment="1" applyFont="1">
      <alignment shrinkToFit="0" wrapText="1"/>
    </xf>
    <xf borderId="0" fillId="0" fontId="11" numFmtId="0" xfId="0" applyAlignment="1" applyFont="1">
      <alignment vertical="bottom"/>
    </xf>
    <xf borderId="0" fillId="0" fontId="13" numFmtId="0" xfId="0" applyAlignment="1" applyFont="1">
      <alignment shrinkToFit="0" vertical="bottom" wrapText="1"/>
    </xf>
    <xf borderId="0" fillId="0" fontId="12" numFmtId="0" xfId="0" applyAlignment="1" applyFont="1">
      <alignment shrinkToFit="0" vertical="bottom" wrapText="1"/>
    </xf>
    <xf borderId="0" fillId="0" fontId="13" numFmtId="0" xfId="0" applyAlignment="1" applyFont="1">
      <alignment readingOrder="0" shrinkToFit="0" vertical="bottom" wrapText="1"/>
    </xf>
    <xf borderId="0" fillId="0" fontId="13" numFmtId="0" xfId="0" applyAlignment="1" applyFont="1">
      <alignment shrinkToFit="0" vertical="bottom" wrapText="1"/>
    </xf>
    <xf borderId="0" fillId="0" fontId="13" numFmtId="0" xfId="0" applyAlignment="1" applyFont="1">
      <alignment vertical="bottom"/>
    </xf>
    <xf borderId="0" fillId="0" fontId="5" numFmtId="0" xfId="0" applyAlignment="1" applyFont="1">
      <alignment readingOrder="0" shrinkToFit="0" wrapText="1"/>
    </xf>
    <xf borderId="0" fillId="0" fontId="11" numFmtId="0" xfId="0" applyAlignment="1" applyFont="1">
      <alignment readingOrder="0" shrinkToFit="0" vertical="bottom" wrapText="1"/>
    </xf>
    <xf borderId="0" fillId="0" fontId="10" numFmtId="0" xfId="0" applyAlignment="1" applyFont="1">
      <alignment readingOrder="0" shrinkToFit="0" wrapText="1"/>
    </xf>
    <xf borderId="0" fillId="0" fontId="10" numFmtId="0" xfId="0" applyAlignment="1" applyFont="1">
      <alignment shrinkToFit="0" vertical="bottom" wrapText="1"/>
    </xf>
    <xf borderId="0" fillId="0" fontId="14" numFmtId="0" xfId="0" applyAlignment="1" applyFont="1">
      <alignment shrinkToFit="0" vertical="bottom" wrapText="1"/>
    </xf>
    <xf borderId="0" fillId="0" fontId="5" numFmtId="0" xfId="0" applyAlignment="1" applyFont="1">
      <alignment readingOrder="0"/>
    </xf>
    <xf borderId="0" fillId="0" fontId="11" numFmtId="0" xfId="0" applyAlignment="1" applyFont="1">
      <alignment readingOrder="0" shrinkToFit="0" vertical="bottom" wrapText="1"/>
    </xf>
    <xf borderId="0" fillId="0" fontId="5" numFmtId="0" xfId="0" applyAlignment="1" applyFont="1">
      <alignment readingOrder="0" shrinkToFit="0" wrapText="1"/>
    </xf>
    <xf borderId="0" fillId="0" fontId="11" numFmtId="0" xfId="0" applyAlignment="1" applyFont="1">
      <alignment shrinkToFit="0" vertical="bottom" wrapText="1"/>
    </xf>
    <xf borderId="0" fillId="0" fontId="10" numFmtId="0" xfId="0" applyAlignment="1" applyFont="1">
      <alignment shrinkToFit="0" wrapText="1"/>
    </xf>
    <xf borderId="0" fillId="0" fontId="15" numFmtId="0" xfId="0" applyAlignment="1" applyFont="1">
      <alignment shrinkToFit="0" vertical="bottom" wrapText="1"/>
    </xf>
    <xf borderId="0" fillId="0" fontId="16" numFmtId="0" xfId="0" applyAlignment="1" applyFont="1">
      <alignment readingOrder="0" shrinkToFit="0" vertical="bottom" wrapText="1"/>
    </xf>
    <xf borderId="0" fillId="0" fontId="17" numFmtId="0" xfId="0" applyAlignment="1" applyFont="1">
      <alignment shrinkToFit="0" vertical="bottom" wrapText="1"/>
    </xf>
    <xf borderId="0" fillId="0" fontId="18" numFmtId="0" xfId="0" applyAlignment="1" applyFont="1">
      <alignment shrinkToFit="0" vertical="bottom" wrapText="1"/>
    </xf>
    <xf borderId="0" fillId="0" fontId="11" numFmtId="0" xfId="0" applyAlignment="1" applyFont="1">
      <alignment vertical="bottom"/>
    </xf>
    <xf borderId="0" fillId="0" fontId="19" numFmtId="0" xfId="0" applyAlignment="1" applyFont="1">
      <alignment readingOrder="0" shrinkToFit="0" wrapText="1"/>
    </xf>
    <xf borderId="1" fillId="0" fontId="12" numFmtId="0" xfId="0" applyAlignment="1" applyBorder="1" applyFont="1">
      <alignment shrinkToFit="0" vertical="bottom" wrapText="0"/>
    </xf>
    <xf borderId="0" fillId="0" fontId="20" numFmtId="0" xfId="0" applyAlignment="1" applyFont="1">
      <alignment readingOrder="0" shrinkToFit="0" vertical="bottom" wrapText="1"/>
    </xf>
    <xf borderId="0" fillId="0" fontId="11" numFmtId="0" xfId="0" applyAlignment="1" applyFont="1">
      <alignment shrinkToFit="0" vertical="bottom" wrapText="1"/>
    </xf>
    <xf borderId="0" fillId="0" fontId="5" numFmtId="0" xfId="0" applyAlignment="1" applyFont="1">
      <alignment readingOrder="0" shrinkToFit="0" wrapText="1"/>
    </xf>
    <xf borderId="2" fillId="0" fontId="5" numFmtId="0" xfId="0" applyAlignment="1" applyBorder="1" applyFont="1">
      <alignment readingOrder="0" shrinkToFit="0" wrapText="1"/>
    </xf>
    <xf borderId="3" fillId="0" fontId="11" numFmtId="0" xfId="0" applyAlignment="1" applyBorder="1" applyFont="1">
      <alignment shrinkToFit="0" vertical="bottom" wrapText="1"/>
    </xf>
    <xf borderId="0" fillId="0" fontId="1" numFmtId="0" xfId="0" applyAlignment="1" applyFont="1">
      <alignment readingOrder="0" shrinkToFit="0" wrapText="1"/>
    </xf>
    <xf borderId="3" fillId="0" fontId="5" numFmtId="0" xfId="0" applyAlignment="1" applyBorder="1" applyFont="1">
      <alignment readingOrder="0" shrinkToFit="0" wrapText="1"/>
    </xf>
    <xf borderId="2" fillId="3" fontId="5" numFmtId="0" xfId="0" applyAlignment="1" applyBorder="1" applyFont="1">
      <alignment readingOrder="0" shrinkToFit="0" wrapText="1"/>
    </xf>
    <xf borderId="3" fillId="3" fontId="5" numFmtId="0" xfId="0" applyAlignment="1" applyBorder="1" applyFont="1">
      <alignment readingOrder="0" shrinkToFit="0" wrapText="1"/>
    </xf>
    <xf borderId="0" fillId="3" fontId="11" numFmtId="0" xfId="0" applyAlignment="1" applyFont="1">
      <alignment vertical="bottom"/>
    </xf>
    <xf borderId="2" fillId="0" fontId="10" numFmtId="0" xfId="0" applyAlignment="1" applyBorder="1" applyFont="1">
      <alignment readingOrder="0" shrinkToFit="0" vertical="bottom" wrapText="1"/>
    </xf>
    <xf borderId="3" fillId="0" fontId="11" numFmtId="0" xfId="0" applyAlignment="1" applyBorder="1" applyFont="1">
      <alignment readingOrder="0" vertical="bottom"/>
    </xf>
    <xf borderId="0" fillId="0" fontId="11" numFmtId="0" xfId="0" applyAlignment="1" applyFont="1">
      <alignment horizontal="right" shrinkToFit="0" vertical="bottom" wrapText="1"/>
    </xf>
    <xf borderId="3" fillId="0" fontId="11" numFmtId="0" xfId="0" applyAlignment="1" applyBorder="1" applyFont="1">
      <alignment readingOrder="0" shrinkToFit="0" vertical="bottom" wrapText="1"/>
    </xf>
    <xf borderId="3" fillId="0" fontId="1" numFmtId="0" xfId="0" applyAlignment="1" applyBorder="1" applyFont="1">
      <alignment readingOrder="0" shrinkToFit="0" wrapText="1"/>
    </xf>
    <xf borderId="0" fillId="0" fontId="21" numFmtId="0" xfId="0" applyAlignment="1" applyFont="1">
      <alignment readingOrder="0" shrinkToFit="0" wrapText="1"/>
    </xf>
    <xf borderId="3" fillId="0" fontId="11" numFmtId="0" xfId="0" applyAlignment="1" applyBorder="1" applyFont="1">
      <alignment readingOrder="0" shrinkToFit="0" vertical="bottom" wrapText="1"/>
    </xf>
    <xf borderId="0" fillId="0" fontId="22" numFmtId="0" xfId="0" applyAlignment="1" applyFont="1">
      <alignment readingOrder="0" shrinkToFit="0" vertical="bottom" wrapText="1"/>
    </xf>
    <xf borderId="0" fillId="0" fontId="23" numFmtId="0" xfId="0" applyAlignment="1" applyFont="1">
      <alignment readingOrder="0" shrinkToFit="0" wrapText="1"/>
    </xf>
    <xf borderId="0" fillId="0" fontId="1" numFmtId="0" xfId="0" applyAlignment="1" applyFont="1">
      <alignment readingOrder="0" shrinkToFit="0" wrapText="1"/>
    </xf>
    <xf borderId="0" fillId="0" fontId="24" numFmtId="0" xfId="0" applyAlignment="1" applyFont="1">
      <alignment readingOrder="0" shrinkToFit="0" wrapText="1"/>
    </xf>
    <xf borderId="0" fillId="3" fontId="24" numFmtId="0" xfId="0" applyAlignment="1" applyFont="1">
      <alignment readingOrder="0" shrinkToFit="0" wrapText="1"/>
    </xf>
    <xf borderId="3" fillId="0" fontId="1" numFmtId="0" xfId="0" applyAlignment="1" applyBorder="1" applyFont="1">
      <alignment horizontal="left" readingOrder="0" shrinkToFit="0" wrapText="1"/>
    </xf>
    <xf borderId="0" fillId="0" fontId="0" numFmtId="3" xfId="0" applyAlignment="1" applyFont="1" applyNumberFormat="1">
      <alignment horizontal="left" readingOrder="0" shrinkToFit="0" wrapText="1"/>
    </xf>
    <xf borderId="0" fillId="0" fontId="25" numFmtId="0" xfId="0" applyAlignment="1" applyFont="1">
      <alignment readingOrder="0"/>
    </xf>
    <xf borderId="0" fillId="0" fontId="1" numFmtId="3" xfId="0" applyAlignment="1" applyFont="1" applyNumberFormat="1">
      <alignment horizontal="left" readingOrder="0" shrinkToFit="0" wrapText="1"/>
    </xf>
    <xf borderId="0" fillId="0" fontId="1" numFmtId="0" xfId="0" applyAlignment="1" applyFont="1">
      <alignment horizontal="left" readingOrder="0" shrinkToFit="0" wrapText="1"/>
    </xf>
    <xf borderId="0" fillId="0" fontId="21" numFmtId="3" xfId="0" applyAlignment="1" applyFont="1" applyNumberFormat="1">
      <alignment readingOrder="0" shrinkToFit="0" wrapText="1"/>
    </xf>
    <xf borderId="0" fillId="0" fontId="0" numFmtId="0" xfId="0" applyAlignment="1" applyFont="1">
      <alignment readingOrder="0"/>
    </xf>
    <xf borderId="0" fillId="0" fontId="21" numFmtId="3" xfId="0" applyAlignment="1" applyFont="1" applyNumberFormat="1">
      <alignment horizontal="right" readingOrder="0" shrinkToFit="0" wrapText="1"/>
    </xf>
    <xf borderId="0" fillId="0" fontId="11" numFmtId="3" xfId="0" applyAlignment="1" applyFont="1" applyNumberFormat="1">
      <alignment shrinkToFit="0" vertical="bottom" wrapText="1"/>
    </xf>
    <xf borderId="0" fillId="0" fontId="0" numFmtId="0" xfId="0" applyAlignment="1" applyFont="1">
      <alignment readingOrder="0" shrinkToFit="0" wrapText="1"/>
    </xf>
    <xf borderId="0" fillId="0" fontId="11" numFmtId="3" xfId="0" applyAlignment="1" applyFont="1" applyNumberFormat="1">
      <alignment horizontal="right" shrinkToFit="0" vertical="bottom" wrapText="1"/>
    </xf>
    <xf borderId="0" fillId="0" fontId="26" numFmtId="0" xfId="0" applyAlignment="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6" fillId="0" fontId="1" numFmtId="0" xfId="0" applyAlignment="1" applyBorder="1" applyFont="1">
      <alignment shrinkToFit="0" wrapText="1"/>
    </xf>
    <xf borderId="5" fillId="0" fontId="1" numFmtId="0" xfId="0" applyAlignment="1" applyBorder="1" applyFont="1">
      <alignment shrinkToFit="0" wrapText="1"/>
    </xf>
    <xf borderId="0" fillId="0" fontId="21" numFmtId="0" xfId="0" applyFont="1"/>
    <xf borderId="0" fillId="0" fontId="27" numFmtId="0" xfId="0" applyAlignment="1" applyFont="1">
      <alignment readingOrder="0" shrinkToFit="0" vertical="bottom" wrapText="0"/>
    </xf>
    <xf borderId="0" fillId="0" fontId="21" numFmtId="0" xfId="0" applyAlignment="1" applyFont="1">
      <alignment readingOrder="0"/>
    </xf>
  </cellXfs>
  <cellStyles count="1">
    <cellStyle xfId="0" name="Normal" builtinId="0"/>
  </cellStyles>
  <dxfs count="7">
    <dxf>
      <font>
        <color rgb="FF0B8043"/>
      </font>
      <fill>
        <patternFill patternType="none"/>
      </fill>
      <border/>
    </dxf>
    <dxf>
      <font>
        <color rgb="FFC53929"/>
      </font>
      <fill>
        <patternFill patternType="none"/>
      </fill>
      <border/>
    </dxf>
    <dxf>
      <font>
        <color rgb="FFF09300"/>
      </font>
      <fill>
        <patternFill patternType="none"/>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Categorie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0" displayName="Table_1" id="1">
  <tableColumns count="2">
    <tableColumn name="Labels used to categorize compared &quot;features&quot;*" id="1"/>
    <tableColumn name="Github &quot;component&quot; labels" id="2"/>
  </tableColumns>
  <tableStyleInfo name="Categori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verse.org/blog/comparative-review-various-data-repositorie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10" Type="http://schemas.openxmlformats.org/officeDocument/2006/relationships/vmlDrawing" Target="../drawings/vmlDrawing2.vml"/><Relationship Id="rId9" Type="http://schemas.openxmlformats.org/officeDocument/2006/relationships/drawing" Target="../drawings/drawing2.xml"/><Relationship Id="rId5" Type="http://schemas.openxmlformats.org/officeDocument/2006/relationships/hyperlink" Target="https://data.mendeley.com/" TargetMode="External"/><Relationship Id="rId6" Type="http://schemas.openxmlformats.org/officeDocument/2006/relationships/hyperlink" Target="https://www.openicpsr.org/openicpsr/" TargetMode="External"/><Relationship Id="rId7" Type="http://schemas.openxmlformats.org/officeDocument/2006/relationships/hyperlink" Target="https://zenodo.org/" TargetMode="External"/><Relationship Id="rId8" Type="http://schemas.openxmlformats.org/officeDocument/2006/relationships/hyperlink" Target="https://knowledge.figshare.com/articles/item/preservation-and-continuity-of-access-poli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33.14"/>
  </cols>
  <sheetData>
    <row r="1">
      <c r="A1" s="1" t="s">
        <v>0</v>
      </c>
    </row>
    <row r="2">
      <c r="A2" s="2" t="s">
        <v>1</v>
      </c>
    </row>
    <row r="3">
      <c r="A3" s="3" t="s">
        <v>2</v>
      </c>
    </row>
  </sheetData>
  <mergeCells count="1">
    <mergeCell ref="A2:E2"/>
  </mergeCells>
  <hyperlinks>
    <hyperlink r:id="rId2" ref="A3"/>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7.29"/>
    <col customWidth="1" min="2" max="2" width="24.71"/>
    <col customWidth="1" min="3" max="11" width="20.29"/>
    <col customWidth="1" hidden="1" min="12" max="12" width="7.14"/>
    <col customWidth="1" hidden="1" min="13" max="13" width="6.43"/>
    <col customWidth="1" hidden="1" min="14" max="14" width="13.86"/>
    <col hidden="1" min="15" max="16" width="14.43"/>
  </cols>
  <sheetData>
    <row r="1">
      <c r="A1" s="4" t="str">
        <f>HYPERLINK("https://docs.google.com/spreadsheets/d/1KptHzDHIdB3s1v5m1mMwphcwXhOVWdkRYdjEWW1dqrE/edit?usp=sharing","Comparative review of data repositories")</f>
        <v>Comparative review of data repositories</v>
      </c>
      <c r="C1" s="5"/>
      <c r="D1" s="6"/>
      <c r="E1" s="6"/>
      <c r="F1" s="6"/>
      <c r="G1" s="7"/>
      <c r="H1" s="6"/>
      <c r="I1" s="6"/>
      <c r="J1" s="6"/>
      <c r="K1" s="5"/>
      <c r="L1" s="2"/>
      <c r="M1" s="2"/>
      <c r="N1" s="2"/>
      <c r="O1" s="2"/>
      <c r="P1" s="2"/>
    </row>
    <row r="2">
      <c r="A2" s="8"/>
      <c r="B2" s="9"/>
      <c r="C2" s="10" t="str">
        <f>HYPERLINK("https://data.boston.gov/","Analyze Boston (CKAN)")</f>
        <v>Analyze Boston (CKAN)</v>
      </c>
      <c r="D2" s="11" t="s">
        <v>3</v>
      </c>
      <c r="E2" s="11" t="s">
        <v>4</v>
      </c>
      <c r="F2" s="11" t="s">
        <v>5</v>
      </c>
      <c r="G2" s="12" t="str">
        <f>HYPERLINK("https://dataverse.harvard.edu/","Harvard Dataverse")</f>
        <v>Harvard Dataverse</v>
      </c>
      <c r="H2" s="11" t="s">
        <v>6</v>
      </c>
      <c r="I2" s="11" t="s">
        <v>7</v>
      </c>
      <c r="J2" s="11" t="s">
        <v>8</v>
      </c>
      <c r="K2" s="13" t="str">
        <f>HYPERLINK("https://osf.io/","Open Science Framework")</f>
        <v>Open Science Framework</v>
      </c>
      <c r="L2" s="2" t="s">
        <v>9</v>
      </c>
      <c r="M2" s="2" t="s">
        <v>10</v>
      </c>
      <c r="N2" s="2" t="s">
        <v>11</v>
      </c>
      <c r="O2" s="2" t="s">
        <v>12</v>
      </c>
      <c r="P2" s="2" t="s">
        <v>13</v>
      </c>
    </row>
    <row r="3">
      <c r="A3" s="14" t="s">
        <v>14</v>
      </c>
      <c r="B3" s="14" t="s">
        <v>15</v>
      </c>
      <c r="C3" s="14"/>
      <c r="D3" s="14"/>
      <c r="E3" s="14"/>
      <c r="F3" s="14"/>
      <c r="G3" s="14"/>
      <c r="H3" s="14"/>
      <c r="I3" s="14"/>
      <c r="J3" s="14"/>
      <c r="K3" s="14"/>
      <c r="L3" s="14"/>
      <c r="M3" s="14"/>
      <c r="N3" s="15"/>
      <c r="O3" s="15"/>
      <c r="P3" s="15"/>
    </row>
    <row r="4" ht="17.25" customHeight="1">
      <c r="A4" s="16" t="s">
        <v>16</v>
      </c>
      <c r="B4" s="16" t="s">
        <v>17</v>
      </c>
      <c r="C4" s="17" t="s">
        <v>10</v>
      </c>
      <c r="D4" s="18" t="s">
        <v>10</v>
      </c>
      <c r="E4" s="18" t="s">
        <v>18</v>
      </c>
      <c r="F4" s="18" t="s">
        <v>9</v>
      </c>
      <c r="G4" s="19" t="s">
        <v>9</v>
      </c>
      <c r="H4" s="18" t="s">
        <v>9</v>
      </c>
      <c r="I4" s="18" t="s">
        <v>9</v>
      </c>
      <c r="J4" s="18" t="s">
        <v>9</v>
      </c>
      <c r="K4" s="20" t="s">
        <v>9</v>
      </c>
      <c r="L4" s="21">
        <f t="shared" ref="L4:L37" si="1">COUNTIF(G4:J4,"Yes*")</f>
        <v>4</v>
      </c>
      <c r="M4" s="21">
        <f t="shared" ref="M4:M37" si="2">COUNTIF(G4:J4,"NO*")</f>
        <v>0</v>
      </c>
      <c r="N4" s="22">
        <f t="shared" ref="N4:N37" si="3">L4-M4</f>
        <v>4</v>
      </c>
      <c r="O4" s="22">
        <f t="shared" ref="O4:O37" si="4">IF(LEFT(G4,3)="YES",COUNTIF(F4:J4,"NO*"), 0)</f>
        <v>0</v>
      </c>
      <c r="P4" s="22">
        <f t="shared" ref="P4:P37" si="5">IF(LEFT(G4,2)="NO",COUNTIF(F4:J4,"YES*"), 0)</f>
        <v>0</v>
      </c>
    </row>
    <row r="5" ht="17.25" customHeight="1">
      <c r="A5" s="16" t="s">
        <v>19</v>
      </c>
      <c r="B5" s="16" t="s">
        <v>20</v>
      </c>
      <c r="C5" s="17" t="s">
        <v>21</v>
      </c>
      <c r="D5" s="23" t="s">
        <v>10</v>
      </c>
      <c r="E5" s="23" t="s">
        <v>10</v>
      </c>
      <c r="F5" s="18" t="s">
        <v>9</v>
      </c>
      <c r="G5" s="24" t="s">
        <v>9</v>
      </c>
      <c r="H5" s="23" t="s">
        <v>22</v>
      </c>
      <c r="I5" s="24" t="s">
        <v>9</v>
      </c>
      <c r="J5" s="23" t="s">
        <v>23</v>
      </c>
      <c r="K5" s="20" t="s">
        <v>9</v>
      </c>
      <c r="L5" s="21">
        <f t="shared" si="1"/>
        <v>2</v>
      </c>
      <c r="M5" s="21">
        <f t="shared" si="2"/>
        <v>1</v>
      </c>
      <c r="N5" s="22">
        <f t="shared" si="3"/>
        <v>1</v>
      </c>
      <c r="O5" s="22">
        <f t="shared" si="4"/>
        <v>1</v>
      </c>
      <c r="P5" s="22">
        <f t="shared" si="5"/>
        <v>0</v>
      </c>
    </row>
    <row r="6" ht="17.25" customHeight="1">
      <c r="A6" s="16" t="s">
        <v>19</v>
      </c>
      <c r="B6" s="16" t="s">
        <v>24</v>
      </c>
      <c r="C6" s="17" t="s">
        <v>21</v>
      </c>
      <c r="D6" s="25" t="s">
        <v>10</v>
      </c>
      <c r="E6" s="18" t="s">
        <v>10</v>
      </c>
      <c r="F6" s="18" t="s">
        <v>10</v>
      </c>
      <c r="G6" s="19" t="s">
        <v>9</v>
      </c>
      <c r="H6" s="26" t="s">
        <v>10</v>
      </c>
      <c r="I6" s="25" t="s">
        <v>25</v>
      </c>
      <c r="J6" s="25" t="s">
        <v>10</v>
      </c>
      <c r="K6" s="27" t="s">
        <v>10</v>
      </c>
      <c r="L6" s="21">
        <f t="shared" si="1"/>
        <v>2</v>
      </c>
      <c r="M6" s="21">
        <f t="shared" si="2"/>
        <v>2</v>
      </c>
      <c r="N6" s="22">
        <f t="shared" si="3"/>
        <v>0</v>
      </c>
      <c r="O6" s="22">
        <f t="shared" si="4"/>
        <v>3</v>
      </c>
      <c r="P6" s="22">
        <f t="shared" si="5"/>
        <v>0</v>
      </c>
    </row>
    <row r="7" ht="17.25" customHeight="1">
      <c r="A7" s="28" t="s">
        <v>26</v>
      </c>
      <c r="B7" s="9" t="s">
        <v>27</v>
      </c>
      <c r="C7" s="29" t="s">
        <v>21</v>
      </c>
      <c r="D7" s="21" t="s">
        <v>10</v>
      </c>
      <c r="E7" s="21" t="s">
        <v>9</v>
      </c>
      <c r="F7" s="21" t="s">
        <v>9</v>
      </c>
      <c r="G7" s="23" t="s">
        <v>10</v>
      </c>
      <c r="H7" s="24" t="s">
        <v>9</v>
      </c>
      <c r="I7" s="2" t="s">
        <v>9</v>
      </c>
      <c r="J7" s="2" t="s">
        <v>9</v>
      </c>
      <c r="K7" s="19" t="s">
        <v>9</v>
      </c>
      <c r="L7" s="21">
        <f t="shared" si="1"/>
        <v>3</v>
      </c>
      <c r="M7" s="21">
        <f t="shared" si="2"/>
        <v>1</v>
      </c>
      <c r="N7" s="22">
        <f t="shared" si="3"/>
        <v>2</v>
      </c>
      <c r="O7" s="22">
        <f t="shared" si="4"/>
        <v>0</v>
      </c>
      <c r="P7" s="22">
        <f t="shared" si="5"/>
        <v>4</v>
      </c>
    </row>
    <row r="8" ht="17.25" customHeight="1">
      <c r="A8" s="28" t="s">
        <v>28</v>
      </c>
      <c r="B8" s="28" t="s">
        <v>29</v>
      </c>
      <c r="C8" s="2" t="s">
        <v>21</v>
      </c>
      <c r="D8" s="2" t="s">
        <v>10</v>
      </c>
      <c r="E8" s="2" t="s">
        <v>10</v>
      </c>
      <c r="F8" s="2" t="s">
        <v>9</v>
      </c>
      <c r="G8" s="26" t="s">
        <v>10</v>
      </c>
      <c r="H8" s="19" t="s">
        <v>9</v>
      </c>
      <c r="I8" s="2" t="s">
        <v>10</v>
      </c>
      <c r="J8" s="2" t="s">
        <v>10</v>
      </c>
      <c r="K8" s="19" t="s">
        <v>9</v>
      </c>
      <c r="L8" s="21">
        <f t="shared" si="1"/>
        <v>1</v>
      </c>
      <c r="M8" s="21">
        <f t="shared" si="2"/>
        <v>3</v>
      </c>
      <c r="N8" s="22">
        <f t="shared" si="3"/>
        <v>-2</v>
      </c>
      <c r="O8" s="22">
        <f t="shared" si="4"/>
        <v>0</v>
      </c>
      <c r="P8" s="22">
        <f t="shared" si="5"/>
        <v>2</v>
      </c>
    </row>
    <row r="9" ht="17.25" customHeight="1">
      <c r="A9" s="28" t="s">
        <v>19</v>
      </c>
      <c r="B9" s="28" t="s">
        <v>30</v>
      </c>
      <c r="C9" s="2" t="s">
        <v>9</v>
      </c>
      <c r="D9" s="2" t="s">
        <v>10</v>
      </c>
      <c r="E9" s="2" t="s">
        <v>10</v>
      </c>
      <c r="F9" s="2" t="s">
        <v>10</v>
      </c>
      <c r="G9" s="26" t="s">
        <v>31</v>
      </c>
      <c r="H9" s="26" t="s">
        <v>10</v>
      </c>
      <c r="I9" s="2" t="s">
        <v>10</v>
      </c>
      <c r="J9" s="2" t="s">
        <v>10</v>
      </c>
      <c r="K9" s="26" t="s">
        <v>10</v>
      </c>
      <c r="L9" s="21">
        <f t="shared" si="1"/>
        <v>0</v>
      </c>
      <c r="M9" s="21">
        <f t="shared" si="2"/>
        <v>4</v>
      </c>
      <c r="N9" s="22">
        <f t="shared" si="3"/>
        <v>-4</v>
      </c>
      <c r="O9" s="22">
        <f t="shared" si="4"/>
        <v>0</v>
      </c>
      <c r="P9" s="22">
        <f t="shared" si="5"/>
        <v>0</v>
      </c>
    </row>
    <row r="10" ht="17.25" customHeight="1">
      <c r="A10" s="30" t="s">
        <v>26</v>
      </c>
      <c r="B10" s="16" t="s">
        <v>32</v>
      </c>
      <c r="C10" s="17" t="s">
        <v>10</v>
      </c>
      <c r="D10" s="17" t="s">
        <v>9</v>
      </c>
      <c r="E10" s="17" t="s">
        <v>10</v>
      </c>
      <c r="F10" s="17" t="s">
        <v>10</v>
      </c>
      <c r="G10" s="20" t="s">
        <v>9</v>
      </c>
      <c r="H10" s="20" t="s">
        <v>9</v>
      </c>
      <c r="I10" s="17" t="s">
        <v>9</v>
      </c>
      <c r="J10" s="17" t="s">
        <v>10</v>
      </c>
      <c r="K10" s="27" t="s">
        <v>10</v>
      </c>
      <c r="L10" s="21">
        <f t="shared" si="1"/>
        <v>3</v>
      </c>
      <c r="M10" s="21">
        <f t="shared" si="2"/>
        <v>1</v>
      </c>
      <c r="N10" s="22">
        <f t="shared" si="3"/>
        <v>2</v>
      </c>
      <c r="O10" s="22">
        <f t="shared" si="4"/>
        <v>2</v>
      </c>
      <c r="P10" s="22">
        <f t="shared" si="5"/>
        <v>0</v>
      </c>
    </row>
    <row r="11" ht="17.25" customHeight="1">
      <c r="A11" s="16" t="s">
        <v>33</v>
      </c>
      <c r="B11" s="16" t="s">
        <v>34</v>
      </c>
      <c r="C11" s="17" t="s">
        <v>9</v>
      </c>
      <c r="D11" s="24" t="s">
        <v>9</v>
      </c>
      <c r="E11" s="24" t="s">
        <v>9</v>
      </c>
      <c r="F11" s="24" t="s">
        <v>9</v>
      </c>
      <c r="G11" s="24" t="s">
        <v>9</v>
      </c>
      <c r="H11" s="24" t="s">
        <v>9</v>
      </c>
      <c r="I11" s="23" t="s">
        <v>10</v>
      </c>
      <c r="J11" s="24" t="s">
        <v>9</v>
      </c>
      <c r="K11" s="20" t="s">
        <v>9</v>
      </c>
      <c r="L11" s="21">
        <f t="shared" si="1"/>
        <v>3</v>
      </c>
      <c r="M11" s="21">
        <f t="shared" si="2"/>
        <v>1</v>
      </c>
      <c r="N11" s="22">
        <f t="shared" si="3"/>
        <v>2</v>
      </c>
      <c r="O11" s="22">
        <f t="shared" si="4"/>
        <v>1</v>
      </c>
      <c r="P11" s="22">
        <f t="shared" si="5"/>
        <v>0</v>
      </c>
    </row>
    <row r="12" ht="17.25" customHeight="1">
      <c r="A12" s="16" t="s">
        <v>35</v>
      </c>
      <c r="B12" s="16" t="s">
        <v>36</v>
      </c>
      <c r="C12" s="1" t="s">
        <v>21</v>
      </c>
      <c r="E12" s="24" t="s">
        <v>9</v>
      </c>
      <c r="F12" s="23" t="s">
        <v>10</v>
      </c>
      <c r="G12" s="24" t="s">
        <v>9</v>
      </c>
      <c r="H12" s="23" t="s">
        <v>10</v>
      </c>
      <c r="I12" s="23" t="s">
        <v>10</v>
      </c>
      <c r="J12" s="23" t="s">
        <v>10</v>
      </c>
      <c r="K12" s="20" t="s">
        <v>9</v>
      </c>
      <c r="L12" s="21">
        <f t="shared" si="1"/>
        <v>1</v>
      </c>
      <c r="M12" s="21">
        <f t="shared" si="2"/>
        <v>3</v>
      </c>
      <c r="N12" s="22">
        <f t="shared" si="3"/>
        <v>-2</v>
      </c>
      <c r="O12" s="22">
        <f t="shared" si="4"/>
        <v>4</v>
      </c>
      <c r="P12" s="22">
        <f t="shared" si="5"/>
        <v>0</v>
      </c>
    </row>
    <row r="13" ht="17.25" customHeight="1">
      <c r="A13" s="16" t="s">
        <v>37</v>
      </c>
      <c r="B13" s="31" t="s">
        <v>38</v>
      </c>
      <c r="C13" s="17" t="s">
        <v>39</v>
      </c>
      <c r="D13" s="23" t="s">
        <v>10</v>
      </c>
      <c r="E13" s="32" t="str">
        <f>HYPERLINK("https://cci.drexel.edu/hivewiki/index.php/Exploring_HIVE_in_Dryad","Yes - using HIVE, for curators only")</f>
        <v>Yes - using HIVE, for curators only</v>
      </c>
      <c r="F13" s="23" t="s">
        <v>10</v>
      </c>
      <c r="G13" s="24" t="s">
        <v>9</v>
      </c>
      <c r="H13" s="23" t="s">
        <v>22</v>
      </c>
      <c r="I13" s="24" t="s">
        <v>9</v>
      </c>
      <c r="J13" s="23" t="s">
        <v>10</v>
      </c>
      <c r="K13" s="27" t="s">
        <v>22</v>
      </c>
      <c r="L13" s="21">
        <f t="shared" si="1"/>
        <v>2</v>
      </c>
      <c r="M13" s="21">
        <f t="shared" si="2"/>
        <v>1</v>
      </c>
      <c r="N13" s="22">
        <f t="shared" si="3"/>
        <v>1</v>
      </c>
      <c r="O13" s="22">
        <f t="shared" si="4"/>
        <v>2</v>
      </c>
      <c r="P13" s="22">
        <f t="shared" si="5"/>
        <v>0</v>
      </c>
    </row>
    <row r="14" ht="17.25" customHeight="1">
      <c r="A14" s="28" t="s">
        <v>28</v>
      </c>
      <c r="B14" s="28" t="s">
        <v>40</v>
      </c>
      <c r="C14" s="2" t="s">
        <v>21</v>
      </c>
      <c r="D14" s="21" t="s">
        <v>9</v>
      </c>
      <c r="E14" s="21" t="s">
        <v>10</v>
      </c>
      <c r="F14" s="21" t="s">
        <v>9</v>
      </c>
      <c r="G14" s="23" t="s">
        <v>10</v>
      </c>
      <c r="H14" s="24" t="s">
        <v>9</v>
      </c>
      <c r="I14" s="21" t="s">
        <v>10</v>
      </c>
      <c r="J14" s="2" t="s">
        <v>10</v>
      </c>
      <c r="K14" s="19" t="s">
        <v>9</v>
      </c>
      <c r="L14" s="21">
        <f t="shared" si="1"/>
        <v>1</v>
      </c>
      <c r="M14" s="21">
        <f t="shared" si="2"/>
        <v>3</v>
      </c>
      <c r="N14" s="22">
        <f t="shared" si="3"/>
        <v>-2</v>
      </c>
      <c r="O14" s="22">
        <f t="shared" si="4"/>
        <v>0</v>
      </c>
      <c r="P14" s="22">
        <f t="shared" si="5"/>
        <v>2</v>
      </c>
    </row>
    <row r="15" ht="17.25" customHeight="1">
      <c r="A15" s="16" t="s">
        <v>41</v>
      </c>
      <c r="B15" s="31" t="s">
        <v>42</v>
      </c>
      <c r="C15" s="17" t="s">
        <v>10</v>
      </c>
      <c r="D15" s="23" t="s">
        <v>10</v>
      </c>
      <c r="E15" s="24" t="s">
        <v>9</v>
      </c>
      <c r="F15" s="24" t="s">
        <v>9</v>
      </c>
      <c r="G15" s="24" t="s">
        <v>9</v>
      </c>
      <c r="H15" s="24" t="s">
        <v>9</v>
      </c>
      <c r="I15" s="24" t="s">
        <v>9</v>
      </c>
      <c r="J15" s="24" t="s">
        <v>9</v>
      </c>
      <c r="K15" s="20" t="s">
        <v>9</v>
      </c>
      <c r="L15" s="21">
        <f t="shared" si="1"/>
        <v>4</v>
      </c>
      <c r="M15" s="21">
        <f t="shared" si="2"/>
        <v>0</v>
      </c>
      <c r="N15" s="22">
        <f t="shared" si="3"/>
        <v>4</v>
      </c>
      <c r="O15" s="22">
        <f t="shared" si="4"/>
        <v>0</v>
      </c>
      <c r="P15" s="22">
        <f t="shared" si="5"/>
        <v>0</v>
      </c>
    </row>
    <row r="16">
      <c r="A16" s="16" t="s">
        <v>16</v>
      </c>
      <c r="B16" s="16" t="s">
        <v>43</v>
      </c>
      <c r="C16" s="17" t="s">
        <v>10</v>
      </c>
      <c r="D16" s="18" t="s">
        <v>10</v>
      </c>
      <c r="E16" s="24" t="s">
        <v>9</v>
      </c>
      <c r="F16" s="24" t="s">
        <v>9</v>
      </c>
      <c r="G16" s="24" t="s">
        <v>9</v>
      </c>
      <c r="H16" s="24" t="s">
        <v>9</v>
      </c>
      <c r="I16" s="24" t="s">
        <v>9</v>
      </c>
      <c r="J16" s="18" t="s">
        <v>10</v>
      </c>
      <c r="K16" s="20" t="s">
        <v>9</v>
      </c>
      <c r="L16" s="21">
        <f t="shared" si="1"/>
        <v>3</v>
      </c>
      <c r="M16" s="21">
        <f t="shared" si="2"/>
        <v>1</v>
      </c>
      <c r="N16" s="22">
        <f t="shared" si="3"/>
        <v>2</v>
      </c>
      <c r="O16" s="22">
        <f t="shared" si="4"/>
        <v>1</v>
      </c>
      <c r="P16" s="22">
        <f t="shared" si="5"/>
        <v>0</v>
      </c>
    </row>
    <row r="17" ht="17.25" customHeight="1">
      <c r="A17" s="33" t="s">
        <v>44</v>
      </c>
      <c r="B17" s="16" t="s">
        <v>45</v>
      </c>
      <c r="C17" s="34" t="s">
        <v>10</v>
      </c>
      <c r="D17" s="25" t="s">
        <v>10</v>
      </c>
      <c r="E17" s="18" t="s">
        <v>10</v>
      </c>
      <c r="F17" s="18" t="s">
        <v>10</v>
      </c>
      <c r="G17" s="19" t="s">
        <v>9</v>
      </c>
      <c r="H17" s="26" t="s">
        <v>10</v>
      </c>
      <c r="I17" s="25" t="s">
        <v>9</v>
      </c>
      <c r="J17" s="25" t="s">
        <v>46</v>
      </c>
      <c r="K17" s="26" t="s">
        <v>10</v>
      </c>
      <c r="L17" s="21">
        <f t="shared" si="1"/>
        <v>3</v>
      </c>
      <c r="M17" s="21">
        <f t="shared" si="2"/>
        <v>1</v>
      </c>
      <c r="N17" s="22">
        <f t="shared" si="3"/>
        <v>2</v>
      </c>
      <c r="O17" s="22">
        <f t="shared" si="4"/>
        <v>2</v>
      </c>
      <c r="P17" s="22">
        <f t="shared" si="5"/>
        <v>0</v>
      </c>
    </row>
    <row r="18" ht="17.25" customHeight="1">
      <c r="A18" s="16" t="s">
        <v>33</v>
      </c>
      <c r="B18" s="16" t="s">
        <v>47</v>
      </c>
      <c r="C18" s="34" t="s">
        <v>21</v>
      </c>
      <c r="D18" s="18" t="s">
        <v>9</v>
      </c>
      <c r="E18" s="23" t="s">
        <v>10</v>
      </c>
      <c r="F18" s="23" t="s">
        <v>10</v>
      </c>
      <c r="G18" s="19" t="s">
        <v>9</v>
      </c>
      <c r="H18" s="23" t="s">
        <v>48</v>
      </c>
      <c r="I18" s="23" t="s">
        <v>10</v>
      </c>
      <c r="J18" s="23" t="s">
        <v>10</v>
      </c>
      <c r="K18" s="19" t="s">
        <v>9</v>
      </c>
      <c r="L18" s="21">
        <f t="shared" si="1"/>
        <v>1</v>
      </c>
      <c r="M18" s="21">
        <f t="shared" si="2"/>
        <v>2</v>
      </c>
      <c r="N18" s="22">
        <f t="shared" si="3"/>
        <v>-1</v>
      </c>
      <c r="O18" s="22">
        <f t="shared" si="4"/>
        <v>3</v>
      </c>
      <c r="P18" s="22">
        <f t="shared" si="5"/>
        <v>0</v>
      </c>
    </row>
    <row r="19" ht="17.25" customHeight="1">
      <c r="A19" s="28" t="s">
        <v>49</v>
      </c>
      <c r="B19" s="35" t="s">
        <v>50</v>
      </c>
      <c r="C19" s="2" t="s">
        <v>10</v>
      </c>
      <c r="D19" s="21" t="s">
        <v>51</v>
      </c>
      <c r="E19" s="21" t="s">
        <v>10</v>
      </c>
      <c r="F19" s="21" t="s">
        <v>52</v>
      </c>
      <c r="G19" s="23" t="s">
        <v>53</v>
      </c>
      <c r="H19" s="36" t="s">
        <v>54</v>
      </c>
      <c r="I19" s="21" t="s">
        <v>10</v>
      </c>
      <c r="J19" s="21" t="s">
        <v>10</v>
      </c>
      <c r="K19" s="19" t="s">
        <v>9</v>
      </c>
      <c r="L19" s="21">
        <f t="shared" si="1"/>
        <v>0</v>
      </c>
      <c r="M19" s="21">
        <f t="shared" si="2"/>
        <v>3</v>
      </c>
      <c r="N19" s="22">
        <f t="shared" si="3"/>
        <v>-3</v>
      </c>
      <c r="O19" s="22">
        <f t="shared" si="4"/>
        <v>0</v>
      </c>
      <c r="P19" s="22">
        <f t="shared" si="5"/>
        <v>1</v>
      </c>
    </row>
    <row r="20" ht="17.25" customHeight="1">
      <c r="A20" s="16" t="s">
        <v>33</v>
      </c>
      <c r="B20" s="31" t="s">
        <v>55</v>
      </c>
      <c r="C20" s="34" t="s">
        <v>9</v>
      </c>
      <c r="D20" s="23" t="s">
        <v>10</v>
      </c>
      <c r="E20" s="24" t="s">
        <v>9</v>
      </c>
      <c r="F20" s="24" t="s">
        <v>9</v>
      </c>
      <c r="G20" s="24" t="s">
        <v>9</v>
      </c>
      <c r="H20" s="23" t="s">
        <v>22</v>
      </c>
      <c r="I20" s="23" t="s">
        <v>10</v>
      </c>
      <c r="J20" s="23" t="s">
        <v>10</v>
      </c>
      <c r="K20" s="19" t="s">
        <v>9</v>
      </c>
      <c r="L20" s="21">
        <f t="shared" si="1"/>
        <v>1</v>
      </c>
      <c r="M20" s="21">
        <f t="shared" si="2"/>
        <v>2</v>
      </c>
      <c r="N20" s="22">
        <f t="shared" si="3"/>
        <v>-1</v>
      </c>
      <c r="O20" s="22">
        <f t="shared" si="4"/>
        <v>2</v>
      </c>
      <c r="P20" s="22">
        <f t="shared" si="5"/>
        <v>0</v>
      </c>
    </row>
    <row r="21" ht="17.25" customHeight="1">
      <c r="A21" s="28" t="s">
        <v>37</v>
      </c>
      <c r="B21" s="9" t="s">
        <v>56</v>
      </c>
      <c r="C21" s="2" t="s">
        <v>10</v>
      </c>
      <c r="D21" s="21" t="s">
        <v>10</v>
      </c>
      <c r="E21" s="2" t="s">
        <v>10</v>
      </c>
      <c r="F21" s="2" t="s">
        <v>9</v>
      </c>
      <c r="G21" s="19" t="s">
        <v>9</v>
      </c>
      <c r="H21" s="24" t="s">
        <v>9</v>
      </c>
      <c r="I21" s="2" t="s">
        <v>9</v>
      </c>
      <c r="J21" s="2" t="s">
        <v>10</v>
      </c>
      <c r="K21" s="19" t="s">
        <v>9</v>
      </c>
      <c r="L21" s="21">
        <f t="shared" si="1"/>
        <v>3</v>
      </c>
      <c r="M21" s="21">
        <f t="shared" si="2"/>
        <v>1</v>
      </c>
      <c r="N21" s="22">
        <f t="shared" si="3"/>
        <v>2</v>
      </c>
      <c r="O21" s="22">
        <f t="shared" si="4"/>
        <v>1</v>
      </c>
      <c r="P21" s="22">
        <f t="shared" si="5"/>
        <v>0</v>
      </c>
    </row>
    <row r="22">
      <c r="A22" s="28" t="s">
        <v>37</v>
      </c>
      <c r="B22" s="28" t="s">
        <v>57</v>
      </c>
      <c r="C22" s="2" t="s">
        <v>10</v>
      </c>
      <c r="D22" s="21" t="s">
        <v>10</v>
      </c>
      <c r="E22" s="21" t="s">
        <v>9</v>
      </c>
      <c r="F22" s="21" t="s">
        <v>9</v>
      </c>
      <c r="G22" s="19" t="s">
        <v>9</v>
      </c>
      <c r="H22" s="24" t="s">
        <v>9</v>
      </c>
      <c r="I22" s="2" t="s">
        <v>9</v>
      </c>
      <c r="J22" s="21" t="s">
        <v>9</v>
      </c>
      <c r="K22" s="19" t="s">
        <v>58</v>
      </c>
      <c r="L22" s="21">
        <f t="shared" si="1"/>
        <v>4</v>
      </c>
      <c r="M22" s="21">
        <f t="shared" si="2"/>
        <v>0</v>
      </c>
      <c r="N22" s="22">
        <f t="shared" si="3"/>
        <v>4</v>
      </c>
      <c r="O22" s="22">
        <f t="shared" si="4"/>
        <v>0</v>
      </c>
      <c r="P22" s="22">
        <f t="shared" si="5"/>
        <v>0</v>
      </c>
    </row>
    <row r="23">
      <c r="A23" s="16" t="s">
        <v>49</v>
      </c>
      <c r="B23" s="31" t="s">
        <v>59</v>
      </c>
      <c r="C23" s="17" t="s">
        <v>9</v>
      </c>
      <c r="D23" s="23" t="s">
        <v>10</v>
      </c>
      <c r="E23" s="24" t="s">
        <v>9</v>
      </c>
      <c r="F23" s="24" t="s">
        <v>9</v>
      </c>
      <c r="G23" s="24" t="s">
        <v>9</v>
      </c>
      <c r="H23" s="23" t="s">
        <v>54</v>
      </c>
      <c r="I23" s="24" t="s">
        <v>9</v>
      </c>
      <c r="J23" s="24" t="s">
        <v>9</v>
      </c>
      <c r="K23" s="20" t="s">
        <v>9</v>
      </c>
      <c r="L23" s="21">
        <f t="shared" si="1"/>
        <v>3</v>
      </c>
      <c r="M23" s="21">
        <f t="shared" si="2"/>
        <v>0</v>
      </c>
      <c r="N23" s="22">
        <f t="shared" si="3"/>
        <v>3</v>
      </c>
      <c r="O23" s="22">
        <f t="shared" si="4"/>
        <v>0</v>
      </c>
      <c r="P23" s="22">
        <f t="shared" si="5"/>
        <v>0</v>
      </c>
    </row>
    <row r="24">
      <c r="A24" s="30" t="s">
        <v>26</v>
      </c>
      <c r="B24" s="37" t="s">
        <v>60</v>
      </c>
      <c r="C24" s="17" t="s">
        <v>21</v>
      </c>
      <c r="D24" s="38" t="str">
        <f>HYPERLINK("https://help.data.world/support/solutions/articles/14000035501-what-file-types-can-i-upload-","All file types")</f>
        <v>All file types</v>
      </c>
      <c r="E24" s="39" t="str">
        <f>HYPERLINK("http://datadryad.org/pages/policies#formats","""All data types and formats within reason""")</f>
        <v>"All data types and formats within reason"</v>
      </c>
      <c r="F24" s="38" t="str">
        <f t="shared" ref="F24:G24" si="6">HYPERLINK("https://support.figshare.com/support/solutions/articles/6000079071-supported-file-types","All file types")</f>
        <v>All file types</v>
      </c>
      <c r="G24" s="40" t="str">
        <f t="shared" si="6"/>
        <v>All file types</v>
      </c>
      <c r="H24" s="41" t="str">
        <f>HYPERLINK("https://data.mendeley.com/faq","All file types")</f>
        <v>All file types</v>
      </c>
      <c r="I24" s="38" t="str">
        <f>HYPERLINK("https://www.openicpsr.org/openicpsr/faqs#collapse14","All file types")</f>
        <v>All file types</v>
      </c>
      <c r="J24" s="36" t="s">
        <v>61</v>
      </c>
      <c r="K24" s="42" t="s">
        <v>61</v>
      </c>
      <c r="L24" s="21">
        <f t="shared" si="1"/>
        <v>0</v>
      </c>
      <c r="M24" s="21">
        <f t="shared" si="2"/>
        <v>0</v>
      </c>
      <c r="N24" s="22">
        <f t="shared" si="3"/>
        <v>0</v>
      </c>
      <c r="O24" s="22">
        <f t="shared" si="4"/>
        <v>0</v>
      </c>
      <c r="P24" s="22">
        <f t="shared" si="5"/>
        <v>0</v>
      </c>
    </row>
    <row r="25">
      <c r="A25" s="28" t="s">
        <v>33</v>
      </c>
      <c r="B25" s="28" t="s">
        <v>62</v>
      </c>
      <c r="C25" s="2" t="s">
        <v>21</v>
      </c>
      <c r="D25" s="21" t="s">
        <v>10</v>
      </c>
      <c r="E25" s="21" t="s">
        <v>10</v>
      </c>
      <c r="F25" s="2" t="s">
        <v>9</v>
      </c>
      <c r="G25" s="23" t="s">
        <v>10</v>
      </c>
      <c r="H25" s="36" t="s">
        <v>48</v>
      </c>
      <c r="I25" s="21" t="s">
        <v>10</v>
      </c>
      <c r="J25" s="21" t="s">
        <v>9</v>
      </c>
      <c r="K25" s="19" t="s">
        <v>9</v>
      </c>
      <c r="L25" s="21">
        <f t="shared" si="1"/>
        <v>1</v>
      </c>
      <c r="M25" s="21">
        <f t="shared" si="2"/>
        <v>2</v>
      </c>
      <c r="N25" s="22">
        <f t="shared" si="3"/>
        <v>-1</v>
      </c>
      <c r="O25" s="22">
        <f t="shared" si="4"/>
        <v>0</v>
      </c>
      <c r="P25" s="22">
        <f t="shared" si="5"/>
        <v>2</v>
      </c>
    </row>
    <row r="26">
      <c r="A26" s="28" t="s">
        <v>26</v>
      </c>
      <c r="B26" s="28" t="s">
        <v>63</v>
      </c>
      <c r="C26" s="29" t="s">
        <v>64</v>
      </c>
      <c r="D26" s="21" t="s">
        <v>10</v>
      </c>
      <c r="E26" s="2" t="s">
        <v>65</v>
      </c>
      <c r="F26" s="2" t="s">
        <v>66</v>
      </c>
      <c r="G26" s="19" t="s">
        <v>67</v>
      </c>
      <c r="H26" s="36" t="s">
        <v>22</v>
      </c>
      <c r="I26" s="2" t="s">
        <v>9</v>
      </c>
      <c r="J26" s="2" t="s">
        <v>68</v>
      </c>
      <c r="K26" s="18" t="s">
        <v>69</v>
      </c>
      <c r="L26" s="21">
        <f t="shared" si="1"/>
        <v>3</v>
      </c>
      <c r="M26" s="21">
        <f t="shared" si="2"/>
        <v>0</v>
      </c>
      <c r="N26" s="22">
        <f t="shared" si="3"/>
        <v>3</v>
      </c>
      <c r="O26" s="22">
        <f t="shared" si="4"/>
        <v>0</v>
      </c>
      <c r="P26" s="22">
        <f t="shared" si="5"/>
        <v>0</v>
      </c>
    </row>
    <row r="27">
      <c r="A27" s="28" t="s">
        <v>26</v>
      </c>
      <c r="B27" s="28" t="s">
        <v>70</v>
      </c>
      <c r="C27" s="29" t="s">
        <v>21</v>
      </c>
      <c r="D27" s="2" t="s">
        <v>10</v>
      </c>
      <c r="E27" s="2" t="s">
        <v>10</v>
      </c>
      <c r="F27" s="43" t="str">
        <f>HYPERLINK("https://support.figshare.com/support/solutions/articles/6000153184-how-to-upload-confidential-files-linked-files-embargoed-files-and-metadata-records-only","Yes - ability to set files as ""confidential""")</f>
        <v>Yes - ability to set files as "confidential"</v>
      </c>
      <c r="G27" s="26" t="s">
        <v>10</v>
      </c>
      <c r="H27" s="26" t="s">
        <v>10</v>
      </c>
      <c r="I27" s="2" t="s">
        <v>9</v>
      </c>
      <c r="J27" s="43" t="str">
        <f>HYPERLINK("http://about.zenodo.org/infrastructure/","No (""'closed access' on Zenodo is not suitable for secret or confidential data."")")</f>
        <v>No ("'closed access' on Zenodo is not suitable for secret or confidential data.")</v>
      </c>
      <c r="K27" s="19" t="s">
        <v>9</v>
      </c>
      <c r="L27" s="21">
        <f t="shared" si="1"/>
        <v>1</v>
      </c>
      <c r="M27" s="21">
        <f t="shared" si="2"/>
        <v>3</v>
      </c>
      <c r="N27" s="22">
        <f t="shared" si="3"/>
        <v>-2</v>
      </c>
      <c r="O27" s="22">
        <f t="shared" si="4"/>
        <v>0</v>
      </c>
      <c r="P27" s="22">
        <f t="shared" si="5"/>
        <v>2</v>
      </c>
    </row>
    <row r="28">
      <c r="A28" s="30" t="s">
        <v>26</v>
      </c>
      <c r="B28" s="31" t="s">
        <v>71</v>
      </c>
      <c r="C28" s="34" t="s">
        <v>9</v>
      </c>
      <c r="D28" s="23" t="s">
        <v>10</v>
      </c>
      <c r="E28" s="23" t="s">
        <v>10</v>
      </c>
      <c r="F28" s="25" t="s">
        <v>9</v>
      </c>
      <c r="G28" s="24" t="s">
        <v>9</v>
      </c>
      <c r="H28" s="24" t="s">
        <v>9</v>
      </c>
      <c r="I28" s="23" t="s">
        <v>10</v>
      </c>
      <c r="J28" s="23" t="s">
        <v>10</v>
      </c>
      <c r="K28" s="26" t="s">
        <v>10</v>
      </c>
      <c r="L28" s="21">
        <f t="shared" si="1"/>
        <v>2</v>
      </c>
      <c r="M28" s="21">
        <f t="shared" si="2"/>
        <v>2</v>
      </c>
      <c r="N28" s="22">
        <f t="shared" si="3"/>
        <v>0</v>
      </c>
      <c r="O28" s="22">
        <f t="shared" si="4"/>
        <v>2</v>
      </c>
      <c r="P28" s="22">
        <f t="shared" si="5"/>
        <v>0</v>
      </c>
    </row>
    <row r="29">
      <c r="A29" s="28" t="s">
        <v>72</v>
      </c>
      <c r="B29" s="9" t="s">
        <v>73</v>
      </c>
      <c r="C29" s="2" t="s">
        <v>21</v>
      </c>
      <c r="D29" s="21" t="s">
        <v>10</v>
      </c>
      <c r="E29" s="21" t="s">
        <v>9</v>
      </c>
      <c r="F29" s="21" t="s">
        <v>10</v>
      </c>
      <c r="G29" s="23" t="s">
        <v>10</v>
      </c>
      <c r="H29" s="23" t="s">
        <v>10</v>
      </c>
      <c r="I29" s="2" t="s">
        <v>9</v>
      </c>
      <c r="J29" s="21" t="s">
        <v>10</v>
      </c>
      <c r="K29" s="26" t="s">
        <v>10</v>
      </c>
      <c r="L29" s="21">
        <f t="shared" si="1"/>
        <v>1</v>
      </c>
      <c r="M29" s="21">
        <f t="shared" si="2"/>
        <v>3</v>
      </c>
      <c r="N29" s="22">
        <f t="shared" si="3"/>
        <v>-2</v>
      </c>
      <c r="O29" s="22">
        <f t="shared" si="4"/>
        <v>0</v>
      </c>
      <c r="P29" s="22">
        <f t="shared" si="5"/>
        <v>1</v>
      </c>
    </row>
    <row r="30">
      <c r="A30" s="16" t="s">
        <v>33</v>
      </c>
      <c r="B30" s="16" t="s">
        <v>74</v>
      </c>
      <c r="C30" s="17" t="s">
        <v>10</v>
      </c>
      <c r="D30" s="23" t="s">
        <v>10</v>
      </c>
      <c r="E30" s="18" t="s">
        <v>10</v>
      </c>
      <c r="F30" s="24" t="s">
        <v>75</v>
      </c>
      <c r="G30" s="19" t="s">
        <v>9</v>
      </c>
      <c r="H30" s="23" t="s">
        <v>76</v>
      </c>
      <c r="I30" s="24" t="s">
        <v>77</v>
      </c>
      <c r="J30" s="24" t="s">
        <v>78</v>
      </c>
      <c r="K30" s="44" t="s">
        <v>79</v>
      </c>
      <c r="L30" s="21">
        <f t="shared" si="1"/>
        <v>3</v>
      </c>
      <c r="M30" s="21">
        <f t="shared" si="2"/>
        <v>0</v>
      </c>
      <c r="N30" s="22">
        <f t="shared" si="3"/>
        <v>3</v>
      </c>
      <c r="O30" s="22">
        <f t="shared" si="4"/>
        <v>0</v>
      </c>
      <c r="P30" s="22">
        <f t="shared" si="5"/>
        <v>0</v>
      </c>
    </row>
    <row r="31">
      <c r="A31" s="16" t="s">
        <v>44</v>
      </c>
      <c r="B31" s="31" t="s">
        <v>80</v>
      </c>
      <c r="C31" s="17" t="s">
        <v>21</v>
      </c>
      <c r="D31" s="24" t="s">
        <v>9</v>
      </c>
      <c r="E31" s="24" t="s">
        <v>81</v>
      </c>
      <c r="F31" s="24" t="s">
        <v>82</v>
      </c>
      <c r="G31" s="24" t="s">
        <v>9</v>
      </c>
      <c r="H31" s="24" t="s">
        <v>83</v>
      </c>
      <c r="I31" s="24" t="s">
        <v>9</v>
      </c>
      <c r="J31" s="24" t="s">
        <v>84</v>
      </c>
      <c r="K31" s="20" t="s">
        <v>9</v>
      </c>
      <c r="L31" s="21">
        <f t="shared" si="1"/>
        <v>4</v>
      </c>
      <c r="M31" s="21">
        <f t="shared" si="2"/>
        <v>0</v>
      </c>
      <c r="N31" s="22">
        <f t="shared" si="3"/>
        <v>4</v>
      </c>
      <c r="O31" s="22">
        <f t="shared" si="4"/>
        <v>0</v>
      </c>
      <c r="P31" s="22">
        <f t="shared" si="5"/>
        <v>0</v>
      </c>
    </row>
    <row r="32">
      <c r="A32" s="28" t="s">
        <v>26</v>
      </c>
      <c r="B32" s="28" t="s">
        <v>85</v>
      </c>
      <c r="C32" s="29" t="s">
        <v>21</v>
      </c>
      <c r="D32" s="2" t="s">
        <v>10</v>
      </c>
      <c r="E32" s="2" t="s">
        <v>10</v>
      </c>
      <c r="F32" s="2" t="s">
        <v>9</v>
      </c>
      <c r="G32" s="26" t="s">
        <v>10</v>
      </c>
      <c r="H32" s="26" t="s">
        <v>10</v>
      </c>
      <c r="I32" s="2" t="s">
        <v>10</v>
      </c>
      <c r="J32" s="2" t="s">
        <v>9</v>
      </c>
      <c r="K32" s="19" t="s">
        <v>9</v>
      </c>
      <c r="L32" s="21">
        <f t="shared" si="1"/>
        <v>1</v>
      </c>
      <c r="M32" s="21">
        <f t="shared" si="2"/>
        <v>3</v>
      </c>
      <c r="N32" s="22">
        <f t="shared" si="3"/>
        <v>-2</v>
      </c>
      <c r="O32" s="22">
        <f t="shared" si="4"/>
        <v>0</v>
      </c>
      <c r="P32" s="22">
        <f t="shared" si="5"/>
        <v>2</v>
      </c>
    </row>
    <row r="33">
      <c r="A33" s="30" t="s">
        <v>26</v>
      </c>
      <c r="B33" s="16" t="s">
        <v>86</v>
      </c>
      <c r="C33" s="17" t="s">
        <v>9</v>
      </c>
      <c r="D33" s="24" t="s">
        <v>9</v>
      </c>
      <c r="E33" s="23" t="s">
        <v>10</v>
      </c>
      <c r="F33" s="24" t="s">
        <v>9</v>
      </c>
      <c r="G33" s="24" t="s">
        <v>9</v>
      </c>
      <c r="H33" s="19" t="s">
        <v>87</v>
      </c>
      <c r="I33" s="45" t="s">
        <v>88</v>
      </c>
      <c r="J33" s="24" t="s">
        <v>89</v>
      </c>
      <c r="K33" s="20" t="s">
        <v>90</v>
      </c>
      <c r="L33" s="21">
        <f t="shared" si="1"/>
        <v>4</v>
      </c>
      <c r="M33" s="21">
        <f t="shared" si="2"/>
        <v>0</v>
      </c>
      <c r="N33" s="22">
        <f t="shared" si="3"/>
        <v>4</v>
      </c>
      <c r="O33" s="22">
        <f t="shared" si="4"/>
        <v>0</v>
      </c>
      <c r="P33" s="22">
        <f t="shared" si="5"/>
        <v>0</v>
      </c>
    </row>
    <row r="34">
      <c r="A34" s="28" t="s">
        <v>26</v>
      </c>
      <c r="B34" s="16" t="s">
        <v>91</v>
      </c>
      <c r="C34" s="25" t="s">
        <v>9</v>
      </c>
      <c r="D34" s="24" t="s">
        <v>9</v>
      </c>
      <c r="E34" s="23" t="s">
        <v>10</v>
      </c>
      <c r="F34" s="24" t="s">
        <v>9</v>
      </c>
      <c r="G34" s="26" t="s">
        <v>10</v>
      </c>
      <c r="H34" s="24" t="s">
        <v>9</v>
      </c>
      <c r="I34" s="23" t="s">
        <v>10</v>
      </c>
      <c r="J34" s="24" t="s">
        <v>9</v>
      </c>
      <c r="K34" s="19" t="s">
        <v>9</v>
      </c>
      <c r="L34" s="21">
        <f t="shared" si="1"/>
        <v>2</v>
      </c>
      <c r="M34" s="21">
        <f t="shared" si="2"/>
        <v>2</v>
      </c>
      <c r="N34" s="22">
        <f t="shared" si="3"/>
        <v>0</v>
      </c>
      <c r="O34" s="22">
        <f t="shared" si="4"/>
        <v>0</v>
      </c>
      <c r="P34" s="22">
        <f t="shared" si="5"/>
        <v>3</v>
      </c>
    </row>
    <row r="35">
      <c r="A35" s="28" t="s">
        <v>26</v>
      </c>
      <c r="B35" s="9" t="s">
        <v>92</v>
      </c>
      <c r="C35" s="29" t="s">
        <v>21</v>
      </c>
      <c r="D35" s="21" t="s">
        <v>10</v>
      </c>
      <c r="E35" s="21" t="s">
        <v>10</v>
      </c>
      <c r="F35" s="2" t="s">
        <v>10</v>
      </c>
      <c r="G35" s="23" t="s">
        <v>10</v>
      </c>
      <c r="H35" s="24" t="s">
        <v>9</v>
      </c>
      <c r="I35" s="2" t="s">
        <v>10</v>
      </c>
      <c r="J35" s="2" t="s">
        <v>10</v>
      </c>
      <c r="K35" s="19" t="s">
        <v>9</v>
      </c>
      <c r="L35" s="21">
        <f t="shared" si="1"/>
        <v>1</v>
      </c>
      <c r="M35" s="21">
        <f t="shared" si="2"/>
        <v>3</v>
      </c>
      <c r="N35" s="22">
        <f t="shared" si="3"/>
        <v>-2</v>
      </c>
      <c r="O35" s="22">
        <f t="shared" si="4"/>
        <v>0</v>
      </c>
      <c r="P35" s="22">
        <f t="shared" si="5"/>
        <v>1</v>
      </c>
    </row>
    <row r="36">
      <c r="A36" s="28" t="s">
        <v>28</v>
      </c>
      <c r="B36" s="28" t="s">
        <v>93</v>
      </c>
      <c r="C36" s="2" t="s">
        <v>21</v>
      </c>
      <c r="D36" s="2" t="s">
        <v>10</v>
      </c>
      <c r="E36" s="2" t="s">
        <v>10</v>
      </c>
      <c r="F36" s="2" t="s">
        <v>9</v>
      </c>
      <c r="G36" s="26" t="s">
        <v>10</v>
      </c>
      <c r="H36" s="46" t="s">
        <v>22</v>
      </c>
      <c r="I36" s="2" t="s">
        <v>10</v>
      </c>
      <c r="J36" s="2" t="s">
        <v>10</v>
      </c>
      <c r="K36" s="26" t="s">
        <v>10</v>
      </c>
      <c r="L36" s="21">
        <f t="shared" si="1"/>
        <v>0</v>
      </c>
      <c r="M36" s="21">
        <f t="shared" si="2"/>
        <v>3</v>
      </c>
      <c r="N36" s="22">
        <f t="shared" si="3"/>
        <v>-3</v>
      </c>
      <c r="O36" s="22">
        <f t="shared" si="4"/>
        <v>0</v>
      </c>
      <c r="P36" s="22">
        <f t="shared" si="5"/>
        <v>1</v>
      </c>
    </row>
    <row r="37">
      <c r="A37" s="16" t="s">
        <v>37</v>
      </c>
      <c r="B37" s="16" t="s">
        <v>94</v>
      </c>
      <c r="C37" s="17" t="s">
        <v>21</v>
      </c>
      <c r="D37" s="24" t="s">
        <v>9</v>
      </c>
      <c r="E37" s="24" t="s">
        <v>9</v>
      </c>
      <c r="F37" s="24" t="s">
        <v>9</v>
      </c>
      <c r="G37" s="24" t="s">
        <v>9</v>
      </c>
      <c r="H37" s="24" t="s">
        <v>95</v>
      </c>
      <c r="I37" s="24" t="s">
        <v>9</v>
      </c>
      <c r="J37" s="24" t="s">
        <v>9</v>
      </c>
      <c r="K37" s="27" t="s">
        <v>96</v>
      </c>
      <c r="L37" s="21">
        <f t="shared" si="1"/>
        <v>4</v>
      </c>
      <c r="M37" s="21">
        <f t="shared" si="2"/>
        <v>0</v>
      </c>
      <c r="N37" s="22">
        <f t="shared" si="3"/>
        <v>4</v>
      </c>
      <c r="O37" s="22">
        <f t="shared" si="4"/>
        <v>0</v>
      </c>
      <c r="P37" s="22">
        <f t="shared" si="5"/>
        <v>0</v>
      </c>
    </row>
    <row r="38">
      <c r="A38" s="31" t="s">
        <v>37</v>
      </c>
      <c r="B38" s="16" t="s">
        <v>97</v>
      </c>
      <c r="C38" s="26" t="s">
        <v>10</v>
      </c>
      <c r="D38" s="23" t="s">
        <v>10</v>
      </c>
      <c r="E38" s="36" t="s">
        <v>98</v>
      </c>
      <c r="F38" s="23" t="s">
        <v>10</v>
      </c>
      <c r="G38" s="24" t="s">
        <v>9</v>
      </c>
      <c r="H38" s="23" t="s">
        <v>10</v>
      </c>
      <c r="I38" s="36" t="s">
        <v>98</v>
      </c>
      <c r="J38" s="19" t="s">
        <v>9</v>
      </c>
      <c r="K38" s="26" t="s">
        <v>10</v>
      </c>
      <c r="L38" s="21"/>
      <c r="M38" s="21"/>
      <c r="N38" s="22"/>
      <c r="O38" s="22"/>
      <c r="P38" s="22"/>
    </row>
    <row r="39">
      <c r="A39" s="16" t="s">
        <v>44</v>
      </c>
      <c r="B39" s="31" t="s">
        <v>99</v>
      </c>
      <c r="C39" s="17" t="s">
        <v>9</v>
      </c>
      <c r="D39" s="24" t="s">
        <v>9</v>
      </c>
      <c r="E39" s="18" t="s">
        <v>100</v>
      </c>
      <c r="F39" s="24" t="s">
        <v>9</v>
      </c>
      <c r="G39" s="24" t="s">
        <v>9</v>
      </c>
      <c r="H39" s="24" t="s">
        <v>9</v>
      </c>
      <c r="I39" s="23" t="s">
        <v>10</v>
      </c>
      <c r="J39" s="24" t="s">
        <v>9</v>
      </c>
      <c r="K39" s="20" t="s">
        <v>9</v>
      </c>
      <c r="L39" s="21">
        <f t="shared" ref="L39:L43" si="7">COUNTIF(G39:J39,"Yes*")</f>
        <v>3</v>
      </c>
      <c r="M39" s="21">
        <f t="shared" ref="M39:M43" si="8">COUNTIF(G39:J39,"NO*")</f>
        <v>1</v>
      </c>
      <c r="N39" s="22">
        <f t="shared" ref="N39:N43" si="9">L39-M39</f>
        <v>2</v>
      </c>
      <c r="O39" s="22">
        <f t="shared" ref="O39:O43" si="10">IF(LEFT(G39,3)="YES",COUNTIF(F39:J39,"NO*"), 0)</f>
        <v>1</v>
      </c>
      <c r="P39" s="22">
        <f t="shared" ref="P39:P43" si="11">IF(LEFT(G39,2)="NO",COUNTIF(F39:J39,"YES*"), 0)</f>
        <v>0</v>
      </c>
    </row>
    <row r="40">
      <c r="A40" s="28" t="s">
        <v>101</v>
      </c>
      <c r="B40" s="28" t="s">
        <v>102</v>
      </c>
      <c r="C40" s="2" t="s">
        <v>10</v>
      </c>
      <c r="D40" s="21" t="s">
        <v>10</v>
      </c>
      <c r="E40" s="21" t="s">
        <v>10</v>
      </c>
      <c r="F40" s="21" t="s">
        <v>9</v>
      </c>
      <c r="G40" s="23" t="s">
        <v>10</v>
      </c>
      <c r="H40" s="23" t="s">
        <v>10</v>
      </c>
      <c r="I40" s="21" t="s">
        <v>10</v>
      </c>
      <c r="J40" s="2" t="s">
        <v>10</v>
      </c>
      <c r="K40" s="19" t="s">
        <v>103</v>
      </c>
      <c r="L40" s="21">
        <f t="shared" si="7"/>
        <v>0</v>
      </c>
      <c r="M40" s="21">
        <f t="shared" si="8"/>
        <v>4</v>
      </c>
      <c r="N40" s="22">
        <f t="shared" si="9"/>
        <v>-4</v>
      </c>
      <c r="O40" s="22">
        <f t="shared" si="10"/>
        <v>0</v>
      </c>
      <c r="P40" s="22">
        <f t="shared" si="11"/>
        <v>1</v>
      </c>
    </row>
    <row r="41">
      <c r="A41" s="28" t="s">
        <v>19</v>
      </c>
      <c r="B41" s="28" t="s">
        <v>104</v>
      </c>
      <c r="C41" s="29" t="s">
        <v>21</v>
      </c>
      <c r="D41" s="2" t="s">
        <v>10</v>
      </c>
      <c r="E41" s="2" t="s">
        <v>10</v>
      </c>
      <c r="F41" s="2" t="s">
        <v>105</v>
      </c>
      <c r="G41" s="26" t="s">
        <v>10</v>
      </c>
      <c r="H41" s="26" t="s">
        <v>10</v>
      </c>
      <c r="I41" s="2" t="s">
        <v>10</v>
      </c>
      <c r="J41" s="2" t="s">
        <v>9</v>
      </c>
      <c r="K41" s="19" t="s">
        <v>9</v>
      </c>
      <c r="L41" s="21">
        <f t="shared" si="7"/>
        <v>1</v>
      </c>
      <c r="M41" s="21">
        <f t="shared" si="8"/>
        <v>3</v>
      </c>
      <c r="N41" s="22">
        <f t="shared" si="9"/>
        <v>-2</v>
      </c>
      <c r="O41" s="22">
        <f t="shared" si="10"/>
        <v>0</v>
      </c>
      <c r="P41" s="22">
        <f t="shared" si="11"/>
        <v>1</v>
      </c>
    </row>
    <row r="42">
      <c r="A42" s="28" t="s">
        <v>26</v>
      </c>
      <c r="B42" s="47" t="s">
        <v>106</v>
      </c>
      <c r="C42" s="2" t="s">
        <v>21</v>
      </c>
      <c r="D42" s="2" t="s">
        <v>107</v>
      </c>
      <c r="E42" s="2" t="s">
        <v>10</v>
      </c>
      <c r="F42" s="2" t="s">
        <v>108</v>
      </c>
      <c r="G42" s="25" t="s">
        <v>9</v>
      </c>
      <c r="H42" s="46" t="s">
        <v>109</v>
      </c>
      <c r="I42" s="2" t="s">
        <v>9</v>
      </c>
      <c r="J42" s="2" t="s">
        <v>10</v>
      </c>
      <c r="K42" s="19" t="s">
        <v>9</v>
      </c>
      <c r="L42" s="21">
        <f t="shared" si="7"/>
        <v>2</v>
      </c>
      <c r="M42" s="21">
        <f t="shared" si="8"/>
        <v>1</v>
      </c>
      <c r="N42" s="22">
        <f t="shared" si="9"/>
        <v>1</v>
      </c>
      <c r="O42" s="22">
        <f t="shared" si="10"/>
        <v>2</v>
      </c>
      <c r="P42" s="22">
        <f t="shared" si="11"/>
        <v>0</v>
      </c>
    </row>
    <row r="43">
      <c r="A43" s="28" t="s">
        <v>49</v>
      </c>
      <c r="B43" s="28" t="s">
        <v>110</v>
      </c>
      <c r="C43" s="2" t="s">
        <v>10</v>
      </c>
      <c r="D43" s="21" t="s">
        <v>10</v>
      </c>
      <c r="E43" s="21" t="s">
        <v>9</v>
      </c>
      <c r="F43" s="21" t="s">
        <v>10</v>
      </c>
      <c r="G43" s="23" t="s">
        <v>10</v>
      </c>
      <c r="H43" s="36" t="s">
        <v>54</v>
      </c>
      <c r="I43" s="2" t="s">
        <v>10</v>
      </c>
      <c r="J43" s="21" t="s">
        <v>10</v>
      </c>
      <c r="K43" s="26" t="s">
        <v>10</v>
      </c>
      <c r="L43" s="21">
        <f t="shared" si="7"/>
        <v>0</v>
      </c>
      <c r="M43" s="21">
        <f t="shared" si="8"/>
        <v>3</v>
      </c>
      <c r="N43" s="22">
        <f t="shared" si="9"/>
        <v>-3</v>
      </c>
      <c r="O43" s="22">
        <f t="shared" si="10"/>
        <v>0</v>
      </c>
      <c r="P43" s="22">
        <f t="shared" si="11"/>
        <v>0</v>
      </c>
    </row>
    <row r="44" ht="9.0" hidden="1" customHeight="1">
      <c r="A44" s="48"/>
      <c r="B44" s="35"/>
      <c r="C44" s="49"/>
      <c r="D44" s="36"/>
      <c r="E44" s="36"/>
      <c r="F44" s="36"/>
      <c r="G44" s="36"/>
      <c r="H44" s="36"/>
      <c r="I44" s="36"/>
      <c r="J44" s="36"/>
      <c r="K44" s="36"/>
      <c r="L44" s="36"/>
      <c r="M44" s="28"/>
      <c r="N44" s="22"/>
      <c r="O44" s="21"/>
      <c r="P44" s="21"/>
    </row>
    <row r="45" hidden="1">
      <c r="A45" s="48"/>
      <c r="B45" s="35" t="s">
        <v>111</v>
      </c>
      <c r="C45" s="49"/>
      <c r="D45" s="36"/>
      <c r="E45" s="36"/>
      <c r="F45" s="36"/>
      <c r="G45" s="36"/>
      <c r="H45" s="36"/>
      <c r="I45" s="36"/>
      <c r="J45" s="36"/>
      <c r="K45" s="36"/>
      <c r="L45" s="36"/>
      <c r="M45" s="28"/>
      <c r="N45" s="22"/>
      <c r="O45" s="21"/>
      <c r="P45" s="21"/>
    </row>
    <row r="46" hidden="1">
      <c r="A46" s="48"/>
      <c r="B46" s="50" t="s">
        <v>112</v>
      </c>
      <c r="C46" s="49" t="str">
        <f t="shared" ref="C46:J46" si="12">CONCATENATE("Yes:"," ",COUNTIF(C4:C43,"Yes*"))</f>
        <v>Yes: 9</v>
      </c>
      <c r="D46" s="36" t="str">
        <f t="shared" si="12"/>
        <v>Yes: 11</v>
      </c>
      <c r="E46" s="36" t="str">
        <f t="shared" si="12"/>
        <v>Yes: 15</v>
      </c>
      <c r="F46" s="36" t="str">
        <f t="shared" si="12"/>
        <v>Yes: 26</v>
      </c>
      <c r="G46" s="36" t="str">
        <f t="shared" si="12"/>
        <v>Yes: 24</v>
      </c>
      <c r="H46" s="36" t="str">
        <f t="shared" si="12"/>
        <v>Yes: 17</v>
      </c>
      <c r="I46" s="36" t="str">
        <f t="shared" si="12"/>
        <v>Yes: 20</v>
      </c>
      <c r="J46" s="36" t="str">
        <f t="shared" si="12"/>
        <v>Yes: 18</v>
      </c>
      <c r="K46" s="36"/>
      <c r="L46" s="36"/>
      <c r="M46" s="28"/>
      <c r="N46" s="22"/>
      <c r="O46" s="21"/>
      <c r="P46" s="21"/>
    </row>
    <row r="47" hidden="1">
      <c r="A47" s="48"/>
      <c r="B47" s="50" t="s">
        <v>113</v>
      </c>
      <c r="C47" s="49" t="str">
        <f t="shared" ref="C47:J47" si="13">CONCATENATE("No:"," ",COUNTIF(C4:C43,"No*"))</f>
        <v>No: 12</v>
      </c>
      <c r="D47" s="36" t="str">
        <f t="shared" si="13"/>
        <v>No: 27</v>
      </c>
      <c r="E47" s="36" t="str">
        <f t="shared" si="13"/>
        <v>No: 23</v>
      </c>
      <c r="F47" s="36" t="str">
        <f t="shared" si="13"/>
        <v>No: 12</v>
      </c>
      <c r="G47" s="36" t="str">
        <f t="shared" si="13"/>
        <v>No: 15</v>
      </c>
      <c r="H47" s="36" t="str">
        <f t="shared" si="13"/>
        <v>No: 10</v>
      </c>
      <c r="I47" s="36" t="str">
        <f t="shared" si="13"/>
        <v>No: 18</v>
      </c>
      <c r="J47" s="36" t="str">
        <f t="shared" si="13"/>
        <v>No: 21</v>
      </c>
      <c r="K47" s="36"/>
      <c r="L47" s="28"/>
      <c r="M47" s="28"/>
      <c r="N47" s="22"/>
      <c r="O47" s="21"/>
      <c r="P47" s="21"/>
    </row>
    <row r="48">
      <c r="A48" s="48"/>
      <c r="B48" s="28"/>
      <c r="C48" s="51"/>
      <c r="D48" s="28"/>
      <c r="E48" s="28"/>
      <c r="F48" s="28"/>
      <c r="G48" s="28"/>
      <c r="H48" s="28"/>
      <c r="I48" s="28"/>
      <c r="J48" s="28"/>
      <c r="K48" s="28"/>
      <c r="L48" s="28"/>
      <c r="M48" s="28"/>
      <c r="N48" s="22"/>
      <c r="O48" s="21"/>
      <c r="P48" s="21"/>
    </row>
    <row r="49">
      <c r="A49" s="52"/>
      <c r="B49" s="14" t="s">
        <v>114</v>
      </c>
      <c r="C49" s="53"/>
      <c r="D49" s="14"/>
      <c r="E49" s="14"/>
      <c r="F49" s="14"/>
      <c r="G49" s="14"/>
      <c r="H49" s="14"/>
      <c r="I49" s="14"/>
      <c r="J49" s="14"/>
      <c r="K49" s="14"/>
      <c r="L49" s="14"/>
      <c r="M49" s="14"/>
      <c r="N49" s="54"/>
      <c r="O49" s="15"/>
      <c r="P49" s="15"/>
    </row>
    <row r="50">
      <c r="A50" s="55" t="s">
        <v>115</v>
      </c>
      <c r="B50" s="31" t="s">
        <v>116</v>
      </c>
      <c r="C50" s="56" t="s">
        <v>9</v>
      </c>
      <c r="D50" s="23" t="s">
        <v>10</v>
      </c>
      <c r="E50" s="24" t="s">
        <v>9</v>
      </c>
      <c r="F50" s="23" t="s">
        <v>10</v>
      </c>
      <c r="G50" s="24" t="s">
        <v>9</v>
      </c>
      <c r="H50" s="23" t="s">
        <v>10</v>
      </c>
      <c r="I50" s="23" t="s">
        <v>10</v>
      </c>
      <c r="J50" s="24" t="s">
        <v>9</v>
      </c>
      <c r="K50" s="20" t="s">
        <v>9</v>
      </c>
      <c r="L50" s="57">
        <f>COUNTIF(G50:J50,"Yes*")</f>
        <v>2</v>
      </c>
      <c r="M50" s="57">
        <f>COUNTIF(G50:J50,"No*")</f>
        <v>2</v>
      </c>
      <c r="N50" s="22">
        <f>L50-M50</f>
        <v>0</v>
      </c>
      <c r="O50" s="22"/>
      <c r="P50" s="22"/>
    </row>
    <row r="51">
      <c r="A51" s="55" t="s">
        <v>115</v>
      </c>
      <c r="B51" s="16" t="s">
        <v>117</v>
      </c>
      <c r="C51" s="58" t="s">
        <v>118</v>
      </c>
      <c r="D51" s="34" t="s">
        <v>119</v>
      </c>
      <c r="E51" s="39" t="str">
        <f>HYPERLINK("https://datadryad.org/pages/organization#governance","Grants; Service charges")</f>
        <v>Grants; Service charges</v>
      </c>
      <c r="F51" s="39" t="str">
        <f>HYPERLINK("https://support.figshare.com/support/solutions/articles/6000061086-what-is-figshare-","Unknown (Funded by Digital Science while retaining autonomy)")</f>
        <v>Unknown (Funded by Digital Science while retaining autonomy)</v>
      </c>
      <c r="G51" s="34" t="s">
        <v>120</v>
      </c>
      <c r="H51" s="34" t="s">
        <v>121</v>
      </c>
      <c r="I51" s="34" t="s">
        <v>122</v>
      </c>
      <c r="J51" s="34" t="s">
        <v>123</v>
      </c>
      <c r="K51" s="46" t="s">
        <v>124</v>
      </c>
      <c r="L51" s="57"/>
      <c r="M51" s="57"/>
      <c r="N51" s="17"/>
      <c r="O51" s="22"/>
      <c r="P51" s="22"/>
    </row>
    <row r="52">
      <c r="A52" s="55" t="s">
        <v>115</v>
      </c>
      <c r="B52" s="16" t="s">
        <v>125</v>
      </c>
      <c r="C52" s="56" t="s">
        <v>9</v>
      </c>
      <c r="D52" s="24" t="s">
        <v>9</v>
      </c>
      <c r="E52" s="23" t="s">
        <v>10</v>
      </c>
      <c r="F52" s="24" t="s">
        <v>9</v>
      </c>
      <c r="G52" s="24" t="s">
        <v>9</v>
      </c>
      <c r="H52" s="24" t="s">
        <v>9</v>
      </c>
      <c r="I52" s="24" t="s">
        <v>9</v>
      </c>
      <c r="J52" s="24" t="s">
        <v>9</v>
      </c>
      <c r="K52" s="20" t="s">
        <v>9</v>
      </c>
      <c r="L52" s="57">
        <f t="shared" ref="L52:L61" si="14">COUNTIF(G52:J52,"Yes*")</f>
        <v>4</v>
      </c>
      <c r="M52" s="57">
        <f t="shared" ref="M52:M59" si="15">COUNTIF(G52:J52,"No*")</f>
        <v>0</v>
      </c>
      <c r="N52" s="22">
        <f t="shared" ref="N52:N61" si="16">L52-M52</f>
        <v>4</v>
      </c>
      <c r="O52" s="22"/>
      <c r="P52" s="22"/>
    </row>
    <row r="53">
      <c r="A53" s="48" t="s">
        <v>115</v>
      </c>
      <c r="B53" s="28" t="s">
        <v>126</v>
      </c>
      <c r="C53" s="59" t="s">
        <v>21</v>
      </c>
      <c r="D53" s="60" t="s">
        <v>10</v>
      </c>
      <c r="E53" s="60" t="s">
        <v>10</v>
      </c>
      <c r="F53" s="60" t="s">
        <v>127</v>
      </c>
      <c r="G53" s="2" t="s">
        <v>10</v>
      </c>
      <c r="H53" s="2" t="s">
        <v>10</v>
      </c>
      <c r="I53" s="2" t="s">
        <v>9</v>
      </c>
      <c r="J53" s="60" t="s">
        <v>10</v>
      </c>
      <c r="K53" s="26" t="s">
        <v>10</v>
      </c>
      <c r="L53" s="57">
        <f t="shared" si="14"/>
        <v>1</v>
      </c>
      <c r="M53" s="57">
        <f t="shared" si="15"/>
        <v>3</v>
      </c>
      <c r="N53" s="22">
        <f t="shared" si="16"/>
        <v>-2</v>
      </c>
      <c r="O53" s="21"/>
      <c r="P53" s="21"/>
    </row>
    <row r="54">
      <c r="A54" s="48" t="s">
        <v>115</v>
      </c>
      <c r="B54" s="28" t="s">
        <v>128</v>
      </c>
      <c r="C54" s="59" t="s">
        <v>21</v>
      </c>
      <c r="D54" s="60" t="s">
        <v>10</v>
      </c>
      <c r="E54" s="60" t="s">
        <v>10</v>
      </c>
      <c r="F54" s="60" t="s">
        <v>129</v>
      </c>
      <c r="G54" s="2" t="s">
        <v>10</v>
      </c>
      <c r="H54" s="2" t="s">
        <v>10</v>
      </c>
      <c r="I54" s="2" t="s">
        <v>9</v>
      </c>
      <c r="J54" s="60" t="s">
        <v>10</v>
      </c>
      <c r="K54" s="26" t="s">
        <v>10</v>
      </c>
      <c r="L54" s="57">
        <f t="shared" si="14"/>
        <v>1</v>
      </c>
      <c r="M54" s="57">
        <f t="shared" si="15"/>
        <v>3</v>
      </c>
      <c r="N54" s="22">
        <f t="shared" si="16"/>
        <v>-2</v>
      </c>
      <c r="O54" s="21"/>
      <c r="P54" s="21"/>
    </row>
    <row r="55">
      <c r="A55" s="48" t="s">
        <v>115</v>
      </c>
      <c r="B55" s="28" t="s">
        <v>130</v>
      </c>
      <c r="C55" s="59" t="s">
        <v>21</v>
      </c>
      <c r="D55" s="60" t="s">
        <v>10</v>
      </c>
      <c r="E55" s="60" t="s">
        <v>9</v>
      </c>
      <c r="F55" s="60" t="s">
        <v>131</v>
      </c>
      <c r="G55" s="2" t="s">
        <v>9</v>
      </c>
      <c r="H55" s="2" t="s">
        <v>10</v>
      </c>
      <c r="I55" s="2" t="s">
        <v>9</v>
      </c>
      <c r="J55" s="60" t="s">
        <v>10</v>
      </c>
      <c r="K55" s="26" t="s">
        <v>10</v>
      </c>
      <c r="L55" s="57">
        <f t="shared" si="14"/>
        <v>2</v>
      </c>
      <c r="M55" s="57">
        <f t="shared" si="15"/>
        <v>2</v>
      </c>
      <c r="N55" s="22">
        <f t="shared" si="16"/>
        <v>0</v>
      </c>
      <c r="O55" s="21"/>
      <c r="P55" s="21"/>
    </row>
    <row r="56">
      <c r="A56" s="48" t="s">
        <v>115</v>
      </c>
      <c r="B56" s="28" t="s">
        <v>132</v>
      </c>
      <c r="C56" s="59" t="s">
        <v>21</v>
      </c>
      <c r="D56" s="60" t="s">
        <v>10</v>
      </c>
      <c r="E56" s="2" t="s">
        <v>133</v>
      </c>
      <c r="F56" s="60" t="s">
        <v>134</v>
      </c>
      <c r="G56" s="2" t="s">
        <v>10</v>
      </c>
      <c r="H56" s="2" t="s">
        <v>135</v>
      </c>
      <c r="I56" s="2" t="s">
        <v>133</v>
      </c>
      <c r="J56" s="60" t="s">
        <v>10</v>
      </c>
      <c r="K56" s="26" t="s">
        <v>10</v>
      </c>
      <c r="L56" s="57">
        <f t="shared" si="14"/>
        <v>1</v>
      </c>
      <c r="M56" s="57">
        <f t="shared" si="15"/>
        <v>2</v>
      </c>
      <c r="N56" s="22">
        <f t="shared" si="16"/>
        <v>-1</v>
      </c>
      <c r="O56" s="21"/>
      <c r="P56" s="21"/>
    </row>
    <row r="57">
      <c r="A57" s="55" t="s">
        <v>115</v>
      </c>
      <c r="B57" s="28" t="s">
        <v>136</v>
      </c>
      <c r="C57" s="58" t="s">
        <v>21</v>
      </c>
      <c r="D57" s="18" t="s">
        <v>10</v>
      </c>
      <c r="E57" s="25" t="s">
        <v>9</v>
      </c>
      <c r="F57" s="18" t="s">
        <v>10</v>
      </c>
      <c r="G57" s="18" t="s">
        <v>9</v>
      </c>
      <c r="H57" s="18" t="s">
        <v>10</v>
      </c>
      <c r="I57" s="18" t="s">
        <v>9</v>
      </c>
      <c r="J57" s="18" t="s">
        <v>10</v>
      </c>
      <c r="K57" s="26" t="s">
        <v>10</v>
      </c>
      <c r="L57" s="57">
        <f t="shared" si="14"/>
        <v>2</v>
      </c>
      <c r="M57" s="57">
        <f t="shared" si="15"/>
        <v>2</v>
      </c>
      <c r="N57" s="22">
        <f t="shared" si="16"/>
        <v>0</v>
      </c>
      <c r="O57" s="21"/>
      <c r="P57" s="21"/>
    </row>
    <row r="58">
      <c r="A58" s="55" t="s">
        <v>115</v>
      </c>
      <c r="B58" s="28" t="s">
        <v>137</v>
      </c>
      <c r="C58" s="61" t="s">
        <v>21</v>
      </c>
      <c r="D58" s="18" t="s">
        <v>10</v>
      </c>
      <c r="E58" s="25" t="s">
        <v>138</v>
      </c>
      <c r="F58" s="18" t="s">
        <v>10</v>
      </c>
      <c r="G58" s="18" t="s">
        <v>10</v>
      </c>
      <c r="H58" s="18" t="s">
        <v>10</v>
      </c>
      <c r="I58" s="62" t="str">
        <f>HYPERLINK("https://www.openicpsr.org/openicpsr/repository/","Yes (using openICPSR for Institutions and Journals)")</f>
        <v>Yes (using openICPSR for Institutions and Journals)</v>
      </c>
      <c r="J58" s="18" t="s">
        <v>10</v>
      </c>
      <c r="K58" s="26" t="s">
        <v>10</v>
      </c>
      <c r="L58" s="57">
        <f t="shared" si="14"/>
        <v>1</v>
      </c>
      <c r="M58" s="57">
        <f t="shared" si="15"/>
        <v>3</v>
      </c>
      <c r="N58" s="22">
        <f t="shared" si="16"/>
        <v>-2</v>
      </c>
      <c r="O58" s="21"/>
      <c r="P58" s="21"/>
    </row>
    <row r="59">
      <c r="A59" s="55" t="s">
        <v>139</v>
      </c>
      <c r="B59" s="31" t="s">
        <v>140</v>
      </c>
      <c r="C59" s="56" t="s">
        <v>10</v>
      </c>
      <c r="D59" s="23" t="s">
        <v>10</v>
      </c>
      <c r="E59" s="41" t="str">
        <f>HYPERLINK("https://trello.com/b/dlAq9aSV/dryad-development","Yes - public Trello and Jira pages")</f>
        <v>Yes - public Trello and Jira pages</v>
      </c>
      <c r="F59" s="23" t="s">
        <v>10</v>
      </c>
      <c r="G59" s="24" t="s">
        <v>9</v>
      </c>
      <c r="H59" s="32" t="str">
        <f>HYPERLINK("https://blog.mendeley.com/","Yes")</f>
        <v>Yes</v>
      </c>
      <c r="I59" s="32" t="str">
        <f>HYPERLINK("http://www.icpsr.umich.edu/icpsrweb/content/about/annual-reports/index.html","Yes")</f>
        <v>Yes</v>
      </c>
      <c r="J59" s="41" t="str">
        <f>HYPERLINK("https://huboard.com/zenodo/zenodo","Yes - public Huboard page")</f>
        <v>Yes - public Huboard page</v>
      </c>
      <c r="K59" s="17" t="s">
        <v>9</v>
      </c>
      <c r="L59" s="57">
        <f t="shared" si="14"/>
        <v>4</v>
      </c>
      <c r="M59" s="57">
        <f t="shared" si="15"/>
        <v>0</v>
      </c>
      <c r="N59" s="22">
        <f t="shared" si="16"/>
        <v>4</v>
      </c>
      <c r="O59" s="21"/>
      <c r="P59" s="21"/>
    </row>
    <row r="60" ht="17.25" customHeight="1">
      <c r="A60" s="48" t="s">
        <v>72</v>
      </c>
      <c r="B60" s="28" t="s">
        <v>141</v>
      </c>
      <c r="C60" s="59" t="s">
        <v>39</v>
      </c>
      <c r="D60" s="43" t="str">
        <f>HYPERLINK("https://data.world/terms/","No - 'The company does not warrant that any data set will continue to be available to you.'")</f>
        <v>No - 'The company does not warrant that any data set will continue to be available to you.'</v>
      </c>
      <c r="E60" s="43" t="str">
        <f>HYPERLINK("http://datadryad.org/pages/policies#sustainability","Yes - DataONE")</f>
        <v>Yes - DataONE</v>
      </c>
      <c r="F60" s="63" t="s">
        <v>142</v>
      </c>
      <c r="G60" s="43" t="str">
        <f>HYPERLINK("https://www.lockss.org/community/networks/","Yes - LOCKSS through Data-PASS")</f>
        <v>Yes - LOCKSS through Data-PASS</v>
      </c>
      <c r="H60" s="43" t="str">
        <f>HYPERLINK("https://data.mendeley.com/faq","Yes - Amazon S3 servers in Ireland and dark archive storage with DANS")</f>
        <v>Yes - Amazon S3 servers in Ireland and dark archive storage with DANS</v>
      </c>
      <c r="I60" s="43" t="str">
        <f>HYPERLINK("http://www.icpsr.umich.edu/icpsrweb/content/datamanagement/preservation/storage.html","Yes - ICPSR currently maintains six copies of its data (and requires that any off-site backup be encrypted)...")</f>
        <v>Yes - ICPSR currently maintains six copies of its data (and requires that any off-site backup be encrypted)...</v>
      </c>
      <c r="J60" s="43" t="str">
        <f>HYPERLINK("http://about.zenodo.org/policies/","Yes - All data files are stored in CERN Data Centres, primarily Geneva, with replicas in Budapest. Data files are kept in multiple replicas in a distributed file system, which is backed up to tape on a nightly basis.")</f>
        <v>Yes - All data files are stored in CERN Data Centres, primarily Geneva, with replicas in Budapest. Data files are kept in multiple replicas in a distributed file system, which is backed up to tape on a nightly basis.</v>
      </c>
      <c r="K60" s="64" t="s">
        <v>143</v>
      </c>
      <c r="L60" s="21">
        <f t="shared" si="14"/>
        <v>4</v>
      </c>
      <c r="M60" s="21">
        <f t="shared" ref="M60:M61" si="17">COUNTIF(G60:J60,"NO*")</f>
        <v>0</v>
      </c>
      <c r="N60" s="22">
        <f t="shared" si="16"/>
        <v>4</v>
      </c>
      <c r="O60" s="22"/>
      <c r="P60" s="22"/>
    </row>
    <row r="61">
      <c r="A61" s="48"/>
      <c r="B61" s="28" t="s">
        <v>144</v>
      </c>
      <c r="C61" s="59" t="s">
        <v>10</v>
      </c>
      <c r="D61" s="60" t="s">
        <v>10</v>
      </c>
      <c r="E61" s="60" t="s">
        <v>10</v>
      </c>
      <c r="F61" s="60" t="s">
        <v>10</v>
      </c>
      <c r="G61" s="2" t="s">
        <v>10</v>
      </c>
      <c r="H61" s="43" t="str">
        <f>HYPERLINK("https://assessment.datasealofapproval.org/assessment_244/seal/html/","Yes")</f>
        <v>Yes</v>
      </c>
      <c r="I61" s="2" t="s">
        <v>145</v>
      </c>
      <c r="J61" s="60" t="s">
        <v>146</v>
      </c>
      <c r="K61" s="2" t="s">
        <v>10</v>
      </c>
      <c r="L61" s="21">
        <f t="shared" si="14"/>
        <v>2</v>
      </c>
      <c r="M61" s="21">
        <f t="shared" si="17"/>
        <v>2</v>
      </c>
      <c r="N61" s="22">
        <f t="shared" si="16"/>
        <v>0</v>
      </c>
      <c r="O61" s="22"/>
      <c r="P61" s="22"/>
    </row>
    <row r="62" ht="9.0" customHeight="1">
      <c r="A62" s="48"/>
      <c r="B62" s="28"/>
      <c r="C62" s="51"/>
      <c r="D62" s="65"/>
      <c r="E62" s="65"/>
      <c r="F62" s="65"/>
      <c r="G62" s="28"/>
      <c r="H62" s="28"/>
      <c r="I62" s="28"/>
      <c r="J62" s="65"/>
      <c r="K62" s="28"/>
      <c r="L62" s="28"/>
      <c r="M62" s="28"/>
      <c r="N62" s="21"/>
      <c r="O62" s="21"/>
      <c r="P62" s="21"/>
    </row>
    <row r="63">
      <c r="A63" s="52"/>
      <c r="B63" s="14" t="s">
        <v>147</v>
      </c>
      <c r="C63" s="53"/>
      <c r="D63" s="66"/>
      <c r="E63" s="66"/>
      <c r="F63" s="66"/>
      <c r="G63" s="14"/>
      <c r="H63" s="14"/>
      <c r="I63" s="14"/>
      <c r="J63" s="66"/>
      <c r="K63" s="14"/>
      <c r="L63" s="14"/>
      <c r="M63" s="14"/>
      <c r="N63" s="15"/>
      <c r="O63" s="15"/>
      <c r="P63" s="15"/>
    </row>
    <row r="64">
      <c r="A64" s="48"/>
      <c r="B64" s="28" t="s">
        <v>148</v>
      </c>
      <c r="C64" s="67">
        <v>116.0</v>
      </c>
      <c r="D64" s="60" t="s">
        <v>39</v>
      </c>
      <c r="E64" s="68" t="s">
        <v>149</v>
      </c>
      <c r="F64" s="69" t="s">
        <v>39</v>
      </c>
      <c r="G64" s="70">
        <v>21846.0</v>
      </c>
      <c r="H64" s="43" t="str">
        <f>HYPERLINK("https://easy.dans.knaw.nl/ui/?wicket:bookmarkablePage=:nl.knaw.dans.easy.web.search.pages.PublicSearchResultPage&amp;q=mendeley+data","1500+")</f>
        <v>1500+</v>
      </c>
      <c r="I64" s="71">
        <v>243.0</v>
      </c>
      <c r="J64" s="72">
        <v>4397.0</v>
      </c>
      <c r="K64" s="46" t="s">
        <v>150</v>
      </c>
      <c r="L64" s="21"/>
      <c r="M64" s="21"/>
      <c r="N64" s="21"/>
      <c r="O64" s="21"/>
      <c r="P64" s="21"/>
    </row>
    <row r="65">
      <c r="A65" s="48"/>
      <c r="B65" s="28" t="s">
        <v>151</v>
      </c>
      <c r="C65" s="67">
        <v>426.0</v>
      </c>
      <c r="D65" s="60" t="s">
        <v>39</v>
      </c>
      <c r="E65" s="73" t="s">
        <v>152</v>
      </c>
      <c r="F65" s="60" t="s">
        <v>153</v>
      </c>
      <c r="G65" s="70">
        <v>197844.0</v>
      </c>
      <c r="H65" s="2" t="s">
        <v>39</v>
      </c>
      <c r="I65" s="2" t="s">
        <v>39</v>
      </c>
      <c r="J65" s="74" t="s">
        <v>154</v>
      </c>
      <c r="K65" s="75">
        <v>885531.0</v>
      </c>
      <c r="L65" s="21"/>
      <c r="M65" s="21"/>
      <c r="N65" s="21"/>
      <c r="O65" s="21"/>
      <c r="P65" s="21"/>
    </row>
    <row r="66">
      <c r="A66" s="48"/>
      <c r="B66" s="28" t="s">
        <v>155</v>
      </c>
      <c r="C66" s="59" t="s">
        <v>21</v>
      </c>
      <c r="D66" s="60" t="s">
        <v>39</v>
      </c>
      <c r="E66" s="76" t="s">
        <v>39</v>
      </c>
      <c r="F66" s="60" t="s">
        <v>39</v>
      </c>
      <c r="G66" s="2" t="s">
        <v>156</v>
      </c>
      <c r="H66" s="2" t="s">
        <v>39</v>
      </c>
      <c r="I66" s="2" t="s">
        <v>39</v>
      </c>
      <c r="J66" s="76" t="s">
        <v>39</v>
      </c>
      <c r="K66" s="77">
        <v>56000.0</v>
      </c>
      <c r="L66" s="21"/>
      <c r="M66" s="21"/>
      <c r="N66" s="21"/>
      <c r="O66" s="21"/>
      <c r="P66" s="21"/>
    </row>
    <row r="67">
      <c r="A67" s="48"/>
      <c r="B67" s="28" t="s">
        <v>157</v>
      </c>
      <c r="C67" s="59" t="s">
        <v>158</v>
      </c>
      <c r="D67" s="60" t="s">
        <v>159</v>
      </c>
      <c r="E67" s="60" t="s">
        <v>160</v>
      </c>
      <c r="F67" s="60" t="s">
        <v>39</v>
      </c>
      <c r="G67" s="2" t="s">
        <v>161</v>
      </c>
      <c r="H67" s="2" t="s">
        <v>39</v>
      </c>
      <c r="I67" s="2" t="s">
        <v>162</v>
      </c>
      <c r="J67" s="60" t="s">
        <v>163</v>
      </c>
      <c r="K67" s="46" t="s">
        <v>164</v>
      </c>
      <c r="L67" s="21"/>
      <c r="M67" s="21"/>
      <c r="N67" s="21"/>
      <c r="O67" s="21"/>
      <c r="P67" s="21"/>
    </row>
    <row r="68">
      <c r="A68" s="48"/>
      <c r="B68" s="28" t="s">
        <v>165</v>
      </c>
      <c r="C68" s="59" t="s">
        <v>166</v>
      </c>
      <c r="D68" s="60" t="s">
        <v>167</v>
      </c>
      <c r="E68" s="60" t="s">
        <v>167</v>
      </c>
      <c r="F68" s="78" t="str">
        <f>HYPERLINK("http://www.abs.gov.au/ausstats/abs@.nsf/0/4AE1B46AE2048A28CA25741800044242?opendocument","Australian and New Zealand Standard Research Classification (ANZSRC), 2008")</f>
        <v>Australian and New Zealand Standard Research Classification (ANZSRC), 2008</v>
      </c>
      <c r="G68" s="2" t="s">
        <v>168</v>
      </c>
      <c r="H68" s="2" t="s">
        <v>169</v>
      </c>
      <c r="I68" s="2" t="s">
        <v>170</v>
      </c>
      <c r="J68" s="60" t="s">
        <v>167</v>
      </c>
      <c r="K68" s="2" t="s">
        <v>171</v>
      </c>
      <c r="L68" s="21"/>
      <c r="M68" s="21"/>
      <c r="N68" s="21"/>
      <c r="O68" s="21"/>
      <c r="P68" s="21"/>
    </row>
    <row r="69" hidden="1">
      <c r="A69" s="79"/>
      <c r="B69" s="80"/>
      <c r="C69" s="81"/>
      <c r="D69" s="82"/>
      <c r="E69" s="82"/>
      <c r="F69" s="82"/>
      <c r="G69" s="82"/>
      <c r="H69" s="82"/>
      <c r="I69" s="82"/>
      <c r="J69" s="82"/>
      <c r="K69" s="21"/>
      <c r="L69" s="21"/>
      <c r="M69" s="21"/>
      <c r="N69" s="21"/>
      <c r="O69" s="21"/>
      <c r="P69" s="21"/>
    </row>
    <row r="70" hidden="1">
      <c r="A70" s="28"/>
      <c r="B70" s="28"/>
      <c r="C70" s="21"/>
      <c r="D70" s="21"/>
      <c r="E70" s="21"/>
      <c r="F70" s="21"/>
      <c r="G70" s="21"/>
      <c r="H70" s="21"/>
      <c r="I70" s="21"/>
      <c r="J70" s="21"/>
      <c r="K70" s="21"/>
      <c r="L70" s="21"/>
      <c r="M70" s="21"/>
      <c r="N70" s="21"/>
      <c r="O70" s="21"/>
      <c r="P70" s="21"/>
    </row>
    <row r="71" hidden="1">
      <c r="A71" s="28"/>
      <c r="B71" s="28"/>
      <c r="C71" s="21"/>
      <c r="D71" s="21"/>
      <c r="E71" s="21"/>
      <c r="F71" s="21"/>
      <c r="G71" s="21"/>
      <c r="H71" s="21"/>
      <c r="I71" s="21"/>
      <c r="J71" s="21"/>
      <c r="K71" s="21"/>
      <c r="L71" s="21"/>
      <c r="M71" s="21"/>
      <c r="N71" s="21"/>
      <c r="O71" s="21"/>
      <c r="P71" s="21"/>
    </row>
    <row r="72" hidden="1">
      <c r="A72" s="28"/>
      <c r="B72" s="28"/>
      <c r="C72" s="21"/>
      <c r="D72" s="21"/>
      <c r="E72" s="21"/>
      <c r="F72" s="21"/>
      <c r="G72" s="21"/>
      <c r="H72" s="21"/>
      <c r="I72" s="21"/>
      <c r="J72" s="21"/>
      <c r="K72" s="21"/>
      <c r="L72" s="21"/>
      <c r="M72" s="21"/>
      <c r="N72" s="21"/>
      <c r="O72" s="21"/>
      <c r="P72" s="21"/>
    </row>
    <row r="73" hidden="1">
      <c r="A73" s="28"/>
      <c r="B73" s="28"/>
      <c r="C73" s="21"/>
      <c r="D73" s="21"/>
      <c r="E73" s="21"/>
      <c r="F73" s="21"/>
      <c r="G73" s="21"/>
      <c r="H73" s="21"/>
      <c r="I73" s="21"/>
      <c r="J73" s="21"/>
      <c r="K73" s="21"/>
      <c r="L73" s="21"/>
      <c r="M73" s="21"/>
      <c r="N73" s="21"/>
      <c r="O73" s="21"/>
      <c r="P73" s="21"/>
    </row>
    <row r="74" hidden="1">
      <c r="A74" s="28"/>
      <c r="B74" s="28"/>
      <c r="C74" s="21"/>
      <c r="D74" s="21"/>
      <c r="E74" s="21"/>
      <c r="F74" s="21"/>
      <c r="G74" s="21"/>
      <c r="H74" s="21"/>
      <c r="I74" s="21"/>
      <c r="J74" s="21"/>
      <c r="K74" s="21"/>
      <c r="L74" s="21"/>
      <c r="M74" s="21"/>
      <c r="N74" s="21"/>
      <c r="O74" s="21"/>
      <c r="P74" s="21"/>
    </row>
    <row r="75" hidden="1">
      <c r="A75" s="28"/>
      <c r="B75" s="28"/>
      <c r="C75" s="21"/>
      <c r="D75" s="21"/>
      <c r="E75" s="21"/>
      <c r="F75" s="21"/>
      <c r="G75" s="21"/>
      <c r="H75" s="21"/>
      <c r="I75" s="21"/>
      <c r="J75" s="21"/>
      <c r="K75" s="21"/>
      <c r="L75" s="21"/>
      <c r="M75" s="21"/>
      <c r="N75" s="21"/>
      <c r="O75" s="21"/>
      <c r="P75" s="21"/>
    </row>
    <row r="76" hidden="1">
      <c r="A76" s="28"/>
      <c r="B76" s="28"/>
      <c r="C76" s="21"/>
      <c r="D76" s="21"/>
      <c r="E76" s="21"/>
      <c r="F76" s="21"/>
      <c r="G76" s="21"/>
      <c r="H76" s="21"/>
      <c r="I76" s="21"/>
      <c r="J76" s="21"/>
      <c r="K76" s="21"/>
      <c r="L76" s="21"/>
      <c r="M76" s="21"/>
      <c r="N76" s="21"/>
      <c r="O76" s="21"/>
      <c r="P76" s="21"/>
    </row>
    <row r="77" hidden="1">
      <c r="A77" s="28"/>
      <c r="B77" s="28"/>
      <c r="C77" s="21"/>
      <c r="D77" s="21"/>
      <c r="E77" s="21"/>
      <c r="F77" s="21"/>
      <c r="G77" s="21"/>
      <c r="H77" s="21"/>
      <c r="I77" s="21"/>
      <c r="J77" s="21"/>
      <c r="K77" s="21"/>
      <c r="L77" s="21"/>
      <c r="M77" s="21"/>
      <c r="N77" s="21"/>
      <c r="O77" s="21"/>
      <c r="P77" s="21"/>
    </row>
    <row r="78" hidden="1">
      <c r="A78" s="28"/>
      <c r="B78" s="28"/>
      <c r="C78" s="21"/>
      <c r="D78" s="21"/>
      <c r="E78" s="21"/>
      <c r="F78" s="21"/>
      <c r="G78" s="21"/>
      <c r="H78" s="21"/>
      <c r="I78" s="21"/>
      <c r="J78" s="21"/>
      <c r="K78" s="21"/>
      <c r="L78" s="21"/>
      <c r="M78" s="21"/>
      <c r="N78" s="21"/>
      <c r="O78" s="21"/>
      <c r="P78" s="21"/>
    </row>
    <row r="79" hidden="1">
      <c r="A79" s="28"/>
      <c r="B79" s="28"/>
      <c r="C79" s="21"/>
      <c r="D79" s="21"/>
      <c r="E79" s="21"/>
      <c r="F79" s="21"/>
      <c r="G79" s="21"/>
      <c r="H79" s="21"/>
      <c r="I79" s="21"/>
      <c r="J79" s="21"/>
      <c r="K79" s="21"/>
      <c r="L79" s="21"/>
      <c r="M79" s="21"/>
      <c r="N79" s="21"/>
      <c r="O79" s="21"/>
      <c r="P79" s="21"/>
    </row>
  </sheetData>
  <autoFilter ref="$A$3:$P$43">
    <sortState ref="A3:P43">
      <sortCondition ref="B3:B43"/>
      <sortCondition ref="A3:A43"/>
      <sortCondition descending="1" ref="P3:P43"/>
      <sortCondition descending="1" ref="O3:O43"/>
      <sortCondition ref="N3:N43"/>
    </sortState>
  </autoFilter>
  <mergeCells count="1">
    <mergeCell ref="A1:B1"/>
  </mergeCells>
  <conditionalFormatting sqref="C1:M2 N1:N79 P1:P79 O3:O79 C4:C15 D4:D11 E4:J47 K4:K15 L4:L46 M4:M43 D13:D47 C17:C47 K17:K47 C50:M61 C64:D79 G64:M79 F65:F79 E66:E79">
    <cfRule type="beginsWith" dxfId="0" priority="1" operator="beginsWith" text="Yes">
      <formula>LEFT((C1),LEN("Yes"))=("Yes")</formula>
    </cfRule>
  </conditionalFormatting>
  <conditionalFormatting sqref="C1:M2 N1:N79 P1:P79 O3:O79 C4:C15 D4:D11 E4:J47 K4:K15 L4:L46 M4:M43 D13:D47 C17:C47 K17:K47 C50:M61 C64:D79 G64:M79 F65:F79 E66:E79">
    <cfRule type="beginsWith" dxfId="1" priority="2" operator="beginsWith" text="No">
      <formula>LEFT((C1),LEN("No"))=("No")</formula>
    </cfRule>
  </conditionalFormatting>
  <conditionalFormatting sqref="C1:M2 N1:N79 P1:P79 O3:O79 C4:C15 D4:D11 E4:J47 K4:K15 L4:L46 M4:M43 D13:D47 C17:C47 K17:K47 C50:M61 C64:D79 G64:M79 F65:F79 E66:E79">
    <cfRule type="containsText" dxfId="2" priority="3" operator="containsText" text="unknown">
      <formula>NOT(ISERROR(SEARCH(("unknown"),(C1))))</formula>
    </cfRule>
  </conditionalFormatting>
  <conditionalFormatting sqref="N1:N79">
    <cfRule type="colorScale" priority="4">
      <colorScale>
        <cfvo type="min"/>
        <cfvo type="formula" val="0"/>
        <cfvo type="max"/>
        <color rgb="FFE67C73"/>
        <color rgb="FFFFFFFF"/>
        <color rgb="FF57BB8A"/>
      </colorScale>
    </cfRule>
  </conditionalFormatting>
  <conditionalFormatting sqref="O4:O43 O60:O61">
    <cfRule type="colorScale" priority="5">
      <colorScale>
        <cfvo type="min"/>
        <cfvo type="percentile" val="50"/>
        <cfvo type="max"/>
        <color rgb="FFE67C73"/>
        <color rgb="FFFFFFFF"/>
        <color rgb="FF57BB8A"/>
      </colorScale>
    </cfRule>
  </conditionalFormatting>
  <conditionalFormatting sqref="P4:P43 P60:P61">
    <cfRule type="colorScale" priority="6">
      <colorScale>
        <cfvo type="min"/>
        <cfvo type="percentile" val="50"/>
        <cfvo type="max"/>
        <color rgb="FFE67C73"/>
        <color rgb="FFFFFFFF"/>
        <color rgb="FF57BB8A"/>
      </colorScale>
    </cfRule>
  </conditionalFormatting>
  <dataValidations>
    <dataValidation type="list" allowBlank="1" sqref="A7:A9 A14 A19 A21:A22 A25:A27 A29 A32 A34:A36 A38 A40:A43">
      <formula1>Categories!$A$2:$A$23</formula1>
    </dataValidation>
    <dataValidation type="list" allowBlank="1" sqref="A4:A6 A10:A13 A15:A18 A20 A23:A24 A28 A30:A31 A33 A37 A39 A50:A61 A64:A79">
      <formula1>Categories!$A$2:$A$50</formula1>
    </dataValidation>
  </dataValidations>
  <hyperlinks>
    <hyperlink r:id="rId2" ref="D2"/>
    <hyperlink r:id="rId3" ref="E2"/>
    <hyperlink r:id="rId4" ref="F2"/>
    <hyperlink r:id="rId5" ref="H2"/>
    <hyperlink r:id="rId6" ref="I2"/>
    <hyperlink r:id="rId7" ref="J2"/>
    <hyperlink r:id="rId8" ref="F60"/>
  </hyperlinks>
  <drawing r:id="rId9"/>
  <legacy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1"/>
    <col customWidth="1" min="2" max="2" width="25.14"/>
  </cols>
  <sheetData>
    <row r="1">
      <c r="A1" s="6" t="s">
        <v>172</v>
      </c>
      <c r="B1" s="1" t="s">
        <v>173</v>
      </c>
      <c r="C1" s="83"/>
      <c r="D1" s="83"/>
      <c r="E1" s="83"/>
      <c r="F1" s="83"/>
      <c r="G1" s="83"/>
      <c r="H1" s="83"/>
      <c r="I1" s="83"/>
      <c r="J1" s="83"/>
      <c r="K1" s="83"/>
      <c r="L1" s="83"/>
      <c r="M1" s="83"/>
      <c r="N1" s="83"/>
      <c r="O1" s="83"/>
      <c r="P1" s="83"/>
      <c r="Q1" s="83"/>
      <c r="R1" s="83"/>
      <c r="S1" s="83"/>
      <c r="T1" s="83"/>
      <c r="U1" s="83"/>
      <c r="V1" s="83"/>
      <c r="W1" s="83"/>
      <c r="X1" s="83"/>
      <c r="Y1" s="83"/>
      <c r="Z1" s="83"/>
    </row>
    <row r="2">
      <c r="A2" s="84" t="s">
        <v>28</v>
      </c>
      <c r="B2" s="84" t="s">
        <v>28</v>
      </c>
      <c r="C2" s="83"/>
      <c r="D2" s="85" t="s">
        <v>174</v>
      </c>
      <c r="E2" s="83"/>
      <c r="F2" s="83"/>
      <c r="G2" s="83"/>
      <c r="H2" s="83"/>
      <c r="I2" s="83"/>
      <c r="J2" s="83"/>
      <c r="K2" s="83"/>
      <c r="L2" s="83"/>
      <c r="M2" s="83"/>
      <c r="N2" s="83"/>
      <c r="O2" s="83"/>
      <c r="P2" s="83"/>
      <c r="Q2" s="83"/>
      <c r="R2" s="83"/>
      <c r="S2" s="83"/>
      <c r="T2" s="83"/>
      <c r="U2" s="83"/>
      <c r="V2" s="83"/>
      <c r="W2" s="83"/>
      <c r="X2" s="83"/>
      <c r="Y2" s="83"/>
      <c r="Z2" s="83"/>
    </row>
    <row r="3">
      <c r="A3" s="84" t="s">
        <v>175</v>
      </c>
      <c r="B3" s="84" t="s">
        <v>175</v>
      </c>
      <c r="C3" s="83"/>
      <c r="D3" s="83"/>
      <c r="E3" s="83"/>
      <c r="F3" s="83"/>
      <c r="G3" s="83"/>
      <c r="H3" s="83"/>
      <c r="I3" s="83"/>
      <c r="J3" s="83"/>
      <c r="K3" s="83"/>
      <c r="L3" s="83"/>
      <c r="M3" s="83"/>
      <c r="N3" s="83"/>
      <c r="O3" s="83"/>
      <c r="P3" s="83"/>
      <c r="Q3" s="83"/>
      <c r="R3" s="83"/>
      <c r="S3" s="83"/>
      <c r="T3" s="83"/>
      <c r="U3" s="83"/>
      <c r="V3" s="83"/>
      <c r="W3" s="83"/>
      <c r="X3" s="83"/>
      <c r="Y3" s="83"/>
      <c r="Z3" s="83"/>
    </row>
    <row r="4">
      <c r="A4" s="6" t="s">
        <v>115</v>
      </c>
      <c r="B4" s="6" t="s">
        <v>176</v>
      </c>
      <c r="C4" s="83"/>
      <c r="D4" s="83"/>
      <c r="E4" s="83"/>
      <c r="F4" s="83"/>
      <c r="G4" s="83"/>
      <c r="H4" s="83"/>
      <c r="I4" s="83"/>
      <c r="J4" s="83"/>
      <c r="K4" s="83"/>
      <c r="L4" s="83"/>
      <c r="M4" s="83"/>
      <c r="N4" s="83"/>
      <c r="O4" s="83"/>
      <c r="P4" s="83"/>
      <c r="Q4" s="83"/>
      <c r="R4" s="83"/>
      <c r="S4" s="83"/>
      <c r="T4" s="83"/>
      <c r="U4" s="83"/>
      <c r="V4" s="83"/>
      <c r="W4" s="83"/>
      <c r="X4" s="83"/>
      <c r="Y4" s="83"/>
      <c r="Z4" s="83"/>
    </row>
    <row r="5">
      <c r="A5" s="6" t="s">
        <v>41</v>
      </c>
      <c r="B5" s="6" t="s">
        <v>177</v>
      </c>
      <c r="C5" s="83"/>
      <c r="D5" s="83"/>
      <c r="E5" s="83"/>
      <c r="F5" s="83"/>
      <c r="G5" s="83"/>
      <c r="H5" s="83"/>
      <c r="I5" s="83"/>
      <c r="J5" s="83"/>
      <c r="K5" s="83"/>
      <c r="L5" s="83"/>
      <c r="M5" s="83"/>
      <c r="N5" s="83"/>
      <c r="O5" s="83"/>
      <c r="P5" s="83"/>
      <c r="Q5" s="83"/>
      <c r="R5" s="83"/>
      <c r="S5" s="83"/>
      <c r="T5" s="83"/>
      <c r="U5" s="83"/>
      <c r="V5" s="83"/>
      <c r="W5" s="83"/>
      <c r="X5" s="83"/>
      <c r="Y5" s="83"/>
      <c r="Z5" s="83"/>
    </row>
    <row r="6">
      <c r="A6" s="6" t="s">
        <v>139</v>
      </c>
      <c r="B6" s="6" t="s">
        <v>178</v>
      </c>
      <c r="C6" s="83"/>
      <c r="D6" s="83"/>
      <c r="E6" s="83"/>
      <c r="F6" s="83"/>
      <c r="G6" s="83"/>
      <c r="H6" s="83"/>
      <c r="I6" s="83"/>
      <c r="J6" s="83"/>
      <c r="K6" s="83"/>
      <c r="L6" s="83"/>
      <c r="M6" s="83"/>
      <c r="N6" s="83"/>
      <c r="O6" s="83"/>
      <c r="P6" s="83"/>
      <c r="Q6" s="83"/>
      <c r="R6" s="83"/>
      <c r="S6" s="83"/>
      <c r="T6" s="83"/>
      <c r="U6" s="83"/>
      <c r="V6" s="83"/>
      <c r="W6" s="83"/>
      <c r="X6" s="83"/>
      <c r="Y6" s="83"/>
      <c r="Z6" s="83"/>
    </row>
    <row r="7">
      <c r="A7" s="85" t="s">
        <v>19</v>
      </c>
      <c r="B7" s="84" t="s">
        <v>179</v>
      </c>
      <c r="C7" s="83"/>
      <c r="D7" s="83"/>
      <c r="E7" s="83"/>
      <c r="F7" s="83"/>
      <c r="G7" s="83"/>
      <c r="H7" s="83"/>
      <c r="I7" s="83"/>
      <c r="J7" s="83"/>
      <c r="K7" s="83"/>
      <c r="L7" s="83"/>
      <c r="M7" s="83"/>
      <c r="N7" s="83"/>
      <c r="O7" s="83"/>
      <c r="P7" s="83"/>
      <c r="Q7" s="83"/>
      <c r="R7" s="83"/>
      <c r="S7" s="83"/>
      <c r="T7" s="83"/>
      <c r="U7" s="83"/>
      <c r="V7" s="83"/>
      <c r="W7" s="83"/>
      <c r="X7" s="83"/>
      <c r="Y7" s="83"/>
      <c r="Z7" s="83"/>
    </row>
    <row r="8">
      <c r="A8" s="84" t="s">
        <v>179</v>
      </c>
      <c r="B8" s="84" t="s">
        <v>180</v>
      </c>
      <c r="C8" s="83"/>
      <c r="D8" s="83"/>
      <c r="E8" s="83"/>
      <c r="F8" s="83"/>
      <c r="G8" s="83"/>
      <c r="H8" s="83"/>
      <c r="I8" s="83"/>
      <c r="J8" s="83"/>
      <c r="K8" s="83"/>
      <c r="L8" s="83"/>
      <c r="M8" s="83"/>
      <c r="N8" s="83"/>
      <c r="O8" s="83"/>
      <c r="P8" s="83"/>
      <c r="Q8" s="83"/>
      <c r="R8" s="83"/>
      <c r="S8" s="83"/>
      <c r="T8" s="83"/>
      <c r="U8" s="83"/>
      <c r="V8" s="83"/>
      <c r="W8" s="83"/>
      <c r="X8" s="83"/>
      <c r="Y8" s="83"/>
      <c r="Z8" s="83"/>
    </row>
    <row r="9">
      <c r="A9" s="84" t="s">
        <v>180</v>
      </c>
      <c r="B9" s="84" t="s">
        <v>26</v>
      </c>
      <c r="C9" s="83"/>
      <c r="D9" s="83"/>
      <c r="E9" s="83"/>
      <c r="F9" s="83"/>
      <c r="G9" s="83"/>
      <c r="H9" s="83"/>
      <c r="I9" s="83"/>
      <c r="J9" s="83"/>
      <c r="K9" s="83"/>
      <c r="L9" s="83"/>
      <c r="M9" s="83"/>
      <c r="N9" s="83"/>
      <c r="O9" s="83"/>
      <c r="P9" s="83"/>
      <c r="Q9" s="83"/>
      <c r="R9" s="83"/>
      <c r="S9" s="83"/>
      <c r="T9" s="83"/>
      <c r="U9" s="83"/>
      <c r="V9" s="83"/>
      <c r="W9" s="83"/>
      <c r="X9" s="83"/>
      <c r="Y9" s="83"/>
      <c r="Z9" s="83"/>
    </row>
    <row r="10">
      <c r="A10" s="84" t="s">
        <v>26</v>
      </c>
      <c r="B10" s="84" t="s">
        <v>181</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84" t="s">
        <v>181</v>
      </c>
      <c r="B11" s="84" t="s">
        <v>182</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84" t="s">
        <v>182</v>
      </c>
      <c r="B12" s="6" t="s">
        <v>183</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84" t="s">
        <v>184</v>
      </c>
      <c r="B13" s="6" t="s">
        <v>185</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A14" s="6" t="s">
        <v>33</v>
      </c>
      <c r="B14" s="84" t="s">
        <v>184</v>
      </c>
      <c r="C14" s="83"/>
      <c r="D14" s="83"/>
      <c r="E14" s="83"/>
      <c r="F14" s="83"/>
      <c r="G14" s="83"/>
      <c r="H14" s="83"/>
      <c r="I14" s="83"/>
      <c r="J14" s="83"/>
      <c r="K14" s="83"/>
      <c r="L14" s="83"/>
      <c r="M14" s="83"/>
      <c r="N14" s="83"/>
      <c r="O14" s="83"/>
      <c r="P14" s="83"/>
      <c r="Q14" s="83"/>
      <c r="R14" s="83"/>
      <c r="S14" s="83"/>
      <c r="T14" s="83"/>
      <c r="U14" s="83"/>
      <c r="V14" s="83"/>
      <c r="W14" s="83"/>
      <c r="X14" s="83"/>
      <c r="Y14" s="83"/>
      <c r="Z14" s="83"/>
    </row>
    <row r="15">
      <c r="A15" s="84" t="s">
        <v>37</v>
      </c>
      <c r="B15" s="84" t="s">
        <v>37</v>
      </c>
      <c r="C15" s="83"/>
      <c r="D15" s="83"/>
      <c r="E15" s="83"/>
      <c r="F15" s="83"/>
      <c r="G15" s="83"/>
      <c r="H15" s="83"/>
      <c r="I15" s="83"/>
      <c r="J15" s="83"/>
      <c r="K15" s="83"/>
      <c r="L15" s="83"/>
      <c r="M15" s="83"/>
      <c r="N15" s="83"/>
      <c r="O15" s="83"/>
      <c r="P15" s="83"/>
      <c r="Q15" s="83"/>
      <c r="R15" s="83"/>
      <c r="S15" s="83"/>
      <c r="T15" s="83"/>
      <c r="U15" s="83"/>
      <c r="V15" s="83"/>
      <c r="W15" s="83"/>
      <c r="X15" s="83"/>
      <c r="Y15" s="83"/>
      <c r="Z15" s="83"/>
    </row>
    <row r="16">
      <c r="A16" s="84" t="s">
        <v>101</v>
      </c>
      <c r="B16" s="84" t="s">
        <v>101</v>
      </c>
      <c r="C16" s="83"/>
      <c r="D16" s="83"/>
      <c r="E16" s="83"/>
      <c r="F16" s="83"/>
      <c r="G16" s="83"/>
      <c r="H16" s="83"/>
      <c r="I16" s="83"/>
      <c r="J16" s="83"/>
      <c r="K16" s="83"/>
      <c r="L16" s="83"/>
      <c r="M16" s="83"/>
      <c r="N16" s="83"/>
      <c r="O16" s="83"/>
      <c r="P16" s="83"/>
      <c r="Q16" s="83"/>
      <c r="R16" s="83"/>
      <c r="S16" s="83"/>
      <c r="T16" s="83"/>
      <c r="U16" s="83"/>
      <c r="V16" s="83"/>
      <c r="W16" s="83"/>
      <c r="X16" s="83"/>
      <c r="Y16" s="83"/>
      <c r="Z16" s="83"/>
    </row>
    <row r="17">
      <c r="A17" s="6" t="s">
        <v>35</v>
      </c>
      <c r="B17" s="6" t="s">
        <v>186</v>
      </c>
      <c r="C17" s="83"/>
      <c r="D17" s="83"/>
      <c r="E17" s="83"/>
      <c r="F17" s="83"/>
      <c r="G17" s="83"/>
      <c r="H17" s="83"/>
      <c r="I17" s="83"/>
      <c r="J17" s="83"/>
      <c r="K17" s="83"/>
      <c r="L17" s="83"/>
      <c r="M17" s="83"/>
      <c r="N17" s="83"/>
      <c r="O17" s="83"/>
      <c r="P17" s="83"/>
      <c r="Q17" s="83"/>
      <c r="R17" s="83"/>
      <c r="S17" s="83"/>
      <c r="T17" s="83"/>
      <c r="U17" s="83"/>
      <c r="V17" s="83"/>
      <c r="W17" s="83"/>
      <c r="X17" s="83"/>
      <c r="Y17" s="83"/>
      <c r="Z17" s="83"/>
    </row>
    <row r="18">
      <c r="A18" s="84" t="s">
        <v>80</v>
      </c>
      <c r="B18" s="6" t="s">
        <v>187</v>
      </c>
      <c r="C18" s="83"/>
      <c r="D18" s="83"/>
      <c r="E18" s="83"/>
      <c r="F18" s="83"/>
      <c r="G18" s="83"/>
      <c r="H18" s="83"/>
      <c r="I18" s="83"/>
      <c r="J18" s="83"/>
      <c r="K18" s="83"/>
      <c r="L18" s="83"/>
      <c r="M18" s="83"/>
      <c r="N18" s="83"/>
      <c r="O18" s="83"/>
      <c r="P18" s="83"/>
      <c r="Q18" s="83"/>
      <c r="R18" s="83"/>
      <c r="S18" s="83"/>
      <c r="T18" s="83"/>
      <c r="U18" s="83"/>
      <c r="V18" s="83"/>
      <c r="W18" s="83"/>
      <c r="X18" s="83"/>
      <c r="Y18" s="83"/>
      <c r="Z18" s="83"/>
    </row>
    <row r="19">
      <c r="A19" s="6" t="s">
        <v>72</v>
      </c>
      <c r="B19" s="84" t="s">
        <v>80</v>
      </c>
      <c r="C19" s="83"/>
      <c r="D19" s="83"/>
      <c r="E19" s="83"/>
      <c r="F19" s="83"/>
      <c r="G19" s="83"/>
      <c r="H19" s="83"/>
      <c r="I19" s="83"/>
      <c r="J19" s="83"/>
      <c r="K19" s="83"/>
      <c r="L19" s="83"/>
      <c r="M19" s="83"/>
      <c r="N19" s="83"/>
      <c r="O19" s="83"/>
      <c r="P19" s="83"/>
      <c r="Q19" s="83"/>
      <c r="R19" s="83"/>
      <c r="S19" s="83"/>
      <c r="T19" s="83"/>
      <c r="U19" s="83"/>
      <c r="V19" s="83"/>
      <c r="W19" s="83"/>
      <c r="X19" s="83"/>
      <c r="Y19" s="83"/>
      <c r="Z19" s="83"/>
    </row>
    <row r="20">
      <c r="A20" s="84" t="s">
        <v>16</v>
      </c>
      <c r="B20" s="84" t="s">
        <v>16</v>
      </c>
      <c r="C20" s="83"/>
      <c r="D20" s="83"/>
      <c r="E20" s="83"/>
      <c r="F20" s="83"/>
      <c r="G20" s="83"/>
      <c r="H20" s="83"/>
      <c r="I20" s="83"/>
      <c r="J20" s="83"/>
      <c r="K20" s="83"/>
      <c r="L20" s="83"/>
      <c r="M20" s="83"/>
      <c r="N20" s="83"/>
      <c r="O20" s="83"/>
      <c r="P20" s="83"/>
      <c r="Q20" s="83"/>
      <c r="R20" s="83"/>
      <c r="S20" s="83"/>
      <c r="T20" s="83"/>
      <c r="U20" s="83"/>
      <c r="V20" s="83"/>
      <c r="W20" s="83"/>
      <c r="X20" s="83"/>
      <c r="Y20" s="83"/>
      <c r="Z20" s="83"/>
    </row>
    <row r="21">
      <c r="A21" s="84" t="s">
        <v>49</v>
      </c>
      <c r="B21" s="84" t="s">
        <v>49</v>
      </c>
      <c r="C21" s="83"/>
      <c r="D21" s="83"/>
      <c r="E21" s="83"/>
      <c r="F21" s="83"/>
      <c r="G21" s="83"/>
      <c r="H21" s="83"/>
      <c r="I21" s="83"/>
      <c r="J21" s="83"/>
      <c r="K21" s="83"/>
      <c r="L21" s="83"/>
      <c r="M21" s="83"/>
      <c r="N21" s="83"/>
      <c r="O21" s="83"/>
      <c r="P21" s="83"/>
      <c r="Q21" s="83"/>
      <c r="R21" s="83"/>
      <c r="S21" s="83"/>
      <c r="T21" s="83"/>
      <c r="U21" s="83"/>
      <c r="V21" s="83"/>
      <c r="W21" s="83"/>
      <c r="X21" s="83"/>
      <c r="Y21" s="83"/>
      <c r="Z21" s="83"/>
    </row>
    <row r="22">
      <c r="A22" s="84" t="s">
        <v>44</v>
      </c>
      <c r="B22" s="6" t="s">
        <v>188</v>
      </c>
      <c r="C22" s="83"/>
      <c r="D22" s="83"/>
      <c r="E22" s="83"/>
      <c r="F22" s="83"/>
      <c r="G22" s="83"/>
      <c r="H22" s="83"/>
      <c r="I22" s="83"/>
      <c r="J22" s="83"/>
      <c r="K22" s="83"/>
      <c r="L22" s="83"/>
      <c r="M22" s="83"/>
      <c r="N22" s="83"/>
      <c r="O22" s="83"/>
      <c r="P22" s="83"/>
      <c r="Q22" s="83"/>
      <c r="R22" s="83"/>
      <c r="S22" s="83"/>
      <c r="T22" s="83"/>
      <c r="U22" s="83"/>
      <c r="V22" s="83"/>
      <c r="W22" s="83"/>
      <c r="X22" s="83"/>
      <c r="Y22" s="83"/>
      <c r="Z22" s="83"/>
    </row>
    <row r="23">
      <c r="A23" s="6"/>
      <c r="B23" s="84" t="s">
        <v>44</v>
      </c>
      <c r="C23" s="83"/>
      <c r="D23" s="83"/>
      <c r="E23" s="83"/>
      <c r="F23" s="83"/>
      <c r="G23" s="83"/>
      <c r="H23" s="83"/>
      <c r="I23" s="83"/>
      <c r="J23" s="83"/>
      <c r="K23" s="83"/>
      <c r="L23" s="83"/>
      <c r="M23" s="83"/>
      <c r="N23" s="83"/>
      <c r="O23" s="83"/>
      <c r="P23" s="83"/>
      <c r="Q23" s="83"/>
      <c r="R23" s="83"/>
      <c r="S23" s="83"/>
      <c r="T23" s="83"/>
      <c r="U23" s="83"/>
      <c r="V23" s="83"/>
      <c r="W23" s="83"/>
      <c r="X23" s="83"/>
      <c r="Y23" s="83"/>
      <c r="Z23" s="83"/>
    </row>
    <row r="24">
      <c r="A24" s="83"/>
      <c r="B24" s="6" t="s">
        <v>189</v>
      </c>
      <c r="C24" s="83"/>
      <c r="D24" s="83"/>
      <c r="E24" s="83"/>
      <c r="F24" s="83"/>
      <c r="G24" s="83"/>
      <c r="H24" s="83"/>
      <c r="I24" s="83"/>
      <c r="J24" s="83"/>
      <c r="K24" s="83"/>
      <c r="L24" s="83"/>
      <c r="M24" s="83"/>
      <c r="N24" s="83"/>
      <c r="O24" s="83"/>
      <c r="P24" s="83"/>
      <c r="Q24" s="83"/>
      <c r="R24" s="83"/>
      <c r="S24" s="83"/>
      <c r="T24" s="83"/>
      <c r="U24" s="83"/>
      <c r="V24" s="83"/>
      <c r="W24" s="83"/>
      <c r="X24" s="83"/>
      <c r="Y24" s="83"/>
      <c r="Z24" s="83"/>
    </row>
    <row r="25">
      <c r="A25" s="83"/>
      <c r="B25" s="6" t="s">
        <v>190</v>
      </c>
      <c r="C25" s="83"/>
      <c r="D25" s="83"/>
      <c r="E25" s="83"/>
      <c r="F25" s="83"/>
      <c r="G25" s="83"/>
      <c r="H25" s="83"/>
      <c r="I25" s="83"/>
      <c r="J25" s="83"/>
      <c r="K25" s="83"/>
      <c r="L25" s="83"/>
      <c r="M25" s="83"/>
      <c r="N25" s="83"/>
      <c r="O25" s="83"/>
      <c r="P25" s="83"/>
      <c r="Q25" s="83"/>
      <c r="R25" s="83"/>
      <c r="S25" s="83"/>
      <c r="T25" s="83"/>
      <c r="U25" s="83"/>
      <c r="V25" s="83"/>
      <c r="W25" s="83"/>
      <c r="X25" s="83"/>
      <c r="Y25" s="83"/>
      <c r="Z25" s="83"/>
    </row>
    <row r="26">
      <c r="A26" s="83"/>
      <c r="B26" s="6" t="s">
        <v>191</v>
      </c>
      <c r="C26" s="83"/>
      <c r="D26" s="83"/>
      <c r="E26" s="83"/>
      <c r="F26" s="83"/>
      <c r="G26" s="83"/>
      <c r="H26" s="83"/>
      <c r="I26" s="83"/>
      <c r="J26" s="83"/>
      <c r="K26" s="83"/>
      <c r="L26" s="83"/>
      <c r="M26" s="83"/>
      <c r="N26" s="83"/>
      <c r="O26" s="83"/>
      <c r="P26" s="83"/>
      <c r="Q26" s="83"/>
      <c r="R26" s="83"/>
      <c r="S26" s="83"/>
      <c r="T26" s="83"/>
      <c r="U26" s="83"/>
      <c r="V26" s="83"/>
      <c r="W26" s="83"/>
      <c r="X26" s="83"/>
      <c r="Y26" s="83"/>
      <c r="Z26" s="83"/>
    </row>
    <row r="27">
      <c r="A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sheetData>
  <drawing r:id="rId1"/>
  <tableParts count="1">
    <tablePart r:id="rId3"/>
  </tableParts>
</worksheet>
</file>