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909"/>
  <workbookPr/>
  <xr:revisionPtr revIDLastSave="0" documentId="8_{25CB4C53-E0AD-4DF2-9E4E-742FFA786313}" xr6:coauthVersionLast="26" xr6:coauthVersionMax="26" xr10:uidLastSave="{00000000-0000-0000-0000-000000000000}"/>
  <bookViews>
    <workbookView xWindow="240" yWindow="105" windowWidth="14805" windowHeight="8010" activeTab="2" xr2:uid="{00000000-000D-0000-FFFF-FFFF00000000}"/>
  </bookViews>
  <sheets>
    <sheet name="Write-Only" sheetId="1" r:id="rId1"/>
    <sheet name="Read-Only" sheetId="2" r:id="rId2"/>
    <sheet name="Mixed" sheetId="3" r:id="rId3"/>
  </sheets>
  <calcPr calcId="171026"/>
</workbook>
</file>

<file path=xl/calcChain.xml><?xml version="1.0" encoding="utf-8"?>
<calcChain xmlns="http://schemas.openxmlformats.org/spreadsheetml/2006/main">
  <c r="S21" i="3" l="1"/>
  <c r="R21" i="3"/>
  <c r="Q21" i="3"/>
  <c r="P21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Z6" i="3"/>
  <c r="S14" i="3"/>
  <c r="S15" i="3"/>
  <c r="S16" i="3"/>
  <c r="S17" i="3"/>
  <c r="S18" i="3"/>
  <c r="S19" i="3"/>
  <c r="S20" i="3"/>
  <c r="C19" i="3"/>
  <c r="C20" i="3"/>
  <c r="Z7" i="3"/>
  <c r="Z8" i="3"/>
  <c r="D19" i="3"/>
  <c r="D20" i="3"/>
  <c r="Z9" i="3"/>
  <c r="E19" i="3"/>
  <c r="E20" i="3"/>
  <c r="Z10" i="3"/>
  <c r="F19" i="3"/>
  <c r="F20" i="3"/>
  <c r="Z11" i="3"/>
  <c r="G19" i="3"/>
  <c r="G20" i="3"/>
  <c r="Z12" i="3"/>
  <c r="H19" i="3"/>
  <c r="H20" i="3"/>
  <c r="Z13" i="3"/>
  <c r="I19" i="3"/>
  <c r="I20" i="3"/>
  <c r="Z14" i="3"/>
  <c r="J19" i="3"/>
  <c r="J20" i="3"/>
  <c r="Z15" i="3"/>
  <c r="K21" i="3"/>
  <c r="J21" i="3"/>
  <c r="I21" i="3"/>
  <c r="H21" i="3"/>
  <c r="G21" i="3"/>
  <c r="F21" i="3"/>
  <c r="E21" i="3"/>
  <c r="D21" i="3"/>
  <c r="Z16" i="3"/>
  <c r="AA16" i="3"/>
  <c r="V6" i="3"/>
  <c r="C13" i="3"/>
  <c r="C14" i="3"/>
  <c r="V7" i="3"/>
  <c r="V8" i="3"/>
  <c r="D13" i="3"/>
  <c r="D14" i="3"/>
  <c r="V9" i="3"/>
  <c r="E13" i="3"/>
  <c r="E14" i="3"/>
  <c r="V10" i="3"/>
  <c r="F13" i="3"/>
  <c r="F14" i="3"/>
  <c r="V11" i="3"/>
  <c r="G13" i="3"/>
  <c r="G14" i="3"/>
  <c r="V12" i="3"/>
  <c r="H13" i="3"/>
  <c r="H14" i="3"/>
  <c r="V13" i="3"/>
  <c r="I13" i="3"/>
  <c r="I14" i="3"/>
  <c r="V14" i="3"/>
  <c r="J13" i="3"/>
  <c r="J14" i="3"/>
  <c r="V15" i="3"/>
  <c r="V16" i="3"/>
  <c r="W16" i="3"/>
  <c r="AA15" i="3"/>
  <c r="W15" i="3"/>
  <c r="K15" i="3"/>
  <c r="J15" i="3"/>
  <c r="I15" i="3"/>
  <c r="H15" i="3"/>
  <c r="G15" i="3"/>
  <c r="F15" i="3"/>
  <c r="E15" i="3"/>
  <c r="D15" i="3"/>
  <c r="AA14" i="3"/>
  <c r="W14" i="3"/>
  <c r="AA13" i="3"/>
  <c r="W13" i="3"/>
  <c r="AA12" i="3"/>
  <c r="W12" i="3"/>
  <c r="AA11" i="3"/>
  <c r="W11" i="3"/>
  <c r="AA10" i="3"/>
  <c r="W10" i="3"/>
  <c r="AA9" i="3"/>
  <c r="W9" i="3"/>
  <c r="AA8" i="3"/>
  <c r="W8" i="3"/>
  <c r="S21" i="2"/>
  <c r="R21" i="2"/>
  <c r="Q21" i="2"/>
  <c r="P21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Z6" i="2"/>
  <c r="S14" i="2"/>
  <c r="S15" i="2"/>
  <c r="S16" i="2"/>
  <c r="S17" i="2"/>
  <c r="S18" i="2"/>
  <c r="S19" i="2"/>
  <c r="S20" i="2"/>
  <c r="C19" i="2"/>
  <c r="C20" i="2"/>
  <c r="Z7" i="2"/>
  <c r="Z8" i="2"/>
  <c r="D19" i="2"/>
  <c r="D20" i="2"/>
  <c r="Z9" i="2"/>
  <c r="E19" i="2"/>
  <c r="E20" i="2"/>
  <c r="Z10" i="2"/>
  <c r="F19" i="2"/>
  <c r="F20" i="2"/>
  <c r="Z11" i="2"/>
  <c r="G19" i="2"/>
  <c r="G20" i="2"/>
  <c r="Z12" i="2"/>
  <c r="H19" i="2"/>
  <c r="H20" i="2"/>
  <c r="Z13" i="2"/>
  <c r="I19" i="2"/>
  <c r="I20" i="2"/>
  <c r="Z14" i="2"/>
  <c r="J19" i="2"/>
  <c r="J20" i="2"/>
  <c r="Z15" i="2"/>
  <c r="K21" i="2"/>
  <c r="J21" i="2"/>
  <c r="I21" i="2"/>
  <c r="H21" i="2"/>
  <c r="G21" i="2"/>
  <c r="F21" i="2"/>
  <c r="E21" i="2"/>
  <c r="D21" i="2"/>
  <c r="Z16" i="2"/>
  <c r="AA16" i="2"/>
  <c r="V6" i="2"/>
  <c r="C13" i="2"/>
  <c r="C14" i="2"/>
  <c r="V7" i="2"/>
  <c r="V8" i="2"/>
  <c r="D13" i="2"/>
  <c r="D14" i="2"/>
  <c r="V9" i="2"/>
  <c r="E13" i="2"/>
  <c r="E14" i="2"/>
  <c r="V10" i="2"/>
  <c r="F13" i="2"/>
  <c r="F14" i="2"/>
  <c r="V11" i="2"/>
  <c r="G13" i="2"/>
  <c r="G14" i="2"/>
  <c r="V12" i="2"/>
  <c r="H13" i="2"/>
  <c r="H14" i="2"/>
  <c r="V13" i="2"/>
  <c r="I13" i="2"/>
  <c r="I14" i="2"/>
  <c r="V14" i="2"/>
  <c r="J13" i="2"/>
  <c r="J14" i="2"/>
  <c r="V15" i="2"/>
  <c r="V16" i="2"/>
  <c r="W16" i="2"/>
  <c r="AA15" i="2"/>
  <c r="W15" i="2"/>
  <c r="K15" i="2"/>
  <c r="J15" i="2"/>
  <c r="I15" i="2"/>
  <c r="H15" i="2"/>
  <c r="G15" i="2"/>
  <c r="F15" i="2"/>
  <c r="E15" i="2"/>
  <c r="D15" i="2"/>
  <c r="AA14" i="2"/>
  <c r="W14" i="2"/>
  <c r="AA13" i="2"/>
  <c r="W13" i="2"/>
  <c r="AA12" i="2"/>
  <c r="W12" i="2"/>
  <c r="AA11" i="2"/>
  <c r="W11" i="2"/>
  <c r="AA10" i="2"/>
  <c r="W10" i="2"/>
  <c r="AA9" i="2"/>
  <c r="W9" i="2"/>
  <c r="AA8" i="2"/>
  <c r="W8" i="2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Z6" i="1"/>
  <c r="S14" i="1"/>
  <c r="S15" i="1"/>
  <c r="S16" i="1"/>
  <c r="S17" i="1"/>
  <c r="S18" i="1"/>
  <c r="S19" i="1"/>
  <c r="S20" i="1"/>
  <c r="S21" i="1"/>
  <c r="V6" i="1"/>
  <c r="C13" i="1"/>
  <c r="C14" i="1"/>
  <c r="V7" i="1"/>
  <c r="V8" i="1"/>
  <c r="D13" i="1"/>
  <c r="D14" i="1"/>
  <c r="V9" i="1"/>
  <c r="E13" i="1"/>
  <c r="E14" i="1"/>
  <c r="V10" i="1"/>
  <c r="F13" i="1"/>
  <c r="F14" i="1"/>
  <c r="V11" i="1"/>
  <c r="G13" i="1"/>
  <c r="G14" i="1"/>
  <c r="V12" i="1"/>
  <c r="H13" i="1"/>
  <c r="H14" i="1"/>
  <c r="V13" i="1"/>
  <c r="I13" i="1"/>
  <c r="I14" i="1"/>
  <c r="V14" i="1"/>
  <c r="J13" i="1"/>
  <c r="J14" i="1"/>
  <c r="V15" i="1"/>
  <c r="K15" i="1"/>
  <c r="E15" i="1"/>
  <c r="F15" i="1"/>
  <c r="G15" i="1"/>
  <c r="H15" i="1"/>
  <c r="I15" i="1"/>
  <c r="J15" i="1"/>
  <c r="D15" i="1"/>
  <c r="W8" i="1"/>
  <c r="W9" i="1"/>
  <c r="W10" i="1"/>
  <c r="W11" i="1"/>
  <c r="W12" i="1"/>
  <c r="W13" i="1"/>
  <c r="W14" i="1"/>
  <c r="W15" i="1"/>
  <c r="V16" i="1"/>
  <c r="W16" i="1"/>
  <c r="C19" i="1"/>
  <c r="C20" i="1"/>
  <c r="Z7" i="1"/>
  <c r="Z8" i="1"/>
  <c r="D19" i="1"/>
  <c r="D20" i="1"/>
  <c r="Z9" i="1"/>
  <c r="E19" i="1"/>
  <c r="E20" i="1"/>
  <c r="Z10" i="1"/>
  <c r="F19" i="1"/>
  <c r="F20" i="1"/>
  <c r="Z11" i="1"/>
  <c r="G19" i="1"/>
  <c r="G20" i="1"/>
  <c r="Z12" i="1"/>
  <c r="H19" i="1"/>
  <c r="H20" i="1"/>
  <c r="Z13" i="1"/>
  <c r="I19" i="1"/>
  <c r="I20" i="1"/>
  <c r="Z14" i="1"/>
  <c r="J19" i="1"/>
  <c r="J20" i="1"/>
  <c r="Z15" i="1"/>
  <c r="Z16" i="1"/>
  <c r="AA16" i="1"/>
  <c r="AA15" i="1"/>
  <c r="AA14" i="1"/>
  <c r="AA13" i="1"/>
  <c r="AA12" i="1"/>
  <c r="AA11" i="1"/>
  <c r="AA10" i="1"/>
  <c r="AA9" i="1"/>
  <c r="AA8" i="1"/>
  <c r="D21" i="1"/>
  <c r="J21" i="1"/>
  <c r="I21" i="1"/>
  <c r="H21" i="1"/>
  <c r="G21" i="1"/>
  <c r="F21" i="1"/>
  <c r="E21" i="1"/>
  <c r="K21" i="1"/>
</calcChain>
</file>

<file path=xl/sharedStrings.xml><?xml version="1.0" encoding="utf-8"?>
<sst xmlns="http://schemas.openxmlformats.org/spreadsheetml/2006/main" count="183" uniqueCount="44">
  <si>
    <t>Additive Model</t>
  </si>
  <si>
    <t>I</t>
  </si>
  <si>
    <t xml:space="preserve"> M</t>
  </si>
  <si>
    <t xml:space="preserve"> W</t>
  </si>
  <si>
    <t xml:space="preserve"> S</t>
  </si>
  <si>
    <t xml:space="preserve"> MW</t>
  </si>
  <si>
    <t xml:space="preserve"> MS</t>
  </si>
  <si>
    <t xml:space="preserve"> WS</t>
  </si>
  <si>
    <t xml:space="preserve"> MWS</t>
  </si>
  <si>
    <t>ERROR</t>
  </si>
  <si>
    <t>Tp1</t>
  </si>
  <si>
    <t xml:space="preserve"> Tp2</t>
  </si>
  <si>
    <t xml:space="preserve"> Tp3</t>
  </si>
  <si>
    <t xml:space="preserve"> MeanTP</t>
  </si>
  <si>
    <t>Rt1</t>
  </si>
  <si>
    <t xml:space="preserve"> Rt2</t>
  </si>
  <si>
    <t xml:space="preserve"> Rt3</t>
  </si>
  <si>
    <t xml:space="preserve"> MeanRt</t>
  </si>
  <si>
    <t>TP Analysis</t>
  </si>
  <si>
    <t>RT Analysis</t>
  </si>
  <si>
    <t>-</t>
  </si>
  <si>
    <t>Sum Of Squares</t>
  </si>
  <si>
    <t>Percentage of Variation</t>
  </si>
  <si>
    <t>SSY</t>
  </si>
  <si>
    <t>SSO</t>
  </si>
  <si>
    <t>SST</t>
  </si>
  <si>
    <t>SSM</t>
  </si>
  <si>
    <t>SSW</t>
  </si>
  <si>
    <t>SSS</t>
  </si>
  <si>
    <t>SSMW</t>
  </si>
  <si>
    <t>Total TP</t>
  </si>
  <si>
    <t>1/Rt1</t>
  </si>
  <si>
    <t> 1/Rt2</t>
  </si>
  <si>
    <t> 1/Rt3</t>
  </si>
  <si>
    <t> 1/MeanRt</t>
  </si>
  <si>
    <t>SSMS</t>
  </si>
  <si>
    <t>Effect Tp (Total/8)</t>
  </si>
  <si>
    <t>SSWS</t>
  </si>
  <si>
    <t>Perc. of Variation  TP</t>
  </si>
  <si>
    <t>SSMWS</t>
  </si>
  <si>
    <t>SSE</t>
  </si>
  <si>
    <t>Total RT</t>
  </si>
  <si>
    <t>Effect RT (Total/8)</t>
  </si>
  <si>
    <t>Perc. of Variation 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</si>
</sst>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49" fontId="0" fillId="0" borderId="7" xfId="0" applyNumberFormat="1" applyBorder="1" applyAlignment="1">
      <alignment horizontal="center" vertical="center" wrapText="1"/>
    </xf>
    <xf numFmtId="0" fontId="1" fillId="0" borderId="8" xfId="0" applyFont="1" applyBorder="1"/>
    <xf numFmtId="0" fontId="1" fillId="0" borderId="10" xfId="0" applyFont="1" applyBorder="1"/>
    <xf numFmtId="0" fontId="0" fillId="0" borderId="9" xfId="0" applyBorder="1"/>
    <xf numFmtId="11" fontId="0" fillId="0" borderId="0" xfId="0" applyNumberFormat="1" applyBorder="1" applyAlignment="1"/>
    <xf numFmtId="11" fontId="0" fillId="0" borderId="2" xfId="0" applyNumberFormat="1" applyBorder="1" applyAlignment="1"/>
    <xf numFmtId="3" fontId="0" fillId="0" borderId="0" xfId="0" applyNumberFormat="1" applyBorder="1"/>
    <xf numFmtId="3" fontId="0" fillId="0" borderId="0" xfId="0" applyNumberFormat="1"/>
    <xf numFmtId="0" fontId="2" fillId="0" borderId="0" xfId="0" applyFont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4" fontId="3" fillId="0" borderId="15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4" fontId="3" fillId="0" borderId="1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9" xfId="0" applyFont="1" applyBorder="1"/>
    <xf numFmtId="0" fontId="1" fillId="0" borderId="28" xfId="0" applyFont="1" applyBorder="1" applyAlignment="1">
      <alignment wrapText="1"/>
    </xf>
    <xf numFmtId="0" fontId="1" fillId="0" borderId="33" xfId="0" applyFont="1" applyBorder="1"/>
    <xf numFmtId="0" fontId="1" fillId="0" borderId="34" xfId="0" applyFont="1" applyBorder="1" applyAlignment="1">
      <alignment wrapText="1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33" xfId="0" applyBorder="1"/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33" xfId="0" applyNumberFormat="1" applyBorder="1" applyAlignment="1">
      <alignment horizontal="center"/>
    </xf>
    <xf numFmtId="3" fontId="0" fillId="0" borderId="3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2"/>
  <sheetViews>
    <sheetView showGridLines="0" workbookViewId="0" xr3:uid="{AEA406A1-0E4B-5B11-9CD5-51D6E497D94C}">
      <selection activeCell="AA37" sqref="AA37"/>
    </sheetView>
  </sheetViews>
  <sheetFormatPr defaultRowHeight="15"/>
  <cols>
    <col min="1" max="1" width="9.140625" customWidth="1"/>
    <col min="2" max="2" width="19" customWidth="1"/>
    <col min="3" max="9" width="7.140625" customWidth="1"/>
    <col min="10" max="11" width="7.5703125" customWidth="1"/>
    <col min="12" max="12" width="7.28515625" customWidth="1"/>
    <col min="13" max="13" width="6.85546875" customWidth="1"/>
    <col min="14" max="14" width="8.42578125" customWidth="1"/>
    <col min="15" max="15" width="7.7109375" customWidth="1"/>
    <col min="16" max="17" width="5.28515625" customWidth="1"/>
    <col min="18" max="18" width="6" customWidth="1"/>
    <col min="19" max="19" width="9.42578125" customWidth="1"/>
    <col min="21" max="21" width="16.42578125" customWidth="1"/>
    <col min="22" max="22" width="20.42578125" customWidth="1"/>
    <col min="23" max="23" width="10" customWidth="1"/>
    <col min="25" max="25" width="17.7109375" customWidth="1"/>
    <col min="26" max="26" width="22.28515625" customWidth="1"/>
  </cols>
  <sheetData>
    <row r="2" spans="2:27" ht="23.25">
      <c r="B2" s="16" t="s">
        <v>0</v>
      </c>
      <c r="C2" s="16"/>
      <c r="D2" s="16"/>
      <c r="E2" s="16"/>
      <c r="F2" s="16"/>
    </row>
    <row r="4" spans="2:27" ht="15.75" customHeight="1">
      <c r="B4" s="1"/>
      <c r="C4" s="50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63" t="s">
        <v>8</v>
      </c>
      <c r="K4" s="40" t="s">
        <v>9</v>
      </c>
      <c r="L4" s="51" t="s">
        <v>10</v>
      </c>
      <c r="M4" s="51" t="s">
        <v>11</v>
      </c>
      <c r="N4" s="51" t="s">
        <v>12</v>
      </c>
      <c r="O4" s="51" t="s">
        <v>13</v>
      </c>
      <c r="P4" s="52" t="s">
        <v>14</v>
      </c>
      <c r="Q4" s="51" t="s">
        <v>15</v>
      </c>
      <c r="R4" s="51" t="s">
        <v>16</v>
      </c>
      <c r="S4" s="53" t="s">
        <v>17</v>
      </c>
      <c r="U4" s="36" t="s">
        <v>18</v>
      </c>
      <c r="V4" s="37"/>
      <c r="W4" s="38"/>
      <c r="Y4" s="36" t="s">
        <v>19</v>
      </c>
      <c r="Z4" s="37"/>
      <c r="AA4" s="38"/>
    </row>
    <row r="5" spans="2:27" ht="15" customHeight="1">
      <c r="C5" s="29">
        <v>1</v>
      </c>
      <c r="D5" s="21">
        <v>-1</v>
      </c>
      <c r="E5" s="21">
        <v>-1</v>
      </c>
      <c r="F5" s="21">
        <v>-1</v>
      </c>
      <c r="G5" s="21">
        <v>1</v>
      </c>
      <c r="H5" s="21">
        <v>1</v>
      </c>
      <c r="I5" s="21">
        <v>1</v>
      </c>
      <c r="J5" s="21">
        <v>-1</v>
      </c>
      <c r="K5" s="67" t="s">
        <v>20</v>
      </c>
      <c r="L5" s="39">
        <v>10242</v>
      </c>
      <c r="M5" s="25">
        <v>10468</v>
      </c>
      <c r="N5" s="25">
        <v>9833</v>
      </c>
      <c r="O5" s="25">
        <v>10181</v>
      </c>
      <c r="P5" s="34">
        <v>18.84</v>
      </c>
      <c r="Q5" s="18">
        <v>18.510000000000002</v>
      </c>
      <c r="R5" s="18">
        <v>19.690000000000001</v>
      </c>
      <c r="S5" s="21">
        <v>19.010000000000002</v>
      </c>
      <c r="U5" s="3"/>
      <c r="V5" s="5" t="s">
        <v>21</v>
      </c>
      <c r="W5" s="8" t="s">
        <v>22</v>
      </c>
      <c r="Y5" s="3"/>
      <c r="Z5" s="76" t="s">
        <v>21</v>
      </c>
      <c r="AA5" s="8" t="s">
        <v>22</v>
      </c>
    </row>
    <row r="6" spans="2:27">
      <c r="C6" s="29">
        <v>1</v>
      </c>
      <c r="D6" s="21">
        <v>1</v>
      </c>
      <c r="E6" s="21">
        <v>-1</v>
      </c>
      <c r="F6" s="21">
        <v>-1</v>
      </c>
      <c r="G6" s="21">
        <v>-1</v>
      </c>
      <c r="H6" s="21">
        <v>-1</v>
      </c>
      <c r="I6" s="21">
        <v>1</v>
      </c>
      <c r="J6" s="21">
        <v>1</v>
      </c>
      <c r="K6" s="68"/>
      <c r="L6" s="39">
        <v>18649</v>
      </c>
      <c r="M6" s="25">
        <v>19803</v>
      </c>
      <c r="N6" s="25">
        <v>19913</v>
      </c>
      <c r="O6" s="25">
        <v>19455</v>
      </c>
      <c r="P6" s="34">
        <v>10.39</v>
      </c>
      <c r="Q6" s="18">
        <v>9.75</v>
      </c>
      <c r="R6" s="18">
        <v>9.73</v>
      </c>
      <c r="S6" s="21">
        <v>9.9600000000000009</v>
      </c>
      <c r="U6" s="4" t="s">
        <v>23</v>
      </c>
      <c r="V6" s="12">
        <f>SUMSQ(L5:N12)</f>
        <v>10464930087</v>
      </c>
      <c r="W6" s="6"/>
      <c r="Y6" s="4" t="s">
        <v>23</v>
      </c>
      <c r="Z6" s="12">
        <f>SUMSQ(P14:R21)</f>
        <v>0.280404187656212</v>
      </c>
      <c r="AA6" s="11"/>
    </row>
    <row r="7" spans="2:27">
      <c r="C7" s="29">
        <v>1</v>
      </c>
      <c r="D7" s="21">
        <v>-1</v>
      </c>
      <c r="E7" s="21">
        <v>1</v>
      </c>
      <c r="F7" s="21">
        <v>-1</v>
      </c>
      <c r="G7" s="21">
        <v>-1</v>
      </c>
      <c r="H7" s="21">
        <v>1</v>
      </c>
      <c r="I7" s="21">
        <v>-1</v>
      </c>
      <c r="J7" s="21">
        <v>1</v>
      </c>
      <c r="K7" s="68"/>
      <c r="L7" s="39">
        <v>22298</v>
      </c>
      <c r="M7" s="25">
        <v>21999</v>
      </c>
      <c r="N7" s="25">
        <v>21340</v>
      </c>
      <c r="O7" s="25">
        <v>21879</v>
      </c>
      <c r="P7" s="34">
        <v>8.6300000000000008</v>
      </c>
      <c r="Q7" s="18">
        <v>8.75</v>
      </c>
      <c r="R7" s="18">
        <v>9.02</v>
      </c>
      <c r="S7" s="21">
        <v>8.8000000000000007</v>
      </c>
      <c r="U7" s="4" t="s">
        <v>24</v>
      </c>
      <c r="V7" s="12">
        <f>24*(C14^2)</f>
        <v>9102264453.375</v>
      </c>
      <c r="W7" s="6"/>
      <c r="Y7" s="4" t="s">
        <v>24</v>
      </c>
      <c r="Z7" s="12">
        <f>24*C20^2</f>
        <v>0.24372842742920831</v>
      </c>
      <c r="AA7" s="11"/>
    </row>
    <row r="8" spans="2:27">
      <c r="C8" s="29">
        <v>1</v>
      </c>
      <c r="D8" s="21">
        <v>1</v>
      </c>
      <c r="E8" s="21">
        <v>1</v>
      </c>
      <c r="F8" s="21">
        <v>-1</v>
      </c>
      <c r="G8" s="21">
        <v>1</v>
      </c>
      <c r="H8" s="21">
        <v>-1</v>
      </c>
      <c r="I8" s="21">
        <v>-1</v>
      </c>
      <c r="J8" s="21">
        <v>-1</v>
      </c>
      <c r="K8" s="68"/>
      <c r="L8" s="39">
        <v>31739</v>
      </c>
      <c r="M8" s="25">
        <v>32247</v>
      </c>
      <c r="N8" s="25">
        <v>31454</v>
      </c>
      <c r="O8" s="25">
        <v>31813</v>
      </c>
      <c r="P8" s="34">
        <v>6.08</v>
      </c>
      <c r="Q8" s="18">
        <v>6.01</v>
      </c>
      <c r="R8" s="18">
        <v>6.14</v>
      </c>
      <c r="S8" s="21">
        <v>6.08</v>
      </c>
      <c r="U8" s="4" t="s">
        <v>25</v>
      </c>
      <c r="V8" s="12">
        <f>V6-V7</f>
        <v>1362665633.625</v>
      </c>
      <c r="W8" s="6">
        <f>V8/$V$8 *100</f>
        <v>100</v>
      </c>
      <c r="Y8" s="4" t="s">
        <v>25</v>
      </c>
      <c r="Z8" s="12">
        <f>Z6-Z7</f>
        <v>3.6675760227003695E-2</v>
      </c>
      <c r="AA8" s="6">
        <f>Z8/$Z$8*100</f>
        <v>100</v>
      </c>
    </row>
    <row r="9" spans="2:27">
      <c r="C9" s="29">
        <v>1</v>
      </c>
      <c r="D9" s="21">
        <v>-1</v>
      </c>
      <c r="E9" s="21">
        <v>-1</v>
      </c>
      <c r="F9" s="21">
        <v>1</v>
      </c>
      <c r="G9" s="21">
        <v>1</v>
      </c>
      <c r="H9" s="21">
        <v>-1</v>
      </c>
      <c r="I9" s="21">
        <v>-1</v>
      </c>
      <c r="J9" s="21">
        <v>1</v>
      </c>
      <c r="K9" s="68"/>
      <c r="L9" s="39">
        <v>8635</v>
      </c>
      <c r="M9" s="25">
        <v>8105</v>
      </c>
      <c r="N9" s="25">
        <v>8781</v>
      </c>
      <c r="O9" s="25">
        <v>8507</v>
      </c>
      <c r="P9" s="34">
        <v>22.3</v>
      </c>
      <c r="Q9" s="18">
        <v>23.77</v>
      </c>
      <c r="R9" s="18">
        <v>22.09</v>
      </c>
      <c r="S9" s="21">
        <v>22.72</v>
      </c>
      <c r="U9" s="9" t="s">
        <v>26</v>
      </c>
      <c r="V9" s="12">
        <f>24*D$14^2</f>
        <v>551434653.375</v>
      </c>
      <c r="W9" s="6">
        <f>V9/$V$8 *100</f>
        <v>40.467348685389432</v>
      </c>
      <c r="Y9" s="9" t="s">
        <v>26</v>
      </c>
      <c r="Z9" s="12">
        <f>24*D$20^2</f>
        <v>1.455369568623666E-2</v>
      </c>
      <c r="AA9" s="6">
        <f>Z9/$Z$8*100</f>
        <v>39.682055930557205</v>
      </c>
    </row>
    <row r="10" spans="2:27">
      <c r="C10" s="29">
        <v>1</v>
      </c>
      <c r="D10" s="21">
        <v>1</v>
      </c>
      <c r="E10" s="21">
        <v>-1</v>
      </c>
      <c r="F10" s="21">
        <v>1</v>
      </c>
      <c r="G10" s="21">
        <v>-1</v>
      </c>
      <c r="H10" s="21">
        <v>1</v>
      </c>
      <c r="I10" s="21">
        <v>-1</v>
      </c>
      <c r="J10" s="21">
        <v>-1</v>
      </c>
      <c r="K10" s="68"/>
      <c r="L10" s="39">
        <v>16975</v>
      </c>
      <c r="M10" s="25">
        <v>17327</v>
      </c>
      <c r="N10" s="25">
        <v>17546</v>
      </c>
      <c r="O10" s="25">
        <v>17282</v>
      </c>
      <c r="P10" s="34">
        <v>11.38</v>
      </c>
      <c r="Q10" s="18">
        <v>11.18</v>
      </c>
      <c r="R10" s="18">
        <v>10.99</v>
      </c>
      <c r="S10" s="21">
        <v>11.18</v>
      </c>
      <c r="U10" s="9" t="s">
        <v>27</v>
      </c>
      <c r="V10" s="12">
        <f>24*E$14^2</f>
        <v>757587303.375</v>
      </c>
      <c r="W10" s="6">
        <f>V10/$V$8 *100</f>
        <v>55.595979283607953</v>
      </c>
      <c r="Y10" s="9" t="s">
        <v>27</v>
      </c>
      <c r="Z10" s="12">
        <f>24*E$20^2</f>
        <v>2.040384472570804E-2</v>
      </c>
      <c r="AA10" s="6">
        <f>Z10/$Z$8*100</f>
        <v>55.633051910632403</v>
      </c>
    </row>
    <row r="11" spans="2:27">
      <c r="C11" s="29">
        <v>1</v>
      </c>
      <c r="D11" s="21">
        <v>-1</v>
      </c>
      <c r="E11" s="21">
        <v>1</v>
      </c>
      <c r="F11" s="21">
        <v>1</v>
      </c>
      <c r="G11" s="21">
        <v>-1</v>
      </c>
      <c r="H11" s="21">
        <v>-1</v>
      </c>
      <c r="I11" s="21">
        <v>1</v>
      </c>
      <c r="J11" s="21">
        <v>-1</v>
      </c>
      <c r="K11" s="68"/>
      <c r="L11" s="39">
        <v>17984</v>
      </c>
      <c r="M11" s="25">
        <v>18205</v>
      </c>
      <c r="N11" s="25">
        <v>18286</v>
      </c>
      <c r="O11" s="25">
        <v>18158</v>
      </c>
      <c r="P11" s="34">
        <v>10.73</v>
      </c>
      <c r="Q11" s="18">
        <v>10.57</v>
      </c>
      <c r="R11" s="18">
        <v>10.51</v>
      </c>
      <c r="S11" s="21">
        <v>10.6</v>
      </c>
      <c r="U11" s="9" t="s">
        <v>28</v>
      </c>
      <c r="V11" s="12">
        <f>24*F$14^2</f>
        <v>44219205.375</v>
      </c>
      <c r="W11" s="6">
        <f>V11/$V$8 *100</f>
        <v>3.2450517782096608</v>
      </c>
      <c r="Y11" s="9" t="s">
        <v>28</v>
      </c>
      <c r="Z11" s="12">
        <f>24*F$20^2</f>
        <v>1.17772248419578E-3</v>
      </c>
      <c r="AA11" s="6">
        <f>Z11/$Z$8*100</f>
        <v>3.2111740204055659</v>
      </c>
    </row>
    <row r="12" spans="2:27" s="1" customFormat="1">
      <c r="B12" s="2"/>
      <c r="C12" s="30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70"/>
      <c r="L12" s="26">
        <v>28305</v>
      </c>
      <c r="M12" s="26">
        <v>29194</v>
      </c>
      <c r="N12" s="26">
        <v>28069</v>
      </c>
      <c r="O12" s="26">
        <v>28522</v>
      </c>
      <c r="P12" s="35">
        <v>6.87</v>
      </c>
      <c r="Q12" s="19">
        <v>6.64</v>
      </c>
      <c r="R12" s="19">
        <v>6.85</v>
      </c>
      <c r="S12" s="22">
        <v>6.79</v>
      </c>
      <c r="U12" s="9" t="s">
        <v>29</v>
      </c>
      <c r="V12" s="12">
        <f>24*G$14^2</f>
        <v>1896750.375</v>
      </c>
      <c r="W12" s="6">
        <f>V12/$V$8 *100</f>
        <v>0.13919411543051932</v>
      </c>
      <c r="Y12" s="9" t="s">
        <v>29</v>
      </c>
      <c r="Z12" s="12">
        <f>24*G$20^2</f>
        <v>4.1691256155350584E-5</v>
      </c>
      <c r="AA12" s="6">
        <f>Z12/$Z$8*100</f>
        <v>0.11367523371650268</v>
      </c>
    </row>
    <row r="13" spans="2:27" s="1" customFormat="1" ht="15" customHeight="1">
      <c r="B13" s="62" t="s">
        <v>30</v>
      </c>
      <c r="C13" s="60">
        <f>SUMPRODUCT(C5:C12,$O$5:$O$12)</f>
        <v>155797</v>
      </c>
      <c r="D13" s="61">
        <f>SUMPRODUCT(D5:D12,$O$5:$O$12)</f>
        <v>38347</v>
      </c>
      <c r="E13" s="61">
        <f>SUMPRODUCT(E5:E12,$O$5:$O$12)</f>
        <v>44947</v>
      </c>
      <c r="F13" s="61">
        <f>SUMPRODUCT(F5:F12,$O$5:$O$12)</f>
        <v>-10859</v>
      </c>
      <c r="G13" s="61">
        <f>SUMPRODUCT(G5:G12,$O$5:$O$12)</f>
        <v>2249</v>
      </c>
      <c r="H13" s="61">
        <f>SUMPRODUCT(H5:H12,$O$5:$O$12)</f>
        <v>-69</v>
      </c>
      <c r="I13" s="65">
        <f>SUMPRODUCT(I5:I12,$O$5:$O$12)</f>
        <v>-3165</v>
      </c>
      <c r="J13" s="71">
        <f>SUMPRODUCT(J5:J12,$O$5:$O$12)</f>
        <v>929</v>
      </c>
      <c r="K13" s="72" t="s">
        <v>20</v>
      </c>
      <c r="L13" s="17"/>
      <c r="P13" s="54" t="s">
        <v>31</v>
      </c>
      <c r="Q13" s="55" t="s">
        <v>32</v>
      </c>
      <c r="R13" s="55" t="s">
        <v>33</v>
      </c>
      <c r="S13" s="56" t="s">
        <v>34</v>
      </c>
      <c r="U13" s="9" t="s">
        <v>35</v>
      </c>
      <c r="V13" s="12">
        <f>24*H$14^2</f>
        <v>1785.375</v>
      </c>
      <c r="W13" s="6">
        <f>V13/$V$8 *100</f>
        <v>1.3102076958163955E-4</v>
      </c>
      <c r="Y13" s="9" t="s">
        <v>35</v>
      </c>
      <c r="Z13" s="12">
        <f>24*H$20^2</f>
        <v>2.6913536128210192E-8</v>
      </c>
      <c r="AA13" s="6">
        <f>Z13/$Z$8*100</f>
        <v>7.338235379888389E-5</v>
      </c>
    </row>
    <row r="14" spans="2:27" ht="15" customHeight="1">
      <c r="B14" s="46" t="s">
        <v>36</v>
      </c>
      <c r="C14" s="31">
        <f>C13/8</f>
        <v>19474.625</v>
      </c>
      <c r="D14" s="23">
        <f t="shared" ref="D14:J14" si="0">D13/8</f>
        <v>4793.375</v>
      </c>
      <c r="E14" s="23">
        <f t="shared" si="0"/>
        <v>5618.375</v>
      </c>
      <c r="F14" s="23">
        <f t="shared" si="0"/>
        <v>-1357.375</v>
      </c>
      <c r="G14" s="23">
        <f t="shared" si="0"/>
        <v>281.125</v>
      </c>
      <c r="H14" s="23">
        <f t="shared" si="0"/>
        <v>-8.625</v>
      </c>
      <c r="I14" s="39">
        <f t="shared" si="0"/>
        <v>-395.625</v>
      </c>
      <c r="J14" s="66">
        <f t="shared" si="0"/>
        <v>116.125</v>
      </c>
      <c r="K14" s="73"/>
      <c r="M14" s="15"/>
      <c r="N14" s="15"/>
      <c r="P14" s="57">
        <f>1/P5</f>
        <v>5.3078556263269641E-2</v>
      </c>
      <c r="Q14" s="58">
        <f t="shared" ref="Q14:S14" si="1">1/Q5</f>
        <v>5.4024851431658562E-2</v>
      </c>
      <c r="R14" s="58">
        <f t="shared" si="1"/>
        <v>5.0787201625190452E-2</v>
      </c>
      <c r="S14" s="33">
        <f t="shared" si="1"/>
        <v>5.2603892688058915E-2</v>
      </c>
      <c r="U14" s="9" t="s">
        <v>37</v>
      </c>
      <c r="V14" s="12">
        <f>24*I$14^2</f>
        <v>3756459.375</v>
      </c>
      <c r="W14" s="6">
        <f>V14/$V$8 *100</f>
        <v>0.27566992828658671</v>
      </c>
      <c r="Y14" s="9" t="s">
        <v>37</v>
      </c>
      <c r="Z14" s="12">
        <f>24*I$20^2</f>
        <v>1.0772628309034109E-4</v>
      </c>
      <c r="AA14" s="6">
        <f>Z14/$Z$8*100</f>
        <v>0.29372610798950582</v>
      </c>
    </row>
    <row r="15" spans="2:27" ht="15" customHeight="1">
      <c r="B15" s="47" t="s">
        <v>38</v>
      </c>
      <c r="C15" s="42" t="s">
        <v>20</v>
      </c>
      <c r="D15" s="27">
        <f>(24*D14^2)/$V$8 * 100</f>
        <v>40.467348685389432</v>
      </c>
      <c r="E15" s="27">
        <f>(24*E14^2)/$V$8 * 100</f>
        <v>55.595979283607953</v>
      </c>
      <c r="F15" s="27">
        <f>(24*F14^2)/$V$8 * 100</f>
        <v>3.2450517782096608</v>
      </c>
      <c r="G15" s="27">
        <f>(24*G14^2)/$V$8 * 100</f>
        <v>0.13919411543051932</v>
      </c>
      <c r="H15" s="27">
        <f>(24*H14^2)/$V$8 * 100</f>
        <v>1.3102076958163955E-4</v>
      </c>
      <c r="I15" s="27">
        <f>(24*I14^2)/$V$8 * 100</f>
        <v>0.27566992828658671</v>
      </c>
      <c r="J15" s="64">
        <f>(24*J14^2)/$V$8 * 100</f>
        <v>2.3750534761711361E-2</v>
      </c>
      <c r="K15" s="43">
        <f>(V8-SUM(V9:V15))/V8*100</f>
        <v>0.25287465354455985</v>
      </c>
      <c r="M15" s="15"/>
      <c r="N15" s="15"/>
      <c r="P15" s="34">
        <f t="shared" ref="P15:S21" si="2">1/P6</f>
        <v>9.6246390760346481E-2</v>
      </c>
      <c r="Q15" s="20">
        <f t="shared" si="2"/>
        <v>0.10256410256410256</v>
      </c>
      <c r="R15" s="20">
        <f t="shared" si="2"/>
        <v>0.10277492291880781</v>
      </c>
      <c r="S15" s="21">
        <f t="shared" si="2"/>
        <v>0.1004016064257028</v>
      </c>
      <c r="U15" s="9" t="s">
        <v>39</v>
      </c>
      <c r="V15" s="12">
        <f>24*J$14^2</f>
        <v>323640.375</v>
      </c>
      <c r="W15" s="6">
        <f>V15/$V$8 *100</f>
        <v>2.3750534761711361E-2</v>
      </c>
      <c r="Y15" s="9" t="s">
        <v>39</v>
      </c>
      <c r="Z15" s="12">
        <f>24*J$20^2</f>
        <v>7.4754874847183049E-6</v>
      </c>
      <c r="AA15" s="6">
        <f>Z15/$Z$8*100</f>
        <v>2.0382638119698034E-2</v>
      </c>
    </row>
    <row r="16" spans="2:27" ht="15" customHeight="1">
      <c r="M16" s="15"/>
      <c r="N16" s="15"/>
      <c r="P16" s="34">
        <f t="shared" si="2"/>
        <v>0.11587485515643105</v>
      </c>
      <c r="Q16" s="20">
        <f t="shared" si="2"/>
        <v>0.11428571428571428</v>
      </c>
      <c r="R16" s="20">
        <f t="shared" si="2"/>
        <v>0.11086474501108648</v>
      </c>
      <c r="S16" s="21">
        <f t="shared" si="2"/>
        <v>0.11363636363636363</v>
      </c>
      <c r="U16" s="10" t="s">
        <v>40</v>
      </c>
      <c r="V16" s="13">
        <f>V8-SUM(V9:V15)</f>
        <v>3445836</v>
      </c>
      <c r="W16" s="7">
        <f>V16/$V$8 *100</f>
        <v>0.25287465354455985</v>
      </c>
      <c r="Y16" s="10" t="s">
        <v>40</v>
      </c>
      <c r="Z16" s="13">
        <f>Z8-SUM(Z9:Z15)</f>
        <v>3.83577390596683E-4</v>
      </c>
      <c r="AA16" s="7">
        <f>Z16/$Z$8*100</f>
        <v>1.0458607762253336</v>
      </c>
    </row>
    <row r="17" spans="2:19" ht="15" customHeight="1">
      <c r="M17" s="15"/>
      <c r="N17" s="15"/>
      <c r="P17" s="34">
        <f t="shared" si="2"/>
        <v>0.16447368421052633</v>
      </c>
      <c r="Q17" s="20">
        <f t="shared" si="2"/>
        <v>0.1663893510815308</v>
      </c>
      <c r="R17" s="20">
        <f t="shared" si="2"/>
        <v>0.16286644951140067</v>
      </c>
      <c r="S17" s="21">
        <f t="shared" si="2"/>
        <v>0.16447368421052633</v>
      </c>
    </row>
    <row r="18" spans="2:19" ht="1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M18" s="15"/>
      <c r="N18" s="15"/>
      <c r="P18" s="34">
        <f t="shared" si="2"/>
        <v>4.4843049327354258E-2</v>
      </c>
      <c r="Q18" s="20">
        <f t="shared" si="2"/>
        <v>4.2069835927639881E-2</v>
      </c>
      <c r="R18" s="20">
        <f t="shared" si="2"/>
        <v>4.5269352648257127E-2</v>
      </c>
      <c r="S18" s="21">
        <f t="shared" si="2"/>
        <v>4.4014084507042257E-2</v>
      </c>
    </row>
    <row r="19" spans="2:19" ht="15" customHeight="1">
      <c r="B19" s="62" t="s">
        <v>41</v>
      </c>
      <c r="C19" s="32">
        <f>SUMPRODUCT(C5:C12,$S$14:$S$21)</f>
        <v>0.80619009739921477</v>
      </c>
      <c r="D19" s="32">
        <f>SUMPRODUCT(D5:D12,$S$14:$S$21)</f>
        <v>0.19700217045326623</v>
      </c>
      <c r="E19" s="32">
        <f>SUMPRODUCT(E5:E12,$S$14:$S$21)</f>
        <v>0.23326005359231164</v>
      </c>
      <c r="F19" s="32">
        <f>SUMPRODUCT(F5:F12,$S$14:$S$21)</f>
        <v>-5.6040996522088604E-2</v>
      </c>
      <c r="G19" s="32">
        <f>SUMPRODUCT(G5:G12,$S$14:$S$21)</f>
        <v>1.0544035426767823E-2</v>
      </c>
      <c r="H19" s="32">
        <f>SUMPRODUCT(H5:H12,$S$14:$S$21)</f>
        <v>-2.6789817034691965E-4</v>
      </c>
      <c r="I19" s="32">
        <f>SUMPRODUCT(I5:I12,$S$14:$S$21)</f>
        <v>-1.6949043873944913E-2</v>
      </c>
      <c r="J19" s="32">
        <f>SUMPRODUCT(J5:J12,$S$14:$S$21)</f>
        <v>4.4648217537301693E-3</v>
      </c>
      <c r="K19" s="75" t="s">
        <v>20</v>
      </c>
      <c r="L19" s="14"/>
      <c r="M19" s="15"/>
      <c r="N19" s="15"/>
      <c r="P19" s="34">
        <f t="shared" si="2"/>
        <v>8.7873462214411238E-2</v>
      </c>
      <c r="Q19" s="20">
        <f t="shared" si="2"/>
        <v>8.9445438282647588E-2</v>
      </c>
      <c r="R19" s="20">
        <f t="shared" si="2"/>
        <v>9.0991810737033663E-2</v>
      </c>
      <c r="S19" s="21">
        <f t="shared" si="2"/>
        <v>8.9445438282647588E-2</v>
      </c>
    </row>
    <row r="20" spans="2:19" ht="15" customHeight="1">
      <c r="B20" s="48" t="s">
        <v>42</v>
      </c>
      <c r="C20" s="32">
        <f>C19/8</f>
        <v>0.10077376217490185</v>
      </c>
      <c r="D20" s="24">
        <f t="shared" ref="D20:J20" si="3">D19/8</f>
        <v>2.4625271306658279E-2</v>
      </c>
      <c r="E20" s="24">
        <f t="shared" si="3"/>
        <v>2.9157506699038955E-2</v>
      </c>
      <c r="F20" s="24">
        <f t="shared" si="3"/>
        <v>-7.0051245652610755E-3</v>
      </c>
      <c r="G20" s="24">
        <f t="shared" si="3"/>
        <v>1.3180044283459778E-3</v>
      </c>
      <c r="H20" s="24">
        <f t="shared" si="3"/>
        <v>-3.3487271293364956E-5</v>
      </c>
      <c r="I20" s="41">
        <f t="shared" si="3"/>
        <v>-2.1186304842431142E-3</v>
      </c>
      <c r="J20" s="45">
        <f t="shared" si="3"/>
        <v>5.5810271921627116E-4</v>
      </c>
      <c r="K20" s="69"/>
      <c r="L20" s="74"/>
      <c r="M20" s="15"/>
      <c r="N20" s="15"/>
      <c r="P20" s="34">
        <f t="shared" si="2"/>
        <v>9.3196644920782848E-2</v>
      </c>
      <c r="Q20" s="20">
        <f t="shared" si="2"/>
        <v>9.46073793755913E-2</v>
      </c>
      <c r="R20" s="20">
        <f t="shared" si="2"/>
        <v>9.5147478591817325E-2</v>
      </c>
      <c r="S20" s="21">
        <f t="shared" si="2"/>
        <v>9.4339622641509441E-2</v>
      </c>
    </row>
    <row r="21" spans="2:19" ht="15" customHeight="1">
      <c r="B21" s="49" t="s">
        <v>43</v>
      </c>
      <c r="C21" s="28" t="s">
        <v>20</v>
      </c>
      <c r="D21" s="27">
        <f>(24*D20^2)/$Z$8 * 100</f>
        <v>39.682055930557205</v>
      </c>
      <c r="E21" s="27">
        <f>(24*E20^2)/$Z$8 * 100</f>
        <v>55.633051910632403</v>
      </c>
      <c r="F21" s="27">
        <f>(24*F20^2)/$Z$8 * 100</f>
        <v>3.2111740204055659</v>
      </c>
      <c r="G21" s="27">
        <f>(24*G20^2)/$Z$8 * 100</f>
        <v>0.11367523371650268</v>
      </c>
      <c r="H21" s="27">
        <f>(24*H20^2)/$Z$8 * 100</f>
        <v>7.338235379888389E-5</v>
      </c>
      <c r="I21" s="27">
        <f>(24*I20^2)/$Z$8 * 100</f>
        <v>0.29372610798950582</v>
      </c>
      <c r="J21" s="64">
        <f>(24*J20^2)/$Z$8 * 100</f>
        <v>2.0382638119698034E-2</v>
      </c>
      <c r="K21" s="43">
        <f>(Z8-SUM(Z9:Z15))/Z8*100</f>
        <v>1.0458607762253336</v>
      </c>
      <c r="L21" s="1"/>
      <c r="M21" s="15"/>
      <c r="N21" s="15"/>
      <c r="P21" s="59">
        <f t="shared" si="2"/>
        <v>0.14556040756914118</v>
      </c>
      <c r="Q21" s="41">
        <f t="shared" si="2"/>
        <v>0.15060240963855423</v>
      </c>
      <c r="R21" s="41">
        <f t="shared" si="2"/>
        <v>0.14598540145985403</v>
      </c>
      <c r="S21" s="24">
        <f t="shared" si="2"/>
        <v>0.14727540500736377</v>
      </c>
    </row>
    <row r="22" spans="2:19" ht="30.75" customHeight="1">
      <c r="L22" s="14"/>
      <c r="M22" s="15"/>
      <c r="N22" s="15"/>
      <c r="P22" s="15"/>
      <c r="Q22" s="15"/>
      <c r="R22" s="15"/>
    </row>
  </sheetData>
  <mergeCells count="3">
    <mergeCell ref="K5:K12"/>
    <mergeCell ref="K13:K14"/>
    <mergeCell ref="K19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D892-0485-46A6-B1D7-CFD62261090D}">
  <dimension ref="B2:AA22"/>
  <sheetViews>
    <sheetView showGridLines="0" workbookViewId="0" xr3:uid="{3904555C-FFA7-5D0A-BC31-D66665406BA5}">
      <selection activeCell="K13" sqref="K13:K14"/>
    </sheetView>
  </sheetViews>
  <sheetFormatPr defaultRowHeight="15"/>
  <cols>
    <col min="1" max="1" width="9.140625" customWidth="1"/>
    <col min="2" max="2" width="19" customWidth="1"/>
    <col min="3" max="9" width="7.140625" customWidth="1"/>
    <col min="10" max="11" width="7.5703125" customWidth="1"/>
    <col min="12" max="12" width="7.28515625" customWidth="1"/>
    <col min="13" max="13" width="6.85546875" customWidth="1"/>
    <col min="14" max="14" width="8.42578125" customWidth="1"/>
    <col min="15" max="15" width="7.7109375" customWidth="1"/>
    <col min="16" max="17" width="5.28515625" customWidth="1"/>
    <col min="18" max="18" width="6" customWidth="1"/>
    <col min="19" max="19" width="9.42578125" customWidth="1"/>
    <col min="21" max="21" width="16.42578125" customWidth="1"/>
    <col min="22" max="22" width="20.42578125" customWidth="1"/>
    <col min="23" max="23" width="10" customWidth="1"/>
    <col min="25" max="25" width="17.7109375" customWidth="1"/>
    <col min="26" max="26" width="22.28515625" customWidth="1"/>
  </cols>
  <sheetData>
    <row r="2" spans="2:27" ht="23.25">
      <c r="B2" s="16" t="s">
        <v>0</v>
      </c>
      <c r="C2" s="16"/>
      <c r="D2" s="16"/>
      <c r="E2" s="16"/>
      <c r="F2" s="16"/>
    </row>
    <row r="4" spans="2:27" ht="15.75" customHeight="1">
      <c r="B4" s="1"/>
      <c r="C4" s="50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63" t="s">
        <v>8</v>
      </c>
      <c r="K4" s="40" t="s">
        <v>9</v>
      </c>
      <c r="L4" s="51" t="s">
        <v>10</v>
      </c>
      <c r="M4" s="51" t="s">
        <v>11</v>
      </c>
      <c r="N4" s="51" t="s">
        <v>12</v>
      </c>
      <c r="O4" s="51" t="s">
        <v>13</v>
      </c>
      <c r="P4" s="52" t="s">
        <v>14</v>
      </c>
      <c r="Q4" s="51" t="s">
        <v>15</v>
      </c>
      <c r="R4" s="51" t="s">
        <v>16</v>
      </c>
      <c r="S4" s="53" t="s">
        <v>17</v>
      </c>
      <c r="U4" s="36" t="s">
        <v>18</v>
      </c>
      <c r="V4" s="37"/>
      <c r="W4" s="38"/>
      <c r="Y4" s="36" t="s">
        <v>19</v>
      </c>
      <c r="Z4" s="37"/>
      <c r="AA4" s="38"/>
    </row>
    <row r="5" spans="2:27" ht="15" customHeight="1">
      <c r="C5" s="29">
        <v>1</v>
      </c>
      <c r="D5" s="21">
        <v>-1</v>
      </c>
      <c r="E5" s="21">
        <v>-1</v>
      </c>
      <c r="F5" s="21">
        <v>-1</v>
      </c>
      <c r="G5" s="21">
        <v>1</v>
      </c>
      <c r="H5" s="21">
        <v>1</v>
      </c>
      <c r="I5" s="21">
        <v>1</v>
      </c>
      <c r="J5" s="21">
        <v>-1</v>
      </c>
      <c r="K5" s="67" t="s">
        <v>20</v>
      </c>
      <c r="L5" s="39">
        <v>18673</v>
      </c>
      <c r="M5" s="25">
        <v>18972</v>
      </c>
      <c r="N5" s="25">
        <v>18516</v>
      </c>
      <c r="O5" s="25">
        <v>18720</v>
      </c>
      <c r="P5" s="34">
        <v>10.38</v>
      </c>
      <c r="Q5" s="18">
        <v>10.33</v>
      </c>
      <c r="R5" s="18">
        <v>10.47</v>
      </c>
      <c r="S5" s="21">
        <v>10.39</v>
      </c>
      <c r="U5" s="3"/>
      <c r="V5" s="5" t="s">
        <v>21</v>
      </c>
      <c r="W5" s="8" t="s">
        <v>22</v>
      </c>
      <c r="Y5" s="3"/>
      <c r="Z5" s="76" t="s">
        <v>21</v>
      </c>
      <c r="AA5" s="8" t="s">
        <v>22</v>
      </c>
    </row>
    <row r="6" spans="2:27">
      <c r="C6" s="29">
        <v>1</v>
      </c>
      <c r="D6" s="21">
        <v>1</v>
      </c>
      <c r="E6" s="21">
        <v>-1</v>
      </c>
      <c r="F6" s="21">
        <v>-1</v>
      </c>
      <c r="G6" s="21">
        <v>-1</v>
      </c>
      <c r="H6" s="21">
        <v>-1</v>
      </c>
      <c r="I6" s="21">
        <v>1</v>
      </c>
      <c r="J6" s="21">
        <v>1</v>
      </c>
      <c r="K6" s="68"/>
      <c r="L6" s="39">
        <v>22252</v>
      </c>
      <c r="M6" s="25">
        <v>22249</v>
      </c>
      <c r="N6" s="25">
        <v>22251</v>
      </c>
      <c r="O6" s="25">
        <v>22250</v>
      </c>
      <c r="P6" s="34">
        <v>8.6999999999999993</v>
      </c>
      <c r="Q6" s="18">
        <v>8.69</v>
      </c>
      <c r="R6" s="18">
        <v>8.7200000000000006</v>
      </c>
      <c r="S6" s="21">
        <v>8.6999999999999993</v>
      </c>
      <c r="U6" s="4" t="s">
        <v>23</v>
      </c>
      <c r="V6" s="12">
        <f>SUMSQ(L5:N12)</f>
        <v>16107543995</v>
      </c>
      <c r="W6" s="6"/>
      <c r="Y6" s="4" t="s">
        <v>23</v>
      </c>
      <c r="Z6" s="12">
        <f>SUMSQ(P14:R21)</f>
        <v>0.43129500713857766</v>
      </c>
      <c r="AA6" s="11"/>
    </row>
    <row r="7" spans="2:27">
      <c r="C7" s="29">
        <v>1</v>
      </c>
      <c r="D7" s="21">
        <v>-1</v>
      </c>
      <c r="E7" s="21">
        <v>1</v>
      </c>
      <c r="F7" s="21">
        <v>-1</v>
      </c>
      <c r="G7" s="21">
        <v>-1</v>
      </c>
      <c r="H7" s="21">
        <v>1</v>
      </c>
      <c r="I7" s="21">
        <v>-1</v>
      </c>
      <c r="J7" s="21">
        <v>1</v>
      </c>
      <c r="K7" s="68"/>
      <c r="L7" s="39">
        <v>22248</v>
      </c>
      <c r="M7" s="25">
        <v>22246</v>
      </c>
      <c r="N7" s="25">
        <v>22237</v>
      </c>
      <c r="O7" s="25">
        <v>22243</v>
      </c>
      <c r="P7" s="34">
        <v>8.6300000000000008</v>
      </c>
      <c r="Q7" s="18">
        <v>8.6300000000000008</v>
      </c>
      <c r="R7" s="18">
        <v>8.6300000000000008</v>
      </c>
      <c r="S7" s="21">
        <v>8.6300000000000008</v>
      </c>
      <c r="U7" s="4" t="s">
        <v>24</v>
      </c>
      <c r="V7" s="12">
        <f>24*(C14^2)</f>
        <v>15187482193.5</v>
      </c>
      <c r="W7" s="6"/>
      <c r="Y7" s="4" t="s">
        <v>24</v>
      </c>
      <c r="Z7" s="12">
        <f>24*C20^2</f>
        <v>0.4062305543830611</v>
      </c>
      <c r="AA7" s="11"/>
    </row>
    <row r="8" spans="2:27">
      <c r="C8" s="29">
        <v>1</v>
      </c>
      <c r="D8" s="21">
        <v>1</v>
      </c>
      <c r="E8" s="21">
        <v>1</v>
      </c>
      <c r="F8" s="21">
        <v>-1</v>
      </c>
      <c r="G8" s="21">
        <v>1</v>
      </c>
      <c r="H8" s="21">
        <v>-1</v>
      </c>
      <c r="I8" s="21">
        <v>-1</v>
      </c>
      <c r="J8" s="21">
        <v>-1</v>
      </c>
      <c r="K8" s="68"/>
      <c r="L8" s="39">
        <v>22255</v>
      </c>
      <c r="M8" s="25">
        <v>22260</v>
      </c>
      <c r="N8" s="25">
        <v>22251</v>
      </c>
      <c r="O8" s="25">
        <v>22255</v>
      </c>
      <c r="P8" s="34">
        <v>8.7100000000000009</v>
      </c>
      <c r="Q8" s="18">
        <v>8.68</v>
      </c>
      <c r="R8" s="18">
        <v>8.68</v>
      </c>
      <c r="S8" s="21">
        <v>8.69</v>
      </c>
      <c r="U8" s="4" t="s">
        <v>25</v>
      </c>
      <c r="V8" s="12">
        <f>V6-V7</f>
        <v>920061801.5</v>
      </c>
      <c r="W8" s="6">
        <f>V8/$V$8 *100</f>
        <v>100</v>
      </c>
      <c r="Y8" s="4" t="s">
        <v>25</v>
      </c>
      <c r="Z8" s="12">
        <f>Z6-Z7</f>
        <v>2.5064452755516553E-2</v>
      </c>
      <c r="AA8" s="6">
        <f>Z8/$Z$8*100</f>
        <v>100</v>
      </c>
    </row>
    <row r="9" spans="2:27">
      <c r="C9" s="29">
        <v>1</v>
      </c>
      <c r="D9" s="21">
        <v>-1</v>
      </c>
      <c r="E9" s="21">
        <v>-1</v>
      </c>
      <c r="F9" s="21">
        <v>1</v>
      </c>
      <c r="G9" s="21">
        <v>1</v>
      </c>
      <c r="H9" s="21">
        <v>-1</v>
      </c>
      <c r="I9" s="21">
        <v>-1</v>
      </c>
      <c r="J9" s="21">
        <v>1</v>
      </c>
      <c r="K9" s="68"/>
      <c r="L9" s="39">
        <v>16695</v>
      </c>
      <c r="M9" s="25">
        <v>17371</v>
      </c>
      <c r="N9" s="25">
        <v>17791</v>
      </c>
      <c r="O9" s="25">
        <v>17285</v>
      </c>
      <c r="P9" s="34">
        <v>11.64</v>
      </c>
      <c r="Q9" s="18">
        <v>11.17</v>
      </c>
      <c r="R9" s="18">
        <v>10.9</v>
      </c>
      <c r="S9" s="21">
        <v>11.24</v>
      </c>
      <c r="U9" s="9" t="s">
        <v>26</v>
      </c>
      <c r="V9" s="12">
        <f>24*D$14^2</f>
        <v>151383174</v>
      </c>
      <c r="W9" s="6">
        <f>V9/$V$8 *100</f>
        <v>16.453587547401295</v>
      </c>
      <c r="Y9" s="9" t="s">
        <v>26</v>
      </c>
      <c r="Z9" s="12">
        <f>24*D$20^2</f>
        <v>3.9829483097102766E-3</v>
      </c>
      <c r="AA9" s="6">
        <f>Z9/$Z$8*100</f>
        <v>15.890824940646873</v>
      </c>
    </row>
    <row r="10" spans="2:27">
      <c r="C10" s="29">
        <v>1</v>
      </c>
      <c r="D10" s="21">
        <v>1</v>
      </c>
      <c r="E10" s="21">
        <v>-1</v>
      </c>
      <c r="F10" s="21">
        <v>1</v>
      </c>
      <c r="G10" s="21">
        <v>-1</v>
      </c>
      <c r="H10" s="21">
        <v>1</v>
      </c>
      <c r="I10" s="21">
        <v>-1</v>
      </c>
      <c r="J10" s="21">
        <v>-1</v>
      </c>
      <c r="K10" s="68"/>
      <c r="L10" s="39">
        <v>32702</v>
      </c>
      <c r="M10" s="25">
        <v>32481</v>
      </c>
      <c r="N10" s="25">
        <v>33158</v>
      </c>
      <c r="O10" s="25">
        <v>32780</v>
      </c>
      <c r="P10" s="34">
        <v>5.94</v>
      </c>
      <c r="Q10" s="18">
        <v>5.95</v>
      </c>
      <c r="R10" s="18">
        <v>5.83</v>
      </c>
      <c r="S10" s="21">
        <v>5.91</v>
      </c>
      <c r="U10" s="9" t="s">
        <v>27</v>
      </c>
      <c r="V10" s="12">
        <f>24*E$14^2</f>
        <v>137894616</v>
      </c>
      <c r="W10" s="6">
        <f>V10/$V$8 *100</f>
        <v>14.987538421352447</v>
      </c>
      <c r="Y10" s="9" t="s">
        <v>27</v>
      </c>
      <c r="Z10" s="12">
        <f>24*E$20^2</f>
        <v>3.9079923153825212E-3</v>
      </c>
      <c r="AA10" s="6">
        <f>Z10/$Z$8*100</f>
        <v>15.591771954894936</v>
      </c>
    </row>
    <row r="11" spans="2:27">
      <c r="C11" s="29">
        <v>1</v>
      </c>
      <c r="D11" s="21">
        <v>-1</v>
      </c>
      <c r="E11" s="21">
        <v>1</v>
      </c>
      <c r="F11" s="21">
        <v>1</v>
      </c>
      <c r="G11" s="21">
        <v>-1</v>
      </c>
      <c r="H11" s="21">
        <v>-1</v>
      </c>
      <c r="I11" s="21">
        <v>1</v>
      </c>
      <c r="J11" s="21">
        <v>-1</v>
      </c>
      <c r="K11" s="68"/>
      <c r="L11" s="39">
        <v>31709</v>
      </c>
      <c r="M11" s="25">
        <v>32703</v>
      </c>
      <c r="N11" s="25">
        <v>32577</v>
      </c>
      <c r="O11" s="25">
        <v>32329</v>
      </c>
      <c r="P11" s="34">
        <v>6.07</v>
      </c>
      <c r="Q11" s="18">
        <v>5.9</v>
      </c>
      <c r="R11" s="18">
        <v>5.9</v>
      </c>
      <c r="S11" s="21">
        <v>5.96</v>
      </c>
      <c r="U11" s="9" t="s">
        <v>28</v>
      </c>
      <c r="V11" s="12">
        <f>24*F$14^2</f>
        <v>344511037.5</v>
      </c>
      <c r="W11" s="6">
        <f>V11/$V$8 *100</f>
        <v>37.44433655851541</v>
      </c>
      <c r="Y11" s="9" t="s">
        <v>28</v>
      </c>
      <c r="Z11" s="12">
        <f>24*F$20^2</f>
        <v>9.188225992728033E-3</v>
      </c>
      <c r="AA11" s="6">
        <f>Z11/$Z$8*100</f>
        <v>36.658394589148784</v>
      </c>
    </row>
    <row r="12" spans="2:27" s="1" customFormat="1">
      <c r="B12" s="2"/>
      <c r="C12" s="30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70"/>
      <c r="L12" s="26">
        <v>33388</v>
      </c>
      <c r="M12" s="26">
        <v>33385</v>
      </c>
      <c r="N12" s="26">
        <v>33379</v>
      </c>
      <c r="O12" s="26">
        <v>33384</v>
      </c>
      <c r="P12" s="35">
        <v>5.81</v>
      </c>
      <c r="Q12" s="19">
        <v>5.78</v>
      </c>
      <c r="R12" s="19">
        <v>5.78</v>
      </c>
      <c r="S12" s="22">
        <v>5.79</v>
      </c>
      <c r="U12" s="9" t="s">
        <v>29</v>
      </c>
      <c r="V12" s="12">
        <f>24*G$14^2</f>
        <v>120933661.5</v>
      </c>
      <c r="W12" s="6">
        <f>V12/$V$8 *100</f>
        <v>13.144080245787707</v>
      </c>
      <c r="Y12" s="9" t="s">
        <v>29</v>
      </c>
      <c r="Z12" s="12">
        <f>24*G$20^2</f>
        <v>3.3706109785200545E-3</v>
      </c>
      <c r="AA12" s="6">
        <f>Z12/$Z$8*100</f>
        <v>13.44777407030441</v>
      </c>
    </row>
    <row r="13" spans="2:27" s="1" customFormat="1" ht="15" customHeight="1">
      <c r="B13" s="62" t="s">
        <v>30</v>
      </c>
      <c r="C13" s="60">
        <f>SUMPRODUCT(C5:C12,$O$5:$O$12)</f>
        <v>201246</v>
      </c>
      <c r="D13" s="61">
        <f>SUMPRODUCT(D5:D12,$O$5:$O$12)</f>
        <v>20092</v>
      </c>
      <c r="E13" s="61">
        <f>SUMPRODUCT(E5:E12,$O$5:$O$12)</f>
        <v>19176</v>
      </c>
      <c r="F13" s="61">
        <f>SUMPRODUCT(F5:F12,$O$5:$O$12)</f>
        <v>30310</v>
      </c>
      <c r="G13" s="61">
        <f>SUMPRODUCT(G5:G12,$O$5:$O$12)</f>
        <v>-17958</v>
      </c>
      <c r="H13" s="61">
        <f>SUMPRODUCT(H5:H12,$O$5:$O$12)</f>
        <v>13008</v>
      </c>
      <c r="I13" s="65">
        <f>SUMPRODUCT(I5:I12,$O$5:$O$12)</f>
        <v>12120</v>
      </c>
      <c r="J13" s="71">
        <f>SUMPRODUCT(J5:J12,$O$5:$O$12)</f>
        <v>-10922</v>
      </c>
      <c r="K13" s="72" t="s">
        <v>20</v>
      </c>
      <c r="L13" s="17"/>
      <c r="P13" s="54" t="s">
        <v>31</v>
      </c>
      <c r="Q13" s="55" t="s">
        <v>32</v>
      </c>
      <c r="R13" s="55" t="s">
        <v>33</v>
      </c>
      <c r="S13" s="56" t="s">
        <v>34</v>
      </c>
      <c r="U13" s="9" t="s">
        <v>35</v>
      </c>
      <c r="V13" s="12">
        <f>24*H$14^2</f>
        <v>63453024</v>
      </c>
      <c r="W13" s="6">
        <f>V13/$V$8 *100</f>
        <v>6.89660454292863</v>
      </c>
      <c r="Y13" s="9" t="s">
        <v>35</v>
      </c>
      <c r="Z13" s="12">
        <f>24*H$20^2</f>
        <v>1.6968195700949335E-3</v>
      </c>
      <c r="AA13" s="6">
        <f>Z13/$Z$8*100</f>
        <v>6.7698249255470886</v>
      </c>
    </row>
    <row r="14" spans="2:27" ht="15" customHeight="1">
      <c r="B14" s="46" t="s">
        <v>36</v>
      </c>
      <c r="C14" s="31">
        <f>C13/8</f>
        <v>25155.75</v>
      </c>
      <c r="D14" s="23">
        <f t="shared" ref="D14:J14" si="0">D13/8</f>
        <v>2511.5</v>
      </c>
      <c r="E14" s="23">
        <f t="shared" si="0"/>
        <v>2397</v>
      </c>
      <c r="F14" s="23">
        <f t="shared" si="0"/>
        <v>3788.75</v>
      </c>
      <c r="G14" s="23">
        <f t="shared" si="0"/>
        <v>-2244.75</v>
      </c>
      <c r="H14" s="23">
        <f t="shared" si="0"/>
        <v>1626</v>
      </c>
      <c r="I14" s="39">
        <f t="shared" si="0"/>
        <v>1515</v>
      </c>
      <c r="J14" s="66">
        <f t="shared" si="0"/>
        <v>-1365.25</v>
      </c>
      <c r="K14" s="73"/>
      <c r="M14" s="15"/>
      <c r="N14" s="15"/>
      <c r="P14" s="57">
        <f>1/P5</f>
        <v>9.6339113680154131E-2</v>
      </c>
      <c r="Q14" s="58">
        <f t="shared" ref="Q14:S14" si="1">1/Q5</f>
        <v>9.6805421103581799E-2</v>
      </c>
      <c r="R14" s="58">
        <f t="shared" si="1"/>
        <v>9.5510983763132759E-2</v>
      </c>
      <c r="S14" s="33">
        <f t="shared" si="1"/>
        <v>9.6246390760346481E-2</v>
      </c>
      <c r="U14" s="9" t="s">
        <v>37</v>
      </c>
      <c r="V14" s="12">
        <f>24*I$14^2</f>
        <v>55085400</v>
      </c>
      <c r="W14" s="6">
        <f>V14/$V$8 *100</f>
        <v>5.9871412887909141</v>
      </c>
      <c r="Y14" s="9" t="s">
        <v>37</v>
      </c>
      <c r="Z14" s="12">
        <f>24*I$20^2</f>
        <v>1.4678153977106933E-3</v>
      </c>
      <c r="AA14" s="6">
        <f>Z14/$Z$8*100</f>
        <v>5.8561637552115906</v>
      </c>
    </row>
    <row r="15" spans="2:27" ht="15" customHeight="1">
      <c r="B15" s="47" t="s">
        <v>38</v>
      </c>
      <c r="C15" s="42" t="s">
        <v>20</v>
      </c>
      <c r="D15" s="27">
        <f>(24*D14^2)/$V$8 * 100</f>
        <v>16.453587547401295</v>
      </c>
      <c r="E15" s="27">
        <f>(24*E14^2)/$V$8 * 100</f>
        <v>14.987538421352447</v>
      </c>
      <c r="F15" s="27">
        <f>(24*F14^2)/$V$8 * 100</f>
        <v>37.44433655851541</v>
      </c>
      <c r="G15" s="27">
        <f>(24*G14^2)/$V$8 * 100</f>
        <v>13.144080245787707</v>
      </c>
      <c r="H15" s="27">
        <f>(24*H14^2)/$V$8 * 100</f>
        <v>6.89660454292863</v>
      </c>
      <c r="I15" s="27">
        <f>(24*I14^2)/$V$8 * 100</f>
        <v>5.9871412887909141</v>
      </c>
      <c r="J15" s="64">
        <f>(24*J14^2)/$V$8 * 100</f>
        <v>4.8620409441049919</v>
      </c>
      <c r="K15" s="43">
        <f>(V8-SUM(V9:V15))/V8*100</f>
        <v>0.22467045111860348</v>
      </c>
      <c r="M15" s="15"/>
      <c r="N15" s="15"/>
      <c r="P15" s="34">
        <f t="shared" ref="P15:S21" si="2">1/P6</f>
        <v>0.1149425287356322</v>
      </c>
      <c r="Q15" s="20">
        <f t="shared" si="2"/>
        <v>0.11507479861910243</v>
      </c>
      <c r="R15" s="20">
        <f t="shared" si="2"/>
        <v>0.1146788990825688</v>
      </c>
      <c r="S15" s="21">
        <f t="shared" si="2"/>
        <v>0.1149425287356322</v>
      </c>
      <c r="U15" s="9" t="s">
        <v>39</v>
      </c>
      <c r="V15" s="12">
        <f>24*J$14^2</f>
        <v>44733781.5</v>
      </c>
      <c r="W15" s="6">
        <f>V15/$V$8 *100</f>
        <v>4.8620409441049919</v>
      </c>
      <c r="Y15" s="9" t="s">
        <v>39</v>
      </c>
      <c r="Z15" s="12">
        <f>24*J$20^2</f>
        <v>1.1682108071306427E-3</v>
      </c>
      <c r="AA15" s="6">
        <f>Z15/$Z$8*100</f>
        <v>4.6608271025327923</v>
      </c>
    </row>
    <row r="16" spans="2:27" ht="15" customHeight="1">
      <c r="M16" s="15"/>
      <c r="N16" s="15"/>
      <c r="P16" s="34">
        <f t="shared" si="2"/>
        <v>0.11587485515643105</v>
      </c>
      <c r="Q16" s="20">
        <f t="shared" si="2"/>
        <v>0.11587485515643105</v>
      </c>
      <c r="R16" s="20">
        <f t="shared" si="2"/>
        <v>0.11587485515643105</v>
      </c>
      <c r="S16" s="21">
        <f t="shared" si="2"/>
        <v>0.11587485515643105</v>
      </c>
      <c r="U16" s="10" t="s">
        <v>40</v>
      </c>
      <c r="V16" s="13">
        <f>V8-SUM(V9:V15)</f>
        <v>2067107</v>
      </c>
      <c r="W16" s="7">
        <f>V16/$V$8 *100</f>
        <v>0.22467045111860348</v>
      </c>
      <c r="Y16" s="10" t="s">
        <v>40</v>
      </c>
      <c r="Z16" s="13">
        <f>Z8-SUM(Z9:Z15)</f>
        <v>2.8182938423940151E-4</v>
      </c>
      <c r="AA16" s="7">
        <f>Z16/$Z$8*100</f>
        <v>1.1244186617135392</v>
      </c>
    </row>
    <row r="17" spans="2:19" ht="15" customHeight="1">
      <c r="M17" s="15"/>
      <c r="N17" s="15"/>
      <c r="P17" s="34">
        <f t="shared" si="2"/>
        <v>0.11481056257175659</v>
      </c>
      <c r="Q17" s="20">
        <f t="shared" si="2"/>
        <v>0.1152073732718894</v>
      </c>
      <c r="R17" s="20">
        <f t="shared" si="2"/>
        <v>0.1152073732718894</v>
      </c>
      <c r="S17" s="21">
        <f t="shared" si="2"/>
        <v>0.11507479861910243</v>
      </c>
    </row>
    <row r="18" spans="2:19" ht="1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M18" s="15"/>
      <c r="N18" s="15"/>
      <c r="P18" s="34">
        <f t="shared" si="2"/>
        <v>8.5910652920962199E-2</v>
      </c>
      <c r="Q18" s="20">
        <f t="shared" si="2"/>
        <v>8.9525514771709933E-2</v>
      </c>
      <c r="R18" s="20">
        <f t="shared" si="2"/>
        <v>9.1743119266055037E-2</v>
      </c>
      <c r="S18" s="21">
        <f t="shared" si="2"/>
        <v>8.8967971530249115E-2</v>
      </c>
    </row>
    <row r="19" spans="2:19" ht="15" customHeight="1">
      <c r="B19" s="62" t="s">
        <v>41</v>
      </c>
      <c r="C19" s="32">
        <f>SUMPRODUCT(C5:C12,$S$14:$S$21)</f>
        <v>1.0408080891090488</v>
      </c>
      <c r="D19" s="32">
        <f>SUMPRODUCT(D5:D12,$S$14:$S$21)</f>
        <v>0.10305918441633787</v>
      </c>
      <c r="E19" s="32">
        <f>SUMPRODUCT(E5:E12,$S$14:$S$21)</f>
        <v>0.10208483159128029</v>
      </c>
      <c r="F19" s="32">
        <f>SUMPRODUCT(F5:F12,$S$14:$S$21)</f>
        <v>0.15653094256602459</v>
      </c>
      <c r="G19" s="32">
        <f>SUMPRODUCT(G5:G12,$S$14:$S$21)</f>
        <v>-9.4806623939048401E-2</v>
      </c>
      <c r="H19" s="32">
        <f>SUMPRODUCT(H5:H12,$S$14:$S$21)</f>
        <v>6.7267021540423674E-2</v>
      </c>
      <c r="I19" s="32">
        <f>SUMPRODUCT(I5:I12,$S$14:$S$21)</f>
        <v>6.2563363032170694E-2</v>
      </c>
      <c r="J19" s="32">
        <f>SUMPRODUCT(J5:J12,$S$14:$S$21)</f>
        <v>-5.5814234913819677E-2</v>
      </c>
      <c r="K19" s="75" t="s">
        <v>20</v>
      </c>
      <c r="L19" s="14"/>
      <c r="M19" s="15"/>
      <c r="N19" s="15"/>
      <c r="P19" s="34">
        <f t="shared" si="2"/>
        <v>0.16835016835016833</v>
      </c>
      <c r="Q19" s="20">
        <f t="shared" si="2"/>
        <v>0.16806722689075629</v>
      </c>
      <c r="R19" s="20">
        <f t="shared" si="2"/>
        <v>0.17152658662092624</v>
      </c>
      <c r="S19" s="21">
        <f t="shared" si="2"/>
        <v>0.16920473773265651</v>
      </c>
    </row>
    <row r="20" spans="2:19" ht="15" customHeight="1">
      <c r="B20" s="48" t="s">
        <v>42</v>
      </c>
      <c r="C20" s="32">
        <f>C19/8</f>
        <v>0.1301010111386311</v>
      </c>
      <c r="D20" s="24">
        <f t="shared" ref="D20:J20" si="3">D19/8</f>
        <v>1.2882398052042233E-2</v>
      </c>
      <c r="E20" s="24">
        <f t="shared" si="3"/>
        <v>1.2760603948910036E-2</v>
      </c>
      <c r="F20" s="24">
        <f t="shared" si="3"/>
        <v>1.9566367820753074E-2</v>
      </c>
      <c r="G20" s="24">
        <f t="shared" si="3"/>
        <v>-1.185082799238105E-2</v>
      </c>
      <c r="H20" s="24">
        <f t="shared" si="3"/>
        <v>8.4083776925529593E-3</v>
      </c>
      <c r="I20" s="41">
        <f t="shared" si="3"/>
        <v>7.8204203790213367E-3</v>
      </c>
      <c r="J20" s="45">
        <f t="shared" si="3"/>
        <v>-6.9767793642274596E-3</v>
      </c>
      <c r="K20" s="69"/>
      <c r="L20" s="74"/>
      <c r="M20" s="15"/>
      <c r="N20" s="15"/>
      <c r="P20" s="34">
        <f t="shared" si="2"/>
        <v>0.16474464579901152</v>
      </c>
      <c r="Q20" s="20">
        <f t="shared" si="2"/>
        <v>0.16949152542372881</v>
      </c>
      <c r="R20" s="20">
        <f t="shared" si="2"/>
        <v>0.16949152542372881</v>
      </c>
      <c r="S20" s="21">
        <f t="shared" si="2"/>
        <v>0.16778523489932887</v>
      </c>
    </row>
    <row r="21" spans="2:19" ht="15" customHeight="1">
      <c r="B21" s="49" t="s">
        <v>43</v>
      </c>
      <c r="C21" s="28" t="s">
        <v>20</v>
      </c>
      <c r="D21" s="27">
        <f>(24*D20^2)/$Z$8 * 100</f>
        <v>15.890824940646873</v>
      </c>
      <c r="E21" s="27">
        <f>(24*E20^2)/$Z$8 * 100</f>
        <v>15.591771954894936</v>
      </c>
      <c r="F21" s="27">
        <f>(24*F20^2)/$Z$8 * 100</f>
        <v>36.658394589148784</v>
      </c>
      <c r="G21" s="27">
        <f>(24*G20^2)/$Z$8 * 100</f>
        <v>13.44777407030441</v>
      </c>
      <c r="H21" s="27">
        <f>(24*H20^2)/$Z$8 * 100</f>
        <v>6.7698249255470886</v>
      </c>
      <c r="I21" s="27">
        <f>(24*I20^2)/$Z$8 * 100</f>
        <v>5.8561637552115906</v>
      </c>
      <c r="J21" s="64">
        <f>(24*J20^2)/$Z$8 * 100</f>
        <v>4.6608271025327923</v>
      </c>
      <c r="K21" s="43">
        <f>(Z8-SUM(Z9:Z15))/Z8*100</f>
        <v>1.1244186617135392</v>
      </c>
      <c r="L21" s="1"/>
      <c r="M21" s="15"/>
      <c r="N21" s="15"/>
      <c r="P21" s="59">
        <f t="shared" si="2"/>
        <v>0.17211703958691912</v>
      </c>
      <c r="Q21" s="41">
        <f t="shared" si="2"/>
        <v>0.17301038062283736</v>
      </c>
      <c r="R21" s="41">
        <f t="shared" si="2"/>
        <v>0.17301038062283736</v>
      </c>
      <c r="S21" s="24">
        <f t="shared" si="2"/>
        <v>0.17271157167530224</v>
      </c>
    </row>
    <row r="22" spans="2:19" ht="30.75" customHeight="1">
      <c r="L22" s="14"/>
      <c r="M22" s="15"/>
      <c r="N22" s="15"/>
      <c r="P22" s="15"/>
      <c r="Q22" s="15"/>
      <c r="R22" s="15"/>
    </row>
  </sheetData>
  <mergeCells count="3">
    <mergeCell ref="K5:K12"/>
    <mergeCell ref="K13:K14"/>
    <mergeCell ref="K19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EC32-DDE6-4D64-B8FC-F16482EE41AE}">
  <dimension ref="B2:AA22"/>
  <sheetViews>
    <sheetView showGridLines="0" tabSelected="1" workbookViewId="0" xr3:uid="{9B9B68DD-5634-5E40-955E-14F6121CFC4E}">
      <selection activeCell="K13" sqref="K13:K14"/>
    </sheetView>
  </sheetViews>
  <sheetFormatPr defaultRowHeight="15"/>
  <cols>
    <col min="1" max="1" width="9.140625" customWidth="1"/>
    <col min="2" max="2" width="19" customWidth="1"/>
    <col min="3" max="9" width="7.140625" customWidth="1"/>
    <col min="10" max="11" width="7.5703125" customWidth="1"/>
    <col min="12" max="12" width="7.28515625" customWidth="1"/>
    <col min="13" max="13" width="6.85546875" customWidth="1"/>
    <col min="14" max="14" width="8.42578125" customWidth="1"/>
    <col min="15" max="15" width="7.7109375" customWidth="1"/>
    <col min="16" max="17" width="5.28515625" customWidth="1"/>
    <col min="18" max="18" width="6" customWidth="1"/>
    <col min="19" max="19" width="9.42578125" customWidth="1"/>
    <col min="21" max="21" width="16.42578125" customWidth="1"/>
    <col min="22" max="22" width="20.42578125" customWidth="1"/>
    <col min="23" max="23" width="10" customWidth="1"/>
    <col min="25" max="25" width="17.7109375" customWidth="1"/>
    <col min="26" max="26" width="22.28515625" customWidth="1"/>
  </cols>
  <sheetData>
    <row r="2" spans="2:27" ht="23.25">
      <c r="B2" s="16" t="s">
        <v>0</v>
      </c>
      <c r="C2" s="16"/>
      <c r="D2" s="16"/>
      <c r="E2" s="16"/>
      <c r="F2" s="16"/>
    </row>
    <row r="4" spans="2:27" ht="15.75" customHeight="1">
      <c r="B4" s="1"/>
      <c r="C4" s="50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63" t="s">
        <v>8</v>
      </c>
      <c r="K4" s="40" t="s">
        <v>9</v>
      </c>
      <c r="L4" s="51" t="s">
        <v>10</v>
      </c>
      <c r="M4" s="51" t="s">
        <v>11</v>
      </c>
      <c r="N4" s="51" t="s">
        <v>12</v>
      </c>
      <c r="O4" s="51" t="s">
        <v>13</v>
      </c>
      <c r="P4" s="52" t="s">
        <v>14</v>
      </c>
      <c r="Q4" s="51" t="s">
        <v>15</v>
      </c>
      <c r="R4" s="51" t="s">
        <v>16</v>
      </c>
      <c r="S4" s="53" t="s">
        <v>17</v>
      </c>
      <c r="U4" s="36" t="s">
        <v>18</v>
      </c>
      <c r="V4" s="37"/>
      <c r="W4" s="38"/>
      <c r="Y4" s="36" t="s">
        <v>19</v>
      </c>
      <c r="Z4" s="37"/>
      <c r="AA4" s="38"/>
    </row>
    <row r="5" spans="2:27" ht="15" customHeight="1">
      <c r="C5" s="29">
        <v>1</v>
      </c>
      <c r="D5" s="21">
        <v>-1</v>
      </c>
      <c r="E5" s="21">
        <v>-1</v>
      </c>
      <c r="F5" s="21">
        <v>-1</v>
      </c>
      <c r="G5" s="21">
        <v>1</v>
      </c>
      <c r="H5" s="21">
        <v>1</v>
      </c>
      <c r="I5" s="21">
        <v>1</v>
      </c>
      <c r="J5" s="21">
        <v>-1</v>
      </c>
      <c r="K5" s="67" t="s">
        <v>20</v>
      </c>
      <c r="L5" s="39">
        <v>13953</v>
      </c>
      <c r="M5" s="25">
        <v>12840</v>
      </c>
      <c r="N5" s="25">
        <v>15466</v>
      </c>
      <c r="O5" s="25">
        <v>14086</v>
      </c>
      <c r="P5" s="34">
        <v>13.93</v>
      </c>
      <c r="Q5" s="18">
        <v>15.24</v>
      </c>
      <c r="R5" s="18">
        <v>12.5</v>
      </c>
      <c r="S5" s="21">
        <v>13.89</v>
      </c>
      <c r="U5" s="3"/>
      <c r="V5" s="5" t="s">
        <v>21</v>
      </c>
      <c r="W5" s="8" t="s">
        <v>22</v>
      </c>
      <c r="Y5" s="3"/>
      <c r="Z5" s="76" t="s">
        <v>21</v>
      </c>
      <c r="AA5" s="8" t="s">
        <v>22</v>
      </c>
    </row>
    <row r="6" spans="2:27">
      <c r="C6" s="29">
        <v>1</v>
      </c>
      <c r="D6" s="21">
        <v>1</v>
      </c>
      <c r="E6" s="21">
        <v>-1</v>
      </c>
      <c r="F6" s="21">
        <v>-1</v>
      </c>
      <c r="G6" s="21">
        <v>-1</v>
      </c>
      <c r="H6" s="21">
        <v>-1</v>
      </c>
      <c r="I6" s="21">
        <v>1</v>
      </c>
      <c r="J6" s="21">
        <v>1</v>
      </c>
      <c r="K6" s="68"/>
      <c r="L6" s="39">
        <v>24743</v>
      </c>
      <c r="M6" s="25">
        <v>24128</v>
      </c>
      <c r="N6" s="25">
        <v>24870</v>
      </c>
      <c r="O6" s="25">
        <v>24580</v>
      </c>
      <c r="P6" s="34">
        <v>7.86</v>
      </c>
      <c r="Q6" s="18">
        <v>8.2899999999999991</v>
      </c>
      <c r="R6" s="18">
        <v>7.79</v>
      </c>
      <c r="S6" s="21">
        <v>7.98</v>
      </c>
      <c r="U6" s="4" t="s">
        <v>23</v>
      </c>
      <c r="V6" s="12">
        <f>SUMSQ(L5:N12)</f>
        <v>17087260894</v>
      </c>
      <c r="W6" s="6"/>
      <c r="Y6" s="4" t="s">
        <v>23</v>
      </c>
      <c r="Z6" s="12">
        <f>SUMSQ(P14:R21)</f>
        <v>0.45474115666131015</v>
      </c>
      <c r="AA6" s="11"/>
    </row>
    <row r="7" spans="2:27">
      <c r="C7" s="29">
        <v>1</v>
      </c>
      <c r="D7" s="21">
        <v>-1</v>
      </c>
      <c r="E7" s="21">
        <v>1</v>
      </c>
      <c r="F7" s="21">
        <v>-1</v>
      </c>
      <c r="G7" s="21">
        <v>-1</v>
      </c>
      <c r="H7" s="21">
        <v>1</v>
      </c>
      <c r="I7" s="21">
        <v>-1</v>
      </c>
      <c r="J7" s="21">
        <v>1</v>
      </c>
      <c r="K7" s="68"/>
      <c r="L7" s="39">
        <v>25449</v>
      </c>
      <c r="M7" s="25">
        <v>26426</v>
      </c>
      <c r="N7" s="25">
        <v>26495</v>
      </c>
      <c r="O7" s="25">
        <v>26123</v>
      </c>
      <c r="P7" s="34">
        <v>7.56</v>
      </c>
      <c r="Q7" s="18">
        <v>7.28</v>
      </c>
      <c r="R7" s="18">
        <v>7.26</v>
      </c>
      <c r="S7" s="21">
        <v>7.37</v>
      </c>
      <c r="U7" s="4" t="s">
        <v>24</v>
      </c>
      <c r="V7" s="12">
        <f>24*(C14^2)</f>
        <v>15197747473.5</v>
      </c>
      <c r="W7" s="6"/>
      <c r="Y7" s="4" t="s">
        <v>24</v>
      </c>
      <c r="Z7" s="12">
        <f>24*C20^2</f>
        <v>0.40427917266472047</v>
      </c>
      <c r="AA7" s="11"/>
    </row>
    <row r="8" spans="2:27">
      <c r="C8" s="29">
        <v>1</v>
      </c>
      <c r="D8" s="21">
        <v>1</v>
      </c>
      <c r="E8" s="21">
        <v>1</v>
      </c>
      <c r="F8" s="21">
        <v>-1</v>
      </c>
      <c r="G8" s="21">
        <v>1</v>
      </c>
      <c r="H8" s="21">
        <v>-1</v>
      </c>
      <c r="I8" s="21">
        <v>-1</v>
      </c>
      <c r="J8" s="21">
        <v>-1</v>
      </c>
      <c r="K8" s="68"/>
      <c r="L8" s="39">
        <v>39311</v>
      </c>
      <c r="M8" s="25">
        <v>39153</v>
      </c>
      <c r="N8" s="25">
        <v>38741</v>
      </c>
      <c r="O8" s="25">
        <v>39068</v>
      </c>
      <c r="P8" s="34">
        <v>4.92</v>
      </c>
      <c r="Q8" s="18">
        <v>4.95</v>
      </c>
      <c r="R8" s="18">
        <v>4.99</v>
      </c>
      <c r="S8" s="21">
        <v>4.95</v>
      </c>
      <c r="U8" s="4" t="s">
        <v>25</v>
      </c>
      <c r="V8" s="12">
        <f>V6-V7</f>
        <v>1889513420.5</v>
      </c>
      <c r="W8" s="6">
        <f>V8/$V$8 *100</f>
        <v>100</v>
      </c>
      <c r="Y8" s="4" t="s">
        <v>25</v>
      </c>
      <c r="Z8" s="12">
        <f>Z6-Z7</f>
        <v>5.0461983996589688E-2</v>
      </c>
      <c r="AA8" s="6">
        <f>Z8/$Z$8*100</f>
        <v>100</v>
      </c>
    </row>
    <row r="9" spans="2:27">
      <c r="C9" s="29">
        <v>1</v>
      </c>
      <c r="D9" s="21">
        <v>-1</v>
      </c>
      <c r="E9" s="21">
        <v>-1</v>
      </c>
      <c r="F9" s="21">
        <v>1</v>
      </c>
      <c r="G9" s="21">
        <v>1</v>
      </c>
      <c r="H9" s="21">
        <v>-1</v>
      </c>
      <c r="I9" s="21">
        <v>-1</v>
      </c>
      <c r="J9" s="21">
        <v>1</v>
      </c>
      <c r="K9" s="68"/>
      <c r="L9" s="39">
        <v>13372</v>
      </c>
      <c r="M9" s="25">
        <v>12284</v>
      </c>
      <c r="N9" s="25">
        <v>12492</v>
      </c>
      <c r="O9" s="25">
        <v>12716</v>
      </c>
      <c r="P9" s="34">
        <v>14.44</v>
      </c>
      <c r="Q9" s="18">
        <v>15.74</v>
      </c>
      <c r="R9" s="18">
        <v>15.49</v>
      </c>
      <c r="S9" s="21">
        <v>15.22</v>
      </c>
      <c r="U9" s="9" t="s">
        <v>26</v>
      </c>
      <c r="V9" s="12">
        <f>24*D$14^2</f>
        <v>854164153.5</v>
      </c>
      <c r="W9" s="6">
        <f>V9/$V$8 *100</f>
        <v>45.205508689849502</v>
      </c>
      <c r="Y9" s="9" t="s">
        <v>26</v>
      </c>
      <c r="Z9" s="12">
        <f>24*D$20^2</f>
        <v>2.2216580845872923E-2</v>
      </c>
      <c r="AA9" s="6">
        <f>Z9/$Z$8*100</f>
        <v>44.026372104938169</v>
      </c>
    </row>
    <row r="10" spans="2:27">
      <c r="C10" s="29">
        <v>1</v>
      </c>
      <c r="D10" s="21">
        <v>1</v>
      </c>
      <c r="E10" s="21">
        <v>-1</v>
      </c>
      <c r="F10" s="21">
        <v>1</v>
      </c>
      <c r="G10" s="21">
        <v>-1</v>
      </c>
      <c r="H10" s="21">
        <v>1</v>
      </c>
      <c r="I10" s="21">
        <v>-1</v>
      </c>
      <c r="J10" s="21">
        <v>-1</v>
      </c>
      <c r="K10" s="68"/>
      <c r="L10" s="39">
        <v>23454</v>
      </c>
      <c r="M10" s="25">
        <v>23212</v>
      </c>
      <c r="N10" s="25">
        <v>23613</v>
      </c>
      <c r="O10" s="25">
        <v>23426</v>
      </c>
      <c r="P10" s="34">
        <v>8.26</v>
      </c>
      <c r="Q10" s="18">
        <v>8.31</v>
      </c>
      <c r="R10" s="18">
        <v>8.19</v>
      </c>
      <c r="S10" s="21">
        <v>8.25</v>
      </c>
      <c r="U10" s="9" t="s">
        <v>27</v>
      </c>
      <c r="V10" s="12">
        <f>24*E$14^2</f>
        <v>1002256201.5</v>
      </c>
      <c r="W10" s="6">
        <f>V10/$V$8 *100</f>
        <v>53.04308456484975</v>
      </c>
      <c r="Y10" s="9" t="s">
        <v>27</v>
      </c>
      <c r="Z10" s="12">
        <f>24*E$20^2</f>
        <v>2.7309140415254101E-2</v>
      </c>
      <c r="AA10" s="6">
        <f>Z10/$Z$8*100</f>
        <v>54.118245563035536</v>
      </c>
    </row>
    <row r="11" spans="2:27">
      <c r="C11" s="29">
        <v>1</v>
      </c>
      <c r="D11" s="21">
        <v>-1</v>
      </c>
      <c r="E11" s="21">
        <v>1</v>
      </c>
      <c r="F11" s="21">
        <v>1</v>
      </c>
      <c r="G11" s="21">
        <v>-1</v>
      </c>
      <c r="H11" s="21">
        <v>-1</v>
      </c>
      <c r="I11" s="21">
        <v>1</v>
      </c>
      <c r="J11" s="21">
        <v>-1</v>
      </c>
      <c r="K11" s="68"/>
      <c r="L11" s="39">
        <v>23818</v>
      </c>
      <c r="M11" s="25">
        <v>23794</v>
      </c>
      <c r="N11" s="25">
        <v>23995</v>
      </c>
      <c r="O11" s="25">
        <v>23869</v>
      </c>
      <c r="P11" s="34">
        <v>8.08</v>
      </c>
      <c r="Q11" s="18">
        <v>8.08</v>
      </c>
      <c r="R11" s="18">
        <v>8.02</v>
      </c>
      <c r="S11" s="21">
        <v>8.06</v>
      </c>
      <c r="U11" s="9" t="s">
        <v>28</v>
      </c>
      <c r="V11" s="12">
        <f>24*F$14^2</f>
        <v>15360000</v>
      </c>
      <c r="W11" s="6">
        <f>V11/$V$8 *100</f>
        <v>0.81290769535447183</v>
      </c>
      <c r="Y11" s="9" t="s">
        <v>28</v>
      </c>
      <c r="Z11" s="12">
        <f>24*F$20^2</f>
        <v>3.7732417930233297E-4</v>
      </c>
      <c r="AA11" s="6">
        <f>Z11/$Z$8*100</f>
        <v>0.74773948509006949</v>
      </c>
    </row>
    <row r="12" spans="2:27" s="1" customFormat="1">
      <c r="B12" s="2"/>
      <c r="C12" s="30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70"/>
      <c r="L12" s="26">
        <v>37876</v>
      </c>
      <c r="M12" s="26">
        <v>37433</v>
      </c>
      <c r="N12" s="26">
        <v>37030</v>
      </c>
      <c r="O12" s="26">
        <v>37446</v>
      </c>
      <c r="P12" s="35">
        <v>5.23</v>
      </c>
      <c r="Q12" s="19">
        <v>5.16</v>
      </c>
      <c r="R12" s="19">
        <v>5.22</v>
      </c>
      <c r="S12" s="22">
        <v>5.2</v>
      </c>
      <c r="U12" s="9" t="s">
        <v>29</v>
      </c>
      <c r="V12" s="12">
        <f>24*G$14^2</f>
        <v>10605421.5</v>
      </c>
      <c r="W12" s="6">
        <f>V12/$V$8 *100</f>
        <v>0.56127791340024513</v>
      </c>
      <c r="Y12" s="9" t="s">
        <v>29</v>
      </c>
      <c r="Z12" s="12">
        <f>24*G$20^2</f>
        <v>2.4855311023651435E-4</v>
      </c>
      <c r="AA12" s="6">
        <f>Z12/$Z$8*100</f>
        <v>0.49255516836855251</v>
      </c>
    </row>
    <row r="13" spans="2:27" s="1" customFormat="1" ht="15" customHeight="1">
      <c r="B13" s="62" t="s">
        <v>30</v>
      </c>
      <c r="C13" s="60">
        <f>SUMPRODUCT(C5:C12,$O$5:$O$12)</f>
        <v>201314</v>
      </c>
      <c r="D13" s="61">
        <f>SUMPRODUCT(D5:D12,$O$5:$O$12)</f>
        <v>47726</v>
      </c>
      <c r="E13" s="61">
        <f>SUMPRODUCT(E5:E12,$O$5:$O$12)</f>
        <v>51698</v>
      </c>
      <c r="F13" s="61">
        <f>SUMPRODUCT(F5:F12,$O$5:$O$12)</f>
        <v>-6400</v>
      </c>
      <c r="G13" s="61">
        <f>SUMPRODUCT(G5:G12,$O$5:$O$12)</f>
        <v>5318</v>
      </c>
      <c r="H13" s="61">
        <f>SUMPRODUCT(H5:H12,$O$5:$O$12)</f>
        <v>848</v>
      </c>
      <c r="I13" s="65">
        <f>SUMPRODUCT(I5:I12,$O$5:$O$12)</f>
        <v>-1352</v>
      </c>
      <c r="J13" s="71">
        <f>SUMPRODUCT(J5:J12,$O$5:$O$12)</f>
        <v>416</v>
      </c>
      <c r="K13" s="72" t="s">
        <v>20</v>
      </c>
      <c r="L13" s="17"/>
      <c r="P13" s="54" t="s">
        <v>31</v>
      </c>
      <c r="Q13" s="55" t="s">
        <v>32</v>
      </c>
      <c r="R13" s="55" t="s">
        <v>33</v>
      </c>
      <c r="S13" s="56" t="s">
        <v>34</v>
      </c>
      <c r="U13" s="9" t="s">
        <v>35</v>
      </c>
      <c r="V13" s="12">
        <f>24*H$14^2</f>
        <v>269664</v>
      </c>
      <c r="W13" s="6">
        <f>V13/$V$8 *100</f>
        <v>1.4271610726566948E-2</v>
      </c>
      <c r="Y13" s="9" t="s">
        <v>35</v>
      </c>
      <c r="Z13" s="12">
        <f>24*H$20^2</f>
        <v>6.2830962333371778E-6</v>
      </c>
      <c r="AA13" s="6">
        <f>Z13/$Z$8*100</f>
        <v>1.2451147845795761E-2</v>
      </c>
    </row>
    <row r="14" spans="2:27" ht="15" customHeight="1">
      <c r="B14" s="46" t="s">
        <v>36</v>
      </c>
      <c r="C14" s="31">
        <f>C13/8</f>
        <v>25164.25</v>
      </c>
      <c r="D14" s="23">
        <f t="shared" ref="D14:J14" si="0">D13/8</f>
        <v>5965.75</v>
      </c>
      <c r="E14" s="23">
        <f t="shared" si="0"/>
        <v>6462.25</v>
      </c>
      <c r="F14" s="23">
        <f t="shared" si="0"/>
        <v>-800</v>
      </c>
      <c r="G14" s="23">
        <f t="shared" si="0"/>
        <v>664.75</v>
      </c>
      <c r="H14" s="23">
        <f t="shared" si="0"/>
        <v>106</v>
      </c>
      <c r="I14" s="39">
        <f t="shared" si="0"/>
        <v>-169</v>
      </c>
      <c r="J14" s="66">
        <f t="shared" si="0"/>
        <v>52</v>
      </c>
      <c r="K14" s="73"/>
      <c r="M14" s="15"/>
      <c r="N14" s="15"/>
      <c r="P14" s="57">
        <f>1/P5</f>
        <v>7.1787508973438621E-2</v>
      </c>
      <c r="Q14" s="58">
        <f t="shared" ref="Q14:S14" si="1">1/Q5</f>
        <v>6.5616797900262466E-2</v>
      </c>
      <c r="R14" s="58">
        <f t="shared" si="1"/>
        <v>0.08</v>
      </c>
      <c r="S14" s="33">
        <f t="shared" si="1"/>
        <v>7.1994240460763137E-2</v>
      </c>
      <c r="U14" s="9" t="s">
        <v>37</v>
      </c>
      <c r="V14" s="12">
        <f>24*I$14^2</f>
        <v>685464</v>
      </c>
      <c r="W14" s="6">
        <f>V14/$V$8 *100</f>
        <v>3.6277276073467299E-2</v>
      </c>
      <c r="Y14" s="9" t="s">
        <v>37</v>
      </c>
      <c r="Z14" s="12">
        <f>24*I$20^2</f>
        <v>4.484739591909765E-5</v>
      </c>
      <c r="AA14" s="6">
        <f>Z14/$Z$8*100</f>
        <v>8.8873627961454149E-2</v>
      </c>
    </row>
    <row r="15" spans="2:27" ht="15" customHeight="1">
      <c r="B15" s="47" t="s">
        <v>38</v>
      </c>
      <c r="C15" s="42" t="s">
        <v>20</v>
      </c>
      <c r="D15" s="27">
        <f>(24*D14^2)/$V$8 * 100</f>
        <v>45.205508689849502</v>
      </c>
      <c r="E15" s="27">
        <f>(24*E14^2)/$V$8 * 100</f>
        <v>53.04308456484975</v>
      </c>
      <c r="F15" s="27">
        <f>(24*F14^2)/$V$8 * 100</f>
        <v>0.81290769535447183</v>
      </c>
      <c r="G15" s="27">
        <f>(24*G14^2)/$V$8 * 100</f>
        <v>0.56127791340024513</v>
      </c>
      <c r="H15" s="27">
        <f>(24*H14^2)/$V$8 * 100</f>
        <v>1.4271610726566948E-2</v>
      </c>
      <c r="I15" s="27">
        <f>(24*I14^2)/$V$8 * 100</f>
        <v>3.6277276073467299E-2</v>
      </c>
      <c r="J15" s="64">
        <f>(24*J14^2)/$V$8 * 100</f>
        <v>3.4345350128726429E-3</v>
      </c>
      <c r="K15" s="43">
        <f>(V8-SUM(V9:V15))/V8*100</f>
        <v>0.32323771473313012</v>
      </c>
      <c r="M15" s="15"/>
      <c r="N15" s="15"/>
      <c r="P15" s="34">
        <f t="shared" ref="P15:S21" si="2">1/P6</f>
        <v>0.1272264631043257</v>
      </c>
      <c r="Q15" s="20">
        <f t="shared" si="2"/>
        <v>0.12062726176115804</v>
      </c>
      <c r="R15" s="20">
        <f t="shared" si="2"/>
        <v>0.12836970474967907</v>
      </c>
      <c r="S15" s="21">
        <f t="shared" si="2"/>
        <v>0.12531328320802004</v>
      </c>
      <c r="U15" s="9" t="s">
        <v>39</v>
      </c>
      <c r="V15" s="12">
        <f>24*J$14^2</f>
        <v>64896</v>
      </c>
      <c r="W15" s="6">
        <f>V15/$V$8 *100</f>
        <v>3.4345350128726429E-3</v>
      </c>
      <c r="Y15" s="9" t="s">
        <v>39</v>
      </c>
      <c r="Z15" s="12">
        <f>24*J$20^2</f>
        <v>3.085274729678854E-8</v>
      </c>
      <c r="AA15" s="6">
        <f>Z15/$Z$8*100</f>
        <v>6.1140575247444935E-5</v>
      </c>
    </row>
    <row r="16" spans="2:27" ht="15" customHeight="1">
      <c r="M16" s="15"/>
      <c r="N16" s="15"/>
      <c r="P16" s="34">
        <f t="shared" si="2"/>
        <v>0.1322751322751323</v>
      </c>
      <c r="Q16" s="20">
        <f t="shared" si="2"/>
        <v>0.13736263736263735</v>
      </c>
      <c r="R16" s="20">
        <f t="shared" si="2"/>
        <v>0.13774104683195593</v>
      </c>
      <c r="S16" s="21">
        <f t="shared" si="2"/>
        <v>0.13568521031207598</v>
      </c>
      <c r="U16" s="10" t="s">
        <v>40</v>
      </c>
      <c r="V16" s="13">
        <f>V8-SUM(V9:V15)</f>
        <v>6107620</v>
      </c>
      <c r="W16" s="7">
        <f>V16/$V$8 *100</f>
        <v>0.32323771473313012</v>
      </c>
      <c r="Y16" s="10" t="s">
        <v>40</v>
      </c>
      <c r="Z16" s="13">
        <f>Z8-SUM(Z9:Z15)</f>
        <v>2.5922410102408727E-4</v>
      </c>
      <c r="AA16" s="7">
        <f>Z16/$Z$8*100</f>
        <v>0.51370176218518504</v>
      </c>
    </row>
    <row r="17" spans="2:19" ht="15" customHeight="1">
      <c r="M17" s="15"/>
      <c r="N17" s="15"/>
      <c r="P17" s="34">
        <f t="shared" si="2"/>
        <v>0.2032520325203252</v>
      </c>
      <c r="Q17" s="20">
        <f t="shared" si="2"/>
        <v>0.20202020202020202</v>
      </c>
      <c r="R17" s="20">
        <f t="shared" si="2"/>
        <v>0.20040080160320639</v>
      </c>
      <c r="S17" s="21">
        <f t="shared" si="2"/>
        <v>0.20202020202020202</v>
      </c>
    </row>
    <row r="18" spans="2:19" ht="1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M18" s="15"/>
      <c r="N18" s="15"/>
      <c r="P18" s="34">
        <f t="shared" si="2"/>
        <v>6.9252077562326875E-2</v>
      </c>
      <c r="Q18" s="20">
        <f t="shared" si="2"/>
        <v>6.353240152477764E-2</v>
      </c>
      <c r="R18" s="20">
        <f t="shared" si="2"/>
        <v>6.4557779212395097E-2</v>
      </c>
      <c r="S18" s="21">
        <f t="shared" si="2"/>
        <v>6.5703022339027597E-2</v>
      </c>
    </row>
    <row r="19" spans="2:19" ht="15" customHeight="1">
      <c r="B19" s="62" t="s">
        <v>41</v>
      </c>
      <c r="C19" s="32">
        <f>SUMPRODUCT(C5:C12,$S$14:$S$21)</f>
        <v>1.0383052507680908</v>
      </c>
      <c r="D19" s="32">
        <f>SUMPRODUCT(D5:D12,$S$14:$S$21)</f>
        <v>0.24340134672798025</v>
      </c>
      <c r="E19" s="32">
        <f>SUMPRODUCT(E5:E12,$S$14:$S$21)</f>
        <v>0.26985991632822687</v>
      </c>
      <c r="F19" s="32">
        <f>SUMPRODUCT(F5:F12,$S$14:$S$21)</f>
        <v>-3.1720621234031465E-2</v>
      </c>
      <c r="G19" s="32">
        <f>SUMPRODUCT(G5:G12,$S$14:$S$21)</f>
        <v>2.5745063487279229E-2</v>
      </c>
      <c r="H19" s="32">
        <f>SUMPRODUCT(H5:H12,$S$14:$S$21)</f>
        <v>4.093277817214358E-3</v>
      </c>
      <c r="I19" s="32">
        <f>SUMPRODUCT(I5:I12,$S$14:$S$21)</f>
        <v>-1.0935860998762759E-2</v>
      </c>
      <c r="J19" s="32">
        <f>SUMPRODUCT(J5:J12,$S$14:$S$21)</f>
        <v>-2.8683443445903789E-4</v>
      </c>
      <c r="K19" s="75" t="s">
        <v>20</v>
      </c>
      <c r="L19" s="14"/>
      <c r="M19" s="15"/>
      <c r="N19" s="15"/>
      <c r="P19" s="34">
        <f t="shared" si="2"/>
        <v>0.12106537530266344</v>
      </c>
      <c r="Q19" s="20">
        <f t="shared" si="2"/>
        <v>0.12033694344163658</v>
      </c>
      <c r="R19" s="20">
        <f t="shared" si="2"/>
        <v>0.12210012210012211</v>
      </c>
      <c r="S19" s="21">
        <f t="shared" si="2"/>
        <v>0.12121212121212122</v>
      </c>
    </row>
    <row r="20" spans="2:19" ht="15" customHeight="1">
      <c r="B20" s="48" t="s">
        <v>42</v>
      </c>
      <c r="C20" s="32">
        <f>C19/8</f>
        <v>0.12978815634601135</v>
      </c>
      <c r="D20" s="24">
        <f t="shared" ref="D20:J20" si="3">D19/8</f>
        <v>3.0425168340997531E-2</v>
      </c>
      <c r="E20" s="24">
        <f t="shared" si="3"/>
        <v>3.3732489541028358E-2</v>
      </c>
      <c r="F20" s="24">
        <f t="shared" si="3"/>
        <v>-3.9650776542539332E-3</v>
      </c>
      <c r="G20" s="24">
        <f t="shared" si="3"/>
        <v>3.2181329359099037E-3</v>
      </c>
      <c r="H20" s="24">
        <f t="shared" si="3"/>
        <v>5.1165972715179475E-4</v>
      </c>
      <c r="I20" s="41">
        <f t="shared" si="3"/>
        <v>-1.3669826248453448E-3</v>
      </c>
      <c r="J20" s="45">
        <f t="shared" si="3"/>
        <v>-3.5854304307379736E-5</v>
      </c>
      <c r="K20" s="69"/>
      <c r="L20" s="74"/>
      <c r="M20" s="15"/>
      <c r="N20" s="15"/>
      <c r="P20" s="34">
        <f t="shared" si="2"/>
        <v>0.12376237623762376</v>
      </c>
      <c r="Q20" s="20">
        <f t="shared" si="2"/>
        <v>0.12376237623762376</v>
      </c>
      <c r="R20" s="20">
        <f t="shared" si="2"/>
        <v>0.12468827930174564</v>
      </c>
      <c r="S20" s="21">
        <f t="shared" si="2"/>
        <v>0.12406947890818858</v>
      </c>
    </row>
    <row r="21" spans="2:19" ht="15" customHeight="1">
      <c r="B21" s="49" t="s">
        <v>43</v>
      </c>
      <c r="C21" s="28" t="s">
        <v>20</v>
      </c>
      <c r="D21" s="27">
        <f>(24*D20^2)/$Z$8 * 100</f>
        <v>44.026372104938169</v>
      </c>
      <c r="E21" s="27">
        <f>(24*E20^2)/$Z$8 * 100</f>
        <v>54.118245563035536</v>
      </c>
      <c r="F21" s="27">
        <f>(24*F20^2)/$Z$8 * 100</f>
        <v>0.74773948509006949</v>
      </c>
      <c r="G21" s="27">
        <f>(24*G20^2)/$Z$8 * 100</f>
        <v>0.49255516836855251</v>
      </c>
      <c r="H21" s="27">
        <f>(24*H20^2)/$Z$8 * 100</f>
        <v>1.2451147845795761E-2</v>
      </c>
      <c r="I21" s="27">
        <f>(24*I20^2)/$Z$8 * 100</f>
        <v>8.8873627961454149E-2</v>
      </c>
      <c r="J21" s="64">
        <f>(24*J20^2)/$Z$8 * 100</f>
        <v>6.1140575247444935E-5</v>
      </c>
      <c r="K21" s="43">
        <f>(Z8-SUM(Z9:Z15))/Z8*100</f>
        <v>0.51370176218518504</v>
      </c>
      <c r="L21" s="1"/>
      <c r="M21" s="15"/>
      <c r="N21" s="15"/>
      <c r="P21" s="59">
        <f t="shared" si="2"/>
        <v>0.19120458891013384</v>
      </c>
      <c r="Q21" s="41">
        <f t="shared" si="2"/>
        <v>0.19379844961240308</v>
      </c>
      <c r="R21" s="41">
        <f t="shared" si="2"/>
        <v>0.19157088122605365</v>
      </c>
      <c r="S21" s="24">
        <f t="shared" si="2"/>
        <v>0.19230769230769229</v>
      </c>
    </row>
    <row r="22" spans="2:19" ht="30.75" customHeight="1">
      <c r="L22" s="14"/>
      <c r="M22" s="15"/>
      <c r="N22" s="15"/>
      <c r="P22" s="15"/>
      <c r="Q22" s="15"/>
      <c r="R22" s="15"/>
    </row>
  </sheetData>
  <mergeCells count="3">
    <mergeCell ref="K5:K12"/>
    <mergeCell ref="K13:K14"/>
    <mergeCell ref="K19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Silvan Egli</cp:lastModifiedBy>
  <cp:revision/>
  <dcterms:created xsi:type="dcterms:W3CDTF">2017-12-15T16:02:03Z</dcterms:created>
  <dcterms:modified xsi:type="dcterms:W3CDTF">2017-12-16T08:30:36Z</dcterms:modified>
  <cp:category/>
  <cp:contentStatus/>
</cp:coreProperties>
</file>