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560" yWindow="0" windowWidth="27960" windowHeight="19540" tabRatio="401"/>
  </bookViews>
  <sheets>
    <sheet name="Final" sheetId="8" r:id="rId1"/>
    <sheet name="data_Au" sheetId="2" r:id="rId2"/>
    <sheet name="data_Au (2)" sheetId="3" r:id="rId3"/>
    <sheet name="data_12C_1" sheetId="4" r:id="rId4"/>
    <sheet name="data_12C_2" sheetId="5" r:id="rId5"/>
    <sheet name="data_12C_3" sheetId="6" r:id="rId6"/>
    <sheet name="sieve slit y position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10" i="8"/>
  <c r="F11" i="8"/>
  <c r="F12" i="8"/>
  <c r="F13" i="8"/>
  <c r="F14" i="8"/>
  <c r="F16" i="8"/>
  <c r="F17" i="8"/>
  <c r="F18" i="8"/>
  <c r="F19" i="8"/>
  <c r="F20" i="8"/>
  <c r="F22" i="8"/>
  <c r="F23" i="8"/>
  <c r="F24" i="8"/>
  <c r="F25" i="8"/>
  <c r="F26" i="8"/>
  <c r="F4" i="8"/>
  <c r="G4" i="8"/>
  <c r="D5" i="8"/>
  <c r="D4" i="8"/>
  <c r="G5" i="8"/>
  <c r="G6" i="8"/>
  <c r="G7" i="8"/>
  <c r="G8" i="8"/>
  <c r="G10" i="8"/>
  <c r="G11" i="8"/>
  <c r="G12" i="8"/>
  <c r="G13" i="8"/>
  <c r="G14" i="8"/>
  <c r="G16" i="8"/>
  <c r="G17" i="8"/>
  <c r="G18" i="8"/>
  <c r="G19" i="8"/>
  <c r="G20" i="8"/>
  <c r="G22" i="8"/>
  <c r="G23" i="8"/>
  <c r="G24" i="8"/>
  <c r="G25" i="8"/>
  <c r="G26" i="8"/>
  <c r="E5" i="8"/>
  <c r="D6" i="8"/>
  <c r="E6" i="8"/>
  <c r="D7" i="8"/>
  <c r="E7" i="8"/>
  <c r="D8" i="8"/>
  <c r="E8" i="8"/>
  <c r="D10" i="8"/>
  <c r="E10" i="8"/>
  <c r="D11" i="8"/>
  <c r="E11" i="8"/>
  <c r="D12" i="8"/>
  <c r="E12" i="8"/>
  <c r="D13" i="8"/>
  <c r="E13" i="8"/>
  <c r="D14" i="8"/>
  <c r="E14" i="8"/>
  <c r="D16" i="8"/>
  <c r="E16" i="8"/>
  <c r="D17" i="8"/>
  <c r="E17" i="8"/>
  <c r="D18" i="8"/>
  <c r="E18" i="8"/>
  <c r="D19" i="8"/>
  <c r="E19" i="8"/>
  <c r="D20" i="8"/>
  <c r="E20" i="8"/>
  <c r="E21" i="8"/>
  <c r="D22" i="8"/>
  <c r="E22" i="8"/>
  <c r="D23" i="8"/>
  <c r="E23" i="8"/>
  <c r="D24" i="8"/>
  <c r="E24" i="8"/>
  <c r="D25" i="8"/>
  <c r="E25" i="8"/>
  <c r="D26" i="8"/>
  <c r="E26" i="8"/>
  <c r="E4" i="8"/>
  <c r="B42" i="6"/>
  <c r="B44" i="6"/>
  <c r="B38" i="6"/>
  <c r="F38" i="6"/>
  <c r="G38" i="6"/>
  <c r="E40" i="6"/>
  <c r="E41" i="6"/>
  <c r="E45" i="6"/>
  <c r="E46" i="6"/>
  <c r="E47" i="6"/>
  <c r="E48" i="6"/>
  <c r="E50" i="6"/>
  <c r="E51" i="6"/>
  <c r="E52" i="6"/>
  <c r="E53" i="6"/>
  <c r="E54" i="6"/>
  <c r="E56" i="6"/>
  <c r="E57" i="6"/>
  <c r="E58" i="6"/>
  <c r="E59" i="6"/>
  <c r="E60" i="6"/>
  <c r="E62" i="6"/>
  <c r="E63" i="6"/>
  <c r="E64" i="6"/>
  <c r="E65" i="6"/>
  <c r="E66" i="6"/>
  <c r="F40" i="6"/>
  <c r="G40" i="6"/>
  <c r="F41" i="6"/>
  <c r="G41" i="6"/>
  <c r="F45" i="6"/>
  <c r="G45" i="6"/>
  <c r="F46" i="6"/>
  <c r="G46" i="6"/>
  <c r="F47" i="6"/>
  <c r="G47" i="6"/>
  <c r="F48" i="6"/>
  <c r="G48" i="6"/>
  <c r="F50" i="6"/>
  <c r="G50" i="6"/>
  <c r="F51" i="6"/>
  <c r="G51" i="6"/>
  <c r="F52" i="6"/>
  <c r="G52" i="6"/>
  <c r="F53" i="6"/>
  <c r="G53" i="6"/>
  <c r="F54" i="6"/>
  <c r="G54" i="6"/>
  <c r="F56" i="6"/>
  <c r="G56" i="6"/>
  <c r="F57" i="6"/>
  <c r="G57" i="6"/>
  <c r="F58" i="6"/>
  <c r="G58" i="6"/>
  <c r="F59" i="6"/>
  <c r="G59" i="6"/>
  <c r="F60" i="6"/>
  <c r="G60" i="6"/>
  <c r="F62" i="6"/>
  <c r="G62" i="6"/>
  <c r="F63" i="6"/>
  <c r="G63" i="6"/>
  <c r="F64" i="6"/>
  <c r="G64" i="6"/>
  <c r="F65" i="6"/>
  <c r="G65" i="6"/>
  <c r="F66" i="6"/>
  <c r="G66" i="6"/>
  <c r="F39" i="6"/>
  <c r="G39" i="6"/>
  <c r="D39" i="6"/>
  <c r="D66" i="5"/>
  <c r="D40" i="6"/>
  <c r="D41" i="6"/>
  <c r="D45" i="6"/>
  <c r="D46" i="6"/>
  <c r="D47" i="6"/>
  <c r="D48" i="6"/>
  <c r="D50" i="6"/>
  <c r="D51" i="6"/>
  <c r="D52" i="6"/>
  <c r="D53" i="6"/>
  <c r="D54" i="6"/>
  <c r="D56" i="6"/>
  <c r="D57" i="6"/>
  <c r="D58" i="6"/>
  <c r="D59" i="6"/>
  <c r="D60" i="6"/>
  <c r="D62" i="6"/>
  <c r="D63" i="6"/>
  <c r="D64" i="6"/>
  <c r="D65" i="6"/>
  <c r="D66" i="6"/>
  <c r="I41" i="5"/>
  <c r="D40" i="5"/>
  <c r="D41" i="5"/>
  <c r="D44" i="5"/>
  <c r="D45" i="5"/>
  <c r="D46" i="5"/>
  <c r="D47" i="5"/>
  <c r="D48" i="5"/>
  <c r="D50" i="5"/>
  <c r="D51" i="5"/>
  <c r="D52" i="5"/>
  <c r="D53" i="5"/>
  <c r="D54" i="5"/>
  <c r="D56" i="5"/>
  <c r="D57" i="5"/>
  <c r="D58" i="5"/>
  <c r="D59" i="5"/>
  <c r="D60" i="5"/>
  <c r="D62" i="5"/>
  <c r="D63" i="5"/>
  <c r="D64" i="5"/>
  <c r="D65" i="5"/>
  <c r="D39" i="5"/>
  <c r="E38" i="3"/>
  <c r="D38" i="3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41" i="3"/>
  <c r="D39" i="3"/>
  <c r="D40" i="3"/>
  <c r="D43" i="3"/>
  <c r="D44" i="3"/>
  <c r="D45" i="3"/>
  <c r="D46" i="3"/>
  <c r="D47" i="3"/>
  <c r="D49" i="3"/>
  <c r="D50" i="3"/>
  <c r="D51" i="3"/>
  <c r="D52" i="3"/>
  <c r="D53" i="3"/>
  <c r="D55" i="3"/>
  <c r="D56" i="3"/>
  <c r="D57" i="3"/>
  <c r="D58" i="3"/>
  <c r="D59" i="3"/>
  <c r="D61" i="3"/>
  <c r="D62" i="3"/>
  <c r="D63" i="3"/>
  <c r="D64" i="3"/>
  <c r="D65" i="3"/>
  <c r="F43" i="3"/>
  <c r="F38" i="3"/>
  <c r="F41" i="3"/>
  <c r="F42" i="3"/>
  <c r="E39" i="3"/>
  <c r="E40" i="3"/>
  <c r="E41" i="3"/>
  <c r="E43" i="3"/>
  <c r="E44" i="3"/>
  <c r="E45" i="3"/>
  <c r="E46" i="3"/>
  <c r="E47" i="3"/>
  <c r="E49" i="3"/>
  <c r="E50" i="3"/>
  <c r="E51" i="3"/>
  <c r="E52" i="3"/>
  <c r="E53" i="3"/>
  <c r="E55" i="3"/>
  <c r="E56" i="3"/>
  <c r="E57" i="3"/>
  <c r="E58" i="3"/>
  <c r="E59" i="3"/>
  <c r="E61" i="3"/>
  <c r="E62" i="3"/>
  <c r="E63" i="3"/>
  <c r="E64" i="3"/>
  <c r="E65" i="3"/>
  <c r="E39" i="6"/>
  <c r="F39" i="5"/>
  <c r="F40" i="5"/>
  <c r="F41" i="5"/>
  <c r="F44" i="5"/>
  <c r="F45" i="5"/>
  <c r="F46" i="5"/>
  <c r="F47" i="5"/>
  <c r="F48" i="5"/>
  <c r="F50" i="5"/>
  <c r="F51" i="5"/>
  <c r="F52" i="5"/>
  <c r="F53" i="5"/>
  <c r="F54" i="5"/>
  <c r="F56" i="5"/>
  <c r="F57" i="5"/>
  <c r="F58" i="5"/>
  <c r="F59" i="5"/>
  <c r="F60" i="5"/>
  <c r="F62" i="5"/>
  <c r="F63" i="5"/>
  <c r="F64" i="5"/>
  <c r="F65" i="5"/>
  <c r="F66" i="5"/>
  <c r="E50" i="4"/>
  <c r="G50" i="4"/>
  <c r="E54" i="4"/>
  <c r="G54" i="4"/>
  <c r="G55" i="4"/>
  <c r="E39" i="4"/>
  <c r="G39" i="4"/>
  <c r="E42" i="4"/>
  <c r="G42" i="4"/>
  <c r="G43" i="4"/>
  <c r="E63" i="4"/>
  <c r="G63" i="4"/>
  <c r="E66" i="4"/>
  <c r="G66" i="4"/>
  <c r="G67" i="4"/>
  <c r="E56" i="4"/>
  <c r="G56" i="4"/>
  <c r="E60" i="4"/>
  <c r="G60" i="4"/>
  <c r="G61" i="4"/>
  <c r="E44" i="4"/>
  <c r="G44" i="4"/>
  <c r="E48" i="4"/>
  <c r="G48" i="4"/>
  <c r="G49" i="4"/>
  <c r="F63" i="4"/>
  <c r="F66" i="4"/>
  <c r="F67" i="4"/>
  <c r="F56" i="4"/>
  <c r="F60" i="4"/>
  <c r="F61" i="4"/>
  <c r="F50" i="4"/>
  <c r="F54" i="4"/>
  <c r="F55" i="4"/>
  <c r="F44" i="4"/>
  <c r="F48" i="4"/>
  <c r="F49" i="4"/>
  <c r="F39" i="4"/>
  <c r="F42" i="4"/>
  <c r="F43" i="4"/>
  <c r="E40" i="4"/>
  <c r="E41" i="4"/>
  <c r="E45" i="4"/>
  <c r="E46" i="4"/>
  <c r="E47" i="4"/>
  <c r="E51" i="4"/>
  <c r="E52" i="4"/>
  <c r="E53" i="4"/>
  <c r="E57" i="4"/>
  <c r="E58" i="4"/>
  <c r="E59" i="4"/>
  <c r="E64" i="4"/>
  <c r="E65" i="4"/>
  <c r="G40" i="4"/>
  <c r="G41" i="4"/>
  <c r="G45" i="4"/>
  <c r="G46" i="4"/>
  <c r="G47" i="4"/>
  <c r="G51" i="4"/>
  <c r="G52" i="4"/>
  <c r="G53" i="4"/>
  <c r="G57" i="4"/>
  <c r="G58" i="4"/>
  <c r="G59" i="4"/>
  <c r="G64" i="4"/>
  <c r="G65" i="4"/>
  <c r="F40" i="4"/>
  <c r="F41" i="4"/>
  <c r="F45" i="4"/>
  <c r="F46" i="4"/>
  <c r="F47" i="4"/>
  <c r="F51" i="4"/>
  <c r="F52" i="4"/>
  <c r="F53" i="4"/>
  <c r="F57" i="4"/>
  <c r="F58" i="4"/>
  <c r="F59" i="4"/>
  <c r="F64" i="4"/>
  <c r="F65" i="4"/>
  <c r="G61" i="3"/>
  <c r="G65" i="3"/>
  <c r="G66" i="3"/>
  <c r="F61" i="3"/>
  <c r="F65" i="3"/>
  <c r="F66" i="3"/>
  <c r="G55" i="3"/>
  <c r="G59" i="3"/>
  <c r="G60" i="3"/>
  <c r="F55" i="3"/>
  <c r="F59" i="3"/>
  <c r="F60" i="3"/>
  <c r="G49" i="3"/>
  <c r="G53" i="3"/>
  <c r="G54" i="3"/>
  <c r="F49" i="3"/>
  <c r="F53" i="3"/>
  <c r="F54" i="3"/>
  <c r="G43" i="3"/>
  <c r="G47" i="3"/>
  <c r="G48" i="3"/>
  <c r="F47" i="3"/>
  <c r="F48" i="3"/>
  <c r="G41" i="3"/>
  <c r="G38" i="3"/>
  <c r="G42" i="3"/>
  <c r="F39" i="3"/>
  <c r="F40" i="3"/>
  <c r="F44" i="3"/>
  <c r="F45" i="3"/>
  <c r="F46" i="3"/>
  <c r="F50" i="3"/>
  <c r="F51" i="3"/>
  <c r="F52" i="3"/>
  <c r="F56" i="3"/>
  <c r="F57" i="3"/>
  <c r="F58" i="3"/>
  <c r="F62" i="3"/>
  <c r="F63" i="3"/>
  <c r="F64" i="3"/>
  <c r="G39" i="3"/>
  <c r="G40" i="3"/>
  <c r="G44" i="3"/>
  <c r="G45" i="3"/>
  <c r="G46" i="3"/>
  <c r="G50" i="3"/>
  <c r="G51" i="3"/>
  <c r="G52" i="3"/>
  <c r="G56" i="3"/>
  <c r="G57" i="3"/>
  <c r="G58" i="3"/>
  <c r="G62" i="3"/>
  <c r="G63" i="3"/>
  <c r="G64" i="3"/>
  <c r="B7" i="7"/>
  <c r="B6" i="7"/>
  <c r="B5" i="7"/>
  <c r="B4" i="7"/>
  <c r="B3" i="7"/>
  <c r="B46" i="3"/>
  <c r="B14" i="3"/>
  <c r="D5" i="3"/>
  <c r="B14" i="2"/>
</calcChain>
</file>

<file path=xl/sharedStrings.xml><?xml version="1.0" encoding="utf-8"?>
<sst xmlns="http://schemas.openxmlformats.org/spreadsheetml/2006/main" count="146" uniqueCount="58">
  <si>
    <t>X_fp_min</t>
  </si>
  <si>
    <t>X_fp_max</t>
  </si>
  <si>
    <t>root code</t>
  </si>
  <si>
    <t>with Y cut</t>
  </si>
  <si>
    <t>Phi(ss)[mrad]</t>
  </si>
  <si>
    <t>Yfp[mm]</t>
  </si>
  <si>
    <t>Thetafp[deg]</t>
  </si>
  <si>
    <t>one by one</t>
  </si>
  <si>
    <t>Xfp[mm]</t>
  </si>
  <si>
    <t>root</t>
  </si>
  <si>
    <t>Y1fp=</t>
  </si>
  <si>
    <t>w/o Y cut code</t>
  </si>
  <si>
    <t>w/o Y cut 1by1</t>
  </si>
  <si>
    <t>Cut_3</t>
  </si>
  <si>
    <t>Thetafp</t>
  </si>
  <si>
    <t>from H_data</t>
  </si>
  <si>
    <t>Y1fp[mm]</t>
  </si>
  <si>
    <t>Yfp_cal[mm]</t>
  </si>
  <si>
    <t>Delta</t>
  </si>
  <si>
    <t>Y1fp= A+B*Yfp+C*Yfp*THfp</t>
  </si>
  <si>
    <t>A</t>
  </si>
  <si>
    <t>B</t>
  </si>
  <si>
    <t>C</t>
  </si>
  <si>
    <t>[mm]</t>
  </si>
  <si>
    <t>Y1fp_Cal</t>
  </si>
  <si>
    <t>Y[mm]</t>
  </si>
  <si>
    <t>Yfp</t>
  </si>
  <si>
    <t>center =</t>
  </si>
  <si>
    <t>1mm</t>
  </si>
  <si>
    <t>tgt to fp</t>
  </si>
  <si>
    <t>mm</t>
  </si>
  <si>
    <t>y_tgt(mm)</t>
  </si>
  <si>
    <t>phi_tgt(mrad)</t>
  </si>
  <si>
    <t>SS position</t>
  </si>
  <si>
    <t>A</t>
    <phoneticPr fontId="5" type="noConversion"/>
  </si>
  <si>
    <t>B</t>
    <phoneticPr fontId="5" type="noConversion"/>
  </si>
  <si>
    <t>C</t>
    <phoneticPr fontId="5" type="noConversion"/>
  </si>
  <si>
    <t>B</t>
    <phoneticPr fontId="5" type="noConversion"/>
  </si>
  <si>
    <t>C</t>
    <phoneticPr fontId="5" type="noConversion"/>
  </si>
  <si>
    <t>Y1fp= A+B*Yfp+C*Yfp*THfp+D*TH</t>
    <phoneticPr fontId="5" type="noConversion"/>
  </si>
  <si>
    <t>D</t>
    <phoneticPr fontId="5" type="noConversion"/>
  </si>
  <si>
    <t>D</t>
    <phoneticPr fontId="5" type="noConversion"/>
  </si>
  <si>
    <t>Y1fp= A+B*Yfp+C*Yfp*THfp+D*THfp</t>
    <phoneticPr fontId="5" type="noConversion"/>
  </si>
  <si>
    <t>D</t>
    <phoneticPr fontId="5" type="noConversion"/>
  </si>
  <si>
    <t>D</t>
    <phoneticPr fontId="5" type="noConversion"/>
  </si>
  <si>
    <t>Y1fp[mm]</t>
    <phoneticPr fontId="5" type="noConversion"/>
  </si>
  <si>
    <t>A1</t>
    <phoneticPr fontId="5" type="noConversion"/>
  </si>
  <si>
    <t>A2</t>
    <phoneticPr fontId="5" type="noConversion"/>
  </si>
  <si>
    <t>A3</t>
  </si>
  <si>
    <t>A4</t>
  </si>
  <si>
    <t>A5</t>
  </si>
  <si>
    <t>A6</t>
  </si>
  <si>
    <t>A7</t>
  </si>
  <si>
    <t>A8</t>
  </si>
  <si>
    <t>A9</t>
  </si>
  <si>
    <t>Phi_cal</t>
    <phoneticPr fontId="5" type="noConversion"/>
  </si>
  <si>
    <t>delta</t>
    <phoneticPr fontId="5" type="noConversion"/>
  </si>
  <si>
    <t>Phiscat = A1 + A2*x + A3*x*x + A4*y + A5*x*y +A6*x*x*y + A7*y*y +A8*y*y*x + A9*y*y*x*x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</si>
</sst>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\ "/>
    <numFmt numFmtId="177" formatCode="0.0000_ "/>
    <numFmt numFmtId="178" formatCode="0.00000000000_ "/>
    <numFmt numFmtId="179" formatCode="0.000000_ "/>
    <numFmt numFmtId="180" formatCode="0.0000000000000_ "/>
  </numFmts>
  <fonts count="10" x14ac:knownFonts="1">
    <font>
      <sz val="11"/>
      <color rgb="FF000000"/>
      <name val="宋体"/>
      <family val="2"/>
    </font>
    <font>
      <sz val="11"/>
      <color rgb="FFCCCCCC"/>
      <name val="宋体"/>
      <family val="2"/>
    </font>
    <font>
      <sz val="11"/>
      <color rgb="FF000000"/>
      <name val="Menlo Regular"/>
    </font>
    <font>
      <sz val="11"/>
      <color rgb="FF000000"/>
      <name val="宋体"/>
    </font>
    <font>
      <sz val="11"/>
      <color rgb="FFA6A6A6"/>
      <name val="宋体"/>
    </font>
    <font>
      <sz val="9"/>
      <name val="宋体"/>
      <family val="2"/>
    </font>
    <font>
      <u/>
      <sz val="11"/>
      <color theme="10"/>
      <name val="宋体"/>
      <family val="2"/>
    </font>
    <font>
      <u/>
      <sz val="11"/>
      <color theme="11"/>
      <name val="宋体"/>
      <family val="2"/>
    </font>
    <font>
      <sz val="11"/>
      <color theme="0" tint="-0.14999847407452621"/>
      <name val="宋体"/>
      <charset val="134"/>
    </font>
    <font>
      <sz val="11"/>
      <color rgb="FFD9D9D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6A6A6"/>
      </patternFill>
    </fill>
    <fill>
      <patternFill patternType="solid">
        <fgColor rgb="FFFCD5B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76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1" applyFont="1"/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176" fontId="2" fillId="3" borderId="0" xfId="0" applyNumberFormat="1" applyFont="1" applyFill="1">
      <alignment vertical="center"/>
    </xf>
    <xf numFmtId="0" fontId="0" fillId="3" borderId="0" xfId="0" applyFill="1" applyAlignment="1"/>
    <xf numFmtId="0" fontId="0" fillId="4" borderId="0" xfId="0" applyFill="1">
      <alignment vertical="center"/>
    </xf>
    <xf numFmtId="176" fontId="0" fillId="3" borderId="0" xfId="0" applyNumberForma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2" borderId="3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Font="1" applyBorder="1">
      <alignment vertical="center"/>
    </xf>
    <xf numFmtId="0" fontId="0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4" borderId="0" xfId="0" applyFill="1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0" fillId="6" borderId="0" xfId="0" applyFill="1">
      <alignment vertical="center"/>
    </xf>
  </cellXfs>
  <cellStyles count="276">
    <cellStyle name="TableStyleLight1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A7EBB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-2.8455 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data_Au!$C$5</c:f>
              <c:strCache>
                <c:ptCount val="1"/>
                <c:pt idx="0">
                  <c:v>-2.8455 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data_Au!$B$6:$B$21</c:f>
              <c:numCache>
                <c:formatCode>0.0000\ </c:formatCode>
                <c:ptCount val="16"/>
                <c:pt idx="0">
                  <c:v>12.8522</c:v>
                </c:pt>
                <c:pt idx="1">
                  <c:v>0.999824</c:v>
                </c:pt>
                <c:pt idx="2">
                  <c:v>-10.6775</c:v>
                </c:pt>
                <c:pt idx="3">
                  <c:v>-22.3194</c:v>
                </c:pt>
                <c:pt idx="5">
                  <c:v>30.1289</c:v>
                </c:pt>
                <c:pt idx="6">
                  <c:v>15.9225</c:v>
                </c:pt>
                <c:pt idx="7">
                  <c:v>2.01282</c:v>
                </c:pt>
                <c:pt idx="8">
                  <c:v>-11.8748</c:v>
                </c:pt>
                <c:pt idx="9">
                  <c:v>-26.8309</c:v>
                </c:pt>
                <c:pt idx="11">
                  <c:v>35.8833</c:v>
                </c:pt>
                <c:pt idx="12">
                  <c:v>18.9569</c:v>
                </c:pt>
                <c:pt idx="13">
                  <c:v>3.1071</c:v>
                </c:pt>
                <c:pt idx="14">
                  <c:v>-12.6489</c:v>
                </c:pt>
                <c:pt idx="15">
                  <c:v>-29.4648</c:v>
                </c:pt>
              </c:numCache>
            </c:numRef>
          </c:xVal>
          <c:yVal>
            <c:numRef>
              <c:f>data_Au!$C$6:$C$21</c:f>
              <c:numCache>
                <c:formatCode>0.0000\ </c:formatCode>
                <c:ptCount val="16"/>
                <c:pt idx="0">
                  <c:v>-2.84548</c:v>
                </c:pt>
                <c:pt idx="1">
                  <c:v>-2.84548</c:v>
                </c:pt>
                <c:pt idx="2">
                  <c:v>-2.84548</c:v>
                </c:pt>
                <c:pt idx="3">
                  <c:v>-2.84548</c:v>
                </c:pt>
                <c:pt idx="5">
                  <c:v>-1.54893</c:v>
                </c:pt>
                <c:pt idx="6">
                  <c:v>-1.54893</c:v>
                </c:pt>
                <c:pt idx="7">
                  <c:v>-1.54893</c:v>
                </c:pt>
                <c:pt idx="8">
                  <c:v>-1.54893</c:v>
                </c:pt>
                <c:pt idx="9">
                  <c:v>-1.54893</c:v>
                </c:pt>
                <c:pt idx="11">
                  <c:v>-0.262797</c:v>
                </c:pt>
                <c:pt idx="12">
                  <c:v>-0.262797</c:v>
                </c:pt>
                <c:pt idx="13">
                  <c:v>-0.262797</c:v>
                </c:pt>
                <c:pt idx="14">
                  <c:v>-0.262797</c:v>
                </c:pt>
                <c:pt idx="15">
                  <c:v>-0.262797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93720"/>
        <c:axId val="-2104036632"/>
      </c:scatterChart>
      <c:valAx>
        <c:axId val="20465937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04036632"/>
        <c:crossesAt val="0.0"/>
        <c:crossBetween val="midCat"/>
      </c:valAx>
      <c:valAx>
        <c:axId val="-210403663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046593720"/>
        <c:crossesAt val="0.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triangle"/>
            <c:size val="7"/>
          </c:marker>
          <c:dPt>
            <c:idx val="27"/>
            <c:marker>
              <c:symbol val="triangle"/>
              <c:size val="5"/>
            </c:marker>
            <c:bubble3D val="0"/>
          </c:dPt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(2)'!$D$38:$D$65</c:f>
              <c:numCache>
                <c:formatCode>General</c:formatCode>
                <c:ptCount val="28"/>
                <c:pt idx="0">
                  <c:v>17.88855895704</c:v>
                </c:pt>
                <c:pt idx="1">
                  <c:v>2.5862739471168</c:v>
                </c:pt>
                <c:pt idx="2">
                  <c:v>-12.490006117</c:v>
                </c:pt>
                <c:pt idx="3">
                  <c:v>-27.52055120408</c:v>
                </c:pt>
                <c:pt idx="5">
                  <c:v>35.59587035716</c:v>
                </c:pt>
                <c:pt idx="6">
                  <c:v>19.135988681</c:v>
                </c:pt>
                <c:pt idx="7">
                  <c:v>3.019894036808</c:v>
                </c:pt>
                <c:pt idx="8">
                  <c:v>-13.07064135312</c:v>
                </c:pt>
                <c:pt idx="9">
                  <c:v>-30.39914374196</c:v>
                </c:pt>
                <c:pt idx="11">
                  <c:v>36.89474058345399</c:v>
                </c:pt>
                <c:pt idx="12">
                  <c:v>19.528620132222</c:v>
                </c:pt>
                <c:pt idx="13">
                  <c:v>3.267068004898</c:v>
                </c:pt>
                <c:pt idx="14">
                  <c:v>-12.898247350382</c:v>
                </c:pt>
                <c:pt idx="15">
                  <c:v>-30.150997190624</c:v>
                </c:pt>
                <c:pt idx="17">
                  <c:v>36.24656684224</c:v>
                </c:pt>
                <c:pt idx="18">
                  <c:v>19.3737185792</c:v>
                </c:pt>
                <c:pt idx="19">
                  <c:v>3.354959108352</c:v>
                </c:pt>
                <c:pt idx="20">
                  <c:v>-12.60526484928</c:v>
                </c:pt>
                <c:pt idx="21">
                  <c:v>-29.51640904576</c:v>
                </c:pt>
                <c:pt idx="23">
                  <c:v>34.4965015412</c:v>
                </c:pt>
                <c:pt idx="24">
                  <c:v>19.30651357574</c:v>
                </c:pt>
                <c:pt idx="25">
                  <c:v>3.227809150176</c:v>
                </c:pt>
                <c:pt idx="26">
                  <c:v>-12.7986874482</c:v>
                </c:pt>
                <c:pt idx="27">
                  <c:v>-29.1883642539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x"/>
            <c:size val="5"/>
          </c:marker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(2)'!$E$38:$E$65</c:f>
              <c:numCache>
                <c:formatCode>General</c:formatCode>
                <c:ptCount val="28"/>
                <c:pt idx="0">
                  <c:v>16.7561435811916</c:v>
                </c:pt>
                <c:pt idx="1">
                  <c:v>1.372735244488672</c:v>
                </c:pt>
                <c:pt idx="2">
                  <c:v>-13.783470006845</c:v>
                </c:pt>
                <c:pt idx="3">
                  <c:v>-28.8936978223532</c:v>
                </c:pt>
                <c:pt idx="5">
                  <c:v>35.1244854466874</c:v>
                </c:pt>
                <c:pt idx="6">
                  <c:v>18.597949245385</c:v>
                </c:pt>
                <c:pt idx="7">
                  <c:v>2.41659224653012</c:v>
                </c:pt>
                <c:pt idx="8">
                  <c:v>-13.7391019954968</c:v>
                </c:pt>
                <c:pt idx="9">
                  <c:v>-31.1377764014194</c:v>
                </c:pt>
                <c:pt idx="11">
                  <c:v>36.98153779937071</c:v>
                </c:pt>
                <c:pt idx="12">
                  <c:v>19.57249117342303</c:v>
                </c:pt>
                <c:pt idx="13">
                  <c:v>3.27074318141377</c:v>
                </c:pt>
                <c:pt idx="14">
                  <c:v>-12.93453015718343</c:v>
                </c:pt>
                <c:pt idx="15">
                  <c:v>-30.22992593875976</c:v>
                </c:pt>
                <c:pt idx="17">
                  <c:v>36.8609135796656</c:v>
                </c:pt>
                <c:pt idx="18">
                  <c:v>19.980456169788</c:v>
                </c:pt>
                <c:pt idx="19">
                  <c:v>3.95447272044688</c:v>
                </c:pt>
                <c:pt idx="20">
                  <c:v>-12.0129488179232</c:v>
                </c:pt>
                <c:pt idx="21">
                  <c:v>-28.9317194315544</c:v>
                </c:pt>
                <c:pt idx="23">
                  <c:v>35.59738886435801</c:v>
                </c:pt>
                <c:pt idx="24">
                  <c:v>20.4400083846571</c:v>
                </c:pt>
                <c:pt idx="25">
                  <c:v>4.39581920207904</c:v>
                </c:pt>
                <c:pt idx="26">
                  <c:v>-11.596274224893</c:v>
                </c:pt>
                <c:pt idx="27">
                  <c:v>-27.9507682408335</c:v>
                </c:pt>
              </c:numCache>
            </c:numRef>
          </c:yVal>
          <c:smooth val="0"/>
        </c:ser>
        <c:ser>
          <c:idx val="3"/>
          <c:order val="2"/>
          <c:spPr>
            <a:ln w="3175" cmpd="sng">
              <a:solidFill>
                <a:srgbClr val="FF0000"/>
              </a:solidFill>
            </a:ln>
          </c:spPr>
          <c:marker>
            <c:symbol val="dot"/>
            <c:size val="3"/>
          </c:marker>
          <c:xVal>
            <c:numRef>
              <c:f>'data_Au (2)'!$C$68:$C$72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(2)'!$A$68:$A$72</c:f>
              <c:numCache>
                <c:formatCode>0.0000\ </c:formatCode>
                <c:ptCount val="5"/>
                <c:pt idx="0">
                  <c:v>35.8833</c:v>
                </c:pt>
                <c:pt idx="1">
                  <c:v>35.8833</c:v>
                </c:pt>
                <c:pt idx="2">
                  <c:v>35.8833</c:v>
                </c:pt>
                <c:pt idx="3">
                  <c:v>35.8833</c:v>
                </c:pt>
                <c:pt idx="4">
                  <c:v>35.8833</c:v>
                </c:pt>
              </c:numCache>
            </c:numRef>
          </c:yVal>
          <c:smooth val="0"/>
        </c:ser>
        <c:ser>
          <c:idx val="4"/>
          <c:order val="3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rgbClr val="FF0000"/>
                </a:solidFill>
              </a:ln>
            </c:spPr>
          </c:marker>
          <c:xVal>
            <c:numRef>
              <c:f>'data_Au (2)'!$C$74:$C$78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(2)'!$A$74:$A$78</c:f>
              <c:numCache>
                <c:formatCode>0.0000\ </c:formatCode>
                <c:ptCount val="5"/>
                <c:pt idx="0">
                  <c:v>18.9569</c:v>
                </c:pt>
                <c:pt idx="1">
                  <c:v>18.9569</c:v>
                </c:pt>
                <c:pt idx="2">
                  <c:v>18.9569</c:v>
                </c:pt>
                <c:pt idx="3">
                  <c:v>18.9569</c:v>
                </c:pt>
                <c:pt idx="4">
                  <c:v>18.9569</c:v>
                </c:pt>
              </c:numCache>
            </c:numRef>
          </c:yVal>
          <c:smooth val="0"/>
        </c:ser>
        <c:ser>
          <c:idx val="5"/>
          <c:order val="4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noFill/>
              <a:ln>
                <a:noFill/>
              </a:ln>
            </c:spPr>
          </c:marker>
          <c:xVal>
            <c:numRef>
              <c:f>'data_Au (2)'!$C$80:$C$84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(2)'!$A$80:$A$84</c:f>
              <c:numCache>
                <c:formatCode>0.0000\ </c:formatCode>
                <c:ptCount val="5"/>
                <c:pt idx="0">
                  <c:v>3.1071</c:v>
                </c:pt>
                <c:pt idx="1">
                  <c:v>3.1071</c:v>
                </c:pt>
                <c:pt idx="2">
                  <c:v>3.1071</c:v>
                </c:pt>
                <c:pt idx="3">
                  <c:v>3.1071</c:v>
                </c:pt>
                <c:pt idx="4">
                  <c:v>3.1071</c:v>
                </c:pt>
              </c:numCache>
            </c:numRef>
          </c:yVal>
          <c:smooth val="0"/>
        </c:ser>
        <c:ser>
          <c:idx val="6"/>
          <c:order val="5"/>
          <c:spPr>
            <a:ln w="3175" cmpd="sng">
              <a:solidFill>
                <a:srgbClr val="FF0000"/>
              </a:solidFill>
            </a:ln>
          </c:spPr>
          <c:xVal>
            <c:numRef>
              <c:f>'data_Au (2)'!$C$86:$C$90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(2)'!$A$86:$A$90</c:f>
              <c:numCache>
                <c:formatCode>0.0000\ </c:formatCode>
                <c:ptCount val="5"/>
                <c:pt idx="0">
                  <c:v>-12.6489</c:v>
                </c:pt>
                <c:pt idx="1">
                  <c:v>-12.6489</c:v>
                </c:pt>
                <c:pt idx="2">
                  <c:v>-12.6489</c:v>
                </c:pt>
                <c:pt idx="3">
                  <c:v>-12.6489</c:v>
                </c:pt>
                <c:pt idx="4">
                  <c:v>-12.6489</c:v>
                </c:pt>
              </c:numCache>
            </c:numRef>
          </c:yVal>
          <c:smooth val="0"/>
        </c:ser>
        <c:ser>
          <c:idx val="7"/>
          <c:order val="6"/>
          <c:spPr>
            <a:ln w="3175" cmpd="sng">
              <a:solidFill>
                <a:srgbClr val="FF0000"/>
              </a:solidFill>
            </a:ln>
          </c:spPr>
          <c:xVal>
            <c:numRef>
              <c:f>'data_Au (2)'!$C$92:$C$96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(2)'!$A$92:$A$96</c:f>
              <c:numCache>
                <c:formatCode>0.0000\ </c:formatCode>
                <c:ptCount val="5"/>
                <c:pt idx="0">
                  <c:v>-29.4648</c:v>
                </c:pt>
                <c:pt idx="1">
                  <c:v>-29.4648</c:v>
                </c:pt>
                <c:pt idx="2">
                  <c:v>-29.4648</c:v>
                </c:pt>
                <c:pt idx="3">
                  <c:v>-29.4648</c:v>
                </c:pt>
                <c:pt idx="4">
                  <c:v>-29.4648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44680"/>
        <c:axId val="-2101420536"/>
      </c:scatterChart>
      <c:valAx>
        <c:axId val="-210274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20536"/>
        <c:crosses val="autoZero"/>
        <c:crossBetween val="midCat"/>
      </c:valAx>
      <c:valAx>
        <c:axId val="-210142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4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data_12C_3!$C$68:$C$70</c:f>
              <c:numCache>
                <c:formatCode>General</c:formatCode>
                <c:ptCount val="3"/>
                <c:pt idx="0">
                  <c:v>0.7737</c:v>
                </c:pt>
                <c:pt idx="1">
                  <c:v>2.013</c:v>
                </c:pt>
                <c:pt idx="2">
                  <c:v>3.163</c:v>
                </c:pt>
              </c:numCache>
            </c:numRef>
          </c:xVal>
          <c:yVal>
            <c:numRef>
              <c:f>data_12C_3!$B$68:$B$70</c:f>
              <c:numCache>
                <c:formatCode>0.0000\ </c:formatCode>
                <c:ptCount val="3"/>
                <c:pt idx="0">
                  <c:v>33.173</c:v>
                </c:pt>
                <c:pt idx="1">
                  <c:v>39.084</c:v>
                </c:pt>
                <c:pt idx="2">
                  <c:v>43.8667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91752"/>
        <c:axId val="-2104425304"/>
      </c:scatterChart>
      <c:valAx>
        <c:axId val="-21047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425304"/>
        <c:crosses val="autoZero"/>
        <c:crossBetween val="midCat"/>
      </c:valAx>
      <c:valAx>
        <c:axId val="-2104425304"/>
        <c:scaling>
          <c:orientation val="minMax"/>
        </c:scaling>
        <c:delete val="0"/>
        <c:axPos val="l"/>
        <c:majorGridlines/>
        <c:numFmt formatCode="0.0000\ " sourceLinked="1"/>
        <c:majorTickMark val="out"/>
        <c:minorTickMark val="none"/>
        <c:tickLblPos val="nextTo"/>
        <c:crossAx val="-210479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data_12C_3!$C$72:$C$75</c:f>
              <c:numCache>
                <c:formatCode>General</c:formatCode>
                <c:ptCount val="4"/>
                <c:pt idx="0">
                  <c:v>-0.4546</c:v>
                </c:pt>
                <c:pt idx="1">
                  <c:v>0.7737</c:v>
                </c:pt>
                <c:pt idx="2">
                  <c:v>2.013</c:v>
                </c:pt>
                <c:pt idx="3">
                  <c:v>3.163</c:v>
                </c:pt>
              </c:numCache>
            </c:numRef>
          </c:xVal>
          <c:yVal>
            <c:numRef>
              <c:f>data_12C_3!$B$72:$B$75</c:f>
              <c:numCache>
                <c:formatCode>0.0000\ </c:formatCode>
                <c:ptCount val="4"/>
                <c:pt idx="0">
                  <c:v>-23.852</c:v>
                </c:pt>
                <c:pt idx="1">
                  <c:v>-27.76</c:v>
                </c:pt>
                <c:pt idx="2">
                  <c:v>-30.453</c:v>
                </c:pt>
                <c:pt idx="3">
                  <c:v>-34.3375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921944"/>
        <c:axId val="-2102594616"/>
      </c:scatterChart>
      <c:valAx>
        <c:axId val="-210292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594616"/>
        <c:crosses val="autoZero"/>
        <c:crossBetween val="midCat"/>
      </c:valAx>
      <c:valAx>
        <c:axId val="-2102594616"/>
        <c:scaling>
          <c:orientation val="minMax"/>
        </c:scaling>
        <c:delete val="0"/>
        <c:axPos val="l"/>
        <c:majorGridlines/>
        <c:numFmt formatCode="0.0000\ " sourceLinked="1"/>
        <c:majorTickMark val="out"/>
        <c:minorTickMark val="none"/>
        <c:tickLblPos val="nextTo"/>
        <c:crossAx val="-2102921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471600</xdr:colOff>
      <xdr:row>20</xdr:row>
      <xdr:rowOff>176040</xdr:rowOff>
    </xdr:from>
    <xdr:to>
      <xdr:col>13</xdr:col>
      <xdr:colOff>90360</xdr:colOff>
      <xdr:row>36</xdr:row>
      <xdr:rowOff>73440</xdr:rowOff>
    </xdr:to>
    <xdr:graphicFrame macro="">
      <xdr:nvGraphicFramePr>
        <xdr:cNvPr id="2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23</xdr:row>
      <xdr:rowOff>114300</xdr:rowOff>
    </xdr:from>
    <xdr:to>
      <xdr:col>33</xdr:col>
      <xdr:colOff>254000</xdr:colOff>
      <xdr:row>77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47</xdr:row>
      <xdr:rowOff>165100</xdr:rowOff>
    </xdr:from>
    <xdr:to>
      <xdr:col>16</xdr:col>
      <xdr:colOff>381000</xdr:colOff>
      <xdr:row>63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67</xdr:row>
      <xdr:rowOff>127000</xdr:rowOff>
    </xdr:from>
    <xdr:to>
      <xdr:col>16</xdr:col>
      <xdr:colOff>177800</xdr:colOff>
      <xdr:row>83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abSelected="1" workbookViewId="0">
      <selection activeCell="L30" sqref="L30"/>
    </sheetView>
  </sheetViews>
  <sheetFormatPr baseColWidth="10" defaultRowHeight="14" x14ac:dyDescent="0"/>
  <cols>
    <col min="1" max="1" width="13.6640625" customWidth="1"/>
  </cols>
  <sheetData>
    <row r="2" spans="1:10">
      <c r="E2" t="s">
        <v>57</v>
      </c>
    </row>
    <row r="3" spans="1:10">
      <c r="A3" t="s">
        <v>4</v>
      </c>
      <c r="B3" t="s">
        <v>45</v>
      </c>
      <c r="C3" s="11" t="s">
        <v>8</v>
      </c>
      <c r="D3" t="s">
        <v>55</v>
      </c>
      <c r="E3" t="s">
        <v>56</v>
      </c>
      <c r="F3" t="s">
        <v>55</v>
      </c>
      <c r="G3" t="s">
        <v>56</v>
      </c>
      <c r="H3" t="s">
        <v>46</v>
      </c>
      <c r="I3">
        <v>-2.590265</v>
      </c>
      <c r="J3" s="34">
        <v>-2.508302</v>
      </c>
    </row>
    <row r="4" spans="1:10">
      <c r="A4" s="15">
        <v>42.709055765004102</v>
      </c>
      <c r="B4" s="19">
        <v>35.883299999999998</v>
      </c>
      <c r="C4">
        <v>-230</v>
      </c>
      <c r="D4">
        <f>$I$3+$I$4*C4+$I$5*C4*C4+$I$6*B4+$I$7*B4*C4+$I$8*C4*C4*B4+$I$9*B4*B4+$I$10*B4*B4*C4+$I$11*B4*B4*C4*C4</f>
        <v>42.338538212458509</v>
      </c>
      <c r="E4">
        <f>A4-D4</f>
        <v>0.37051755254559282</v>
      </c>
      <c r="F4">
        <f>$J$3+$J$4*C4+$J$5*C4*C4+$J$6*B4+$J$7*B4*C4+$J$8*C4*C4*B4+$J$9*B4*B4+$J$10*B4*B4*C4+$J$11*B4*B4*C4*C4</f>
        <v>41.684180341994349</v>
      </c>
      <c r="G4">
        <f>A4-F4</f>
        <v>1.0248754230097532</v>
      </c>
      <c r="H4" t="s">
        <v>47</v>
      </c>
      <c r="I4">
        <v>-2.712E-3</v>
      </c>
      <c r="J4" s="34">
        <v>-3.3349999999999999E-3</v>
      </c>
    </row>
    <row r="5" spans="1:10">
      <c r="A5" s="15">
        <v>22.218565326719101</v>
      </c>
      <c r="B5" s="19">
        <v>18.956900000000001</v>
      </c>
      <c r="C5">
        <v>-230</v>
      </c>
      <c r="D5">
        <f>$I$3+$I$4*C5+$I$5*C5*C5+$I$6*B5+$I$7*B5*C5+$I$8*C5*C5*B5+$I$9*B5*B5+$I$10*B5*B5*C5+$I$11*B5*B5*C5*C5</f>
        <v>21.474101369654992</v>
      </c>
      <c r="E5">
        <f t="shared" ref="E5:E26" si="0">A5-D5</f>
        <v>0.74446395706410939</v>
      </c>
      <c r="F5">
        <f t="shared" ref="F5:F26" si="1">$J$3+$J$4*C5+$J$5*C5*C5+$J$6*B5+$J$7*B5*C5+$J$8*C5*C5*B5+$J$9*B5*B5+$J$10*B5*B5*C5+$J$11*B5*B5*C5*C5</f>
        <v>21.127565465903153</v>
      </c>
      <c r="G5">
        <f t="shared" ref="G5:G26" si="2">A5-F5</f>
        <v>1.0909998608159484</v>
      </c>
      <c r="H5" t="s">
        <v>48</v>
      </c>
      <c r="I5">
        <v>-3.0000000000000001E-6</v>
      </c>
      <c r="J5" s="34">
        <v>-3.9999999999999998E-6</v>
      </c>
    </row>
    <row r="6" spans="1:10">
      <c r="A6" s="15">
        <v>1.7094000444164801</v>
      </c>
      <c r="B6" s="19">
        <v>3.1071</v>
      </c>
      <c r="C6">
        <v>-230</v>
      </c>
      <c r="D6">
        <f t="shared" ref="D6:D26" si="3">$I$3+$I$4*C6+$I$5*C6*C6+$I$6*B6+$I$7*B6*C6+$I$8*C6*C6*B6+$I$9*B6*B6+$I$10*B6*B6*C6+$I$11*B6*B6*C6*C6</f>
        <v>1.7595942966901896</v>
      </c>
      <c r="E6">
        <f t="shared" si="0"/>
        <v>-5.019425227370955E-2</v>
      </c>
      <c r="F6">
        <f t="shared" si="1"/>
        <v>1.8342924412151498</v>
      </c>
      <c r="G6">
        <f t="shared" si="2"/>
        <v>-0.1248923967986697</v>
      </c>
      <c r="H6" t="s">
        <v>49</v>
      </c>
      <c r="I6">
        <v>1.3134570000000001</v>
      </c>
      <c r="J6" s="34">
        <v>1.3019320000000001</v>
      </c>
    </row>
    <row r="7" spans="1:10">
      <c r="A7" s="15">
        <v>-18.8012031741976</v>
      </c>
      <c r="B7" s="19">
        <v>-12.648899999999999</v>
      </c>
      <c r="C7">
        <v>-230</v>
      </c>
      <c r="D7">
        <f t="shared" si="3"/>
        <v>-18.008052740182617</v>
      </c>
      <c r="E7">
        <f t="shared" si="0"/>
        <v>-0.79315043401498286</v>
      </c>
      <c r="F7">
        <f t="shared" si="1"/>
        <v>-17.387130301852849</v>
      </c>
      <c r="G7">
        <f t="shared" si="2"/>
        <v>-1.4140728723447502</v>
      </c>
      <c r="H7" t="s">
        <v>50</v>
      </c>
      <c r="I7">
        <v>2.7E-4</v>
      </c>
      <c r="J7" s="34">
        <v>3.6000000000000002E-4</v>
      </c>
    </row>
    <row r="8" spans="1:10">
      <c r="A8" s="15">
        <v>-39.296000173094697</v>
      </c>
      <c r="B8" s="19">
        <v>-29.4648</v>
      </c>
      <c r="C8">
        <v>-230</v>
      </c>
      <c r="D8">
        <f t="shared" si="3"/>
        <v>-39.292236217312649</v>
      </c>
      <c r="E8">
        <f t="shared" si="0"/>
        <v>-3.763955782048356E-3</v>
      </c>
      <c r="F8">
        <f t="shared" si="1"/>
        <v>-37.948127380918407</v>
      </c>
      <c r="G8">
        <f t="shared" si="2"/>
        <v>-1.3478727921762896</v>
      </c>
      <c r="H8" t="s">
        <v>51</v>
      </c>
      <c r="I8">
        <v>0</v>
      </c>
      <c r="J8" s="34">
        <v>0</v>
      </c>
    </row>
    <row r="9" spans="1:10">
      <c r="A9" s="15"/>
      <c r="B9" s="13"/>
      <c r="H9" t="s">
        <v>52</v>
      </c>
      <c r="I9">
        <v>5.7899999999999998E-4</v>
      </c>
      <c r="J9" s="34">
        <v>6.0499999999999996E-4</v>
      </c>
    </row>
    <row r="10" spans="1:10">
      <c r="A10" s="15">
        <v>42.709055765004102</v>
      </c>
      <c r="B10" s="22">
        <v>39.685099999999998</v>
      </c>
      <c r="C10">
        <v>-502</v>
      </c>
      <c r="D10">
        <f t="shared" si="3"/>
        <v>42.510358602187708</v>
      </c>
      <c r="E10">
        <f t="shared" si="0"/>
        <v>0.19869716281639427</v>
      </c>
      <c r="F10">
        <f t="shared" si="1"/>
        <v>41.234270988228999</v>
      </c>
      <c r="G10">
        <f t="shared" si="2"/>
        <v>1.4747847767751026</v>
      </c>
      <c r="H10" t="s">
        <v>53</v>
      </c>
      <c r="I10">
        <v>3.9999999999999998E-6</v>
      </c>
      <c r="J10" s="34">
        <v>3.0000000000000001E-6</v>
      </c>
    </row>
    <row r="11" spans="1:10">
      <c r="A11" s="15">
        <v>22.218565326719101</v>
      </c>
      <c r="B11" s="22">
        <v>20.9483</v>
      </c>
      <c r="C11">
        <v>-502</v>
      </c>
      <c r="D11">
        <f t="shared" si="3"/>
        <v>22.063415802140192</v>
      </c>
      <c r="E11">
        <f t="shared" si="0"/>
        <v>0.15514952457890985</v>
      </c>
      <c r="F11">
        <f t="shared" si="1"/>
        <v>21.249950362726114</v>
      </c>
      <c r="G11">
        <f t="shared" si="2"/>
        <v>0.9686149639929873</v>
      </c>
      <c r="H11" t="s">
        <v>54</v>
      </c>
      <c r="I11">
        <v>0</v>
      </c>
      <c r="J11" s="34">
        <v>0</v>
      </c>
    </row>
    <row r="12" spans="1:10">
      <c r="A12" s="15">
        <v>1.7094000444164801</v>
      </c>
      <c r="B12" s="22">
        <v>3.1838600000000001</v>
      </c>
      <c r="C12">
        <v>-502</v>
      </c>
      <c r="D12">
        <f t="shared" si="3"/>
        <v>1.7509840973500721</v>
      </c>
      <c r="E12">
        <f t="shared" si="0"/>
        <v>-4.1584052933592019E-2</v>
      </c>
      <c r="F12">
        <f t="shared" si="1"/>
        <v>1.7185006333058608</v>
      </c>
      <c r="G12">
        <f t="shared" si="2"/>
        <v>-9.1005888893807008E-3</v>
      </c>
    </row>
    <row r="13" spans="1:10">
      <c r="A13" s="15">
        <v>-18.8012031741976</v>
      </c>
      <c r="B13" s="22">
        <v>-14.5969</v>
      </c>
      <c r="C13">
        <v>-502</v>
      </c>
      <c r="D13">
        <f t="shared" si="3"/>
        <v>-19.483265957952696</v>
      </c>
      <c r="E13">
        <f t="shared" si="0"/>
        <v>0.68206278375509655</v>
      </c>
      <c r="F13">
        <f t="shared" si="1"/>
        <v>-18.400343052938616</v>
      </c>
      <c r="G13">
        <f t="shared" si="2"/>
        <v>-0.40086012125898307</v>
      </c>
    </row>
    <row r="14" spans="1:10">
      <c r="A14" s="15">
        <v>-39.296000173094697</v>
      </c>
      <c r="B14" s="22">
        <v>-33.285699999999999</v>
      </c>
      <c r="C14">
        <v>-502</v>
      </c>
      <c r="D14">
        <f t="shared" si="3"/>
        <v>-42.775888038096205</v>
      </c>
      <c r="E14">
        <f t="shared" si="0"/>
        <v>3.4798878650015084</v>
      </c>
      <c r="F14">
        <f t="shared" si="1"/>
        <v>-40.16072624826549</v>
      </c>
      <c r="G14">
        <f t="shared" si="2"/>
        <v>0.86472607517079325</v>
      </c>
    </row>
    <row r="15" spans="1:10">
      <c r="A15" s="15"/>
    </row>
    <row r="16" spans="1:10">
      <c r="A16" s="15">
        <v>42.709055765004102</v>
      </c>
      <c r="B16" s="22">
        <v>36.278399999999998</v>
      </c>
      <c r="C16">
        <v>-187</v>
      </c>
      <c r="D16">
        <f t="shared" si="3"/>
        <v>43.407969342991358</v>
      </c>
      <c r="E16">
        <f t="shared" si="0"/>
        <v>-0.69891357798725551</v>
      </c>
      <c r="F16">
        <f t="shared" si="1"/>
        <v>42.823124362288645</v>
      </c>
      <c r="G16">
        <f t="shared" si="2"/>
        <v>-0.11406859728454322</v>
      </c>
    </row>
    <row r="17" spans="1:17">
      <c r="A17" s="15">
        <v>22.218565326719101</v>
      </c>
      <c r="B17" s="22">
        <v>19.205300000000001</v>
      </c>
      <c r="C17">
        <v>-187</v>
      </c>
      <c r="D17">
        <f t="shared" si="3"/>
        <v>22.005297565472794</v>
      </c>
      <c r="E17">
        <f t="shared" si="0"/>
        <v>0.21326776124630697</v>
      </c>
      <c r="F17">
        <f t="shared" si="1"/>
        <v>21.702789959715965</v>
      </c>
      <c r="G17">
        <f t="shared" si="2"/>
        <v>0.51577536700313686</v>
      </c>
    </row>
    <row r="18" spans="1:17">
      <c r="A18" s="15">
        <v>1.7094000444164801</v>
      </c>
      <c r="B18" s="22">
        <v>2.98645</v>
      </c>
      <c r="C18">
        <v>-187</v>
      </c>
      <c r="D18">
        <f t="shared" si="3"/>
        <v>1.582252505821178</v>
      </c>
      <c r="E18">
        <f t="shared" si="0"/>
        <v>0.12714753859530203</v>
      </c>
      <c r="F18">
        <f t="shared" si="1"/>
        <v>1.6629664382785103</v>
      </c>
      <c r="G18">
        <f t="shared" si="2"/>
        <v>4.6433606137969763E-2</v>
      </c>
    </row>
    <row r="19" spans="1:17">
      <c r="A19" s="15">
        <v>-18.8012031741976</v>
      </c>
      <c r="B19" s="22">
        <v>-13.1571</v>
      </c>
      <c r="C19">
        <v>-187</v>
      </c>
      <c r="D19">
        <f t="shared" si="3"/>
        <v>-18.834266584089288</v>
      </c>
      <c r="E19">
        <f t="shared" si="0"/>
        <v>3.3063409891688877E-2</v>
      </c>
      <c r="F19">
        <f t="shared" si="1"/>
        <v>-18.260829736861961</v>
      </c>
      <c r="G19">
        <f t="shared" si="2"/>
        <v>-0.54037343733563858</v>
      </c>
    </row>
    <row r="20" spans="1:17">
      <c r="A20" s="15">
        <v>-39.296000173094697</v>
      </c>
      <c r="B20" s="22">
        <v>-30.440100000000001</v>
      </c>
      <c r="C20">
        <v>-187</v>
      </c>
      <c r="D20">
        <f t="shared" si="3"/>
        <v>-40.789465123973699</v>
      </c>
      <c r="E20">
        <f t="shared" si="0"/>
        <v>1.4934649508790017</v>
      </c>
      <c r="F20">
        <f t="shared" si="1"/>
        <v>-39.565475354927557</v>
      </c>
      <c r="G20">
        <f t="shared" si="2"/>
        <v>0.26947518183285979</v>
      </c>
    </row>
    <row r="21" spans="1:17">
      <c r="A21" s="15"/>
      <c r="E21">
        <f t="shared" si="0"/>
        <v>0</v>
      </c>
    </row>
    <row r="22" spans="1:17">
      <c r="A22" s="15">
        <v>42.709055765004102</v>
      </c>
      <c r="B22" s="22">
        <v>33.173000000000002</v>
      </c>
      <c r="C22">
        <v>114</v>
      </c>
      <c r="D22">
        <f t="shared" si="3"/>
        <v>42.792916607515011</v>
      </c>
      <c r="E22">
        <f t="shared" si="0"/>
        <v>-8.386084251090864E-2</v>
      </c>
      <c r="F22">
        <f t="shared" si="1"/>
        <v>42.652058344763013</v>
      </c>
      <c r="G22">
        <f t="shared" si="2"/>
        <v>5.6997420241089003E-2</v>
      </c>
    </row>
    <row r="23" spans="1:17">
      <c r="A23" s="15">
        <v>22.218565326719101</v>
      </c>
      <c r="B23" s="22">
        <v>18.388400000000001</v>
      </c>
      <c r="C23">
        <v>114</v>
      </c>
      <c r="D23">
        <f t="shared" si="3"/>
        <v>22.129914569269605</v>
      </c>
      <c r="E23">
        <f t="shared" si="0"/>
        <v>8.8650757449496354E-2</v>
      </c>
      <c r="F23">
        <f t="shared" si="1"/>
        <v>22.074842516868319</v>
      </c>
      <c r="G23">
        <f t="shared" si="2"/>
        <v>0.14372280985078234</v>
      </c>
    </row>
    <row r="24" spans="1:17">
      <c r="A24" s="15">
        <v>1.7094000444164801</v>
      </c>
      <c r="B24" s="22">
        <v>3.32605</v>
      </c>
      <c r="C24">
        <v>114</v>
      </c>
      <c r="D24">
        <f t="shared" si="3"/>
        <v>1.544028273753588</v>
      </c>
      <c r="E24">
        <f t="shared" si="0"/>
        <v>0.1653717706628921</v>
      </c>
      <c r="F24">
        <f t="shared" si="1"/>
        <v>1.536792310946568</v>
      </c>
      <c r="G24">
        <f t="shared" si="2"/>
        <v>0.17260773346991209</v>
      </c>
    </row>
    <row r="25" spans="1:17">
      <c r="A25" s="15">
        <v>-18.8012031741976</v>
      </c>
      <c r="B25" s="22">
        <v>-11.678000000000001</v>
      </c>
      <c r="C25">
        <v>114</v>
      </c>
      <c r="D25">
        <f t="shared" si="3"/>
        <v>-18.49527185306</v>
      </c>
      <c r="E25">
        <f t="shared" si="0"/>
        <v>-0.30593132113759935</v>
      </c>
      <c r="F25">
        <f t="shared" si="1"/>
        <v>-18.494555243252002</v>
      </c>
      <c r="G25">
        <f t="shared" si="2"/>
        <v>-0.30664793094559784</v>
      </c>
      <c r="L25" s="34"/>
      <c r="M25" s="39"/>
      <c r="N25" s="39"/>
      <c r="O25" s="39"/>
    </row>
    <row r="26" spans="1:17">
      <c r="A26" s="15">
        <v>-39.296000173094697</v>
      </c>
      <c r="B26" s="22">
        <v>-27.76</v>
      </c>
      <c r="C26">
        <v>114</v>
      </c>
      <c r="D26">
        <f t="shared" si="3"/>
        <v>-39.456850904</v>
      </c>
      <c r="E26">
        <f t="shared" si="0"/>
        <v>0.16085073090530244</v>
      </c>
      <c r="F26">
        <f t="shared" si="1"/>
        <v>-39.491603852799997</v>
      </c>
      <c r="G26">
        <f t="shared" si="2"/>
        <v>0.19560367970530024</v>
      </c>
      <c r="L26" s="34"/>
      <c r="M26" s="34"/>
      <c r="N26" s="34"/>
      <c r="O26" s="34"/>
      <c r="Q26" s="34"/>
    </row>
    <row r="27" spans="1:17">
      <c r="A27" s="15"/>
      <c r="L27" s="34"/>
      <c r="M27" s="34"/>
      <c r="N27" s="34"/>
      <c r="O27" s="34"/>
      <c r="Q27" s="34"/>
    </row>
    <row r="28" spans="1:17">
      <c r="A28" s="15"/>
      <c r="B28" s="19"/>
      <c r="L28" s="39"/>
      <c r="M28" s="39"/>
      <c r="N28" s="39"/>
    </row>
    <row r="29" spans="1:17">
      <c r="A29" s="15"/>
      <c r="B29" s="19"/>
      <c r="L29" s="34"/>
      <c r="M29" s="34"/>
      <c r="N29" s="34"/>
      <c r="O29" s="34"/>
    </row>
    <row r="30" spans="1:17">
      <c r="A30" s="15"/>
      <c r="B30" s="19"/>
    </row>
    <row r="31" spans="1:17">
      <c r="A31" s="15"/>
      <c r="B31" s="19"/>
    </row>
    <row r="32" spans="1:17">
      <c r="A32" s="15"/>
      <c r="B32" s="1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H5" sqref="H5"/>
    </sheetView>
  </sheetViews>
  <sheetFormatPr baseColWidth="10" defaultColWidth="8.83203125" defaultRowHeight="14" x14ac:dyDescent="0"/>
  <sheetData>
    <row r="1" spans="1:9">
      <c r="B1" s="1" t="s">
        <v>0</v>
      </c>
      <c r="C1" s="2" t="s">
        <v>1</v>
      </c>
      <c r="E1" s="3"/>
      <c r="F1" s="3"/>
      <c r="H1" s="4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3</v>
      </c>
      <c r="D3" t="s">
        <v>3</v>
      </c>
    </row>
    <row r="4" spans="1:9">
      <c r="A4" t="s">
        <v>4</v>
      </c>
      <c r="B4" t="s">
        <v>5</v>
      </c>
      <c r="C4" s="11" t="s">
        <v>6</v>
      </c>
      <c r="D4" t="s">
        <v>7</v>
      </c>
      <c r="E4" s="11" t="s">
        <v>8</v>
      </c>
      <c r="F4" t="s">
        <v>9</v>
      </c>
      <c r="H4" s="11" t="s">
        <v>10</v>
      </c>
    </row>
    <row r="5" spans="1:9">
      <c r="A5" s="12">
        <v>42.709055765004102</v>
      </c>
      <c r="B5" s="13"/>
      <c r="C5" s="14">
        <v>-2.8454799999999998</v>
      </c>
      <c r="D5">
        <v>-2.831</v>
      </c>
      <c r="F5" t="s">
        <v>5</v>
      </c>
    </row>
    <row r="6" spans="1:9">
      <c r="A6">
        <v>22.218565326719101</v>
      </c>
      <c r="B6" s="14">
        <v>12.8522</v>
      </c>
      <c r="C6" s="14">
        <v>-2.8454799999999998</v>
      </c>
    </row>
    <row r="7" spans="1:9">
      <c r="A7">
        <v>1.7094000444164801</v>
      </c>
      <c r="B7" s="14">
        <v>0.99982400000000005</v>
      </c>
      <c r="C7" s="14">
        <v>-2.8454799999999998</v>
      </c>
      <c r="F7">
        <v>12.85</v>
      </c>
    </row>
    <row r="8" spans="1:9">
      <c r="A8">
        <v>-18.8012031741976</v>
      </c>
      <c r="B8" s="14">
        <v>-10.6775</v>
      </c>
      <c r="C8" s="14">
        <v>-2.8454799999999998</v>
      </c>
      <c r="F8">
        <v>0.99890000000000001</v>
      </c>
    </row>
    <row r="9" spans="1:9">
      <c r="A9" s="15">
        <v>-39.296000173094697</v>
      </c>
      <c r="B9" s="14">
        <v>-22.319400000000002</v>
      </c>
      <c r="C9" s="14">
        <v>-2.8454799999999998</v>
      </c>
      <c r="F9">
        <v>-10.68</v>
      </c>
    </row>
    <row r="10" spans="1:9">
      <c r="B10" s="13"/>
      <c r="C10" s="16"/>
      <c r="F10">
        <v>-22.32</v>
      </c>
    </row>
    <row r="11" spans="1:9">
      <c r="A11">
        <v>42.709055765004102</v>
      </c>
      <c r="B11" s="14">
        <v>30.128900000000002</v>
      </c>
      <c r="C11" s="14">
        <v>-1.5489299999999999</v>
      </c>
      <c r="D11">
        <v>-1.5309999999999999</v>
      </c>
    </row>
    <row r="12" spans="1:9">
      <c r="A12">
        <v>22.218565326719101</v>
      </c>
      <c r="B12" s="14">
        <v>15.922499999999999</v>
      </c>
      <c r="C12" s="14">
        <v>-1.5489299999999999</v>
      </c>
      <c r="F12">
        <v>30.13</v>
      </c>
    </row>
    <row r="13" spans="1:9">
      <c r="A13">
        <v>1.7094000444164801</v>
      </c>
      <c r="B13" s="14">
        <v>2.0128200000000001</v>
      </c>
      <c r="C13" s="14">
        <v>-1.5489299999999999</v>
      </c>
      <c r="F13">
        <v>15.92</v>
      </c>
    </row>
    <row r="14" spans="1:9">
      <c r="A14">
        <v>-18.8012031741976</v>
      </c>
      <c r="B14" s="14">
        <f>-11.8748</f>
        <v>-11.8748</v>
      </c>
      <c r="C14" s="14">
        <v>-1.5489299999999999</v>
      </c>
      <c r="F14">
        <v>2.0129999999999999</v>
      </c>
    </row>
    <row r="15" spans="1:9">
      <c r="A15">
        <v>-39.296000173094697</v>
      </c>
      <c r="B15" s="14">
        <v>-26.8309</v>
      </c>
      <c r="C15" s="14">
        <v>-1.5489299999999999</v>
      </c>
      <c r="F15">
        <v>-11.87</v>
      </c>
    </row>
    <row r="16" spans="1:9">
      <c r="B16" s="13"/>
      <c r="F16">
        <v>-26.83</v>
      </c>
    </row>
    <row r="17" spans="1:6">
      <c r="A17">
        <v>42.709055765004102</v>
      </c>
      <c r="B17" s="14">
        <v>35.883299999999998</v>
      </c>
      <c r="C17" s="14">
        <v>-0.262797</v>
      </c>
      <c r="D17">
        <v>-0.26319999999999999</v>
      </c>
    </row>
    <row r="18" spans="1:6">
      <c r="A18">
        <v>22.218565326719101</v>
      </c>
      <c r="B18" s="14">
        <v>18.956900000000001</v>
      </c>
      <c r="C18" s="14">
        <v>-0.262797</v>
      </c>
      <c r="F18">
        <v>35.880000000000003</v>
      </c>
    </row>
    <row r="19" spans="1:6">
      <c r="A19">
        <v>1.7094000444164801</v>
      </c>
      <c r="B19" s="14">
        <v>3.1071</v>
      </c>
      <c r="C19" s="14">
        <v>-0.262797</v>
      </c>
      <c r="F19">
        <v>18.96</v>
      </c>
    </row>
    <row r="20" spans="1:6">
      <c r="A20">
        <v>-18.8012031741976</v>
      </c>
      <c r="B20" s="14">
        <v>-12.648899999999999</v>
      </c>
      <c r="C20" s="14">
        <v>-0.262797</v>
      </c>
      <c r="F20">
        <v>3.1070000000000002</v>
      </c>
    </row>
    <row r="21" spans="1:6">
      <c r="A21">
        <v>-39.296000173094697</v>
      </c>
      <c r="B21" s="14">
        <v>-29.4648</v>
      </c>
      <c r="C21" s="14">
        <v>-0.262797</v>
      </c>
      <c r="F21">
        <v>-12.65</v>
      </c>
    </row>
    <row r="22" spans="1:6">
      <c r="B22" s="13"/>
      <c r="F22">
        <v>-29.46</v>
      </c>
    </row>
    <row r="23" spans="1:6">
      <c r="A23">
        <v>42.709055765004102</v>
      </c>
      <c r="B23" s="14">
        <v>41.093800000000002</v>
      </c>
      <c r="C23" s="14">
        <v>1.0010300000000001</v>
      </c>
      <c r="D23">
        <v>0.98409999999999997</v>
      </c>
    </row>
    <row r="24" spans="1:6">
      <c r="A24">
        <v>22.218565326719101</v>
      </c>
      <c r="B24" s="14">
        <v>22.236499999999999</v>
      </c>
      <c r="C24" s="14">
        <v>1.0010300000000001</v>
      </c>
    </row>
    <row r="25" spans="1:6">
      <c r="A25">
        <v>1.7094000444164801</v>
      </c>
      <c r="B25" s="14">
        <v>4.3337399999999997</v>
      </c>
      <c r="C25" s="14">
        <v>1.0010300000000001</v>
      </c>
    </row>
    <row r="26" spans="1:6">
      <c r="A26">
        <v>-18.8012031741976</v>
      </c>
      <c r="B26" s="14">
        <v>-13.5036</v>
      </c>
      <c r="C26" s="14">
        <v>1.0010300000000001</v>
      </c>
    </row>
    <row r="27" spans="1:6">
      <c r="A27">
        <v>-39.296000173094697</v>
      </c>
      <c r="B27" s="14">
        <v>-32.403700000000001</v>
      </c>
      <c r="C27" s="14">
        <v>1.0010300000000001</v>
      </c>
    </row>
    <row r="28" spans="1:6">
      <c r="B28" s="13"/>
    </row>
    <row r="29" spans="1:6">
      <c r="A29">
        <v>42.709055765004102</v>
      </c>
      <c r="B29" s="14">
        <v>46.326000000000001</v>
      </c>
      <c r="C29" s="14">
        <v>2.2831700000000001</v>
      </c>
      <c r="D29">
        <v>2.2690000000000001</v>
      </c>
    </row>
    <row r="30" spans="1:6">
      <c r="A30">
        <v>22.218565326719101</v>
      </c>
      <c r="B30" s="14">
        <v>26.558700000000002</v>
      </c>
      <c r="C30" s="14">
        <v>2.2831700000000001</v>
      </c>
    </row>
    <row r="31" spans="1:6">
      <c r="A31">
        <v>1.7094000444164801</v>
      </c>
      <c r="B31" s="14">
        <v>5.6348799999999999</v>
      </c>
      <c r="C31" s="14">
        <v>2.2831700000000001</v>
      </c>
    </row>
    <row r="32" spans="1:6">
      <c r="A32">
        <v>-18.8012031741976</v>
      </c>
      <c r="B32" s="14">
        <v>-15.221</v>
      </c>
      <c r="C32" s="14">
        <v>2.2831700000000001</v>
      </c>
    </row>
    <row r="33" spans="1:3">
      <c r="A33">
        <v>-39.296000173094697</v>
      </c>
      <c r="B33" s="14">
        <v>-36.549500000000002</v>
      </c>
      <c r="C33" s="14">
        <v>2.2831700000000001</v>
      </c>
    </row>
    <row r="36" spans="1:3">
      <c r="A36" s="11" t="s">
        <v>6</v>
      </c>
    </row>
    <row r="37" spans="1:3">
      <c r="A37" s="13" t="s">
        <v>11</v>
      </c>
      <c r="B37" t="s">
        <v>12</v>
      </c>
    </row>
    <row r="38" spans="1:3">
      <c r="A38" s="13">
        <v>2.2759</v>
      </c>
      <c r="B38">
        <v>2.2440000000000002</v>
      </c>
    </row>
    <row r="39" spans="1:3">
      <c r="A39" s="16">
        <v>0.39700000000000002</v>
      </c>
      <c r="B39">
        <v>1.028</v>
      </c>
    </row>
    <row r="40" spans="1:3">
      <c r="A40" s="13">
        <v>0.39950000000000002</v>
      </c>
      <c r="B40">
        <v>-0.24010000000000001</v>
      </c>
    </row>
    <row r="41" spans="1:3">
      <c r="A41" s="13">
        <v>-1.5409999999999999</v>
      </c>
      <c r="B41">
        <v>-1.522</v>
      </c>
    </row>
    <row r="42" spans="1:3">
      <c r="A42" s="13">
        <v>-2.8079999999999998</v>
      </c>
      <c r="B42">
        <v>-2.794</v>
      </c>
    </row>
    <row r="67" spans="1:4">
      <c r="A67" t="s">
        <v>13</v>
      </c>
    </row>
    <row r="68" spans="1:4">
      <c r="A68" t="s">
        <v>4</v>
      </c>
      <c r="B68" t="s">
        <v>5</v>
      </c>
      <c r="C68" s="11" t="s">
        <v>14</v>
      </c>
      <c r="D68" s="11" t="s">
        <v>8</v>
      </c>
    </row>
  </sheetData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D31" sqref="D31"/>
    </sheetView>
  </sheetViews>
  <sheetFormatPr baseColWidth="10" defaultColWidth="8.83203125" defaultRowHeight="14" x14ac:dyDescent="0"/>
  <cols>
    <col min="1" max="1" width="11.6640625" customWidth="1"/>
    <col min="2" max="2" width="12.1640625" customWidth="1"/>
    <col min="3" max="3" width="12" customWidth="1"/>
    <col min="4" max="4" width="11.5" customWidth="1"/>
    <col min="6" max="6" width="15" customWidth="1"/>
    <col min="7" max="7" width="18.1640625" customWidth="1"/>
  </cols>
  <sheetData>
    <row r="1" spans="1:9">
      <c r="B1" s="1" t="s">
        <v>0</v>
      </c>
      <c r="C1" s="2" t="s">
        <v>1</v>
      </c>
      <c r="E1" s="3"/>
      <c r="F1" s="3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15</v>
      </c>
    </row>
    <row r="4" spans="1:9">
      <c r="A4" t="s">
        <v>4</v>
      </c>
      <c r="B4" t="s">
        <v>5</v>
      </c>
      <c r="C4" s="11" t="s">
        <v>6</v>
      </c>
      <c r="D4" s="11" t="s">
        <v>8</v>
      </c>
    </row>
    <row r="5" spans="1:9">
      <c r="A5" s="12">
        <v>42.709055765004102</v>
      </c>
      <c r="B5" s="13"/>
      <c r="C5" s="17">
        <v>-2.794</v>
      </c>
      <c r="D5">
        <f>AVERAGE(B2:C2)</f>
        <v>-230</v>
      </c>
    </row>
    <row r="6" spans="1:9">
      <c r="A6">
        <v>22.218565326719101</v>
      </c>
      <c r="B6" s="14">
        <v>12.8522</v>
      </c>
      <c r="C6" s="17">
        <v>-2.794</v>
      </c>
      <c r="D6">
        <v>-230</v>
      </c>
    </row>
    <row r="7" spans="1:9">
      <c r="A7">
        <v>1.7094000444164801</v>
      </c>
      <c r="B7" s="14">
        <v>0.99982400000000005</v>
      </c>
      <c r="C7" s="17">
        <v>-2.794</v>
      </c>
      <c r="D7">
        <v>-230</v>
      </c>
    </row>
    <row r="8" spans="1:9">
      <c r="A8">
        <v>-18.8012031741976</v>
      </c>
      <c r="B8" s="14">
        <v>-10.6775</v>
      </c>
      <c r="C8" s="17">
        <v>-2.794</v>
      </c>
      <c r="D8">
        <v>-230</v>
      </c>
    </row>
    <row r="9" spans="1:9">
      <c r="A9" s="15">
        <v>-39.296000173094697</v>
      </c>
      <c r="B9" s="14">
        <v>-22.319400000000002</v>
      </c>
      <c r="C9" s="17">
        <v>-2.794</v>
      </c>
      <c r="D9">
        <v>-230</v>
      </c>
    </row>
    <row r="10" spans="1:9">
      <c r="B10" s="13"/>
      <c r="C10" s="16"/>
    </row>
    <row r="11" spans="1:9">
      <c r="A11">
        <v>42.709055765004102</v>
      </c>
      <c r="B11" s="14">
        <v>30.128900000000002</v>
      </c>
      <c r="C11" s="17">
        <v>-1.518</v>
      </c>
      <c r="D11">
        <v>-230</v>
      </c>
    </row>
    <row r="12" spans="1:9">
      <c r="A12">
        <v>22.218565326719101</v>
      </c>
      <c r="B12" s="14">
        <v>15.922499999999999</v>
      </c>
      <c r="C12" s="17">
        <v>-1.518</v>
      </c>
      <c r="D12">
        <v>-230</v>
      </c>
    </row>
    <row r="13" spans="1:9">
      <c r="A13">
        <v>1.7094000444164801</v>
      </c>
      <c r="B13" s="14">
        <v>2.0128200000000001</v>
      </c>
      <c r="C13" s="17">
        <v>-1.518</v>
      </c>
      <c r="D13">
        <v>-230</v>
      </c>
    </row>
    <row r="14" spans="1:9">
      <c r="A14">
        <v>-18.8012031741976</v>
      </c>
      <c r="B14" s="14">
        <f>-11.8748</f>
        <v>-11.8748</v>
      </c>
      <c r="C14" s="17">
        <v>-1.518</v>
      </c>
      <c r="D14">
        <v>-230</v>
      </c>
    </row>
    <row r="15" spans="1:9">
      <c r="A15">
        <v>-39.296000173094697</v>
      </c>
      <c r="B15" s="14">
        <v>-26.8309</v>
      </c>
      <c r="C15" s="17">
        <v>-1.518</v>
      </c>
      <c r="D15">
        <v>-230</v>
      </c>
    </row>
    <row r="16" spans="1:9">
      <c r="B16" s="13"/>
    </row>
    <row r="17" spans="1:4">
      <c r="A17" s="18">
        <v>42.709055765004102</v>
      </c>
      <c r="B17" s="19">
        <v>35.883299999999998</v>
      </c>
      <c r="C17" s="20">
        <v>-0.24010000000000001</v>
      </c>
      <c r="D17" s="18">
        <v>-230</v>
      </c>
    </row>
    <row r="18" spans="1:4">
      <c r="A18" s="18">
        <v>22.218565326719101</v>
      </c>
      <c r="B18" s="19">
        <v>18.956900000000001</v>
      </c>
      <c r="C18" s="20">
        <v>-0.24010000000000001</v>
      </c>
      <c r="D18" s="18">
        <v>-230</v>
      </c>
    </row>
    <row r="19" spans="1:4">
      <c r="A19" s="18">
        <v>1.7094000444164801</v>
      </c>
      <c r="B19" s="19">
        <v>3.1071</v>
      </c>
      <c r="C19" s="20">
        <v>-0.24010000000000001</v>
      </c>
      <c r="D19" s="18">
        <v>-230</v>
      </c>
    </row>
    <row r="20" spans="1:4">
      <c r="A20" s="18">
        <v>-18.8012031741976</v>
      </c>
      <c r="B20" s="19">
        <v>-12.648899999999999</v>
      </c>
      <c r="C20" s="20">
        <v>-0.24010000000000001</v>
      </c>
      <c r="D20" s="18">
        <v>-230</v>
      </c>
    </row>
    <row r="21" spans="1:4">
      <c r="A21" s="18">
        <v>-39.296000173094697</v>
      </c>
      <c r="B21" s="19">
        <v>-29.4648</v>
      </c>
      <c r="C21" s="20">
        <v>-0.24010000000000001</v>
      </c>
      <c r="D21" s="18">
        <v>-230</v>
      </c>
    </row>
    <row r="22" spans="1:4">
      <c r="B22" s="13"/>
    </row>
    <row r="23" spans="1:4">
      <c r="A23">
        <v>42.709055765004102</v>
      </c>
      <c r="B23" s="14">
        <v>41.093800000000002</v>
      </c>
      <c r="C23" s="17">
        <v>1.024</v>
      </c>
      <c r="D23">
        <v>-230</v>
      </c>
    </row>
    <row r="24" spans="1:4">
      <c r="A24">
        <v>22.218565326719101</v>
      </c>
      <c r="B24" s="14">
        <v>22.236499999999999</v>
      </c>
      <c r="C24" s="17">
        <v>1.024</v>
      </c>
      <c r="D24">
        <v>-230</v>
      </c>
    </row>
    <row r="25" spans="1:4">
      <c r="A25">
        <v>1.7094000444164801</v>
      </c>
      <c r="B25" s="14">
        <v>4.3337399999999997</v>
      </c>
      <c r="C25" s="17">
        <v>1.024</v>
      </c>
      <c r="D25">
        <v>-230</v>
      </c>
    </row>
    <row r="26" spans="1:4">
      <c r="A26">
        <v>-18.8012031741976</v>
      </c>
      <c r="B26" s="14">
        <v>-13.5036</v>
      </c>
      <c r="C26" s="17">
        <v>1.024</v>
      </c>
      <c r="D26">
        <v>-230</v>
      </c>
    </row>
    <row r="27" spans="1:4">
      <c r="A27">
        <v>-39.296000173094697</v>
      </c>
      <c r="B27" s="14">
        <v>-32.403700000000001</v>
      </c>
      <c r="C27" s="17">
        <v>1.024</v>
      </c>
      <c r="D27">
        <v>-230</v>
      </c>
    </row>
    <row r="28" spans="1:4">
      <c r="B28" s="13"/>
    </row>
    <row r="29" spans="1:4">
      <c r="A29">
        <v>42.709055765004102</v>
      </c>
      <c r="B29" s="14">
        <v>46.326000000000001</v>
      </c>
      <c r="C29" s="17">
        <v>2.2410000000000001</v>
      </c>
      <c r="D29">
        <v>-230</v>
      </c>
    </row>
    <row r="30" spans="1:4">
      <c r="A30">
        <v>22.218565326719101</v>
      </c>
      <c r="B30" s="14">
        <v>26.558700000000002</v>
      </c>
      <c r="C30" s="17">
        <v>2.2410000000000001</v>
      </c>
      <c r="D30">
        <v>-230</v>
      </c>
    </row>
    <row r="31" spans="1:4">
      <c r="A31">
        <v>1.7094000444164801</v>
      </c>
      <c r="B31" s="14">
        <v>5.6348799999999999</v>
      </c>
      <c r="C31" s="17">
        <v>2.2410000000000001</v>
      </c>
      <c r="D31">
        <v>-230</v>
      </c>
    </row>
    <row r="32" spans="1:4">
      <c r="A32">
        <v>-18.8012031741976</v>
      </c>
      <c r="B32" s="14">
        <v>-15.221</v>
      </c>
      <c r="C32" s="17">
        <v>2.2410000000000001</v>
      </c>
      <c r="D32">
        <v>-230</v>
      </c>
    </row>
    <row r="33" spans="1:11">
      <c r="A33">
        <v>-39.296000173094697</v>
      </c>
      <c r="B33" s="14">
        <v>-36.549500000000002</v>
      </c>
      <c r="C33" s="17">
        <v>2.2410000000000001</v>
      </c>
      <c r="D33">
        <v>-230</v>
      </c>
    </row>
    <row r="34" spans="1:11" s="21" customFormat="1"/>
    <row r="36" spans="1:11">
      <c r="A36" t="s">
        <v>16</v>
      </c>
      <c r="B36" t="s">
        <v>5</v>
      </c>
      <c r="C36" s="11" t="s">
        <v>6</v>
      </c>
      <c r="D36" t="s">
        <v>17</v>
      </c>
      <c r="E36" t="s">
        <v>17</v>
      </c>
      <c r="F36" t="s">
        <v>18</v>
      </c>
      <c r="G36" t="s">
        <v>18</v>
      </c>
      <c r="H36" s="11" t="s">
        <v>39</v>
      </c>
    </row>
    <row r="37" spans="1:11">
      <c r="A37" s="19">
        <v>35.883299999999998</v>
      </c>
      <c r="C37" s="17"/>
      <c r="H37" s="34" t="s">
        <v>20</v>
      </c>
      <c r="I37" s="34">
        <v>-3.5085999999999999E-2</v>
      </c>
      <c r="K37" s="34">
        <v>4.6293000000000001E-2</v>
      </c>
    </row>
    <row r="38" spans="1:11">
      <c r="A38" s="19">
        <v>18.956900000000001</v>
      </c>
      <c r="B38" s="14">
        <v>12.8522</v>
      </c>
      <c r="C38" s="17">
        <v>-2.794</v>
      </c>
      <c r="D38">
        <f>$I$37+$I$38*B38+$I$39*B38*C38+$I$40*C38</f>
        <v>17.888558957039997</v>
      </c>
      <c r="E38">
        <f>$I$42+$I$43*B38+$I$44*B38*C38</f>
        <v>16.756143581191601</v>
      </c>
      <c r="F38" s="13">
        <f>(A38-D38)</f>
        <v>1.0683410429600038</v>
      </c>
      <c r="G38" s="13">
        <f>(A38-E38)</f>
        <v>2.2007564188083997</v>
      </c>
      <c r="H38" s="34" t="s">
        <v>21</v>
      </c>
      <c r="I38" s="34">
        <v>1.0010559999999999</v>
      </c>
      <c r="K38" s="34">
        <v>0.99635099999999999</v>
      </c>
    </row>
    <row r="39" spans="1:11">
      <c r="A39" s="19">
        <v>3.1071</v>
      </c>
      <c r="B39" s="14">
        <v>0.99982400000000005</v>
      </c>
      <c r="C39" s="17">
        <v>-2.794</v>
      </c>
      <c r="D39">
        <f t="shared" ref="D39:D65" si="0">$I$37+$I$38*B39+$I$39*B39*C39+$I$40*C39</f>
        <v>2.5862739471168004</v>
      </c>
      <c r="E39">
        <f>$I$42+$I$43*B39+$I$44*B39*C39</f>
        <v>1.372735244488672</v>
      </c>
      <c r="F39" s="13">
        <f t="shared" ref="F39:F64" si="1">(A39-D39)</f>
        <v>0.52082605288319961</v>
      </c>
      <c r="G39" s="13">
        <f t="shared" ref="G39:G65" si="2">(A39-E39)</f>
        <v>1.734364755511328</v>
      </c>
      <c r="H39" s="34" t="s">
        <v>22</v>
      </c>
      <c r="I39" s="34">
        <v>-0.1038</v>
      </c>
      <c r="K39" s="34">
        <v>-0.10348</v>
      </c>
    </row>
    <row r="40" spans="1:11">
      <c r="A40" s="19">
        <v>-12.648899999999999</v>
      </c>
      <c r="B40" s="14">
        <v>-10.6775</v>
      </c>
      <c r="C40" s="17">
        <v>-2.794</v>
      </c>
      <c r="D40">
        <f t="shared" si="0"/>
        <v>-12.490006116999998</v>
      </c>
      <c r="E40">
        <f>$I$42+$I$43*B40+$I$44*B40*C40</f>
        <v>-13.783470006845</v>
      </c>
      <c r="F40" s="13">
        <f t="shared" si="1"/>
        <v>-0.15889388300000107</v>
      </c>
      <c r="G40" s="13">
        <f t="shared" si="2"/>
        <v>1.1345700068450011</v>
      </c>
      <c r="H40" s="34" t="s">
        <v>40</v>
      </c>
      <c r="I40" s="34">
        <v>-0.47620400000000002</v>
      </c>
    </row>
    <row r="41" spans="1:11">
      <c r="A41" s="19">
        <v>-29.4648</v>
      </c>
      <c r="B41" s="14">
        <v>-22.319400000000002</v>
      </c>
      <c r="C41" s="17">
        <v>-2.794</v>
      </c>
      <c r="D41">
        <f>$I$37+$I$38*B41+$I$39*B41*C41+$I$40*C41</f>
        <v>-27.52055120408</v>
      </c>
      <c r="E41">
        <f>$I$42+$I$43*B41+$I$44*B41*C41</f>
        <v>-28.8936978223532</v>
      </c>
      <c r="F41" s="13">
        <f t="shared" si="1"/>
        <v>-1.9442487959200001</v>
      </c>
      <c r="G41" s="13">
        <f t="shared" si="2"/>
        <v>-0.57110217764680016</v>
      </c>
    </row>
    <row r="42" spans="1:11">
      <c r="A42" s="13"/>
      <c r="C42" s="16"/>
      <c r="F42" s="13">
        <f>F38-F41</f>
        <v>3.0125898388800039</v>
      </c>
      <c r="G42" s="13">
        <f>G38-G41</f>
        <v>2.7718585964551998</v>
      </c>
      <c r="H42" t="s">
        <v>20</v>
      </c>
      <c r="I42">
        <v>7.5046000000000002E-2</v>
      </c>
    </row>
    <row r="43" spans="1:11">
      <c r="A43" s="19">
        <v>35.883299999999998</v>
      </c>
      <c r="B43" s="14">
        <v>30.128900000000002</v>
      </c>
      <c r="C43" s="17">
        <v>-1.518</v>
      </c>
      <c r="D43">
        <f t="shared" si="0"/>
        <v>35.595870357160003</v>
      </c>
      <c r="E43">
        <f>$I$42+$I$43*B43+$I$44*B43*C43</f>
        <v>35.124485446687402</v>
      </c>
      <c r="F43" s="13">
        <f>(A43-D43)</f>
        <v>0.28742964283999584</v>
      </c>
      <c r="G43" s="13">
        <f t="shared" si="2"/>
        <v>0.75881455331259673</v>
      </c>
      <c r="H43" t="s">
        <v>21</v>
      </c>
      <c r="I43">
        <v>1.0031870000000001</v>
      </c>
    </row>
    <row r="44" spans="1:11">
      <c r="A44" s="19">
        <v>18.956900000000001</v>
      </c>
      <c r="B44" s="14">
        <v>15.922499999999999</v>
      </c>
      <c r="C44" s="17">
        <v>-1.518</v>
      </c>
      <c r="D44">
        <f t="shared" si="0"/>
        <v>19.135988680999997</v>
      </c>
      <c r="E44">
        <f>$I$42+$I$43*B44+$I$44*B44*C44</f>
        <v>18.597949245385003</v>
      </c>
      <c r="F44" s="13">
        <f t="shared" si="1"/>
        <v>-0.17908868099999609</v>
      </c>
      <c r="G44" s="13">
        <f t="shared" si="2"/>
        <v>0.35895075461499815</v>
      </c>
      <c r="H44" t="s">
        <v>22</v>
      </c>
      <c r="I44">
        <v>-0.105487</v>
      </c>
    </row>
    <row r="45" spans="1:11">
      <c r="A45" s="19">
        <v>3.1071</v>
      </c>
      <c r="B45" s="14">
        <v>2.0128200000000001</v>
      </c>
      <c r="C45" s="17">
        <v>-1.518</v>
      </c>
      <c r="D45">
        <f t="shared" si="0"/>
        <v>3.0198940368080001</v>
      </c>
      <c r="E45">
        <f>$I$42+$I$43*B45+$I$44*B45*C45</f>
        <v>2.4165922465301204</v>
      </c>
      <c r="F45" s="13">
        <f t="shared" si="1"/>
        <v>8.7205963191999913E-2</v>
      </c>
      <c r="G45" s="13">
        <f t="shared" si="2"/>
        <v>0.69050775346987958</v>
      </c>
    </row>
    <row r="46" spans="1:11">
      <c r="A46" s="19">
        <v>-12.648899999999999</v>
      </c>
      <c r="B46" s="14">
        <f>-11.8748</f>
        <v>-11.8748</v>
      </c>
      <c r="C46" s="17">
        <v>-1.518</v>
      </c>
      <c r="D46">
        <f t="shared" si="0"/>
        <v>-13.070641353119999</v>
      </c>
      <c r="E46">
        <f>$I$42+$I$43*B46+$I$44*B46*C46</f>
        <v>-13.739101995496799</v>
      </c>
      <c r="F46" s="13">
        <f t="shared" si="1"/>
        <v>0.42174135311999983</v>
      </c>
      <c r="G46" s="13">
        <f t="shared" si="2"/>
        <v>1.0902019954968001</v>
      </c>
    </row>
    <row r="47" spans="1:11">
      <c r="A47" s="19">
        <v>-29.4648</v>
      </c>
      <c r="B47" s="14">
        <v>-26.8309</v>
      </c>
      <c r="C47" s="17">
        <v>-1.518</v>
      </c>
      <c r="D47">
        <f t="shared" si="0"/>
        <v>-30.39914374196</v>
      </c>
      <c r="E47">
        <f>$I$42+$I$43*B47+$I$44*B47*C47</f>
        <v>-31.137776401419401</v>
      </c>
      <c r="F47" s="13">
        <f t="shared" si="1"/>
        <v>0.93434374195999936</v>
      </c>
      <c r="G47" s="13">
        <f t="shared" si="2"/>
        <v>1.6729764014194011</v>
      </c>
    </row>
    <row r="48" spans="1:11">
      <c r="F48" s="13">
        <f>F43-F47</f>
        <v>-0.64691409912000353</v>
      </c>
      <c r="G48" s="13">
        <f>G43-G47</f>
        <v>-0.91416184810680434</v>
      </c>
    </row>
    <row r="49" spans="1:7">
      <c r="A49" s="19">
        <v>35.883299999999998</v>
      </c>
      <c r="B49" s="19">
        <v>35.883299999999998</v>
      </c>
      <c r="C49" s="20">
        <v>-0.24010000000000001</v>
      </c>
      <c r="D49">
        <f t="shared" si="0"/>
        <v>36.894740583453995</v>
      </c>
      <c r="E49">
        <f>$I$42+$I$43*B49+$I$44*B49*C49</f>
        <v>36.981537799370713</v>
      </c>
      <c r="F49" s="13">
        <f t="shared" si="1"/>
        <v>-1.0114405834539966</v>
      </c>
      <c r="G49" s="13">
        <f t="shared" si="2"/>
        <v>-1.0982377993707146</v>
      </c>
    </row>
    <row r="50" spans="1:7">
      <c r="A50" s="19">
        <v>18.956900000000001</v>
      </c>
      <c r="B50" s="19">
        <v>18.956900000000001</v>
      </c>
      <c r="C50" s="20">
        <v>-0.24010000000000001</v>
      </c>
      <c r="D50">
        <f t="shared" si="0"/>
        <v>19.528620132221999</v>
      </c>
      <c r="E50">
        <f>$I$42+$I$43*B50+$I$44*B50*C50</f>
        <v>19.572491173423032</v>
      </c>
      <c r="F50" s="13">
        <f t="shared" si="1"/>
        <v>-0.5717201322219978</v>
      </c>
      <c r="G50" s="13">
        <f t="shared" si="2"/>
        <v>-0.61559117342303082</v>
      </c>
    </row>
    <row r="51" spans="1:7">
      <c r="A51" s="19">
        <v>3.1071</v>
      </c>
      <c r="B51" s="19">
        <v>3.1071</v>
      </c>
      <c r="C51" s="20">
        <v>-0.24010000000000001</v>
      </c>
      <c r="D51">
        <f t="shared" si="0"/>
        <v>3.2670680048979994</v>
      </c>
      <c r="E51">
        <f>$I$42+$I$43*B51+$I$44*B51*C51</f>
        <v>3.2707431814137702</v>
      </c>
      <c r="F51" s="13">
        <f t="shared" si="1"/>
        <v>-0.15996800489799945</v>
      </c>
      <c r="G51" s="13">
        <f t="shared" si="2"/>
        <v>-0.16364318141377021</v>
      </c>
    </row>
    <row r="52" spans="1:7">
      <c r="A52" s="19">
        <v>-12.648899999999999</v>
      </c>
      <c r="B52" s="19">
        <v>-12.648899999999999</v>
      </c>
      <c r="C52" s="20">
        <v>-0.24010000000000001</v>
      </c>
      <c r="D52">
        <f t="shared" si="0"/>
        <v>-12.898247350381999</v>
      </c>
      <c r="E52">
        <f>$I$42+$I$43*B52+$I$44*B52*C52</f>
        <v>-12.934530157183429</v>
      </c>
      <c r="F52" s="13">
        <f t="shared" si="1"/>
        <v>0.24934735038199918</v>
      </c>
      <c r="G52" s="13">
        <f t="shared" si="2"/>
        <v>0.2856301571834301</v>
      </c>
    </row>
    <row r="53" spans="1:7">
      <c r="A53" s="19">
        <v>-29.4648</v>
      </c>
      <c r="B53" s="19">
        <v>-29.4648</v>
      </c>
      <c r="C53" s="20">
        <v>-0.24010000000000001</v>
      </c>
      <c r="D53">
        <f t="shared" si="0"/>
        <v>-30.150997190624</v>
      </c>
      <c r="E53">
        <f>$I$42+$I$43*B53+$I$44*B53*C53</f>
        <v>-30.229925938759759</v>
      </c>
      <c r="F53" s="13">
        <f t="shared" si="1"/>
        <v>0.68619719062400009</v>
      </c>
      <c r="G53" s="13">
        <f t="shared" si="2"/>
        <v>0.76512593875975909</v>
      </c>
    </row>
    <row r="54" spans="1:7">
      <c r="F54" s="13">
        <f>F49-F53</f>
        <v>-1.6976377740779967</v>
      </c>
      <c r="G54" s="13">
        <f>G49-G53</f>
        <v>-1.8633637381304737</v>
      </c>
    </row>
    <row r="55" spans="1:7">
      <c r="A55" s="19">
        <v>35.883299999999998</v>
      </c>
      <c r="B55" s="14">
        <v>41.093800000000002</v>
      </c>
      <c r="C55" s="17">
        <v>1.024</v>
      </c>
      <c r="D55">
        <f t="shared" si="0"/>
        <v>36.24656684224</v>
      </c>
      <c r="E55">
        <f>$I$42+$I$43*B55+$I$44*B55*C55</f>
        <v>36.860913579665599</v>
      </c>
      <c r="F55" s="13">
        <f t="shared" si="1"/>
        <v>-0.36326684224000161</v>
      </c>
      <c r="G55" s="13">
        <f t="shared" si="2"/>
        <v>-0.9776135796656007</v>
      </c>
    </row>
    <row r="56" spans="1:7">
      <c r="A56" s="19">
        <v>18.956900000000001</v>
      </c>
      <c r="B56" s="14">
        <v>22.236499999999999</v>
      </c>
      <c r="C56" s="17">
        <v>1.024</v>
      </c>
      <c r="D56">
        <f t="shared" si="0"/>
        <v>19.373718579199998</v>
      </c>
      <c r="E56">
        <f>$I$42+$I$43*B56+$I$44*B56*C56</f>
        <v>19.980456169788003</v>
      </c>
      <c r="F56" s="13">
        <f t="shared" si="1"/>
        <v>-0.41681857919999743</v>
      </c>
      <c r="G56" s="13">
        <f t="shared" si="2"/>
        <v>-1.0235561697880016</v>
      </c>
    </row>
    <row r="57" spans="1:7">
      <c r="A57" s="19">
        <v>3.1071</v>
      </c>
      <c r="B57" s="14">
        <v>4.3337399999999997</v>
      </c>
      <c r="C57" s="17">
        <v>1.024</v>
      </c>
      <c r="D57">
        <f t="shared" si="0"/>
        <v>3.3549591083520003</v>
      </c>
      <c r="E57">
        <f>$I$42+$I$43*B57+$I$44*B57*C57</f>
        <v>3.9544727204468804</v>
      </c>
      <c r="F57" s="13">
        <f t="shared" si="1"/>
        <v>-0.24785910835200031</v>
      </c>
      <c r="G57" s="13">
        <f t="shared" si="2"/>
        <v>-0.84737272044688039</v>
      </c>
    </row>
    <row r="58" spans="1:7">
      <c r="A58" s="19">
        <v>-12.648899999999999</v>
      </c>
      <c r="B58" s="14">
        <v>-13.5036</v>
      </c>
      <c r="C58" s="17">
        <v>1.024</v>
      </c>
      <c r="D58">
        <f t="shared" si="0"/>
        <v>-12.605264849280001</v>
      </c>
      <c r="E58">
        <f>$I$42+$I$43*B58+$I$44*B58*C58</f>
        <v>-12.012948817923201</v>
      </c>
      <c r="F58" s="13">
        <f t="shared" si="1"/>
        <v>-4.363515071999835E-2</v>
      </c>
      <c r="G58" s="13">
        <f t="shared" si="2"/>
        <v>-0.63595118207679846</v>
      </c>
    </row>
    <row r="59" spans="1:7">
      <c r="A59" s="19">
        <v>-29.4648</v>
      </c>
      <c r="B59" s="14">
        <v>-32.403700000000001</v>
      </c>
      <c r="C59" s="17">
        <v>1.024</v>
      </c>
      <c r="D59">
        <f t="shared" si="0"/>
        <v>-29.51640904576</v>
      </c>
      <c r="E59">
        <f>$I$42+$I$43*B59+$I$44*B59*C59</f>
        <v>-28.931719431554399</v>
      </c>
      <c r="F59" s="13">
        <f t="shared" si="1"/>
        <v>5.1609045759999361E-2</v>
      </c>
      <c r="G59" s="13">
        <f t="shared" si="2"/>
        <v>-0.5330805684456017</v>
      </c>
    </row>
    <row r="60" spans="1:7">
      <c r="F60" s="13">
        <f>F55-F59</f>
        <v>-0.41487588800000097</v>
      </c>
      <c r="G60" s="13">
        <f>G55-G59</f>
        <v>-0.444533011219999</v>
      </c>
    </row>
    <row r="61" spans="1:7">
      <c r="A61" s="19">
        <v>35.883299999999998</v>
      </c>
      <c r="B61" s="14">
        <v>46.326000000000001</v>
      </c>
      <c r="C61" s="17">
        <v>2.2410000000000001</v>
      </c>
      <c r="D61">
        <f t="shared" si="0"/>
        <v>34.496501541199997</v>
      </c>
      <c r="E61">
        <f>$I$42+$I$43*B61+$I$44*B61*C61</f>
        <v>35.59738886435801</v>
      </c>
      <c r="F61" s="13">
        <f t="shared" si="1"/>
        <v>1.3867984588000013</v>
      </c>
      <c r="G61" s="13">
        <f t="shared" si="2"/>
        <v>0.28591113564198878</v>
      </c>
    </row>
    <row r="62" spans="1:7">
      <c r="A62" s="19">
        <v>18.956900000000001</v>
      </c>
      <c r="B62" s="14">
        <v>26.558700000000002</v>
      </c>
      <c r="C62" s="17">
        <v>2.2410000000000001</v>
      </c>
      <c r="D62">
        <f t="shared" si="0"/>
        <v>19.306513575740002</v>
      </c>
      <c r="E62">
        <f>$I$42+$I$43*B62+$I$44*B62*C62</f>
        <v>20.440008384657105</v>
      </c>
      <c r="F62" s="13">
        <f t="shared" si="1"/>
        <v>-0.34961357574000118</v>
      </c>
      <c r="G62" s="13">
        <f t="shared" si="2"/>
        <v>-1.483108384657104</v>
      </c>
    </row>
    <row r="63" spans="1:7">
      <c r="A63" s="19">
        <v>3.1071</v>
      </c>
      <c r="B63" s="14">
        <v>5.6348799999999999</v>
      </c>
      <c r="C63" s="17">
        <v>2.2410000000000001</v>
      </c>
      <c r="D63">
        <f t="shared" si="0"/>
        <v>3.2278091501759998</v>
      </c>
      <c r="E63">
        <f>$I$42+$I$43*B63+$I$44*B63*C63</f>
        <v>4.3958192020790401</v>
      </c>
      <c r="F63" s="13">
        <f t="shared" si="1"/>
        <v>-0.12070915017599981</v>
      </c>
      <c r="G63" s="13">
        <f t="shared" si="2"/>
        <v>-1.2887192020790401</v>
      </c>
    </row>
    <row r="64" spans="1:7">
      <c r="A64" s="19">
        <v>-12.648899999999999</v>
      </c>
      <c r="B64" s="14">
        <v>-15.221</v>
      </c>
      <c r="C64" s="17">
        <v>2.2410000000000001</v>
      </c>
      <c r="D64">
        <f t="shared" si="0"/>
        <v>-12.798687448199999</v>
      </c>
      <c r="E64">
        <f>$I$42+$I$43*B64+$I$44*B64*C64</f>
        <v>-11.596274224893001</v>
      </c>
      <c r="F64" s="13">
        <f t="shared" si="1"/>
        <v>0.14978744819999967</v>
      </c>
      <c r="G64" s="13">
        <f t="shared" si="2"/>
        <v>-1.0526257751069981</v>
      </c>
    </row>
    <row r="65" spans="1:7">
      <c r="A65" s="19">
        <v>-29.4648</v>
      </c>
      <c r="B65" s="14">
        <v>-36.549500000000002</v>
      </c>
      <c r="C65" s="17">
        <v>2.2410000000000001</v>
      </c>
      <c r="D65">
        <f t="shared" si="0"/>
        <v>-29.188364253900001</v>
      </c>
      <c r="E65">
        <f>$I$42+$I$43*B65+$I$44*B65*C65</f>
        <v>-27.950768240833504</v>
      </c>
      <c r="F65" s="13">
        <f>(A65-D65)</f>
        <v>-0.27643574609999888</v>
      </c>
      <c r="G65" s="13">
        <f t="shared" si="2"/>
        <v>-1.514031759166496</v>
      </c>
    </row>
    <row r="66" spans="1:7">
      <c r="F66" s="33">
        <f>F61-F65</f>
        <v>1.6632342049000002</v>
      </c>
      <c r="G66" s="33">
        <f>G61-G65</f>
        <v>1.7999428948084848</v>
      </c>
    </row>
    <row r="68" spans="1:7">
      <c r="A68" s="19">
        <v>35.883299999999998</v>
      </c>
      <c r="C68" s="17">
        <v>-2.794</v>
      </c>
    </row>
    <row r="69" spans="1:7">
      <c r="A69" s="19">
        <v>35.883299999999998</v>
      </c>
      <c r="C69" s="17">
        <v>-1.518</v>
      </c>
    </row>
    <row r="70" spans="1:7">
      <c r="A70" s="19">
        <v>35.883299999999998</v>
      </c>
      <c r="C70" s="20">
        <v>-0.24010000000000001</v>
      </c>
    </row>
    <row r="71" spans="1:7">
      <c r="A71" s="19">
        <v>35.883299999999998</v>
      </c>
      <c r="C71" s="17">
        <v>1.024</v>
      </c>
    </row>
    <row r="72" spans="1:7">
      <c r="A72" s="19">
        <v>35.883299999999998</v>
      </c>
      <c r="C72" s="17">
        <v>2.2410000000000001</v>
      </c>
    </row>
    <row r="73" spans="1:7">
      <c r="A73" s="19"/>
    </row>
    <row r="74" spans="1:7">
      <c r="A74" s="19">
        <v>18.956900000000001</v>
      </c>
      <c r="C74" s="17">
        <v>-2.794</v>
      </c>
    </row>
    <row r="75" spans="1:7">
      <c r="A75" s="19">
        <v>18.956900000000001</v>
      </c>
      <c r="C75" s="17">
        <v>-1.518</v>
      </c>
    </row>
    <row r="76" spans="1:7">
      <c r="A76" s="19">
        <v>18.956900000000001</v>
      </c>
      <c r="C76" s="20">
        <v>-0.24010000000000001</v>
      </c>
    </row>
    <row r="77" spans="1:7">
      <c r="A77" s="19">
        <v>18.956900000000001</v>
      </c>
      <c r="C77" s="17">
        <v>1.024</v>
      </c>
    </row>
    <row r="78" spans="1:7">
      <c r="A78" s="19">
        <v>18.956900000000001</v>
      </c>
      <c r="C78" s="17">
        <v>2.2410000000000001</v>
      </c>
    </row>
    <row r="79" spans="1:7">
      <c r="A79" s="19"/>
    </row>
    <row r="80" spans="1:7">
      <c r="A80" s="19">
        <v>3.1071</v>
      </c>
      <c r="C80" s="17">
        <v>-2.794</v>
      </c>
    </row>
    <row r="81" spans="1:3">
      <c r="A81" s="19">
        <v>3.1071</v>
      </c>
      <c r="C81" s="17">
        <v>-1.518</v>
      </c>
    </row>
    <row r="82" spans="1:3">
      <c r="A82" s="19">
        <v>3.1071</v>
      </c>
      <c r="C82" s="20">
        <v>-0.24010000000000001</v>
      </c>
    </row>
    <row r="83" spans="1:3">
      <c r="A83" s="19">
        <v>3.1071</v>
      </c>
      <c r="C83" s="17">
        <v>1.024</v>
      </c>
    </row>
    <row r="84" spans="1:3">
      <c r="A84" s="19">
        <v>3.1071</v>
      </c>
      <c r="C84" s="17">
        <v>2.2410000000000001</v>
      </c>
    </row>
    <row r="86" spans="1:3">
      <c r="A86" s="19">
        <v>-12.648899999999999</v>
      </c>
      <c r="C86" s="17">
        <v>-2.794</v>
      </c>
    </row>
    <row r="87" spans="1:3">
      <c r="A87" s="19">
        <v>-12.648899999999999</v>
      </c>
      <c r="C87" s="17">
        <v>-1.518</v>
      </c>
    </row>
    <row r="88" spans="1:3">
      <c r="A88" s="19">
        <v>-12.648899999999999</v>
      </c>
      <c r="C88" s="20">
        <v>-0.24010000000000001</v>
      </c>
    </row>
    <row r="89" spans="1:3">
      <c r="A89" s="19">
        <v>-12.648899999999999</v>
      </c>
      <c r="C89" s="17">
        <v>1.024</v>
      </c>
    </row>
    <row r="90" spans="1:3">
      <c r="A90" s="19">
        <v>-12.648899999999999</v>
      </c>
      <c r="C90" s="17">
        <v>2.2410000000000001</v>
      </c>
    </row>
    <row r="92" spans="1:3">
      <c r="A92" s="19">
        <v>-29.4648</v>
      </c>
      <c r="C92" s="17">
        <v>-2.794</v>
      </c>
    </row>
    <row r="93" spans="1:3">
      <c r="A93" s="19">
        <v>-29.4648</v>
      </c>
      <c r="C93" s="17">
        <v>-1.518</v>
      </c>
    </row>
    <row r="94" spans="1:3">
      <c r="A94" s="19">
        <v>-29.4648</v>
      </c>
      <c r="C94" s="20">
        <v>-0.24010000000000001</v>
      </c>
    </row>
    <row r="95" spans="1:3">
      <c r="A95" s="19">
        <v>-29.4648</v>
      </c>
      <c r="C95" s="17">
        <v>1.024</v>
      </c>
    </row>
    <row r="96" spans="1:3">
      <c r="A96" s="19">
        <v>-29.4648</v>
      </c>
      <c r="C96" s="17">
        <v>2.2410000000000001</v>
      </c>
    </row>
  </sheetData>
  <phoneticPr fontId="5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20" workbookViewId="0">
      <selection activeCell="D31" sqref="D31"/>
    </sheetView>
  </sheetViews>
  <sheetFormatPr baseColWidth="10" defaultColWidth="8.83203125" defaultRowHeight="14" x14ac:dyDescent="0"/>
  <cols>
    <col min="1" max="1" width="12.33203125" customWidth="1"/>
    <col min="2" max="2" width="12" customWidth="1"/>
    <col min="3" max="3" width="11.33203125" customWidth="1"/>
    <col min="4" max="4" width="14.5" customWidth="1"/>
    <col min="5" max="5" width="15.33203125" customWidth="1"/>
    <col min="6" max="6" width="10.83203125" bestFit="1" customWidth="1"/>
    <col min="7" max="7" width="18.5" customWidth="1"/>
  </cols>
  <sheetData>
    <row r="1" spans="1:11">
      <c r="B1" s="1" t="s">
        <v>0</v>
      </c>
      <c r="C1" s="2" t="s">
        <v>1</v>
      </c>
      <c r="E1" s="3" t="s">
        <v>0</v>
      </c>
      <c r="F1" s="3" t="s">
        <v>1</v>
      </c>
      <c r="H1" s="4" t="s">
        <v>0</v>
      </c>
      <c r="I1" s="5" t="s">
        <v>1</v>
      </c>
      <c r="K1" s="17" t="s">
        <v>19</v>
      </c>
    </row>
    <row r="2" spans="1:11">
      <c r="B2" s="6">
        <v>-537</v>
      </c>
      <c r="C2" s="7">
        <v>-467</v>
      </c>
      <c r="E2" s="8">
        <v>-211</v>
      </c>
      <c r="F2" s="8">
        <v>-163</v>
      </c>
      <c r="H2" s="9">
        <v>90</v>
      </c>
      <c r="I2" s="10">
        <v>138</v>
      </c>
    </row>
    <row r="3" spans="1:11">
      <c r="A3" t="s">
        <v>23</v>
      </c>
    </row>
    <row r="4" spans="1:11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1">
      <c r="A5" s="12">
        <v>42.709055765004102</v>
      </c>
      <c r="B5" s="14"/>
      <c r="C5" s="17">
        <v>-3.5470000000000002</v>
      </c>
      <c r="D5">
        <v>-502</v>
      </c>
    </row>
    <row r="6" spans="1:11">
      <c r="A6">
        <v>22.218565326719101</v>
      </c>
      <c r="B6" s="14">
        <v>14.7517</v>
      </c>
      <c r="C6" s="17">
        <v>-3.5470000000000002</v>
      </c>
      <c r="D6">
        <v>-502</v>
      </c>
    </row>
    <row r="7" spans="1:11">
      <c r="A7">
        <v>1.7094000444164801</v>
      </c>
      <c r="B7" s="14">
        <v>1.4879599999999999</v>
      </c>
      <c r="C7" s="17">
        <v>-3.5470000000000002</v>
      </c>
      <c r="D7">
        <v>-502</v>
      </c>
    </row>
    <row r="8" spans="1:11">
      <c r="A8">
        <v>-18.8012031741976</v>
      </c>
      <c r="B8" s="14">
        <v>-12.418900000000001</v>
      </c>
      <c r="C8" s="17">
        <v>-3.5470000000000002</v>
      </c>
      <c r="D8">
        <v>-502</v>
      </c>
    </row>
    <row r="9" spans="1:11">
      <c r="A9" s="15">
        <v>-39.296000173094697</v>
      </c>
      <c r="B9" s="14">
        <v>-26.026700000000002</v>
      </c>
      <c r="C9" s="17">
        <v>-3.5470000000000002</v>
      </c>
      <c r="D9">
        <v>-502</v>
      </c>
    </row>
    <row r="10" spans="1:11">
      <c r="B10" s="13"/>
    </row>
    <row r="11" spans="1:11">
      <c r="A11">
        <v>42.709055765004102</v>
      </c>
      <c r="B11" s="13">
        <v>34.099200000000003</v>
      </c>
      <c r="C11" s="17">
        <v>-2.2690000000000001</v>
      </c>
      <c r="D11">
        <v>-502</v>
      </c>
    </row>
    <row r="12" spans="1:11">
      <c r="A12">
        <v>22.218565326719101</v>
      </c>
      <c r="B12" s="13">
        <v>17.648499999999999</v>
      </c>
      <c r="C12" s="17">
        <v>-2.2690000000000001</v>
      </c>
      <c r="D12">
        <v>-502</v>
      </c>
    </row>
    <row r="13" spans="1:11">
      <c r="A13">
        <v>1.7094000444164801</v>
      </c>
      <c r="B13" s="13">
        <v>2.0649799999999998</v>
      </c>
      <c r="C13" s="17">
        <v>-2.2690000000000001</v>
      </c>
      <c r="D13">
        <v>-502</v>
      </c>
    </row>
    <row r="14" spans="1:11">
      <c r="A14">
        <v>-18.8012031741976</v>
      </c>
      <c r="B14" s="13">
        <v>-13.5969</v>
      </c>
      <c r="C14" s="17">
        <v>-2.2690000000000001</v>
      </c>
      <c r="D14">
        <v>-502</v>
      </c>
    </row>
    <row r="15" spans="1:11">
      <c r="A15">
        <v>-39.296000173094697</v>
      </c>
      <c r="B15" s="13">
        <v>-30.466200000000001</v>
      </c>
      <c r="C15" s="17">
        <v>-2.2690000000000001</v>
      </c>
      <c r="D15">
        <v>-502</v>
      </c>
    </row>
    <row r="16" spans="1:11">
      <c r="B16" s="13"/>
    </row>
    <row r="17" spans="1:4">
      <c r="A17" s="18">
        <v>42.709055765004102</v>
      </c>
      <c r="B17" s="22">
        <v>39.685099999999998</v>
      </c>
      <c r="C17" s="20">
        <v>-0.98860000000000003</v>
      </c>
      <c r="D17" s="18">
        <v>-502</v>
      </c>
    </row>
    <row r="18" spans="1:4">
      <c r="A18" s="18">
        <v>22.218565326719101</v>
      </c>
      <c r="B18" s="22">
        <v>20.9483</v>
      </c>
      <c r="C18" s="20">
        <v>-0.98860000000000003</v>
      </c>
      <c r="D18" s="18">
        <v>-502</v>
      </c>
    </row>
    <row r="19" spans="1:4">
      <c r="A19" s="18">
        <v>1.7094000444164801</v>
      </c>
      <c r="B19" s="22">
        <v>3.1838600000000001</v>
      </c>
      <c r="C19" s="20">
        <v>-0.98860000000000003</v>
      </c>
      <c r="D19" s="18">
        <v>-502</v>
      </c>
    </row>
    <row r="20" spans="1:4">
      <c r="A20" s="18">
        <v>-18.8012031741976</v>
      </c>
      <c r="B20" s="22">
        <v>-14.5969</v>
      </c>
      <c r="C20" s="20">
        <v>-0.98860000000000003</v>
      </c>
      <c r="D20" s="18">
        <v>-502</v>
      </c>
    </row>
    <row r="21" spans="1:4">
      <c r="A21" s="18">
        <v>-39.296000173094697</v>
      </c>
      <c r="B21" s="22">
        <v>-33.285699999999999</v>
      </c>
      <c r="C21" s="20">
        <v>-0.98860000000000003</v>
      </c>
      <c r="D21" s="18">
        <v>-502</v>
      </c>
    </row>
    <row r="22" spans="1:4">
      <c r="B22" s="13"/>
    </row>
    <row r="23" spans="1:4">
      <c r="A23">
        <v>42.709055765004102</v>
      </c>
      <c r="B23" s="13">
        <v>44.161999999999999</v>
      </c>
      <c r="C23" s="17">
        <v>0.30049999999999999</v>
      </c>
      <c r="D23">
        <v>-502</v>
      </c>
    </row>
    <row r="24" spans="1:4">
      <c r="A24">
        <v>22.218565326719101</v>
      </c>
      <c r="B24" s="13">
        <v>24.430299999999999</v>
      </c>
      <c r="C24" s="17">
        <v>0.30049999999999999</v>
      </c>
      <c r="D24">
        <v>-502</v>
      </c>
    </row>
    <row r="25" spans="1:4">
      <c r="A25">
        <v>1.7094000444164801</v>
      </c>
      <c r="B25" s="13">
        <v>4.5930499999999999</v>
      </c>
      <c r="C25" s="17">
        <v>0.30049999999999999</v>
      </c>
      <c r="D25">
        <v>-502</v>
      </c>
    </row>
    <row r="26" spans="1:4">
      <c r="A26">
        <v>-18.8012031741976</v>
      </c>
      <c r="B26" s="13">
        <v>-15.1806</v>
      </c>
      <c r="C26" s="17">
        <v>0.30049999999999999</v>
      </c>
      <c r="D26">
        <v>-502</v>
      </c>
    </row>
    <row r="27" spans="1:4">
      <c r="A27">
        <v>-39.296000173094697</v>
      </c>
      <c r="B27" s="13">
        <v>-36.294499999999999</v>
      </c>
      <c r="C27" s="17">
        <v>0.30049999999999999</v>
      </c>
      <c r="D27">
        <v>-502</v>
      </c>
    </row>
    <row r="28" spans="1:4">
      <c r="B28" s="13"/>
    </row>
    <row r="29" spans="1:4">
      <c r="A29" s="23">
        <v>42.709055765004102</v>
      </c>
      <c r="B29" s="24">
        <v>43.616199999999999</v>
      </c>
      <c r="C29" s="17">
        <v>1.546</v>
      </c>
      <c r="D29">
        <v>-502</v>
      </c>
    </row>
    <row r="30" spans="1:4">
      <c r="A30">
        <v>22.218565326719101</v>
      </c>
      <c r="B30" s="13">
        <v>29.296399999999998</v>
      </c>
      <c r="C30" s="17">
        <v>1.546</v>
      </c>
      <c r="D30">
        <v>-502</v>
      </c>
    </row>
    <row r="31" spans="1:4">
      <c r="A31">
        <v>1.7094000444164801</v>
      </c>
      <c r="B31" s="13">
        <v>5.9343300000000001</v>
      </c>
      <c r="C31" s="17">
        <v>1.546</v>
      </c>
      <c r="D31">
        <v>-502</v>
      </c>
    </row>
    <row r="32" spans="1:4">
      <c r="A32">
        <v>-18.8012031741976</v>
      </c>
      <c r="B32" s="13">
        <v>-17.186599999999999</v>
      </c>
      <c r="C32" s="17">
        <v>1.546</v>
      </c>
      <c r="D32">
        <v>-502</v>
      </c>
    </row>
    <row r="33" spans="1:11">
      <c r="A33">
        <v>-39.296000173094697</v>
      </c>
      <c r="B33" s="13">
        <v>-40.777500000000003</v>
      </c>
      <c r="C33" s="17">
        <v>1.546</v>
      </c>
      <c r="D33">
        <v>-502</v>
      </c>
    </row>
    <row r="35" spans="1:11" s="21" customFormat="1"/>
    <row r="37" spans="1:11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42</v>
      </c>
    </row>
    <row r="38" spans="1:11">
      <c r="A38" s="22">
        <v>39.685099999999998</v>
      </c>
      <c r="B38" s="14"/>
      <c r="C38" s="17"/>
      <c r="F38" s="35"/>
      <c r="H38" s="34" t="s">
        <v>34</v>
      </c>
      <c r="I38" s="34">
        <v>-0.58255800000000002</v>
      </c>
      <c r="K38">
        <v>0.19103999999999999</v>
      </c>
    </row>
    <row r="39" spans="1:11">
      <c r="A39" s="22">
        <v>20.9483</v>
      </c>
      <c r="B39" s="14">
        <v>14.7517</v>
      </c>
      <c r="C39" s="17">
        <v>-3.5470000000000002</v>
      </c>
      <c r="D39">
        <f>$I$38+$I$39*B39+$I$40*B39*C39+$I$41*C39</f>
        <v>20.1782569344401</v>
      </c>
      <c r="E39">
        <f>$I$42+$I$43*B39+$I$44*C39*B39</f>
        <v>18.710076926756297</v>
      </c>
      <c r="F39" s="35">
        <f t="shared" ref="F39:F66" si="0">A39-D39</f>
        <v>0.77004306555989999</v>
      </c>
      <c r="G39" s="36">
        <f>A39-E39</f>
        <v>2.2382230732437023</v>
      </c>
      <c r="H39" s="34" t="s">
        <v>35</v>
      </c>
      <c r="I39" s="34">
        <v>0.92347800000000002</v>
      </c>
      <c r="K39">
        <v>0.95021</v>
      </c>
    </row>
    <row r="40" spans="1:11">
      <c r="A40" s="22">
        <v>3.1838600000000001</v>
      </c>
      <c r="B40" s="14">
        <v>1.4879599999999999</v>
      </c>
      <c r="C40" s="17">
        <v>-3.5470000000000002</v>
      </c>
      <c r="D40">
        <f t="shared" ref="D40:D66" si="1">$I$38+$I$39*B40+$I$40*B40*C40+$I$41*C40</f>
        <v>3.28133909814188</v>
      </c>
      <c r="E40">
        <f t="shared" ref="E40:E66" si="2">$I$42+$I$43*B40+$I$44*C40*B40</f>
        <v>2.0590000443024401</v>
      </c>
      <c r="F40" s="35">
        <f t="shared" si="0"/>
        <v>-9.7479098141879827E-2</v>
      </c>
      <c r="G40" s="36">
        <f t="shared" ref="G40:G66" si="3">A40-E40</f>
        <v>1.12485995569756</v>
      </c>
      <c r="H40" s="34" t="s">
        <v>36</v>
      </c>
      <c r="I40" s="34">
        <v>-9.8798999999999998E-2</v>
      </c>
      <c r="K40">
        <v>-8.6037000000000002E-2</v>
      </c>
    </row>
    <row r="41" spans="1:11">
      <c r="A41" s="22">
        <v>-14.5969</v>
      </c>
      <c r="B41" s="14">
        <v>-12.418900000000001</v>
      </c>
      <c r="C41" s="17">
        <v>-3.5470000000000002</v>
      </c>
      <c r="D41">
        <f t="shared" si="1"/>
        <v>-14.434860916401702</v>
      </c>
      <c r="E41">
        <f t="shared" si="2"/>
        <v>-15.399438906817103</v>
      </c>
      <c r="F41" s="35">
        <f t="shared" si="0"/>
        <v>-0.16203908359829811</v>
      </c>
      <c r="G41" s="36">
        <f t="shared" si="3"/>
        <v>0.80253890681710338</v>
      </c>
      <c r="H41" s="34" t="s">
        <v>41</v>
      </c>
      <c r="I41" s="34">
        <v>-0.55493599999999998</v>
      </c>
    </row>
    <row r="42" spans="1:11">
      <c r="A42" s="22">
        <v>-33.285699999999999</v>
      </c>
      <c r="B42" s="14">
        <v>-26.026700000000002</v>
      </c>
      <c r="C42" s="17">
        <v>-3.5470000000000002</v>
      </c>
      <c r="D42">
        <f t="shared" si="1"/>
        <v>-31.770082998015098</v>
      </c>
      <c r="E42">
        <f t="shared" si="2"/>
        <v>-32.482442946481299</v>
      </c>
      <c r="F42" s="35">
        <f t="shared" si="0"/>
        <v>-1.5156170019849</v>
      </c>
      <c r="G42" s="36">
        <f t="shared" si="3"/>
        <v>-0.80325705351869914</v>
      </c>
      <c r="H42" t="s">
        <v>34</v>
      </c>
      <c r="I42">
        <v>0.19103999999999999</v>
      </c>
    </row>
    <row r="43" spans="1:11">
      <c r="A43" s="13"/>
      <c r="B43" s="13"/>
      <c r="D43">
        <f t="shared" si="1"/>
        <v>-0.58255800000000002</v>
      </c>
      <c r="F43" s="35">
        <f>F39-F42</f>
        <v>2.2856600675448</v>
      </c>
      <c r="G43" s="35">
        <f>G39-G42</f>
        <v>3.0414801267624014</v>
      </c>
      <c r="H43" t="s">
        <v>35</v>
      </c>
      <c r="I43">
        <v>0.95021</v>
      </c>
    </row>
    <row r="44" spans="1:11">
      <c r="A44" s="22">
        <v>39.685099999999998</v>
      </c>
      <c r="B44" s="13">
        <v>34.099200000000003</v>
      </c>
      <c r="C44" s="17">
        <v>-2.2690000000000001</v>
      </c>
      <c r="D44">
        <f t="shared" si="1"/>
        <v>39.810638608755205</v>
      </c>
      <c r="E44">
        <f t="shared" si="2"/>
        <v>39.2492168549376</v>
      </c>
      <c r="F44" s="35">
        <f t="shared" si="0"/>
        <v>-0.12553860875520684</v>
      </c>
      <c r="G44" s="36">
        <f t="shared" si="3"/>
        <v>0.43588314506239811</v>
      </c>
      <c r="H44" t="s">
        <v>36</v>
      </c>
      <c r="I44">
        <v>-8.6037000000000002E-2</v>
      </c>
    </row>
    <row r="45" spans="1:11">
      <c r="A45" s="22">
        <v>20.9483</v>
      </c>
      <c r="B45" s="13">
        <v>17.648499999999999</v>
      </c>
      <c r="C45" s="17">
        <v>-2.2690000000000001</v>
      </c>
      <c r="D45">
        <f t="shared" si="1"/>
        <v>20.930944536753501</v>
      </c>
      <c r="E45">
        <f t="shared" si="2"/>
        <v>20.406125228520501</v>
      </c>
      <c r="F45" s="35">
        <f t="shared" si="0"/>
        <v>1.735546324649917E-2</v>
      </c>
      <c r="G45" s="36">
        <f t="shared" si="3"/>
        <v>0.54217477147949822</v>
      </c>
    </row>
    <row r="46" spans="1:11">
      <c r="A46" s="22">
        <v>3.1838600000000001</v>
      </c>
      <c r="B46" s="13">
        <v>2.0649799999999998</v>
      </c>
      <c r="C46" s="17">
        <v>-2.2690000000000001</v>
      </c>
      <c r="D46">
        <f t="shared" si="1"/>
        <v>3.0464721334563798</v>
      </c>
      <c r="E46">
        <f t="shared" si="2"/>
        <v>2.5563258143859398</v>
      </c>
      <c r="F46" s="35">
        <f t="shared" si="0"/>
        <v>0.13738786654362034</v>
      </c>
      <c r="G46" s="36">
        <f t="shared" si="3"/>
        <v>0.62753418561406038</v>
      </c>
    </row>
    <row r="47" spans="1:11">
      <c r="A47" s="22">
        <v>-14.5969</v>
      </c>
      <c r="B47" s="13">
        <v>-13.5969</v>
      </c>
      <c r="C47" s="17">
        <v>-2.2690000000000001</v>
      </c>
      <c r="D47">
        <f t="shared" si="1"/>
        <v>-14.927930353513899</v>
      </c>
      <c r="E47">
        <f t="shared" si="2"/>
        <v>-15.383229334145701</v>
      </c>
      <c r="F47" s="35">
        <f t="shared" si="0"/>
        <v>0.3310303535138992</v>
      </c>
      <c r="G47" s="36">
        <f t="shared" si="3"/>
        <v>0.78632933414570161</v>
      </c>
    </row>
    <row r="48" spans="1:11">
      <c r="A48" s="22">
        <v>-33.285699999999999</v>
      </c>
      <c r="B48" s="13">
        <v>-30.466200000000001</v>
      </c>
      <c r="C48" s="17">
        <v>-2.2690000000000001</v>
      </c>
      <c r="D48">
        <f t="shared" si="1"/>
        <v>-34.288031942432198</v>
      </c>
      <c r="E48">
        <f t="shared" si="2"/>
        <v>-34.705797101688603</v>
      </c>
      <c r="F48" s="35">
        <f t="shared" si="0"/>
        <v>1.0023319424321997</v>
      </c>
      <c r="G48" s="36">
        <f t="shared" si="3"/>
        <v>1.4200971016886044</v>
      </c>
    </row>
    <row r="49" spans="1:7">
      <c r="A49" s="13"/>
      <c r="B49" s="13"/>
      <c r="D49">
        <f t="shared" si="1"/>
        <v>-0.58255800000000002</v>
      </c>
      <c r="F49" s="35">
        <f>F44-F48</f>
        <v>-1.1278705511874065</v>
      </c>
      <c r="G49" s="35">
        <f>G44-G48</f>
        <v>-0.98421395662620625</v>
      </c>
    </row>
    <row r="50" spans="1:7">
      <c r="A50" s="22">
        <v>39.685099999999998</v>
      </c>
      <c r="B50" s="22">
        <v>39.685099999999998</v>
      </c>
      <c r="C50" s="20">
        <v>-0.98860000000000003</v>
      </c>
      <c r="D50">
        <f t="shared" si="1"/>
        <v>40.49051903287814</v>
      </c>
      <c r="E50">
        <f t="shared" si="2"/>
        <v>41.275681808484819</v>
      </c>
      <c r="F50" s="35">
        <f t="shared" si="0"/>
        <v>-0.80541903287814165</v>
      </c>
      <c r="G50" s="36">
        <f t="shared" si="3"/>
        <v>-1.5905818084848207</v>
      </c>
    </row>
    <row r="51" spans="1:7">
      <c r="A51" s="22">
        <v>20.9483</v>
      </c>
      <c r="B51" s="22">
        <v>20.9483</v>
      </c>
      <c r="C51" s="20">
        <v>-0.98860000000000003</v>
      </c>
      <c r="D51">
        <f t="shared" si="1"/>
        <v>21.357422758254621</v>
      </c>
      <c r="E51">
        <f t="shared" si="2"/>
        <v>21.878106480787061</v>
      </c>
      <c r="F51" s="35">
        <f t="shared" si="0"/>
        <v>-0.40912275825462174</v>
      </c>
      <c r="G51" s="36">
        <f t="shared" si="3"/>
        <v>-0.92980648078706096</v>
      </c>
    </row>
    <row r="52" spans="1:7">
      <c r="A52" s="22">
        <v>3.1838600000000001</v>
      </c>
      <c r="B52" s="22">
        <v>3.1838600000000001</v>
      </c>
      <c r="C52" s="20">
        <v>-0.98860000000000003</v>
      </c>
      <c r="D52">
        <f t="shared" si="1"/>
        <v>3.2172525699208041</v>
      </c>
      <c r="E52">
        <f t="shared" si="2"/>
        <v>3.4871825741238522</v>
      </c>
      <c r="F52" s="35">
        <f t="shared" si="0"/>
        <v>-3.3392569920803972E-2</v>
      </c>
      <c r="G52" s="36">
        <f t="shared" si="3"/>
        <v>-0.30332257412385211</v>
      </c>
    </row>
    <row r="53" spans="1:7">
      <c r="A53" s="22">
        <v>-14.5969</v>
      </c>
      <c r="B53" s="22">
        <v>-14.5969</v>
      </c>
      <c r="C53" s="20">
        <v>-0.98860000000000003</v>
      </c>
      <c r="D53">
        <f t="shared" si="1"/>
        <v>-14.93958279769666</v>
      </c>
      <c r="E53">
        <f t="shared" si="2"/>
        <v>-14.920636876567581</v>
      </c>
      <c r="F53" s="35">
        <f t="shared" si="0"/>
        <v>0.34268279769666066</v>
      </c>
      <c r="G53" s="36">
        <f t="shared" si="3"/>
        <v>0.32373687656758143</v>
      </c>
    </row>
    <row r="54" spans="1:7">
      <c r="A54" s="22">
        <v>-33.285699999999999</v>
      </c>
      <c r="B54" s="22">
        <v>-33.285699999999999</v>
      </c>
      <c r="C54" s="20">
        <v>-0.98860000000000003</v>
      </c>
      <c r="D54">
        <f t="shared" si="1"/>
        <v>-34.023663839132979</v>
      </c>
      <c r="E54">
        <f t="shared" si="2"/>
        <v>-34.268519427711738</v>
      </c>
      <c r="F54" s="35">
        <f t="shared" si="0"/>
        <v>0.73796383913298058</v>
      </c>
      <c r="G54" s="36">
        <f t="shared" si="3"/>
        <v>0.98281942771173902</v>
      </c>
    </row>
    <row r="55" spans="1:7">
      <c r="A55" s="13"/>
      <c r="B55" s="13"/>
      <c r="D55">
        <f t="shared" si="1"/>
        <v>-0.58255800000000002</v>
      </c>
      <c r="F55" s="35">
        <f>F50-F54</f>
        <v>-1.5433828720111222</v>
      </c>
      <c r="G55" s="35">
        <f>G50-G54</f>
        <v>-2.5734012361965597</v>
      </c>
    </row>
    <row r="56" spans="1:7">
      <c r="A56" s="22">
        <v>39.685099999999998</v>
      </c>
      <c r="B56" s="13">
        <v>44.161999999999999</v>
      </c>
      <c r="C56" s="17">
        <v>0.30049999999999999</v>
      </c>
      <c r="D56">
        <f t="shared" si="1"/>
        <v>38.722189155880997</v>
      </c>
      <c r="E56">
        <f t="shared" si="2"/>
        <v>41.012444438803001</v>
      </c>
      <c r="F56" s="35">
        <f t="shared" si="0"/>
        <v>0.9629108441190013</v>
      </c>
      <c r="G56" s="36">
        <f t="shared" si="3"/>
        <v>-1.3273444388030029</v>
      </c>
    </row>
    <row r="57" spans="1:7">
      <c r="A57" s="22">
        <v>20.9483</v>
      </c>
      <c r="B57" s="13">
        <v>24.430299999999999</v>
      </c>
      <c r="C57" s="17">
        <v>0.30049999999999999</v>
      </c>
      <c r="D57">
        <f t="shared" si="1"/>
        <v>21.086214707885151</v>
      </c>
      <c r="E57">
        <f t="shared" si="2"/>
        <v>22.773331491809451</v>
      </c>
      <c r="F57" s="35">
        <f t="shared" si="0"/>
        <v>-0.1379147078851517</v>
      </c>
      <c r="G57" s="36">
        <f t="shared" si="3"/>
        <v>-1.825031491809451</v>
      </c>
    </row>
    <row r="58" spans="1:7">
      <c r="A58" s="22">
        <v>3.1838600000000001</v>
      </c>
      <c r="B58" s="13">
        <v>4.5930499999999999</v>
      </c>
      <c r="C58" s="17">
        <v>0.30049999999999999</v>
      </c>
      <c r="D58">
        <f t="shared" si="1"/>
        <v>3.355900841441525</v>
      </c>
      <c r="E58">
        <f t="shared" si="2"/>
        <v>4.4366527815235743</v>
      </c>
      <c r="F58" s="35">
        <f t="shared" si="0"/>
        <v>-0.17204084144152487</v>
      </c>
      <c r="G58" s="36">
        <f t="shared" si="3"/>
        <v>-1.2527927815235742</v>
      </c>
    </row>
    <row r="59" spans="1:7">
      <c r="A59" s="22">
        <v>-14.5969</v>
      </c>
      <c r="B59" s="13">
        <v>-15.1806</v>
      </c>
      <c r="C59" s="17">
        <v>0.30049999999999999</v>
      </c>
      <c r="D59">
        <f t="shared" si="1"/>
        <v>-14.317568050930301</v>
      </c>
      <c r="E59">
        <f t="shared" si="2"/>
        <v>-13.8412368946989</v>
      </c>
      <c r="F59" s="35">
        <f t="shared" si="0"/>
        <v>-0.27933194906969838</v>
      </c>
      <c r="G59" s="36">
        <f t="shared" si="3"/>
        <v>-0.75566310530109959</v>
      </c>
    </row>
    <row r="60" spans="1:7">
      <c r="A60" s="22">
        <v>-33.285699999999999</v>
      </c>
      <c r="B60" s="13">
        <v>-36.294499999999999</v>
      </c>
      <c r="C60" s="17">
        <v>0.30049999999999999</v>
      </c>
      <c r="D60">
        <f t="shared" si="1"/>
        <v>-33.188937517197253</v>
      </c>
      <c r="E60">
        <f t="shared" si="2"/>
        <v>-33.357994541101746</v>
      </c>
      <c r="F60" s="35">
        <f t="shared" si="0"/>
        <v>-9.6762482802745353E-2</v>
      </c>
      <c r="G60" s="36">
        <f t="shared" si="3"/>
        <v>7.2294541101747711E-2</v>
      </c>
    </row>
    <row r="61" spans="1:7">
      <c r="A61" s="13"/>
      <c r="B61" s="13"/>
      <c r="D61">
        <f t="shared" si="1"/>
        <v>-0.58255800000000002</v>
      </c>
      <c r="F61" s="35">
        <f>F56-F60</f>
        <v>1.0596733269217466</v>
      </c>
      <c r="G61" s="35">
        <f>G56-G60</f>
        <v>-1.3996389799047506</v>
      </c>
    </row>
    <row r="62" spans="1:7">
      <c r="A62" s="22">
        <v>39.685099999999998</v>
      </c>
      <c r="B62" s="24"/>
      <c r="C62" s="17"/>
      <c r="D62">
        <f t="shared" si="1"/>
        <v>-0.58255800000000002</v>
      </c>
      <c r="F62" s="35"/>
      <c r="G62" s="36"/>
    </row>
    <row r="63" spans="1:7">
      <c r="A63" s="22">
        <v>20.9483</v>
      </c>
      <c r="B63" s="13">
        <v>29.296399999999998</v>
      </c>
      <c r="C63" s="17">
        <v>1.546</v>
      </c>
      <c r="D63">
        <f t="shared" si="1"/>
        <v>21.139264356714399</v>
      </c>
      <c r="E63">
        <f t="shared" si="2"/>
        <v>24.131964272927199</v>
      </c>
      <c r="F63" s="35">
        <f t="shared" si="0"/>
        <v>-0.19096435671439949</v>
      </c>
      <c r="G63" s="36">
        <f t="shared" si="3"/>
        <v>-3.1836642729271993</v>
      </c>
    </row>
    <row r="64" spans="1:7">
      <c r="A64" s="22">
        <v>3.1838600000000001</v>
      </c>
      <c r="B64" s="13">
        <v>5.9343300000000001</v>
      </c>
      <c r="C64" s="17">
        <v>1.546</v>
      </c>
      <c r="D64">
        <f t="shared" si="1"/>
        <v>3.1333052692301804</v>
      </c>
      <c r="E64">
        <f t="shared" si="2"/>
        <v>5.0405554742753402</v>
      </c>
      <c r="F64" s="35">
        <f t="shared" si="0"/>
        <v>5.0554730769819756E-2</v>
      </c>
      <c r="G64" s="36">
        <f t="shared" si="3"/>
        <v>-1.8566954742753401</v>
      </c>
    </row>
    <row r="65" spans="1:7">
      <c r="A65" s="22">
        <v>-14.5969</v>
      </c>
      <c r="B65" s="13">
        <v>-17.186599999999999</v>
      </c>
      <c r="C65" s="17">
        <v>1.546</v>
      </c>
      <c r="D65">
        <f t="shared" si="1"/>
        <v>-14.686798841603599</v>
      </c>
      <c r="E65">
        <f t="shared" si="2"/>
        <v>-13.853794488506797</v>
      </c>
      <c r="F65" s="35">
        <f t="shared" si="0"/>
        <v>8.9898841603599067E-2</v>
      </c>
      <c r="G65" s="36">
        <f t="shared" si="3"/>
        <v>-0.74310551149320325</v>
      </c>
    </row>
    <row r="66" spans="1:7">
      <c r="A66" s="22">
        <v>-33.285699999999999</v>
      </c>
      <c r="B66" s="13">
        <v>-40.777500000000003</v>
      </c>
      <c r="C66" s="17">
        <v>1.546</v>
      </c>
      <c r="D66">
        <f t="shared" si="1"/>
        <v>-32.869125161014999</v>
      </c>
      <c r="E66">
        <f t="shared" si="2"/>
        <v>-33.132202430445005</v>
      </c>
      <c r="F66" s="35">
        <f t="shared" si="0"/>
        <v>-0.41657483898499947</v>
      </c>
      <c r="G66" s="36">
        <f t="shared" si="3"/>
        <v>-0.15349756955499316</v>
      </c>
    </row>
    <row r="67" spans="1:7">
      <c r="F67" s="35">
        <f>F63-F66</f>
        <v>0.22561048227059999</v>
      </c>
      <c r="G67" s="35">
        <f>G63-G66</f>
        <v>-3.0301667033722062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5" workbookViewId="0">
      <selection activeCell="D26" sqref="D26"/>
    </sheetView>
  </sheetViews>
  <sheetFormatPr baseColWidth="10" defaultColWidth="8.83203125" defaultRowHeight="14" x14ac:dyDescent="0"/>
  <cols>
    <col min="1" max="1" width="13.1640625" customWidth="1"/>
    <col min="2" max="2" width="11" customWidth="1"/>
    <col min="4" max="4" width="12.5" customWidth="1"/>
    <col min="5" max="5" width="12.33203125" customWidth="1"/>
    <col min="6" max="6" width="9" bestFit="1" customWidth="1"/>
  </cols>
  <sheetData>
    <row r="1" spans="1:12">
      <c r="B1" s="4" t="s">
        <v>0</v>
      </c>
      <c r="C1" s="5" t="s">
        <v>1</v>
      </c>
      <c r="E1" s="25" t="s">
        <v>0</v>
      </c>
      <c r="F1" s="25" t="s">
        <v>1</v>
      </c>
      <c r="H1" s="4" t="s">
        <v>0</v>
      </c>
      <c r="I1" s="5" t="s">
        <v>1</v>
      </c>
      <c r="L1" s="17" t="s">
        <v>19</v>
      </c>
    </row>
    <row r="2" spans="1:12">
      <c r="B2" s="9">
        <v>-537</v>
      </c>
      <c r="C2" s="10">
        <v>-467</v>
      </c>
      <c r="E2" s="26">
        <v>-211</v>
      </c>
      <c r="F2" s="26">
        <v>-163</v>
      </c>
      <c r="H2" s="9">
        <v>90</v>
      </c>
      <c r="I2" s="10">
        <v>138</v>
      </c>
    </row>
    <row r="3" spans="1:12">
      <c r="A3" t="s">
        <v>23</v>
      </c>
    </row>
    <row r="4" spans="1:12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17"/>
    </row>
    <row r="6" spans="1:12">
      <c r="A6">
        <v>22.218565326719101</v>
      </c>
      <c r="B6" s="13">
        <v>13.029299999999999</v>
      </c>
      <c r="C6" s="17">
        <v>-2.6640000000000001</v>
      </c>
      <c r="D6">
        <v>-187</v>
      </c>
    </row>
    <row r="7" spans="1:12">
      <c r="A7">
        <v>1.7094000444164801</v>
      </c>
      <c r="B7" s="13">
        <v>1.02207</v>
      </c>
      <c r="C7" s="17">
        <v>-2.6640000000000001</v>
      </c>
      <c r="D7">
        <v>-187</v>
      </c>
    </row>
    <row r="8" spans="1:12">
      <c r="A8">
        <v>-18.8012031741976</v>
      </c>
      <c r="B8" s="13">
        <v>-11.013400000000001</v>
      </c>
      <c r="C8" s="17">
        <v>-2.6640000000000001</v>
      </c>
      <c r="D8">
        <v>-187</v>
      </c>
    </row>
    <row r="9" spans="1:12">
      <c r="A9" s="15">
        <v>-39.296000173094697</v>
      </c>
      <c r="B9" s="13"/>
      <c r="C9" s="17">
        <v>-2.6640000000000001</v>
      </c>
      <c r="D9">
        <v>-187</v>
      </c>
    </row>
    <row r="10" spans="1:12">
      <c r="B10" s="13"/>
    </row>
    <row r="11" spans="1:12">
      <c r="A11">
        <v>42.709055765004102</v>
      </c>
      <c r="B11" s="13">
        <v>29.418500000000002</v>
      </c>
      <c r="C11" s="17">
        <v>-1.3819999999999999</v>
      </c>
      <c r="D11">
        <v>-187</v>
      </c>
    </row>
    <row r="12" spans="1:12">
      <c r="A12">
        <v>22.218565326719101</v>
      </c>
      <c r="B12" s="13">
        <v>16.196899999999999</v>
      </c>
      <c r="C12" s="17">
        <v>-1.3819999999999999</v>
      </c>
      <c r="D12">
        <v>-187</v>
      </c>
    </row>
    <row r="13" spans="1:12">
      <c r="A13">
        <v>1.7094000444164801</v>
      </c>
      <c r="B13" s="13">
        <v>1.94634</v>
      </c>
      <c r="C13" s="17">
        <v>-1.3819999999999999</v>
      </c>
      <c r="D13">
        <v>-187</v>
      </c>
    </row>
    <row r="14" spans="1:12">
      <c r="A14">
        <v>-18.8012031741976</v>
      </c>
      <c r="B14" s="13">
        <v>-12.405200000000001</v>
      </c>
      <c r="C14" s="17">
        <v>-1.3819999999999999</v>
      </c>
      <c r="D14">
        <v>-187</v>
      </c>
    </row>
    <row r="15" spans="1:12">
      <c r="A15">
        <v>-39.296000173094697</v>
      </c>
      <c r="B15" s="13">
        <v>-27.4421</v>
      </c>
      <c r="C15" s="17">
        <v>-1.3819999999999999</v>
      </c>
      <c r="D15">
        <v>-187</v>
      </c>
    </row>
    <row r="16" spans="1:12">
      <c r="B16" s="13"/>
    </row>
    <row r="17" spans="1:4">
      <c r="A17" s="18">
        <v>42.709055765004102</v>
      </c>
      <c r="B17" s="22">
        <v>36.278399999999998</v>
      </c>
      <c r="C17" s="20">
        <v>-0.1295</v>
      </c>
      <c r="D17" s="18">
        <v>-187</v>
      </c>
    </row>
    <row r="18" spans="1:4">
      <c r="A18" s="18">
        <v>22.218565326719101</v>
      </c>
      <c r="B18" s="22">
        <v>19.205300000000001</v>
      </c>
      <c r="C18" s="20">
        <v>-0.1295</v>
      </c>
      <c r="D18" s="18">
        <v>-187</v>
      </c>
    </row>
    <row r="19" spans="1:4">
      <c r="A19" s="18">
        <v>1.7094000444164801</v>
      </c>
      <c r="B19" s="22">
        <v>2.98645</v>
      </c>
      <c r="C19" s="20">
        <v>-0.1295</v>
      </c>
      <c r="D19" s="18">
        <v>-187</v>
      </c>
    </row>
    <row r="20" spans="1:4">
      <c r="A20" s="18">
        <v>-18.8012031741976</v>
      </c>
      <c r="B20" s="22">
        <v>-13.1571</v>
      </c>
      <c r="C20" s="20">
        <v>-0.1295</v>
      </c>
      <c r="D20" s="18">
        <v>-187</v>
      </c>
    </row>
    <row r="21" spans="1:4">
      <c r="A21" s="18">
        <v>-39.296000173094697</v>
      </c>
      <c r="B21" s="22">
        <v>-30.440100000000001</v>
      </c>
      <c r="C21" s="20">
        <v>-0.1295</v>
      </c>
      <c r="D21" s="18">
        <v>-187</v>
      </c>
    </row>
    <row r="22" spans="1:4">
      <c r="B22" s="13"/>
    </row>
    <row r="23" spans="1:4">
      <c r="A23">
        <v>42.709055765004102</v>
      </c>
      <c r="B23" s="13">
        <v>41.633299999999998</v>
      </c>
      <c r="C23" s="17">
        <v>1.1220000000000001</v>
      </c>
      <c r="D23">
        <v>-187</v>
      </c>
    </row>
    <row r="24" spans="1:4">
      <c r="A24">
        <v>22.218565326719101</v>
      </c>
      <c r="B24" s="13">
        <v>22.523499999999999</v>
      </c>
      <c r="C24" s="17">
        <v>1.1220000000000001</v>
      </c>
      <c r="D24">
        <v>-187</v>
      </c>
    </row>
    <row r="25" spans="1:4">
      <c r="A25">
        <v>1.7094000444164801</v>
      </c>
      <c r="B25" s="13">
        <v>4.2347900000000003</v>
      </c>
      <c r="C25" s="17">
        <v>1.1220000000000001</v>
      </c>
      <c r="D25">
        <v>-187</v>
      </c>
    </row>
    <row r="26" spans="1:4">
      <c r="A26">
        <v>-18.8012031741976</v>
      </c>
      <c r="B26" s="13">
        <v>-14.026899999999999</v>
      </c>
      <c r="C26" s="17">
        <v>1.1220000000000001</v>
      </c>
      <c r="D26">
        <v>-187</v>
      </c>
    </row>
    <row r="27" spans="1:4">
      <c r="A27">
        <v>-39.296000173094697</v>
      </c>
      <c r="B27" s="13">
        <v>-33.386400000000002</v>
      </c>
      <c r="C27" s="17">
        <v>1.1220000000000001</v>
      </c>
      <c r="D27">
        <v>-187</v>
      </c>
    </row>
    <row r="28" spans="1:4">
      <c r="B28" s="13"/>
    </row>
    <row r="29" spans="1:4">
      <c r="A29" s="23">
        <v>42.709055765004102</v>
      </c>
      <c r="B29" s="13">
        <v>45.220700000000001</v>
      </c>
      <c r="C29" s="17">
        <v>2.3279999999999998</v>
      </c>
      <c r="D29">
        <v>-187</v>
      </c>
    </row>
    <row r="30" spans="1:4">
      <c r="A30">
        <v>22.218565326719101</v>
      </c>
      <c r="B30" s="13">
        <v>26.581</v>
      </c>
      <c r="C30" s="17">
        <v>2.3279999999999998</v>
      </c>
      <c r="D30">
        <v>-187</v>
      </c>
    </row>
    <row r="31" spans="1:4">
      <c r="A31">
        <v>1.7094000444164801</v>
      </c>
      <c r="B31" s="13">
        <v>5.4777899999999997</v>
      </c>
      <c r="C31" s="17">
        <v>2.3279999999999998</v>
      </c>
      <c r="D31">
        <v>-187</v>
      </c>
    </row>
    <row r="32" spans="1:4">
      <c r="A32">
        <v>-18.8012031741976</v>
      </c>
      <c r="B32" s="13">
        <v>-15.5466</v>
      </c>
      <c r="C32" s="17">
        <v>2.3279999999999998</v>
      </c>
      <c r="D32">
        <v>-187</v>
      </c>
    </row>
    <row r="33" spans="1:9">
      <c r="A33">
        <v>-39.296000173094697</v>
      </c>
      <c r="B33" s="13">
        <v>-37.355699999999999</v>
      </c>
      <c r="C33" s="17">
        <v>2.3279999999999998</v>
      </c>
      <c r="D33">
        <v>-187</v>
      </c>
    </row>
    <row r="35" spans="1:9" s="21" customFormat="1"/>
    <row r="37" spans="1:9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9">
      <c r="A38" s="22">
        <v>36.278399999999998</v>
      </c>
      <c r="C38" s="17"/>
      <c r="F38" s="32"/>
      <c r="H38" s="34" t="s">
        <v>34</v>
      </c>
      <c r="I38" s="34">
        <v>0.151058</v>
      </c>
    </row>
    <row r="39" spans="1:9">
      <c r="A39" s="22">
        <v>19.205300000000001</v>
      </c>
      <c r="B39" s="13">
        <v>13.029299999999999</v>
      </c>
      <c r="C39" s="17">
        <v>-2.6640000000000001</v>
      </c>
      <c r="D39">
        <f>$I$38+$I$39*B39+$I$40*B39*C39+$I$41*C39</f>
        <v>18.249708119988799</v>
      </c>
      <c r="F39" s="32">
        <f t="shared" ref="F39:F66" si="0">A39-D39</f>
        <v>0.95559188001120177</v>
      </c>
      <c r="H39" s="34" t="s">
        <v>37</v>
      </c>
      <c r="I39" s="34">
        <v>1.0121359999999999</v>
      </c>
    </row>
    <row r="40" spans="1:9">
      <c r="A40" s="22">
        <v>2.98645</v>
      </c>
      <c r="B40" s="13">
        <v>1.02207</v>
      </c>
      <c r="C40" s="17">
        <v>-2.6640000000000001</v>
      </c>
      <c r="D40">
        <f t="shared" ref="D40:D66" si="1">$I$38+$I$39*B40+$I$40*B40*C40+$I$41*C40</f>
        <v>2.9749936540011204</v>
      </c>
      <c r="F40" s="32">
        <f t="shared" si="0"/>
        <v>1.145634599887968E-2</v>
      </c>
      <c r="H40" s="34" t="s">
        <v>38</v>
      </c>
      <c r="I40" s="34">
        <v>-9.7594E-2</v>
      </c>
    </row>
    <row r="41" spans="1:9">
      <c r="A41" s="22">
        <v>-13.1571</v>
      </c>
      <c r="B41" s="13">
        <v>-11.013400000000001</v>
      </c>
      <c r="C41" s="17">
        <v>-2.6640000000000001</v>
      </c>
      <c r="D41">
        <f t="shared" si="1"/>
        <v>-12.335645661974398</v>
      </c>
      <c r="F41" s="32">
        <f t="shared" si="0"/>
        <v>-0.82145433802560142</v>
      </c>
      <c r="H41" s="34" t="s">
        <v>43</v>
      </c>
      <c r="I41">
        <f>-0.571972</f>
        <v>-0.57197200000000004</v>
      </c>
    </row>
    <row r="42" spans="1:9">
      <c r="A42" s="22"/>
      <c r="B42" s="13"/>
      <c r="C42" s="17"/>
      <c r="F42" s="32"/>
    </row>
    <row r="43" spans="1:9">
      <c r="B43" s="13"/>
      <c r="F43" s="32"/>
    </row>
    <row r="44" spans="1:9">
      <c r="A44" s="22">
        <v>36.278399999999998</v>
      </c>
      <c r="B44" s="13">
        <v>29.418500000000002</v>
      </c>
      <c r="C44" s="17">
        <v>-1.3819999999999999</v>
      </c>
      <c r="D44">
        <f t="shared" si="1"/>
        <v>34.684863700998001</v>
      </c>
      <c r="F44" s="32">
        <f t="shared" si="0"/>
        <v>1.5935362990019968</v>
      </c>
    </row>
    <row r="45" spans="1:9">
      <c r="A45" s="22">
        <v>19.205300000000001</v>
      </c>
      <c r="B45" s="13">
        <v>16.196899999999999</v>
      </c>
      <c r="C45" s="17">
        <v>-1.3819999999999999</v>
      </c>
      <c r="D45">
        <f t="shared" si="1"/>
        <v>19.519544279785197</v>
      </c>
      <c r="F45" s="32">
        <f t="shared" si="0"/>
        <v>-0.31424427978519631</v>
      </c>
    </row>
    <row r="46" spans="1:9">
      <c r="A46" s="22">
        <v>2.98645</v>
      </c>
      <c r="B46" s="13">
        <v>1.94634</v>
      </c>
      <c r="C46" s="17">
        <v>-1.3819999999999999</v>
      </c>
      <c r="D46">
        <f t="shared" si="1"/>
        <v>3.1739965146767197</v>
      </c>
      <c r="F46" s="32">
        <f t="shared" si="0"/>
        <v>-0.18754651467671968</v>
      </c>
    </row>
    <row r="47" spans="1:9">
      <c r="A47" s="22">
        <v>-13.1571</v>
      </c>
      <c r="B47" s="13">
        <v>-12.405200000000001</v>
      </c>
      <c r="C47" s="17">
        <v>-1.3819999999999999</v>
      </c>
      <c r="D47">
        <f t="shared" si="1"/>
        <v>-13.287376411921599</v>
      </c>
      <c r="F47" s="32">
        <f t="shared" si="0"/>
        <v>0.13027641192159933</v>
      </c>
    </row>
    <row r="48" spans="1:9">
      <c r="A48" s="22">
        <v>-30.440100000000001</v>
      </c>
      <c r="B48" s="13">
        <v>-27.4421</v>
      </c>
      <c r="C48" s="17">
        <v>-1.3819999999999999</v>
      </c>
      <c r="D48">
        <f t="shared" si="1"/>
        <v>-30.534864734426797</v>
      </c>
      <c r="F48" s="32">
        <f t="shared" si="0"/>
        <v>9.4764734426796338E-2</v>
      </c>
    </row>
    <row r="49" spans="1:6">
      <c r="B49" s="13"/>
      <c r="F49" s="32"/>
    </row>
    <row r="50" spans="1:6">
      <c r="A50" s="22">
        <v>36.278399999999998</v>
      </c>
      <c r="B50" s="22">
        <v>36.278399999999998</v>
      </c>
      <c r="C50" s="20">
        <v>-0.1295</v>
      </c>
      <c r="D50">
        <f t="shared" si="1"/>
        <v>37.402304801363201</v>
      </c>
      <c r="F50" s="32">
        <f t="shared" si="0"/>
        <v>-1.1239048013632029</v>
      </c>
    </row>
    <row r="51" spans="1:6">
      <c r="A51" s="22">
        <v>19.205300000000001</v>
      </c>
      <c r="B51" s="22">
        <v>19.205300000000001</v>
      </c>
      <c r="C51" s="20">
        <v>-0.1295</v>
      </c>
      <c r="D51">
        <f t="shared" si="1"/>
        <v>19.906228600041903</v>
      </c>
      <c r="F51" s="32">
        <f t="shared" si="0"/>
        <v>-0.70092860004190172</v>
      </c>
    </row>
    <row r="52" spans="1:6">
      <c r="A52" s="22">
        <v>2.98645</v>
      </c>
      <c r="B52" s="22">
        <v>2.98645</v>
      </c>
      <c r="C52" s="20">
        <v>-0.1295</v>
      </c>
      <c r="D52">
        <f t="shared" si="1"/>
        <v>3.2855659495683498</v>
      </c>
      <c r="F52" s="32">
        <f t="shared" si="0"/>
        <v>-0.29911594956834975</v>
      </c>
    </row>
    <row r="53" spans="1:6">
      <c r="A53" s="22">
        <v>-13.1571</v>
      </c>
      <c r="B53" s="22">
        <v>-13.1571</v>
      </c>
      <c r="C53" s="20">
        <v>-0.1295</v>
      </c>
      <c r="D53">
        <f t="shared" si="1"/>
        <v>-13.257931186853298</v>
      </c>
      <c r="F53" s="32">
        <f t="shared" si="0"/>
        <v>0.1008311868532985</v>
      </c>
    </row>
    <row r="54" spans="1:6">
      <c r="A54" s="22">
        <v>-30.440100000000001</v>
      </c>
      <c r="B54" s="22">
        <v>-30.440100000000001</v>
      </c>
      <c r="C54" s="20">
        <v>-0.1295</v>
      </c>
      <c r="D54">
        <f t="shared" si="1"/>
        <v>-30.969107539562298</v>
      </c>
      <c r="F54" s="32">
        <f t="shared" si="0"/>
        <v>0.52900753956229707</v>
      </c>
    </row>
    <row r="55" spans="1:6">
      <c r="B55" s="13"/>
      <c r="F55" s="32"/>
    </row>
    <row r="56" spans="1:6">
      <c r="A56" s="22">
        <v>36.278399999999998</v>
      </c>
      <c r="B56" s="13">
        <v>41.633299999999998</v>
      </c>
      <c r="C56" s="17">
        <v>1.1220000000000001</v>
      </c>
      <c r="D56">
        <f t="shared" si="1"/>
        <v>37.08900131041559</v>
      </c>
      <c r="F56" s="32">
        <f t="shared" si="0"/>
        <v>-0.81060131041559202</v>
      </c>
    </row>
    <row r="57" spans="1:6">
      <c r="A57" s="22">
        <v>19.205300000000001</v>
      </c>
      <c r="B57" s="13">
        <v>22.523499999999999</v>
      </c>
      <c r="C57" s="17">
        <v>1.1220000000000001</v>
      </c>
      <c r="D57">
        <f t="shared" si="1"/>
        <v>19.839816821001996</v>
      </c>
      <c r="F57" s="32">
        <f t="shared" si="0"/>
        <v>-0.63451682100199491</v>
      </c>
    </row>
    <row r="58" spans="1:6">
      <c r="A58" s="22">
        <v>2.98645</v>
      </c>
      <c r="B58" s="13">
        <v>4.2347900000000003</v>
      </c>
      <c r="C58" s="17">
        <v>1.1220000000000001</v>
      </c>
      <c r="D58">
        <f t="shared" si="1"/>
        <v>3.3317773405582791</v>
      </c>
      <c r="F58" s="32">
        <f t="shared" si="0"/>
        <v>-0.34532734055827907</v>
      </c>
    </row>
    <row r="59" spans="1:6">
      <c r="A59" s="22">
        <v>-13.1571</v>
      </c>
      <c r="B59" s="13">
        <v>-14.026899999999999</v>
      </c>
      <c r="C59" s="17">
        <v>1.1220000000000001</v>
      </c>
      <c r="D59">
        <f t="shared" si="1"/>
        <v>-13.151872927810798</v>
      </c>
      <c r="F59" s="32">
        <f t="shared" si="0"/>
        <v>-5.2270721892018202E-3</v>
      </c>
    </row>
    <row r="60" spans="1:6">
      <c r="A60" s="22">
        <v>-30.440100000000001</v>
      </c>
      <c r="B60" s="13">
        <v>-33.386400000000002</v>
      </c>
      <c r="C60" s="17">
        <v>1.1220000000000001</v>
      </c>
      <c r="D60">
        <f t="shared" si="1"/>
        <v>-30.626445509564796</v>
      </c>
      <c r="F60" s="32">
        <f t="shared" si="0"/>
        <v>0.18634550956479501</v>
      </c>
    </row>
    <row r="61" spans="1:6">
      <c r="B61" s="13"/>
      <c r="F61" s="32"/>
    </row>
    <row r="62" spans="1:6">
      <c r="A62" s="22">
        <v>36.278399999999998</v>
      </c>
      <c r="B62" s="13">
        <v>45.220700000000001</v>
      </c>
      <c r="C62" s="17">
        <v>2.3279999999999998</v>
      </c>
      <c r="D62">
        <f t="shared" si="1"/>
        <v>34.314915376977595</v>
      </c>
      <c r="F62" s="32">
        <f t="shared" si="0"/>
        <v>1.9634846230224028</v>
      </c>
    </row>
    <row r="63" spans="1:6">
      <c r="A63" s="22">
        <v>19.205300000000001</v>
      </c>
      <c r="B63" s="13">
        <v>26.581</v>
      </c>
      <c r="C63" s="17">
        <v>2.3279999999999998</v>
      </c>
      <c r="D63">
        <f t="shared" si="1"/>
        <v>19.683922046607996</v>
      </c>
      <c r="F63" s="32">
        <f t="shared" si="0"/>
        <v>-0.47862204660799534</v>
      </c>
    </row>
    <row r="64" spans="1:6">
      <c r="A64" s="22">
        <v>2.98645</v>
      </c>
      <c r="B64" s="13">
        <v>5.4777899999999997</v>
      </c>
      <c r="C64" s="17">
        <v>2.3279999999999998</v>
      </c>
      <c r="D64">
        <f t="shared" si="1"/>
        <v>3.1192281534987192</v>
      </c>
      <c r="F64" s="32">
        <f t="shared" si="0"/>
        <v>-0.13277815349871913</v>
      </c>
    </row>
    <row r="65" spans="1:6">
      <c r="A65" s="22">
        <v>-13.1571</v>
      </c>
      <c r="B65" s="13">
        <v>-15.5466</v>
      </c>
      <c r="C65" s="17">
        <v>2.3279999999999998</v>
      </c>
      <c r="D65">
        <f t="shared" si="1"/>
        <v>-13.383596992028798</v>
      </c>
      <c r="F65" s="32">
        <f t="shared" si="0"/>
        <v>0.22649699202879781</v>
      </c>
    </row>
    <row r="66" spans="1:6">
      <c r="A66" s="22">
        <v>-30.440100000000001</v>
      </c>
      <c r="B66" s="13">
        <v>-37.355699999999999</v>
      </c>
      <c r="C66" s="17">
        <v>2.3279999999999998</v>
      </c>
      <c r="D66">
        <f>$I$38+$I$39*B66+$I$40*B66*C66+$I$41*C66</f>
        <v>-30.5023701826576</v>
      </c>
      <c r="F66" s="32">
        <f t="shared" si="0"/>
        <v>6.2270182657599094E-2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8" workbookViewId="0">
      <selection activeCell="D32" sqref="D32"/>
    </sheetView>
  </sheetViews>
  <sheetFormatPr baseColWidth="10" defaultColWidth="8.83203125" defaultRowHeight="14" x14ac:dyDescent="0"/>
  <cols>
    <col min="1" max="1" width="11.1640625" customWidth="1"/>
    <col min="2" max="2" width="10.83203125" customWidth="1"/>
    <col min="3" max="3" width="16.33203125" customWidth="1"/>
    <col min="4" max="4" width="12.5" customWidth="1"/>
    <col min="5" max="5" width="11.6640625" customWidth="1"/>
    <col min="7" max="7" width="9.83203125" bestFit="1" customWidth="1"/>
  </cols>
  <sheetData>
    <row r="1" spans="1:12">
      <c r="B1" s="27" t="s">
        <v>0</v>
      </c>
      <c r="C1" s="27" t="s">
        <v>1</v>
      </c>
      <c r="E1" s="27" t="s">
        <v>0</v>
      </c>
      <c r="F1" s="27" t="s">
        <v>1</v>
      </c>
      <c r="H1" s="28" t="s">
        <v>0</v>
      </c>
      <c r="I1" s="28" t="s">
        <v>1</v>
      </c>
      <c r="L1" s="17" t="s">
        <v>19</v>
      </c>
    </row>
    <row r="2" spans="1:12">
      <c r="B2" s="29">
        <v>-537</v>
      </c>
      <c r="C2" s="29">
        <v>-467</v>
      </c>
      <c r="E2" s="29">
        <v>-211</v>
      </c>
      <c r="F2" s="29">
        <v>-163</v>
      </c>
      <c r="H2" s="30">
        <v>90</v>
      </c>
      <c r="I2" s="30">
        <v>138</v>
      </c>
    </row>
    <row r="3" spans="1:12">
      <c r="A3" t="s">
        <v>25</v>
      </c>
    </row>
    <row r="4" spans="1:12">
      <c r="A4" t="s">
        <v>4</v>
      </c>
      <c r="B4" t="s">
        <v>26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31">
        <v>-1.7090000000000001</v>
      </c>
      <c r="D5">
        <v>114</v>
      </c>
    </row>
    <row r="6" spans="1:12">
      <c r="A6">
        <v>22.218565326719101</v>
      </c>
      <c r="B6" s="13">
        <v>11.675800000000001</v>
      </c>
      <c r="C6" s="31">
        <v>-1.7090000000000001</v>
      </c>
      <c r="D6">
        <v>114</v>
      </c>
    </row>
    <row r="7" spans="1:12">
      <c r="A7">
        <v>1.7094000444164801</v>
      </c>
      <c r="B7" s="13">
        <v>1.5354000000000001</v>
      </c>
      <c r="C7" s="31">
        <v>-1.7090000000000001</v>
      </c>
      <c r="D7">
        <v>114</v>
      </c>
    </row>
    <row r="8" spans="1:12">
      <c r="A8">
        <v>-18.8012031741976</v>
      </c>
      <c r="B8" s="13">
        <v>-8.5548800000000007</v>
      </c>
      <c r="C8" s="31">
        <v>-1.7090000000000001</v>
      </c>
      <c r="D8">
        <v>114</v>
      </c>
    </row>
    <row r="9" spans="1:12">
      <c r="A9" s="15">
        <v>-39.296000173094697</v>
      </c>
      <c r="B9" s="13"/>
      <c r="C9" s="31">
        <v>-1.7090000000000001</v>
      </c>
      <c r="D9">
        <v>114</v>
      </c>
    </row>
    <row r="10" spans="1:12">
      <c r="B10" s="13"/>
    </row>
    <row r="11" spans="1:12">
      <c r="A11">
        <v>42.709055765004102</v>
      </c>
      <c r="B11" s="13"/>
      <c r="C11" s="31">
        <v>-0.4546</v>
      </c>
      <c r="D11">
        <v>114</v>
      </c>
    </row>
    <row r="12" spans="1:12">
      <c r="A12">
        <v>22.218565326719101</v>
      </c>
      <c r="B12" s="13">
        <v>15.348100000000001</v>
      </c>
      <c r="C12" s="31">
        <v>-0.4546</v>
      </c>
      <c r="D12">
        <v>114</v>
      </c>
    </row>
    <row r="13" spans="1:12">
      <c r="A13">
        <v>1.7094000444164801</v>
      </c>
      <c r="B13" s="13">
        <v>2.45343</v>
      </c>
      <c r="C13" s="31">
        <v>-0.4546</v>
      </c>
      <c r="D13">
        <v>114</v>
      </c>
    </row>
    <row r="14" spans="1:12">
      <c r="A14">
        <v>-18.8012031741976</v>
      </c>
      <c r="B14" s="13">
        <v>-10.702</v>
      </c>
      <c r="C14" s="31">
        <v>-0.4546</v>
      </c>
      <c r="D14">
        <v>114</v>
      </c>
    </row>
    <row r="15" spans="1:12">
      <c r="A15">
        <v>-39.296000173094697</v>
      </c>
      <c r="B15" s="13">
        <v>-23.852</v>
      </c>
      <c r="C15" s="31">
        <v>-0.4546</v>
      </c>
      <c r="D15">
        <v>114</v>
      </c>
    </row>
    <row r="16" spans="1:12">
      <c r="B16" s="13"/>
    </row>
    <row r="17" spans="1:4">
      <c r="A17" s="18">
        <v>42.709055765004102</v>
      </c>
      <c r="B17" s="22">
        <v>33.173000000000002</v>
      </c>
      <c r="C17" s="20">
        <v>0.77370000000000005</v>
      </c>
      <c r="D17" s="18">
        <v>114</v>
      </c>
    </row>
    <row r="18" spans="1:4">
      <c r="A18" s="18">
        <v>22.218565326719101</v>
      </c>
      <c r="B18" s="22">
        <v>18.388400000000001</v>
      </c>
      <c r="C18" s="20">
        <v>0.77370000000000005</v>
      </c>
      <c r="D18" s="18">
        <v>114</v>
      </c>
    </row>
    <row r="19" spans="1:4">
      <c r="A19" s="18">
        <v>1.7094000444164801</v>
      </c>
      <c r="B19" s="22">
        <v>3.32605</v>
      </c>
      <c r="C19" s="20">
        <v>0.77370000000000005</v>
      </c>
      <c r="D19" s="18">
        <v>114</v>
      </c>
    </row>
    <row r="20" spans="1:4">
      <c r="A20" s="18">
        <v>-18.8012031741976</v>
      </c>
      <c r="B20" s="22">
        <v>-11.678000000000001</v>
      </c>
      <c r="C20" s="20">
        <v>0.77370000000000005</v>
      </c>
      <c r="D20" s="18">
        <v>114</v>
      </c>
    </row>
    <row r="21" spans="1:4">
      <c r="A21" s="18">
        <v>-39.296000173094697</v>
      </c>
      <c r="B21" s="22">
        <v>-27.76</v>
      </c>
      <c r="C21" s="20">
        <v>0.77370000000000005</v>
      </c>
      <c r="D21" s="18">
        <v>114</v>
      </c>
    </row>
    <row r="22" spans="1:4">
      <c r="B22" s="13"/>
    </row>
    <row r="23" spans="1:4">
      <c r="A23">
        <v>42.709055765004102</v>
      </c>
      <c r="B23" s="13">
        <v>39.084000000000003</v>
      </c>
      <c r="C23" s="31">
        <v>2.0129999999999999</v>
      </c>
      <c r="D23">
        <v>114</v>
      </c>
    </row>
    <row r="24" spans="1:4">
      <c r="A24">
        <v>22.218565326719101</v>
      </c>
      <c r="B24" s="13">
        <v>21.314599999999999</v>
      </c>
      <c r="C24" s="31">
        <v>2.0129999999999999</v>
      </c>
      <c r="D24">
        <v>114</v>
      </c>
    </row>
    <row r="25" spans="1:4">
      <c r="A25">
        <v>1.7094000444164801</v>
      </c>
      <c r="B25" s="13">
        <v>4.4874099999999997</v>
      </c>
      <c r="C25" s="31">
        <v>2.0129999999999999</v>
      </c>
      <c r="D25">
        <v>114</v>
      </c>
    </row>
    <row r="26" spans="1:4">
      <c r="A26">
        <v>-18.8012031741976</v>
      </c>
      <c r="B26" s="13">
        <v>-12.5344</v>
      </c>
      <c r="C26" s="31">
        <v>2.0129999999999999</v>
      </c>
      <c r="D26">
        <v>114</v>
      </c>
    </row>
    <row r="27" spans="1:4">
      <c r="A27">
        <v>-39.296000173094697</v>
      </c>
      <c r="B27" s="13">
        <v>-30.452999999999999</v>
      </c>
      <c r="C27" s="31">
        <v>2.0129999999999999</v>
      </c>
      <c r="D27">
        <v>114</v>
      </c>
    </row>
    <row r="28" spans="1:4">
      <c r="B28" s="13"/>
    </row>
    <row r="29" spans="1:4">
      <c r="A29" s="23">
        <v>42.709055765004102</v>
      </c>
      <c r="B29" s="13">
        <v>43.866700000000002</v>
      </c>
      <c r="C29" s="31">
        <v>3.1629999999999998</v>
      </c>
      <c r="D29">
        <v>114</v>
      </c>
    </row>
    <row r="30" spans="1:4">
      <c r="A30">
        <v>22.218565326719101</v>
      </c>
      <c r="B30" s="13">
        <v>25.166399999999999</v>
      </c>
      <c r="C30" s="31">
        <v>3.1629999999999998</v>
      </c>
      <c r="D30">
        <v>114</v>
      </c>
    </row>
    <row r="31" spans="1:4">
      <c r="A31">
        <v>1.7094000444164801</v>
      </c>
      <c r="B31" s="13">
        <v>5.5377599999999996</v>
      </c>
      <c r="C31" s="31">
        <v>3.1629999999999998</v>
      </c>
      <c r="D31">
        <v>114</v>
      </c>
    </row>
    <row r="32" spans="1:4">
      <c r="A32">
        <v>-18.8012031741976</v>
      </c>
      <c r="B32" s="13">
        <v>-14.005599999999999</v>
      </c>
      <c r="C32" s="31">
        <v>3.1629999999999998</v>
      </c>
      <c r="D32">
        <v>114</v>
      </c>
    </row>
    <row r="33" spans="1:11">
      <c r="A33">
        <v>-39.296000173094697</v>
      </c>
      <c r="B33" s="13">
        <v>-34.337499999999999</v>
      </c>
      <c r="C33" s="31">
        <v>3.1629999999999998</v>
      </c>
      <c r="D33">
        <v>114</v>
      </c>
    </row>
    <row r="35" spans="1:11" s="21" customFormat="1"/>
    <row r="37" spans="1:11">
      <c r="A37" t="s">
        <v>16</v>
      </c>
      <c r="B37" t="s">
        <v>5</v>
      </c>
      <c r="C37" s="11" t="s">
        <v>6</v>
      </c>
      <c r="D37" t="s">
        <v>17</v>
      </c>
      <c r="E37" t="s">
        <v>18</v>
      </c>
      <c r="F37" t="s">
        <v>17</v>
      </c>
      <c r="G37" t="s">
        <v>18</v>
      </c>
      <c r="H37" s="11" t="s">
        <v>19</v>
      </c>
    </row>
    <row r="38" spans="1:11">
      <c r="A38" s="22">
        <v>33.173000000000002</v>
      </c>
      <c r="B38" s="37">
        <f>C38^2*(-0.2556)+5.482*C38+29.085</f>
        <v>18.969735936399999</v>
      </c>
      <c r="C38" s="31">
        <v>-1.7090000000000001</v>
      </c>
      <c r="F38">
        <f>$K$38+$K$39*B38+$K$40*B38*C38+$K$41*C38</f>
        <v>28.216666951939118</v>
      </c>
      <c r="G38" s="13">
        <f>A38-F38</f>
        <v>4.956333048060884</v>
      </c>
      <c r="H38" t="s">
        <v>34</v>
      </c>
      <c r="I38" s="34">
        <v>0.32492399999999999</v>
      </c>
      <c r="K38">
        <v>0.69621500000000003</v>
      </c>
    </row>
    <row r="39" spans="1:11">
      <c r="A39" s="22">
        <v>18.388400000000001</v>
      </c>
      <c r="B39" s="13">
        <v>11.675800000000001</v>
      </c>
      <c r="C39" s="31">
        <v>-1.7090000000000001</v>
      </c>
      <c r="D39">
        <f>$I$38+$I$39*B39+$I$40*B39*C39+$I$41*C39</f>
        <v>16.366414706969799</v>
      </c>
      <c r="E39" s="13">
        <f>A39-D39</f>
        <v>2.0219852930302018</v>
      </c>
      <c r="F39">
        <f>$K$38+$K$39*B39+$K$40*B39*C39+$K$41*C39</f>
        <v>18.049398323040602</v>
      </c>
      <c r="G39" s="13">
        <f>A39-F39</f>
        <v>0.33900167695939842</v>
      </c>
      <c r="H39" t="s">
        <v>35</v>
      </c>
      <c r="I39" s="34">
        <v>1.1157889999999999</v>
      </c>
      <c r="K39">
        <v>1.1659999999999999</v>
      </c>
    </row>
    <row r="40" spans="1:11">
      <c r="A40" s="22">
        <v>3.32605</v>
      </c>
      <c r="B40" s="13">
        <v>1.5354000000000001</v>
      </c>
      <c r="C40" s="31">
        <v>-1.7090000000000001</v>
      </c>
      <c r="D40">
        <f t="shared" ref="D40:D66" si="0">$I$38+$I$39*B40+$I$40*B40*C40+$I$41*C40</f>
        <v>3.1116247758574</v>
      </c>
      <c r="E40" s="13">
        <f t="shared" ref="E40:E66" si="1">A40-D40</f>
        <v>0.2144252241425999</v>
      </c>
      <c r="F40">
        <f t="shared" ref="F40:F66" si="2">$K$38+$K$39*B40+$K$40*B40*C40+$K$41*C40</f>
        <v>3.9143453552778</v>
      </c>
      <c r="G40" s="13">
        <f t="shared" ref="G40:G66" si="3">A40-F40</f>
        <v>-0.58829535527780008</v>
      </c>
      <c r="H40" t="s">
        <v>38</v>
      </c>
      <c r="I40" s="34">
        <v>-0.111959</v>
      </c>
      <c r="K40">
        <v>-0.13337299999999999</v>
      </c>
    </row>
    <row r="41" spans="1:11">
      <c r="A41" s="22">
        <v>-11.678000000000001</v>
      </c>
      <c r="B41" s="13">
        <v>-8.5548800000000007</v>
      </c>
      <c r="C41" s="31">
        <v>-1.7090000000000001</v>
      </c>
      <c r="D41">
        <f t="shared" si="0"/>
        <v>-10.07765195347328</v>
      </c>
      <c r="E41" s="13">
        <f t="shared" si="1"/>
        <v>-1.6003480465267206</v>
      </c>
      <c r="F41">
        <f t="shared" si="2"/>
        <v>-10.15084361750016</v>
      </c>
      <c r="G41" s="13">
        <f t="shared" si="3"/>
        <v>-1.5271563824998413</v>
      </c>
      <c r="H41" t="s">
        <v>44</v>
      </c>
      <c r="I41" s="34">
        <v>-0.45625399999999999</v>
      </c>
      <c r="K41">
        <v>-0.63070999999999999</v>
      </c>
    </row>
    <row r="42" spans="1:11">
      <c r="A42" s="22">
        <v>-27.76</v>
      </c>
      <c r="B42" s="37">
        <f>-0.0295*C42^2-2.742*C42-25.224</f>
        <v>-20.6240820895</v>
      </c>
      <c r="C42" s="31">
        <v>-1.7090000000000001</v>
      </c>
      <c r="E42" s="13"/>
      <c r="G42" s="13"/>
    </row>
    <row r="43" spans="1:11">
      <c r="B43" s="13"/>
      <c r="E43" s="13"/>
      <c r="G43" s="13"/>
    </row>
    <row r="44" spans="1:11">
      <c r="A44" s="22">
        <v>33.173000000000002</v>
      </c>
      <c r="B44" s="38">
        <f>C44^2*(-0.2556)+5.482*C44+29.085</f>
        <v>26.540060207504002</v>
      </c>
      <c r="C44" s="31">
        <v>-0.4546</v>
      </c>
      <c r="E44" s="13"/>
      <c r="G44" s="13"/>
    </row>
    <row r="45" spans="1:11">
      <c r="A45" s="22">
        <v>18.388400000000001</v>
      </c>
      <c r="B45" s="13">
        <v>15.348100000000001</v>
      </c>
      <c r="C45" s="31">
        <v>-0.4546</v>
      </c>
      <c r="D45">
        <f t="shared" si="0"/>
        <v>18.438743733323339</v>
      </c>
      <c r="E45" s="13">
        <f t="shared" si="1"/>
        <v>-5.0343733323337858E-2</v>
      </c>
      <c r="F45">
        <f t="shared" si="2"/>
        <v>19.809396631434975</v>
      </c>
      <c r="G45" s="13">
        <f t="shared" si="3"/>
        <v>-1.4209966314349742</v>
      </c>
    </row>
    <row r="46" spans="1:11">
      <c r="A46" s="22">
        <v>3.32605</v>
      </c>
      <c r="B46" s="13">
        <v>2.45343</v>
      </c>
      <c r="C46" s="31">
        <v>-0.4546</v>
      </c>
      <c r="D46">
        <f t="shared" si="0"/>
        <v>3.394718425305602</v>
      </c>
      <c r="E46" s="13">
        <f t="shared" si="1"/>
        <v>-6.8668425305602021E-2</v>
      </c>
      <c r="F46">
        <f t="shared" si="2"/>
        <v>3.992389957794694</v>
      </c>
      <c r="G46" s="13">
        <f t="shared" si="3"/>
        <v>-0.66633995779469402</v>
      </c>
    </row>
    <row r="47" spans="1:11">
      <c r="A47" s="22">
        <v>-11.678000000000001</v>
      </c>
      <c r="B47" s="13">
        <v>-10.702</v>
      </c>
      <c r="C47" s="31">
        <v>-0.4546</v>
      </c>
      <c r="D47">
        <f t="shared" si="0"/>
        <v>-11.953531809702801</v>
      </c>
      <c r="E47" s="13">
        <f t="shared" si="1"/>
        <v>0.27553180970279989</v>
      </c>
      <c r="F47">
        <f t="shared" si="2"/>
        <v>-12.1444731107916</v>
      </c>
      <c r="G47" s="13">
        <f t="shared" si="3"/>
        <v>0.4664731107915987</v>
      </c>
    </row>
    <row r="48" spans="1:11">
      <c r="A48" s="22">
        <v>-27.76</v>
      </c>
      <c r="B48" s="13">
        <v>-23.852</v>
      </c>
      <c r="C48" s="31">
        <v>-0.4546</v>
      </c>
      <c r="D48">
        <f t="shared" si="0"/>
        <v>-27.295446942112797</v>
      </c>
      <c r="E48" s="13">
        <f t="shared" si="1"/>
        <v>-0.4645530578872048</v>
      </c>
      <c r="F48">
        <f t="shared" si="2"/>
        <v>-28.274675571061604</v>
      </c>
      <c r="G48" s="13">
        <f t="shared" si="3"/>
        <v>0.514675571061602</v>
      </c>
    </row>
    <row r="49" spans="1:7">
      <c r="B49" s="13"/>
      <c r="E49" s="13"/>
      <c r="G49" s="13"/>
    </row>
    <row r="50" spans="1:7">
      <c r="A50" s="22">
        <v>33.173000000000002</v>
      </c>
      <c r="B50" s="22">
        <v>33.173000000000002</v>
      </c>
      <c r="C50" s="20">
        <v>0.77370000000000005</v>
      </c>
      <c r="D50">
        <f t="shared" si="0"/>
        <v>34.112454669954097</v>
      </c>
      <c r="E50" s="13">
        <f t="shared" si="1"/>
        <v>-0.93945466995409532</v>
      </c>
      <c r="F50">
        <f t="shared" si="2"/>
        <v>35.4648079103127</v>
      </c>
      <c r="G50" s="13">
        <f t="shared" si="3"/>
        <v>-2.2918079103126985</v>
      </c>
    </row>
    <row r="51" spans="1:7">
      <c r="A51" s="22">
        <v>18.388400000000001</v>
      </c>
      <c r="B51" s="22">
        <v>18.388400000000001</v>
      </c>
      <c r="C51" s="20">
        <v>0.77370000000000005</v>
      </c>
      <c r="D51">
        <f t="shared" si="0"/>
        <v>18.896642270148277</v>
      </c>
      <c r="E51" s="13">
        <f t="shared" si="1"/>
        <v>-0.50824227014827628</v>
      </c>
      <c r="F51">
        <f t="shared" si="2"/>
        <v>19.751597387165159</v>
      </c>
      <c r="G51" s="13">
        <f t="shared" si="3"/>
        <v>-1.3631973871651581</v>
      </c>
    </row>
    <row r="52" spans="1:7">
      <c r="A52" s="22">
        <v>3.32605</v>
      </c>
      <c r="B52" s="22">
        <v>3.32605</v>
      </c>
      <c r="C52" s="20">
        <v>0.77370000000000005</v>
      </c>
      <c r="D52">
        <f t="shared" si="0"/>
        <v>3.3949789244902844</v>
      </c>
      <c r="E52" s="13">
        <f t="shared" si="1"/>
        <v>-6.8928924490284427E-2</v>
      </c>
      <c r="F52">
        <f t="shared" si="2"/>
        <v>3.7431915781928948</v>
      </c>
      <c r="G52" s="13">
        <f t="shared" si="3"/>
        <v>-0.41714157819289488</v>
      </c>
    </row>
    <row r="53" spans="1:7">
      <c r="A53" s="22">
        <v>-11.678000000000001</v>
      </c>
      <c r="B53" s="22">
        <v>-11.678000000000001</v>
      </c>
      <c r="C53" s="20">
        <v>0.77370000000000005</v>
      </c>
      <c r="D53">
        <f t="shared" si="0"/>
        <v>-12.046684024612601</v>
      </c>
      <c r="E53" s="13">
        <f t="shared" si="1"/>
        <v>0.36868402461259997</v>
      </c>
      <c r="F53">
        <f t="shared" si="2"/>
        <v>-12.203252448012201</v>
      </c>
      <c r="G53" s="13">
        <f t="shared" si="3"/>
        <v>0.52525244801219984</v>
      </c>
    </row>
    <row r="54" spans="1:7">
      <c r="A54" s="22">
        <v>-27.76</v>
      </c>
      <c r="B54" s="22">
        <v>-27.76</v>
      </c>
      <c r="C54" s="20">
        <v>0.77370000000000005</v>
      </c>
      <c r="D54">
        <f t="shared" si="0"/>
        <v>-28.597736810192004</v>
      </c>
      <c r="E54" s="13">
        <f t="shared" si="1"/>
        <v>0.83773681019200197</v>
      </c>
      <c r="F54">
        <f t="shared" si="2"/>
        <v>-29.295351769824002</v>
      </c>
      <c r="G54" s="13">
        <f t="shared" si="3"/>
        <v>1.5353517698240005</v>
      </c>
    </row>
    <row r="55" spans="1:7">
      <c r="B55" s="13"/>
      <c r="E55" s="13"/>
      <c r="G55" s="13"/>
    </row>
    <row r="56" spans="1:7">
      <c r="A56" s="22">
        <v>33.173000000000002</v>
      </c>
      <c r="B56" s="13">
        <v>39.084000000000003</v>
      </c>
      <c r="C56" s="31">
        <v>2.0129999999999999</v>
      </c>
      <c r="D56">
        <f t="shared" si="0"/>
        <v>34.207485389771996</v>
      </c>
      <c r="E56" s="13">
        <f t="shared" si="1"/>
        <v>-1.0344853897719943</v>
      </c>
      <c r="F56">
        <f t="shared" si="2"/>
        <v>34.505273351684011</v>
      </c>
      <c r="G56" s="13">
        <f t="shared" si="3"/>
        <v>-1.3322733516840088</v>
      </c>
    </row>
    <row r="57" spans="1:7">
      <c r="A57" s="22">
        <v>18.388400000000001</v>
      </c>
      <c r="B57" s="13">
        <v>21.314599999999999</v>
      </c>
      <c r="C57" s="31">
        <v>2.0129999999999999</v>
      </c>
      <c r="D57">
        <f t="shared" si="0"/>
        <v>18.3853356176818</v>
      </c>
      <c r="E57" s="13">
        <f t="shared" si="1"/>
        <v>3.0643823182003871E-3</v>
      </c>
      <c r="F57">
        <f t="shared" si="2"/>
        <v>18.556878780504597</v>
      </c>
      <c r="G57" s="13">
        <f t="shared" si="3"/>
        <v>-0.16847878050459641</v>
      </c>
    </row>
    <row r="58" spans="1:7">
      <c r="A58" s="22">
        <v>3.32605</v>
      </c>
      <c r="B58" s="13">
        <v>4.4874099999999997</v>
      </c>
      <c r="C58" s="31">
        <v>2.0129999999999999</v>
      </c>
      <c r="D58">
        <f t="shared" si="0"/>
        <v>3.4021442649395293</v>
      </c>
      <c r="E58" s="13">
        <f t="shared" si="1"/>
        <v>-7.609426493952931E-2</v>
      </c>
      <c r="F58">
        <f t="shared" si="2"/>
        <v>3.4541366707989098</v>
      </c>
      <c r="G58" s="13">
        <f t="shared" si="3"/>
        <v>-0.1280866707989099</v>
      </c>
    </row>
    <row r="59" spans="1:7">
      <c r="A59" s="22">
        <v>-11.678000000000001</v>
      </c>
      <c r="B59" s="13">
        <v>-12.5344</v>
      </c>
      <c r="C59" s="31">
        <v>2.0129999999999999</v>
      </c>
      <c r="D59">
        <f t="shared" si="0"/>
        <v>-11.754339758835199</v>
      </c>
      <c r="E59" s="13">
        <f t="shared" si="1"/>
        <v>7.6339758835198168E-2</v>
      </c>
      <c r="F59">
        <f t="shared" si="2"/>
        <v>-11.823280810694399</v>
      </c>
      <c r="G59" s="13">
        <f t="shared" si="3"/>
        <v>0.14528081069439835</v>
      </c>
    </row>
    <row r="60" spans="1:7">
      <c r="A60" s="22">
        <v>-27.76</v>
      </c>
      <c r="B60" s="13">
        <v>-30.452999999999999</v>
      </c>
      <c r="C60" s="31">
        <v>2.0129999999999999</v>
      </c>
      <c r="D60">
        <f t="shared" si="0"/>
        <v>-27.709339528448997</v>
      </c>
      <c r="E60" s="13">
        <f t="shared" si="1"/>
        <v>-5.066047155100506E-2</v>
      </c>
      <c r="F60">
        <f t="shared" si="2"/>
        <v>-27.905585388403001</v>
      </c>
      <c r="G60" s="13">
        <f t="shared" si="3"/>
        <v>0.14558538840299917</v>
      </c>
    </row>
    <row r="61" spans="1:7">
      <c r="B61" s="13"/>
      <c r="E61" s="13"/>
      <c r="G61" s="13"/>
    </row>
    <row r="62" spans="1:7">
      <c r="A62" s="22">
        <v>33.173000000000002</v>
      </c>
      <c r="B62" s="13">
        <v>43.866700000000002</v>
      </c>
      <c r="C62" s="31">
        <v>3.1629999999999998</v>
      </c>
      <c r="D62">
        <f t="shared" si="0"/>
        <v>32.293421014356106</v>
      </c>
      <c r="E62" s="13">
        <f t="shared" si="1"/>
        <v>0.87957898564389581</v>
      </c>
      <c r="F62">
        <f t="shared" si="2"/>
        <v>31.344298091906701</v>
      </c>
      <c r="G62" s="13">
        <f t="shared" si="3"/>
        <v>1.8287019080933007</v>
      </c>
    </row>
    <row r="63" spans="1:7">
      <c r="A63" s="22">
        <v>18.388400000000001</v>
      </c>
      <c r="B63" s="13">
        <v>25.166399999999999</v>
      </c>
      <c r="C63" s="31">
        <v>3.1629999999999998</v>
      </c>
      <c r="D63">
        <f t="shared" si="0"/>
        <v>18.050100343451199</v>
      </c>
      <c r="E63" s="13">
        <f t="shared" si="1"/>
        <v>0.33829965654880212</v>
      </c>
      <c r="F63">
        <f t="shared" si="2"/>
        <v>17.428634390846398</v>
      </c>
      <c r="G63" s="13">
        <f t="shared" si="3"/>
        <v>0.95976560915360309</v>
      </c>
    </row>
    <row r="64" spans="1:7">
      <c r="A64" s="22">
        <v>3.32605</v>
      </c>
      <c r="B64" s="13">
        <v>5.5377599999999996</v>
      </c>
      <c r="C64" s="31">
        <v>3.1629999999999998</v>
      </c>
      <c r="D64">
        <f t="shared" si="0"/>
        <v>3.0996977374100796</v>
      </c>
      <c r="E64" s="13">
        <f t="shared" si="1"/>
        <v>0.22635226258992036</v>
      </c>
      <c r="F64">
        <f t="shared" si="2"/>
        <v>2.822154647249759</v>
      </c>
      <c r="G64" s="13">
        <f t="shared" si="3"/>
        <v>0.503895352750241</v>
      </c>
    </row>
    <row r="65" spans="1:7">
      <c r="A65" s="22">
        <v>-11.678000000000001</v>
      </c>
      <c r="B65" s="13">
        <v>-14.005599999999999</v>
      </c>
      <c r="C65" s="31">
        <v>3.1629999999999998</v>
      </c>
      <c r="D65">
        <f t="shared" si="0"/>
        <v>-11.785750275024801</v>
      </c>
      <c r="E65" s="13">
        <f t="shared" si="1"/>
        <v>0.1077502750248005</v>
      </c>
      <c r="F65">
        <f t="shared" si="2"/>
        <v>-11.720864734725598</v>
      </c>
      <c r="G65" s="13">
        <f t="shared" si="3"/>
        <v>4.2864734725597486E-2</v>
      </c>
    </row>
    <row r="66" spans="1:7">
      <c r="A66" s="22">
        <v>-27.76</v>
      </c>
      <c r="B66" s="13">
        <v>-34.337499999999999</v>
      </c>
      <c r="C66" s="31">
        <v>3.1629999999999998</v>
      </c>
      <c r="D66">
        <f t="shared" si="0"/>
        <v>-27.271799779512492</v>
      </c>
      <c r="E66" s="13">
        <f t="shared" si="1"/>
        <v>-0.48820022048750999</v>
      </c>
      <c r="F66">
        <f t="shared" si="2"/>
        <v>-26.850669219337497</v>
      </c>
      <c r="G66" s="13">
        <f t="shared" si="3"/>
        <v>-0.90933078066250417</v>
      </c>
    </row>
    <row r="68" spans="1:7">
      <c r="B68" s="22">
        <v>33.173000000000002</v>
      </c>
      <c r="C68" s="20">
        <v>0.77370000000000005</v>
      </c>
    </row>
    <row r="69" spans="1:7">
      <c r="B69" s="13">
        <v>39.084000000000003</v>
      </c>
      <c r="C69" s="31">
        <v>2.0129999999999999</v>
      </c>
    </row>
    <row r="70" spans="1:7">
      <c r="B70" s="13">
        <v>43.866700000000002</v>
      </c>
      <c r="C70" s="31">
        <v>3.1629999999999998</v>
      </c>
    </row>
    <row r="72" spans="1:7">
      <c r="B72" s="13">
        <v>-23.852</v>
      </c>
      <c r="C72" s="31">
        <v>-0.4546</v>
      </c>
    </row>
    <row r="73" spans="1:7">
      <c r="B73" s="22">
        <v>-27.76</v>
      </c>
      <c r="C73" s="20">
        <v>0.77370000000000005</v>
      </c>
    </row>
    <row r="74" spans="1:7">
      <c r="B74" s="13">
        <v>-30.452999999999999</v>
      </c>
      <c r="C74" s="31">
        <v>2.0129999999999999</v>
      </c>
    </row>
    <row r="75" spans="1:7">
      <c r="B75" s="13">
        <v>-34.337499999999999</v>
      </c>
      <c r="C75" s="31">
        <v>3.1629999999999998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baseColWidth="10" defaultColWidth="8.83203125" defaultRowHeight="14" x14ac:dyDescent="0"/>
  <sheetData>
    <row r="1" spans="1:6">
      <c r="A1" t="s">
        <v>27</v>
      </c>
      <c r="B1" t="s">
        <v>28</v>
      </c>
      <c r="D1" t="s">
        <v>29</v>
      </c>
      <c r="E1">
        <v>585</v>
      </c>
      <c r="F1" t="s">
        <v>30</v>
      </c>
    </row>
    <row r="2" spans="1:6">
      <c r="A2" t="s">
        <v>31</v>
      </c>
      <c r="B2" t="s">
        <v>32</v>
      </c>
    </row>
    <row r="3" spans="1:6">
      <c r="A3">
        <v>25</v>
      </c>
      <c r="B3">
        <f>ATAN(A3/$E$1)*1000</f>
        <v>42.709055765004145</v>
      </c>
    </row>
    <row r="4" spans="1:6">
      <c r="A4">
        <v>13</v>
      </c>
      <c r="B4">
        <f>ATAN(A4/$E$1)*1000</f>
        <v>22.218565326719062</v>
      </c>
    </row>
    <row r="5" spans="1:6">
      <c r="A5">
        <v>1</v>
      </c>
      <c r="B5">
        <f>ATAN(A5/$E$1)*1000</f>
        <v>1.7094000444164781</v>
      </c>
    </row>
    <row r="6" spans="1:6">
      <c r="A6">
        <v>-11</v>
      </c>
      <c r="B6">
        <f>ATAN(A6/$E$1)*1000</f>
        <v>-18.801203174197614</v>
      </c>
    </row>
    <row r="7" spans="1:6">
      <c r="A7">
        <v>-23</v>
      </c>
      <c r="B7">
        <f>ATAN(A7/$E$1)*1000</f>
        <v>-39.296000173094676</v>
      </c>
    </row>
    <row r="8" spans="1:6">
      <c r="A8" t="s">
        <v>33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Final</vt:lpstr>
      <vt:lpstr>data_Au</vt:lpstr>
      <vt:lpstr>data_Au (2)</vt:lpstr>
      <vt:lpstr>data_12C_1</vt:lpstr>
      <vt:lpstr>data_12C_2</vt:lpstr>
      <vt:lpstr>data_12C_3</vt:lpstr>
      <vt:lpstr>sieve slit y 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cyy</cp:lastModifiedBy>
  <cp:revision>0</cp:revision>
  <dcterms:created xsi:type="dcterms:W3CDTF">2015-09-30T22:59:46Z</dcterms:created>
  <dcterms:modified xsi:type="dcterms:W3CDTF">2015-10-07T23:43:10Z</dcterms:modified>
  <dc:language>en-US</dc:language>
</cp:coreProperties>
</file>