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22404" yWindow="96" windowWidth="15936" windowHeight="13176" tabRatio="616" activeTab="8"/>
  </bookViews>
  <sheets>
    <sheet name="6para" sheetId="1" r:id="rId1"/>
    <sheet name="9para" sheetId="2" r:id="rId2"/>
    <sheet name="data_Au (2)" sheetId="3" r:id="rId3"/>
    <sheet name="data_12C_1" sheetId="4" r:id="rId4"/>
    <sheet name="data_12C_11" sheetId="8" r:id="rId5"/>
    <sheet name="data_12C_2" sheetId="5" r:id="rId6"/>
    <sheet name="data_12C_22" sheetId="9" r:id="rId7"/>
    <sheet name="data_12C_3" sheetId="6" r:id="rId8"/>
    <sheet name="sieve slit y position" sheetId="7" r:id="rId9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8" l="1"/>
  <c r="B83" i="1"/>
  <c r="B81" i="1"/>
  <c r="B79" i="1"/>
  <c r="B82" i="1"/>
  <c r="B71" i="1"/>
  <c r="B70" i="1"/>
  <c r="B69" i="1"/>
  <c r="D5" i="9"/>
  <c r="D39" i="8"/>
  <c r="D40" i="8"/>
  <c r="D41" i="8"/>
  <c r="D45" i="8"/>
  <c r="D46" i="8"/>
  <c r="D47" i="8"/>
  <c r="F47" i="8" s="1"/>
  <c r="D48" i="8"/>
  <c r="D50" i="8"/>
  <c r="D51" i="8"/>
  <c r="D52" i="8"/>
  <c r="D53" i="8"/>
  <c r="D54" i="8"/>
  <c r="D56" i="8"/>
  <c r="D57" i="8"/>
  <c r="F57" i="8" s="1"/>
  <c r="D58" i="8"/>
  <c r="D59" i="8"/>
  <c r="D62" i="8"/>
  <c r="F62" i="8" s="1"/>
  <c r="D63" i="8"/>
  <c r="D64" i="8"/>
  <c r="F64" i="8" s="1"/>
  <c r="D65" i="8"/>
  <c r="E62" i="8"/>
  <c r="G62" i="8" s="1"/>
  <c r="E66" i="9"/>
  <c r="G66" i="9"/>
  <c r="D66" i="9"/>
  <c r="F66" i="9"/>
  <c r="E65" i="9"/>
  <c r="G65" i="9"/>
  <c r="D65" i="9"/>
  <c r="F65" i="9"/>
  <c r="E64" i="9"/>
  <c r="G64" i="9"/>
  <c r="D64" i="9"/>
  <c r="F64" i="9"/>
  <c r="E63" i="9"/>
  <c r="G63" i="9"/>
  <c r="D63" i="9"/>
  <c r="F63" i="9"/>
  <c r="E62" i="9"/>
  <c r="G62" i="9"/>
  <c r="D62" i="9"/>
  <c r="F62" i="9"/>
  <c r="E60" i="9"/>
  <c r="G60" i="9"/>
  <c r="D60" i="9"/>
  <c r="F60" i="9"/>
  <c r="E59" i="9"/>
  <c r="G59" i="9"/>
  <c r="D59" i="9"/>
  <c r="F59" i="9"/>
  <c r="E58" i="9"/>
  <c r="G58" i="9"/>
  <c r="D58" i="9"/>
  <c r="F58" i="9"/>
  <c r="E57" i="9"/>
  <c r="G57" i="9"/>
  <c r="D57" i="9"/>
  <c r="F57" i="9"/>
  <c r="E56" i="9"/>
  <c r="G56" i="9"/>
  <c r="D56" i="9"/>
  <c r="F56" i="9"/>
  <c r="E54" i="9"/>
  <c r="G54" i="9"/>
  <c r="D54" i="9"/>
  <c r="F54" i="9"/>
  <c r="E53" i="9"/>
  <c r="G53" i="9"/>
  <c r="D53" i="9"/>
  <c r="F53" i="9"/>
  <c r="E52" i="9"/>
  <c r="G52" i="9"/>
  <c r="D52" i="9"/>
  <c r="F52" i="9"/>
  <c r="E51" i="9"/>
  <c r="G51" i="9"/>
  <c r="D51" i="9"/>
  <c r="F51" i="9"/>
  <c r="E47" i="9"/>
  <c r="G47" i="9"/>
  <c r="D47" i="9"/>
  <c r="F47" i="9"/>
  <c r="E46" i="9"/>
  <c r="G46" i="9"/>
  <c r="D46" i="9"/>
  <c r="F46" i="9"/>
  <c r="E45" i="9"/>
  <c r="G45" i="9"/>
  <c r="D45" i="9"/>
  <c r="F45" i="9"/>
  <c r="B60" i="8"/>
  <c r="D60" i="8" s="1"/>
  <c r="F60" i="8" s="1"/>
  <c r="E66" i="8"/>
  <c r="G66" i="8" s="1"/>
  <c r="D66" i="8"/>
  <c r="F66" i="8" s="1"/>
  <c r="E65" i="8"/>
  <c r="G65" i="8" s="1"/>
  <c r="F65" i="8"/>
  <c r="E64" i="8"/>
  <c r="G64" i="8"/>
  <c r="E63" i="8"/>
  <c r="G63" i="8" s="1"/>
  <c r="F63" i="8"/>
  <c r="E59" i="8"/>
  <c r="G59" i="8" s="1"/>
  <c r="F59" i="8"/>
  <c r="E58" i="8"/>
  <c r="G58" i="8"/>
  <c r="F58" i="8"/>
  <c r="E57" i="8"/>
  <c r="G57" i="8" s="1"/>
  <c r="E56" i="8"/>
  <c r="G56" i="8"/>
  <c r="F56" i="8"/>
  <c r="E54" i="8"/>
  <c r="G54" i="8" s="1"/>
  <c r="F54" i="8"/>
  <c r="E53" i="8"/>
  <c r="G53" i="8"/>
  <c r="F53" i="8"/>
  <c r="E52" i="8"/>
  <c r="G52" i="8" s="1"/>
  <c r="F52" i="8"/>
  <c r="E51" i="8"/>
  <c r="G51" i="8"/>
  <c r="F51" i="8"/>
  <c r="E50" i="8"/>
  <c r="G50" i="8" s="1"/>
  <c r="F50" i="8"/>
  <c r="E48" i="8"/>
  <c r="G48" i="8"/>
  <c r="F48" i="8"/>
  <c r="E47" i="8"/>
  <c r="G47" i="8" s="1"/>
  <c r="E46" i="8"/>
  <c r="G46" i="8"/>
  <c r="F46" i="8"/>
  <c r="E45" i="8"/>
  <c r="G45" i="8" s="1"/>
  <c r="F45" i="8"/>
  <c r="E41" i="8"/>
  <c r="G41" i="8"/>
  <c r="F41" i="8"/>
  <c r="E40" i="8"/>
  <c r="G40" i="8" s="1"/>
  <c r="F40" i="8"/>
  <c r="E39" i="8"/>
  <c r="G39" i="8"/>
  <c r="F39" i="8"/>
  <c r="B27" i="8"/>
  <c r="B7" i="7"/>
  <c r="B6" i="7"/>
  <c r="B5" i="7"/>
  <c r="B4" i="7"/>
  <c r="B3" i="7"/>
  <c r="I52" i="6"/>
  <c r="E65" i="6" s="1"/>
  <c r="G65" i="6"/>
  <c r="D65" i="6"/>
  <c r="F65" i="6"/>
  <c r="D64" i="6"/>
  <c r="F64" i="6"/>
  <c r="D63" i="6"/>
  <c r="F63" i="6"/>
  <c r="D62" i="6"/>
  <c r="F62" i="6"/>
  <c r="D59" i="6"/>
  <c r="F59" i="6"/>
  <c r="D58" i="6"/>
  <c r="F58" i="6"/>
  <c r="D57" i="6"/>
  <c r="F57" i="6"/>
  <c r="D56" i="6"/>
  <c r="F56" i="6"/>
  <c r="D55" i="6"/>
  <c r="F55" i="6"/>
  <c r="D53" i="6"/>
  <c r="F53" i="6"/>
  <c r="D52" i="6"/>
  <c r="F52" i="6"/>
  <c r="D51" i="6"/>
  <c r="F51" i="6"/>
  <c r="D50" i="6"/>
  <c r="F50" i="6"/>
  <c r="D49" i="6"/>
  <c r="F49" i="6"/>
  <c r="D47" i="6"/>
  <c r="F47" i="6"/>
  <c r="D46" i="6"/>
  <c r="F46" i="6"/>
  <c r="D45" i="6"/>
  <c r="F45" i="6"/>
  <c r="D44" i="6"/>
  <c r="F44" i="6"/>
  <c r="D40" i="6"/>
  <c r="F40" i="6"/>
  <c r="D39" i="6"/>
  <c r="F39" i="6"/>
  <c r="D38" i="6"/>
  <c r="F38" i="6"/>
  <c r="K7" i="6"/>
  <c r="K10" i="6"/>
  <c r="K11" i="6"/>
  <c r="K12" i="6"/>
  <c r="K18" i="6"/>
  <c r="K19" i="6"/>
  <c r="K20" i="6"/>
  <c r="K21" i="6"/>
  <c r="E66" i="5"/>
  <c r="G66" i="5"/>
  <c r="D66" i="5"/>
  <c r="F66" i="5"/>
  <c r="E65" i="5"/>
  <c r="G65" i="5"/>
  <c r="D65" i="5"/>
  <c r="F65" i="5"/>
  <c r="E64" i="5"/>
  <c r="G64" i="5"/>
  <c r="D64" i="5"/>
  <c r="F64" i="5"/>
  <c r="E63" i="5"/>
  <c r="G63" i="5"/>
  <c r="D63" i="5"/>
  <c r="F63" i="5"/>
  <c r="E62" i="5"/>
  <c r="G62" i="5"/>
  <c r="D62" i="5"/>
  <c r="F62" i="5"/>
  <c r="E60" i="5"/>
  <c r="G60" i="5"/>
  <c r="D60" i="5"/>
  <c r="F60" i="5"/>
  <c r="E59" i="5"/>
  <c r="G59" i="5"/>
  <c r="D59" i="5"/>
  <c r="F59" i="5"/>
  <c r="E58" i="5"/>
  <c r="G58" i="5"/>
  <c r="D58" i="5"/>
  <c r="F58" i="5"/>
  <c r="E57" i="5"/>
  <c r="G57" i="5"/>
  <c r="D57" i="5"/>
  <c r="F57" i="5"/>
  <c r="E56" i="5"/>
  <c r="G56" i="5"/>
  <c r="D56" i="5"/>
  <c r="F56" i="5"/>
  <c r="E54" i="5"/>
  <c r="G54" i="5"/>
  <c r="D54" i="5"/>
  <c r="F54" i="5"/>
  <c r="E53" i="5"/>
  <c r="G53" i="5"/>
  <c r="D53" i="5"/>
  <c r="F53" i="5"/>
  <c r="E52" i="5"/>
  <c r="G52" i="5"/>
  <c r="D52" i="5"/>
  <c r="F52" i="5"/>
  <c r="E51" i="5"/>
  <c r="G51" i="5"/>
  <c r="D51" i="5"/>
  <c r="F51" i="5"/>
  <c r="E50" i="5"/>
  <c r="G50" i="5"/>
  <c r="D50" i="5"/>
  <c r="F50" i="5"/>
  <c r="E48" i="5"/>
  <c r="G48" i="5"/>
  <c r="D48" i="5"/>
  <c r="F48" i="5"/>
  <c r="E47" i="5"/>
  <c r="G47" i="5"/>
  <c r="D47" i="5"/>
  <c r="F47" i="5"/>
  <c r="E46" i="5"/>
  <c r="G46" i="5"/>
  <c r="D46" i="5"/>
  <c r="F46" i="5"/>
  <c r="E45" i="5"/>
  <c r="G45" i="5"/>
  <c r="D45" i="5"/>
  <c r="F45" i="5"/>
  <c r="E44" i="5"/>
  <c r="G44" i="5"/>
  <c r="D44" i="5"/>
  <c r="F44" i="5"/>
  <c r="E41" i="5"/>
  <c r="G41" i="5"/>
  <c r="D41" i="5"/>
  <c r="F41" i="5"/>
  <c r="E40" i="5"/>
  <c r="G40" i="5"/>
  <c r="D40" i="5"/>
  <c r="F40" i="5"/>
  <c r="E39" i="5"/>
  <c r="G39" i="5"/>
  <c r="D39" i="5"/>
  <c r="F39" i="5"/>
  <c r="K7" i="5"/>
  <c r="K10" i="5"/>
  <c r="K11" i="5"/>
  <c r="K12" i="5"/>
  <c r="K18" i="5"/>
  <c r="K19" i="5"/>
  <c r="K20" i="5"/>
  <c r="K21" i="5"/>
  <c r="E66" i="4"/>
  <c r="G66" i="4"/>
  <c r="D66" i="4"/>
  <c r="F66" i="4"/>
  <c r="E65" i="4"/>
  <c r="G65" i="4"/>
  <c r="D65" i="4"/>
  <c r="F65" i="4"/>
  <c r="E64" i="4"/>
  <c r="G64" i="4"/>
  <c r="D64" i="4"/>
  <c r="F64" i="4"/>
  <c r="E63" i="4"/>
  <c r="G63" i="4"/>
  <c r="D63" i="4"/>
  <c r="F63" i="4"/>
  <c r="E62" i="4"/>
  <c r="E60" i="4"/>
  <c r="G60" i="4" s="1"/>
  <c r="D60" i="4"/>
  <c r="F60" i="4" s="1"/>
  <c r="E59" i="4"/>
  <c r="G59" i="4" s="1"/>
  <c r="D59" i="4"/>
  <c r="F59" i="4" s="1"/>
  <c r="E58" i="4"/>
  <c r="G58" i="4" s="1"/>
  <c r="D58" i="4"/>
  <c r="F58" i="4" s="1"/>
  <c r="E57" i="4"/>
  <c r="G57" i="4" s="1"/>
  <c r="D57" i="4"/>
  <c r="F57" i="4" s="1"/>
  <c r="E56" i="4"/>
  <c r="G56" i="4" s="1"/>
  <c r="D56" i="4"/>
  <c r="F56" i="4" s="1"/>
  <c r="E54" i="4"/>
  <c r="G54" i="4"/>
  <c r="D54" i="4"/>
  <c r="F54" i="4" s="1"/>
  <c r="E53" i="4"/>
  <c r="G53" i="4" s="1"/>
  <c r="D53" i="4"/>
  <c r="F53" i="4" s="1"/>
  <c r="E52" i="4"/>
  <c r="G52" i="4"/>
  <c r="D52" i="4"/>
  <c r="F52" i="4" s="1"/>
  <c r="E51" i="4"/>
  <c r="G51" i="4"/>
  <c r="D51" i="4"/>
  <c r="F51" i="4" s="1"/>
  <c r="E50" i="4"/>
  <c r="G50" i="4"/>
  <c r="D50" i="4"/>
  <c r="F50" i="4" s="1"/>
  <c r="E48" i="4"/>
  <c r="G48" i="4" s="1"/>
  <c r="D48" i="4"/>
  <c r="F48" i="4" s="1"/>
  <c r="E47" i="4"/>
  <c r="G47" i="4"/>
  <c r="D47" i="4"/>
  <c r="F47" i="4" s="1"/>
  <c r="E46" i="4"/>
  <c r="G46" i="4"/>
  <c r="D46" i="4"/>
  <c r="F46" i="4" s="1"/>
  <c r="E45" i="4"/>
  <c r="G45" i="4" s="1"/>
  <c r="D45" i="4"/>
  <c r="F45" i="4" s="1"/>
  <c r="E44" i="4"/>
  <c r="G44" i="4" s="1"/>
  <c r="D44" i="4"/>
  <c r="F44" i="4" s="1"/>
  <c r="E42" i="4"/>
  <c r="G42" i="4"/>
  <c r="D42" i="4"/>
  <c r="F42" i="4" s="1"/>
  <c r="E41" i="4"/>
  <c r="G41" i="4"/>
  <c r="D41" i="4"/>
  <c r="F41" i="4" s="1"/>
  <c r="E40" i="4"/>
  <c r="G40" i="4" s="1"/>
  <c r="D40" i="4"/>
  <c r="F40" i="4" s="1"/>
  <c r="E39" i="4"/>
  <c r="G39" i="4" s="1"/>
  <c r="D39" i="4"/>
  <c r="F39" i="4" s="1"/>
  <c r="K7" i="4"/>
  <c r="K10" i="4"/>
  <c r="K11" i="4"/>
  <c r="K12" i="4"/>
  <c r="K18" i="4"/>
  <c r="K19" i="4"/>
  <c r="K20" i="4"/>
  <c r="K21" i="4"/>
  <c r="F30" i="4"/>
  <c r="G30" i="4" s="1"/>
  <c r="G22" i="4"/>
  <c r="G16" i="4"/>
  <c r="F11" i="4"/>
  <c r="G11" i="4" s="1"/>
  <c r="G10" i="4"/>
  <c r="E65" i="3"/>
  <c r="G65" i="3" s="1"/>
  <c r="D65" i="3"/>
  <c r="F65" i="3"/>
  <c r="E64" i="3"/>
  <c r="G64" i="3" s="1"/>
  <c r="D64" i="3"/>
  <c r="F64" i="3"/>
  <c r="E63" i="3"/>
  <c r="G63" i="3" s="1"/>
  <c r="D63" i="3"/>
  <c r="F63" i="3"/>
  <c r="E62" i="3"/>
  <c r="G62" i="3" s="1"/>
  <c r="D62" i="3"/>
  <c r="F62" i="3"/>
  <c r="E61" i="3"/>
  <c r="G61" i="3" s="1"/>
  <c r="D61" i="3"/>
  <c r="F61" i="3"/>
  <c r="E59" i="3"/>
  <c r="G59" i="3" s="1"/>
  <c r="D59" i="3"/>
  <c r="F59" i="3"/>
  <c r="E58" i="3"/>
  <c r="G58" i="3" s="1"/>
  <c r="D58" i="3"/>
  <c r="F58" i="3"/>
  <c r="E57" i="3"/>
  <c r="G57" i="3" s="1"/>
  <c r="D57" i="3"/>
  <c r="F57" i="3"/>
  <c r="E56" i="3"/>
  <c r="G56" i="3" s="1"/>
  <c r="D56" i="3"/>
  <c r="F56" i="3"/>
  <c r="E55" i="3"/>
  <c r="G55" i="3" s="1"/>
  <c r="D55" i="3"/>
  <c r="F55" i="3"/>
  <c r="E53" i="3"/>
  <c r="G53" i="3" s="1"/>
  <c r="D53" i="3"/>
  <c r="F53" i="3"/>
  <c r="E52" i="3"/>
  <c r="G52" i="3" s="1"/>
  <c r="D52" i="3"/>
  <c r="F52" i="3"/>
  <c r="E51" i="3"/>
  <c r="G51" i="3" s="1"/>
  <c r="D51" i="3"/>
  <c r="F51" i="3"/>
  <c r="E50" i="3"/>
  <c r="G50" i="3" s="1"/>
  <c r="D50" i="3"/>
  <c r="F50" i="3"/>
  <c r="E49" i="3"/>
  <c r="G49" i="3" s="1"/>
  <c r="D49" i="3"/>
  <c r="F49" i="3"/>
  <c r="E47" i="3"/>
  <c r="G47" i="3" s="1"/>
  <c r="D47" i="3"/>
  <c r="F47" i="3"/>
  <c r="B46" i="3"/>
  <c r="E45" i="3"/>
  <c r="G45" i="3" s="1"/>
  <c r="D45" i="3"/>
  <c r="F45" i="3" s="1"/>
  <c r="E44" i="3"/>
  <c r="G44" i="3" s="1"/>
  <c r="D44" i="3"/>
  <c r="F44" i="3" s="1"/>
  <c r="E43" i="3"/>
  <c r="G43" i="3" s="1"/>
  <c r="D43" i="3"/>
  <c r="F43" i="3"/>
  <c r="E41" i="3"/>
  <c r="G41" i="3" s="1"/>
  <c r="D41" i="3"/>
  <c r="F41" i="3"/>
  <c r="E40" i="3"/>
  <c r="G40" i="3" s="1"/>
  <c r="D40" i="3"/>
  <c r="F40" i="3" s="1"/>
  <c r="E39" i="3"/>
  <c r="G39" i="3" s="1"/>
  <c r="D39" i="3"/>
  <c r="F39" i="3" s="1"/>
  <c r="E38" i="3"/>
  <c r="G38" i="3" s="1"/>
  <c r="D38" i="3"/>
  <c r="F38" i="3"/>
  <c r="K7" i="3"/>
  <c r="K10" i="3"/>
  <c r="K11" i="3"/>
  <c r="K12" i="3"/>
  <c r="F27" i="3" s="1"/>
  <c r="G27" i="3" s="1"/>
  <c r="K18" i="3"/>
  <c r="K19" i="3"/>
  <c r="K20" i="3"/>
  <c r="K21" i="3"/>
  <c r="F21" i="3"/>
  <c r="G21" i="3" s="1"/>
  <c r="B14" i="3"/>
  <c r="D5" i="3"/>
  <c r="I7" i="2"/>
  <c r="F33" i="4" l="1"/>
  <c r="G33" i="4" s="1"/>
  <c r="F23" i="4"/>
  <c r="G23" i="4" s="1"/>
  <c r="F14" i="4"/>
  <c r="G14" i="4" s="1"/>
  <c r="F26" i="4"/>
  <c r="G26" i="4" s="1"/>
  <c r="F20" i="4"/>
  <c r="G20" i="4" s="1"/>
  <c r="F33" i="3"/>
  <c r="G33" i="3" s="1"/>
  <c r="F6" i="3"/>
  <c r="G6" i="3" s="1"/>
  <c r="F25" i="3"/>
  <c r="G25" i="3" s="1"/>
  <c r="F13" i="3"/>
  <c r="G13" i="3" s="1"/>
  <c r="F29" i="3"/>
  <c r="G29" i="3" s="1"/>
  <c r="F19" i="3"/>
  <c r="G19" i="3" s="1"/>
  <c r="F15" i="3"/>
  <c r="G15" i="3" s="1"/>
  <c r="E46" i="3"/>
  <c r="G46" i="3" s="1"/>
  <c r="D46" i="3"/>
  <c r="F46" i="3" s="1"/>
  <c r="F18" i="3"/>
  <c r="G18" i="3" s="1"/>
  <c r="F31" i="3"/>
  <c r="G31" i="3" s="1"/>
  <c r="F32" i="3"/>
  <c r="G32" i="3" s="1"/>
  <c r="F25" i="4"/>
  <c r="G25" i="4" s="1"/>
  <c r="F33" i="5"/>
  <c r="G33" i="5" s="1"/>
  <c r="F31" i="5"/>
  <c r="G31" i="5" s="1"/>
  <c r="F29" i="5"/>
  <c r="G29" i="5" s="1"/>
  <c r="F26" i="5"/>
  <c r="G26" i="5" s="1"/>
  <c r="F24" i="5"/>
  <c r="G24" i="5" s="1"/>
  <c r="F21" i="5"/>
  <c r="G21" i="5" s="1"/>
  <c r="F19" i="5"/>
  <c r="G19" i="5" s="1"/>
  <c r="F17" i="5"/>
  <c r="G17" i="5" s="1"/>
  <c r="F14" i="5"/>
  <c r="G14" i="5" s="1"/>
  <c r="F12" i="5"/>
  <c r="G12" i="5" s="1"/>
  <c r="F8" i="5"/>
  <c r="G8" i="5" s="1"/>
  <c r="F6" i="5"/>
  <c r="G6" i="5" s="1"/>
  <c r="F21" i="4"/>
  <c r="G21" i="4" s="1"/>
  <c r="F19" i="4"/>
  <c r="G19" i="4" s="1"/>
  <c r="F17" i="4"/>
  <c r="G17" i="4" s="1"/>
  <c r="F8" i="4"/>
  <c r="G8" i="4" s="1"/>
  <c r="F6" i="4"/>
  <c r="G6" i="4" s="1"/>
  <c r="F32" i="5"/>
  <c r="G32" i="5" s="1"/>
  <c r="F33" i="6"/>
  <c r="G33" i="6" s="1"/>
  <c r="F31" i="6"/>
  <c r="G31" i="6" s="1"/>
  <c r="F29" i="6"/>
  <c r="G29" i="6" s="1"/>
  <c r="F26" i="6"/>
  <c r="G26" i="6" s="1"/>
  <c r="F24" i="6"/>
  <c r="G24" i="6" s="1"/>
  <c r="F21" i="6"/>
  <c r="G21" i="6" s="1"/>
  <c r="F19" i="6"/>
  <c r="G19" i="6" s="1"/>
  <c r="F17" i="6"/>
  <c r="G17" i="6" s="1"/>
  <c r="F14" i="6"/>
  <c r="G14" i="6" s="1"/>
  <c r="F12" i="6"/>
  <c r="G12" i="6" s="1"/>
  <c r="F7" i="6"/>
  <c r="G7" i="6" s="1"/>
  <c r="F11" i="3"/>
  <c r="G11" i="3" s="1"/>
  <c r="F17" i="3"/>
  <c r="G17" i="3" s="1"/>
  <c r="F23" i="3"/>
  <c r="G23" i="3" s="1"/>
  <c r="F26" i="3"/>
  <c r="G26" i="3" s="1"/>
  <c r="F9" i="4"/>
  <c r="G9" i="4" s="1"/>
  <c r="F12" i="4"/>
  <c r="G12" i="4" s="1"/>
  <c r="F15" i="4"/>
  <c r="G15" i="4" s="1"/>
  <c r="F18" i="4"/>
  <c r="G18" i="4" s="1"/>
  <c r="F24" i="4"/>
  <c r="G24" i="4" s="1"/>
  <c r="F31" i="4"/>
  <c r="G31" i="4" s="1"/>
  <c r="F32" i="6"/>
  <c r="G32" i="6" s="1"/>
  <c r="F8" i="3"/>
  <c r="G8" i="3" s="1"/>
  <c r="F20" i="3"/>
  <c r="G20" i="3" s="1"/>
  <c r="F24" i="3"/>
  <c r="G24" i="3" s="1"/>
  <c r="F30" i="3"/>
  <c r="G30" i="3" s="1"/>
  <c r="F14" i="3"/>
  <c r="G14" i="3" s="1"/>
  <c r="F12" i="3"/>
  <c r="G12" i="3" s="1"/>
  <c r="F9" i="3"/>
  <c r="G9" i="3" s="1"/>
  <c r="F7" i="3"/>
  <c r="G7" i="3" s="1"/>
  <c r="F7" i="4"/>
  <c r="G7" i="4" s="1"/>
  <c r="F13" i="4"/>
  <c r="G13" i="4" s="1"/>
  <c r="F27" i="4"/>
  <c r="G27" i="4" s="1"/>
  <c r="F32" i="4"/>
  <c r="G32" i="4" s="1"/>
  <c r="F7" i="5"/>
  <c r="G7" i="5" s="1"/>
  <c r="F11" i="5"/>
  <c r="G11" i="5" s="1"/>
  <c r="F13" i="5"/>
  <c r="G13" i="5" s="1"/>
  <c r="F15" i="5"/>
  <c r="G15" i="5" s="1"/>
  <c r="F18" i="5"/>
  <c r="G18" i="5" s="1"/>
  <c r="F20" i="5"/>
  <c r="G20" i="5" s="1"/>
  <c r="F23" i="5"/>
  <c r="G23" i="5" s="1"/>
  <c r="F25" i="5"/>
  <c r="G25" i="5" s="1"/>
  <c r="F27" i="5"/>
  <c r="G27" i="5" s="1"/>
  <c r="F30" i="5"/>
  <c r="G30" i="5" s="1"/>
  <c r="F6" i="6"/>
  <c r="G6" i="6" s="1"/>
  <c r="F8" i="6"/>
  <c r="G8" i="6" s="1"/>
  <c r="F13" i="6"/>
  <c r="G13" i="6" s="1"/>
  <c r="F15" i="6"/>
  <c r="G15" i="6" s="1"/>
  <c r="F18" i="6"/>
  <c r="G18" i="6" s="1"/>
  <c r="F20" i="6"/>
  <c r="G20" i="6" s="1"/>
  <c r="F23" i="6"/>
  <c r="G23" i="6" s="1"/>
  <c r="F25" i="6"/>
  <c r="G25" i="6" s="1"/>
  <c r="F27" i="6"/>
  <c r="G27" i="6" s="1"/>
  <c r="F30" i="6"/>
  <c r="G30" i="6" s="1"/>
  <c r="E60" i="8"/>
  <c r="G60" i="8" s="1"/>
  <c r="E38" i="6"/>
  <c r="G38" i="6" s="1"/>
  <c r="E39" i="6"/>
  <c r="G39" i="6" s="1"/>
  <c r="E40" i="6"/>
  <c r="G40" i="6" s="1"/>
  <c r="E44" i="6"/>
  <c r="G44" i="6" s="1"/>
  <c r="E45" i="6"/>
  <c r="G45" i="6" s="1"/>
  <c r="E46" i="6"/>
  <c r="G46" i="6" s="1"/>
  <c r="E47" i="6"/>
  <c r="G47" i="6" s="1"/>
  <c r="E49" i="6"/>
  <c r="G49" i="6" s="1"/>
  <c r="E50" i="6"/>
  <c r="G50" i="6" s="1"/>
  <c r="E51" i="6"/>
  <c r="G51" i="6" s="1"/>
  <c r="E52" i="6"/>
  <c r="G52" i="6" s="1"/>
  <c r="E53" i="6"/>
  <c r="G53" i="6" s="1"/>
  <c r="E55" i="6"/>
  <c r="G55" i="6" s="1"/>
  <c r="E56" i="6"/>
  <c r="G56" i="6" s="1"/>
  <c r="E57" i="6"/>
  <c r="G57" i="6" s="1"/>
  <c r="E58" i="6"/>
  <c r="G58" i="6" s="1"/>
  <c r="E59" i="6"/>
  <c r="G59" i="6" s="1"/>
  <c r="E62" i="6"/>
  <c r="G62" i="6" s="1"/>
  <c r="E63" i="6"/>
  <c r="G63" i="6" s="1"/>
  <c r="E64" i="6"/>
  <c r="G64" i="6" s="1"/>
</calcChain>
</file>

<file path=xl/sharedStrings.xml><?xml version="1.0" encoding="utf-8"?>
<sst xmlns="http://schemas.openxmlformats.org/spreadsheetml/2006/main" count="380" uniqueCount="93">
  <si>
    <t>X</t>
  </si>
  <si>
    <t>A</t>
  </si>
  <si>
    <t>B</t>
  </si>
  <si>
    <t>C</t>
  </si>
  <si>
    <t>D</t>
  </si>
  <si>
    <t>E</t>
  </si>
  <si>
    <t>F</t>
  </si>
  <si>
    <t>Phiss= A+B*TH + C*TH*TH +D*Y + E* Y*TH+ F*Y*TH*TH</t>
  </si>
  <si>
    <t>*</t>
  </si>
  <si>
    <t>TH</t>
  </si>
  <si>
    <t>TH*TH</t>
  </si>
  <si>
    <t>Y</t>
  </si>
  <si>
    <t>Y*TH</t>
  </si>
  <si>
    <t>Y*TH*TH</t>
  </si>
  <si>
    <t>Expand</t>
  </si>
  <si>
    <t>TH in deg</t>
  </si>
  <si>
    <t>x in mm</t>
  </si>
  <si>
    <t>y in mm</t>
  </si>
  <si>
    <t>Phiss in mrad</t>
  </si>
  <si>
    <t>TH*X</t>
  </si>
  <si>
    <t>TH*TH*X</t>
  </si>
  <si>
    <t>X*X</t>
  </si>
  <si>
    <t>TH*X*X</t>
  </si>
  <si>
    <t>TH*TH*X*X</t>
  </si>
  <si>
    <t>TH*Y</t>
  </si>
  <si>
    <t>TH*TH*Y</t>
  </si>
  <si>
    <t>X*Y</t>
  </si>
  <si>
    <t>TH*X*Y</t>
  </si>
  <si>
    <t>TH*TH*X*Y</t>
  </si>
  <si>
    <t>X*X*Y</t>
  </si>
  <si>
    <t>TH*X*X*Y</t>
  </si>
  <si>
    <t>TH*TH*X*X*Y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</si>
  <si>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</si>
  <si>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</si>
  <si>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</si>
  <si>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</si>
  <si>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</si>
  <si>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</si>
  <si>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</si>
  <si>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</si>
  <si>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</si>
  <si>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X_fp_min</t>
  </si>
  <si>
    <t>X_fp_max</t>
  </si>
  <si>
    <t>root code</t>
  </si>
  <si>
    <t>from H_data</t>
  </si>
  <si>
    <t>FINAL</t>
  </si>
  <si>
    <t>Phi(ss)[mrad]</t>
  </si>
  <si>
    <t>Yfp[mm]</t>
  </si>
  <si>
    <t>Thetafp[deg]</t>
  </si>
  <si>
    <t>Xfp[mm]</t>
  </si>
  <si>
    <t>PHI_CAL</t>
  </si>
  <si>
    <t>DELTA</t>
  </si>
  <si>
    <t>TH*TH*X*X*X*Y</t>
  </si>
  <si>
    <t>Phi_ss(mrad)</t>
  </si>
  <si>
    <t>Phi_cal</t>
  </si>
  <si>
    <t>Delta</t>
  </si>
  <si>
    <t>Phiss = A1 + A2*x + A3*x*x + A4*y + A5*x*y +A6*x*x*y + A7*y*y +A8*y*y*x + A9*y*y*x*x</t>
  </si>
  <si>
    <t>Y1fp= A+B*Yfp+C*Yfp*THfp</t>
  </si>
  <si>
    <t>[mm]</t>
  </si>
  <si>
    <t>Thetafp</t>
  </si>
  <si>
    <t>t</t>
  </si>
  <si>
    <t>t t</t>
  </si>
  <si>
    <t>y</t>
  </si>
  <si>
    <t>t y</t>
  </si>
  <si>
    <t>t t y</t>
  </si>
  <si>
    <t>y y</t>
  </si>
  <si>
    <t>y y t</t>
  </si>
  <si>
    <t>y y t t</t>
  </si>
  <si>
    <t>Y[mm]</t>
  </si>
  <si>
    <t>Yfp</t>
  </si>
  <si>
    <t>center =</t>
  </si>
  <si>
    <t>1mm</t>
  </si>
  <si>
    <t>tgt to fp</t>
  </si>
  <si>
    <t>mm</t>
  </si>
  <si>
    <t>y_tgt(mm)</t>
  </si>
  <si>
    <t>phi_tgt(mrad)</t>
  </si>
  <si>
    <t>SS position</t>
  </si>
  <si>
    <t>C11</t>
    <phoneticPr fontId="7" type="noConversion"/>
  </si>
  <si>
    <t>C22</t>
    <phoneticPr fontId="7" type="noConversion"/>
  </si>
  <si>
    <t>Phiss= A+B*TH + C*TH*TH +D*Y + E* Y*TH+ F*Y*TH*TH</t>
    <phoneticPr fontId="7" type="noConversion"/>
  </si>
  <si>
    <t>A= -3E-6*x*x -0.0008*x -2.1042</t>
    <phoneticPr fontId="7" type="noConversion"/>
  </si>
  <si>
    <t>B = 1E-6 *x*x +0.0008*x-0.6021</t>
    <phoneticPr fontId="7" type="noConversion"/>
  </si>
  <si>
    <t>C = -3E-7*x*x-0.0001*x+0.0248</t>
    <phoneticPr fontId="7" type="noConversion"/>
  </si>
  <si>
    <t>D =7E-7*x*x +0.001*x +1.4029</t>
    <phoneticPr fontId="7" type="noConversion"/>
  </si>
  <si>
    <t>E = -1E-7*x*x-0.0002*x -0.1798</t>
    <phoneticPr fontId="7" type="noConversion"/>
  </si>
  <si>
    <t>F = -1E-8*x*x+2e-5*x+0.019</t>
    <phoneticPr fontId="7" type="noConversion"/>
  </si>
  <si>
    <t xml:space="preserve"> -3E-6*x*x -0.0008*x -2.1042</t>
    <phoneticPr fontId="7" type="noConversion"/>
  </si>
  <si>
    <t xml:space="preserve"> 1E-6 *x*x +0.0008*x-0.6021</t>
    <phoneticPr fontId="7" type="noConversion"/>
  </si>
  <si>
    <t xml:space="preserve"> -3E-7*x*x-0.0001*x+0.0248</t>
    <phoneticPr fontId="7" type="noConversion"/>
  </si>
  <si>
    <t>7E-7*x*x +0.001*x +1.4029</t>
    <phoneticPr fontId="7" type="noConversion"/>
  </si>
  <si>
    <t xml:space="preserve"> -1E-8*x*x+2e-5*x+0.019</t>
    <phoneticPr fontId="7" type="noConversion"/>
  </si>
  <si>
    <t xml:space="preserve"> -1E-7*x*x-0.0002*x -0.1798</t>
    <phoneticPr fontId="7" type="noConversion"/>
  </si>
  <si>
    <t>以beam center 为（0,0）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</si>
</sst>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\ "/>
    <numFmt numFmtId="177" formatCode="0.00000000000_ "/>
    <numFmt numFmtId="178" formatCode="0.000000_ "/>
    <numFmt numFmtId="179" formatCode="0.0000_ "/>
    <numFmt numFmtId="180" formatCode="0.000E+00"/>
  </numFmts>
  <fonts count="12">
    <font>
      <sz val="11"/>
      <color rgb="FF000000"/>
      <name val="宋体"/>
      <family val="2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CCCCCC"/>
      <name val="宋体"/>
      <family val="2"/>
      <charset val="1"/>
    </font>
    <font>
      <sz val="11"/>
      <color rgb="FF000000"/>
      <name val="Menlo Regular"/>
      <charset val="1"/>
    </font>
    <font>
      <sz val="11"/>
      <color rgb="FFA6A6A6"/>
      <name val="宋体"/>
      <family val="3"/>
      <charset val="134"/>
    </font>
    <font>
      <sz val="11"/>
      <color rgb="FFBFBFBF"/>
      <name val="宋体"/>
      <family val="3"/>
      <charset val="134"/>
    </font>
    <font>
      <sz val="9"/>
      <name val="宋体"/>
      <family val="2"/>
      <charset val="1"/>
    </font>
    <font>
      <u/>
      <sz val="11"/>
      <color theme="10"/>
      <name val="宋体"/>
      <family val="2"/>
      <charset val="1"/>
    </font>
    <font>
      <u/>
      <sz val="11"/>
      <color theme="11"/>
      <name val="宋体"/>
      <family val="2"/>
      <charset val="1"/>
    </font>
    <font>
      <sz val="11"/>
      <name val="宋体"/>
      <family val="3"/>
      <charset val="134"/>
    </font>
    <font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3D69B"/>
        <bgColor rgb="FFCCCCCC"/>
      </patternFill>
    </fill>
    <fill>
      <patternFill patternType="solid">
        <fgColor rgb="FFB2B2B2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CCCC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28">
    <xf numFmtId="0" fontId="0" fillId="0" borderId="0">
      <alignment vertical="center"/>
    </xf>
    <xf numFmtId="0" fontId="1" fillId="0" borderId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2" xfId="0" applyFont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1" applyFont="1"/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6" fontId="4" fillId="0" borderId="0" xfId="0" applyNumberFormat="1" applyFont="1">
      <alignment vertical="center"/>
    </xf>
    <xf numFmtId="11" fontId="0" fillId="0" borderId="0" xfId="0" applyNumberFormat="1">
      <alignment vertical="center"/>
    </xf>
    <xf numFmtId="0" fontId="0" fillId="5" borderId="0" xfId="0" applyFill="1">
      <alignment vertical="center"/>
    </xf>
    <xf numFmtId="176" fontId="4" fillId="5" borderId="0" xfId="0" applyNumberFormat="1" applyFont="1" applyFill="1">
      <alignment vertical="center"/>
    </xf>
    <xf numFmtId="0" fontId="0" fillId="5" borderId="0" xfId="0" applyFill="1" applyAlignment="1"/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0" fontId="0" fillId="0" borderId="1" xfId="0" applyFont="1" applyBorder="1">
      <alignment vertical="center"/>
    </xf>
    <xf numFmtId="176" fontId="0" fillId="5" borderId="0" xfId="0" applyNumberFormat="1" applyFill="1">
      <alignment vertical="center"/>
    </xf>
    <xf numFmtId="0" fontId="5" fillId="2" borderId="0" xfId="0" applyFont="1" applyFill="1">
      <alignment vertical="center"/>
    </xf>
    <xf numFmtId="176" fontId="5" fillId="2" borderId="0" xfId="0" applyNumberFormat="1" applyFont="1" applyFill="1">
      <alignment vertical="center"/>
    </xf>
    <xf numFmtId="0" fontId="5" fillId="2" borderId="0" xfId="0" applyFont="1" applyFill="1" applyAlignment="1"/>
    <xf numFmtId="0" fontId="6" fillId="2" borderId="0" xfId="0" applyFont="1" applyFill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0" fillId="3" borderId="3" xfId="0" applyFont="1" applyFill="1" applyBorder="1">
      <alignment vertical="center"/>
    </xf>
    <xf numFmtId="0" fontId="0" fillId="3" borderId="6" xfId="0" applyFill="1" applyBorder="1">
      <alignment vertical="center"/>
    </xf>
    <xf numFmtId="179" fontId="0" fillId="0" borderId="0" xfId="0" applyNumberFormat="1">
      <alignment vertical="center"/>
    </xf>
    <xf numFmtId="0" fontId="0" fillId="0" borderId="7" xfId="0" applyFont="1" applyBorder="1">
      <alignment vertical="center"/>
    </xf>
    <xf numFmtId="0" fontId="0" fillId="3" borderId="7" xfId="0" applyFont="1" applyFill="1" applyBorder="1">
      <alignment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4" borderId="0" xfId="0" applyFill="1" applyAlignment="1"/>
    <xf numFmtId="0" fontId="0" fillId="6" borderId="0" xfId="0" applyFill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/>
    <xf numFmtId="176" fontId="11" fillId="0" borderId="0" xfId="0" applyNumberFormat="1" applyFont="1" applyFill="1">
      <alignment vertical="center"/>
    </xf>
    <xf numFmtId="176" fontId="10" fillId="0" borderId="0" xfId="0" applyNumberFormat="1" applyFont="1" applyFill="1">
      <alignment vertical="center"/>
    </xf>
    <xf numFmtId="178" fontId="0" fillId="6" borderId="0" xfId="0" applyNumberFormat="1" applyFill="1">
      <alignment vertical="center"/>
    </xf>
    <xf numFmtId="176" fontId="11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2" fillId="4" borderId="0" xfId="0" applyFont="1" applyFill="1" applyBorder="1" applyAlignment="1">
      <alignment horizontal="center" vertical="center"/>
    </xf>
  </cellXfs>
  <cellStyles count="228">
    <cellStyle name="TableStyleLight1" xfId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B2B2B2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altLang="zh-CN" b="1">
                <a:solidFill>
                  <a:srgbClr val="000000"/>
                </a:solidFill>
                <a:latin typeface="Calibri"/>
              </a:rPr>
              <a:t>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47520">
              <a:noFill/>
            </a:ln>
          </c:spPr>
          <c:marker>
            <c:symbol val="diamond"/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49971462273125E-2"/>
                  <c:y val="7.7129208115551101E-2"/>
                </c:manualLayout>
              </c:layout>
              <c:numFmt formatCode="General" sourceLinked="0"/>
            </c:trendlineLbl>
          </c:trendline>
          <c:xVal>
            <c:numRef>
              <c:f>'6para'!$C$3:$C$7</c:f>
              <c:numCache>
                <c:formatCode>General</c:formatCode>
                <c:ptCount val="5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  <c:pt idx="4">
                  <c:v>466</c:v>
                </c:pt>
              </c:numCache>
            </c:numRef>
          </c:xVal>
          <c:yVal>
            <c:numRef>
              <c:f>'6para'!$D$3:$D$7</c:f>
              <c:numCache>
                <c:formatCode>General</c:formatCode>
                <c:ptCount val="5"/>
                <c:pt idx="0">
                  <c:v>-2.363076</c:v>
                </c:pt>
                <c:pt idx="1">
                  <c:v>-2.4334039999999999</c:v>
                </c:pt>
                <c:pt idx="2">
                  <c:v>-1.9470529999999999</c:v>
                </c:pt>
                <c:pt idx="3">
                  <c:v>-2.1096180000000002</c:v>
                </c:pt>
                <c:pt idx="4">
                  <c:v>-3.2141950000000001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1904"/>
        <c:axId val="57773440"/>
      </c:scatterChart>
      <c:valAx>
        <c:axId val="57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773440"/>
        <c:crossesAt val="0"/>
        <c:crossBetween val="midCat"/>
      </c:valAx>
      <c:valAx>
        <c:axId val="57773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77190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altLang="zh-CN" b="1">
                <a:solidFill>
                  <a:srgbClr val="000000"/>
                </a:solidFill>
                <a:latin typeface="Calibri"/>
              </a:rPr>
              <a:t>B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47520">
              <a:noFill/>
            </a:ln>
          </c:spPr>
          <c:marker>
            <c:symbol val="diamond"/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347521611162299"/>
                  <c:y val="0.70273242662849"/>
                </c:manualLayout>
              </c:layout>
              <c:numFmt formatCode="General" sourceLinked="0"/>
            </c:trendlineLbl>
          </c:trendline>
          <c:xVal>
            <c:numRef>
              <c:f>'6para'!$C$3:$C$7</c:f>
              <c:numCache>
                <c:formatCode>General</c:formatCode>
                <c:ptCount val="5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  <c:pt idx="4">
                  <c:v>466</c:v>
                </c:pt>
              </c:numCache>
            </c:numRef>
          </c:xVal>
          <c:yVal>
            <c:numRef>
              <c:f>'6para'!$E$3:$E$7</c:f>
              <c:numCache>
                <c:formatCode>General</c:formatCode>
                <c:ptCount val="5"/>
                <c:pt idx="0">
                  <c:v>-0.66994600000000004</c:v>
                </c:pt>
                <c:pt idx="1">
                  <c:v>-0.66736399999999996</c:v>
                </c:pt>
                <c:pt idx="2">
                  <c:v>-0.68815400000000004</c:v>
                </c:pt>
                <c:pt idx="3">
                  <c:v>-0.54105199999999998</c:v>
                </c:pt>
                <c:pt idx="4">
                  <c:v>8.4092E-2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7232"/>
        <c:axId val="57808768"/>
      </c:scatterChart>
      <c:valAx>
        <c:axId val="5780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808768"/>
        <c:crossesAt val="0"/>
        <c:crossBetween val="midCat"/>
      </c:valAx>
      <c:valAx>
        <c:axId val="57808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80723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altLang="zh-CN" b="1">
                <a:solidFill>
                  <a:srgbClr val="000000"/>
                </a:solidFill>
                <a:latin typeface="Calibri"/>
              </a:rPr>
              <a:t>C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47520">
              <a:noFill/>
            </a:ln>
          </c:spPr>
          <c:marker>
            <c:symbol val="diamond"/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'6para'!$C$3:$C$7</c:f>
              <c:numCache>
                <c:formatCode>General</c:formatCode>
                <c:ptCount val="5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  <c:pt idx="4">
                  <c:v>466</c:v>
                </c:pt>
              </c:numCache>
            </c:numRef>
          </c:xVal>
          <c:yVal>
            <c:numRef>
              <c:f>'6para'!$F$3:$F$7</c:f>
              <c:numCache>
                <c:formatCode>General</c:formatCode>
                <c:ptCount val="5"/>
                <c:pt idx="0">
                  <c:v>3.7679999999999998E-2</c:v>
                </c:pt>
                <c:pt idx="1">
                  <c:v>-1.4975E-2</c:v>
                </c:pt>
                <c:pt idx="2">
                  <c:v>5.3719999999999997E-2</c:v>
                </c:pt>
                <c:pt idx="3">
                  <c:v>-1.7096E-2</c:v>
                </c:pt>
                <c:pt idx="4">
                  <c:v>-7.9114000000000004E-2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2304"/>
        <c:axId val="57844096"/>
      </c:scatterChart>
      <c:valAx>
        <c:axId val="5784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844096"/>
        <c:crossesAt val="0"/>
        <c:crossBetween val="midCat"/>
      </c:valAx>
      <c:valAx>
        <c:axId val="57844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84230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altLang="zh-CN" b="1">
                <a:solidFill>
                  <a:srgbClr val="000000"/>
                </a:solidFill>
                <a:latin typeface="Calibri"/>
              </a:rPr>
              <a:t>D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47520">
              <a:noFill/>
            </a:ln>
          </c:spPr>
          <c:marker>
            <c:symbol val="diamond"/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'6para'!$C$3:$C$7</c:f>
              <c:numCache>
                <c:formatCode>General</c:formatCode>
                <c:ptCount val="5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  <c:pt idx="4">
                  <c:v>466</c:v>
                </c:pt>
              </c:numCache>
            </c:numRef>
          </c:xVal>
          <c:yVal>
            <c:numRef>
              <c:f>'6para'!$G$3:$G$7</c:f>
              <c:numCache>
                <c:formatCode>General</c:formatCode>
                <c:ptCount val="5"/>
                <c:pt idx="0">
                  <c:v>1.2307729999999999</c:v>
                </c:pt>
                <c:pt idx="1">
                  <c:v>1.0310619999999999</c:v>
                </c:pt>
                <c:pt idx="2">
                  <c:v>1.2239990000000001</c:v>
                </c:pt>
                <c:pt idx="3">
                  <c:v>1.506945</c:v>
                </c:pt>
                <c:pt idx="4">
                  <c:v>2.0397219999999998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344"/>
        <c:axId val="57866880"/>
      </c:scatterChart>
      <c:valAx>
        <c:axId val="5786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866880"/>
        <c:crossesAt val="0"/>
        <c:crossBetween val="midCat"/>
      </c:valAx>
      <c:valAx>
        <c:axId val="578668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86534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7764696388720402"/>
          <c:y val="0.56443753372318495"/>
          <c:w val="0.279945961588763"/>
          <c:h val="0.1859718839776590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altLang="zh-CN" b="1">
                <a:solidFill>
                  <a:srgbClr val="000000"/>
                </a:solidFill>
                <a:latin typeface="Calibri"/>
              </a:rPr>
              <a:t>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47520">
              <a:noFill/>
            </a:ln>
          </c:spPr>
          <c:marker>
            <c:symbol val="diamond"/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'6para'!$C$3:$C$7</c:f>
              <c:numCache>
                <c:formatCode>General</c:formatCode>
                <c:ptCount val="5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  <c:pt idx="4">
                  <c:v>466</c:v>
                </c:pt>
              </c:numCache>
            </c:numRef>
          </c:xVal>
          <c:yVal>
            <c:numRef>
              <c:f>'6para'!$H$3:$H$7</c:f>
              <c:numCache>
                <c:formatCode>General</c:formatCode>
                <c:ptCount val="5"/>
                <c:pt idx="0">
                  <c:v>-0.136435</c:v>
                </c:pt>
                <c:pt idx="1">
                  <c:v>-0.1007</c:v>
                </c:pt>
                <c:pt idx="2">
                  <c:v>-0.13578999999999999</c:v>
                </c:pt>
                <c:pt idx="3">
                  <c:v>-0.21218999999999999</c:v>
                </c:pt>
                <c:pt idx="4">
                  <c:v>-0.30179600000000001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0464"/>
        <c:axId val="58692736"/>
      </c:scatterChart>
      <c:valAx>
        <c:axId val="5867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692736"/>
        <c:crossesAt val="0"/>
        <c:crossBetween val="midCat"/>
      </c:valAx>
      <c:valAx>
        <c:axId val="58692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67046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altLang="zh-CN" b="1">
                <a:solidFill>
                  <a:srgbClr val="000000"/>
                </a:solidFill>
                <a:latin typeface="Calibri"/>
              </a:rPr>
              <a:t>F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</c:v>
          </c:tx>
          <c:spPr>
            <a:ln w="47520">
              <a:noFill/>
            </a:ln>
          </c:spPr>
          <c:marker>
            <c:symbol val="diamond"/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'6para'!$C$3:$C$7</c:f>
              <c:numCache>
                <c:formatCode>General</c:formatCode>
                <c:ptCount val="5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  <c:pt idx="4">
                  <c:v>466</c:v>
                </c:pt>
              </c:numCache>
            </c:numRef>
          </c:xVal>
          <c:yVal>
            <c:numRef>
              <c:f>'6para'!$I$3:$I$7</c:f>
              <c:numCache>
                <c:formatCode>General</c:formatCode>
                <c:ptCount val="5"/>
                <c:pt idx="0">
                  <c:v>1.3782000000000001E-2</c:v>
                </c:pt>
                <c:pt idx="1">
                  <c:v>7.1190000000000003E-3</c:v>
                </c:pt>
                <c:pt idx="2">
                  <c:v>1.5363E-2</c:v>
                </c:pt>
                <c:pt idx="3">
                  <c:v>2.1236999999999999E-2</c:v>
                </c:pt>
                <c:pt idx="4">
                  <c:v>2.3834999999999999E-2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4656"/>
        <c:axId val="59256192"/>
      </c:scatterChart>
      <c:valAx>
        <c:axId val="5925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256192"/>
        <c:crossesAt val="0"/>
        <c:crossBetween val="midCat"/>
      </c:valAx>
      <c:valAx>
        <c:axId val="592561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25465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data_12C_11!$C$39:$C$66</c:f>
              <c:numCache>
                <c:formatCode>0.0000\ </c:formatCode>
                <c:ptCount val="28"/>
                <c:pt idx="0">
                  <c:v>-1.04</c:v>
                </c:pt>
                <c:pt idx="1">
                  <c:v>-1.04</c:v>
                </c:pt>
                <c:pt idx="2">
                  <c:v>-1.04</c:v>
                </c:pt>
                <c:pt idx="6">
                  <c:v>0.23400000000000001</c:v>
                </c:pt>
                <c:pt idx="7">
                  <c:v>0.23400000000000001</c:v>
                </c:pt>
                <c:pt idx="8">
                  <c:v>0.23400000000000001</c:v>
                </c:pt>
                <c:pt idx="9">
                  <c:v>0.23400000000000001</c:v>
                </c:pt>
                <c:pt idx="11">
                  <c:v>1.48936</c:v>
                </c:pt>
                <c:pt idx="12">
                  <c:v>1.49</c:v>
                </c:pt>
                <c:pt idx="13">
                  <c:v>1.49</c:v>
                </c:pt>
                <c:pt idx="14">
                  <c:v>1.49</c:v>
                </c:pt>
                <c:pt idx="15">
                  <c:v>1.49</c:v>
                </c:pt>
                <c:pt idx="17">
                  <c:v>2.7207699999999999</c:v>
                </c:pt>
                <c:pt idx="18">
                  <c:v>2.72</c:v>
                </c:pt>
                <c:pt idx="19">
                  <c:v>2.72</c:v>
                </c:pt>
                <c:pt idx="20">
                  <c:v>2.72</c:v>
                </c:pt>
                <c:pt idx="21">
                  <c:v>2.72</c:v>
                </c:pt>
                <c:pt idx="23">
                  <c:v>3.85344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</c:numCache>
            </c:numRef>
          </c:xVal>
          <c:yVal>
            <c:numRef>
              <c:f>data_12C_11!$D$39:$D$66</c:f>
              <c:numCache>
                <c:formatCode>General</c:formatCode>
                <c:ptCount val="28"/>
                <c:pt idx="0">
                  <c:v>19.205510813343103</c:v>
                </c:pt>
                <c:pt idx="1">
                  <c:v>1.638086641719936</c:v>
                </c:pt>
                <c:pt idx="2">
                  <c:v>-15.847705960439743</c:v>
                </c:pt>
                <c:pt idx="6">
                  <c:v>25.040824111687193</c:v>
                </c:pt>
                <c:pt idx="7">
                  <c:v>2.6404775559592011</c:v>
                </c:pt>
                <c:pt idx="8">
                  <c:v>-19.854210763322587</c:v>
                </c:pt>
                <c:pt idx="9">
                  <c:v>-41.353015010665288</c:v>
                </c:pt>
                <c:pt idx="11">
                  <c:v>40.152472390566757</c:v>
                </c:pt>
                <c:pt idx="12">
                  <c:v>23.529637402174508</c:v>
                </c:pt>
                <c:pt idx="13">
                  <c:v>2.5522174439790204</c:v>
                </c:pt>
                <c:pt idx="14">
                  <c:v>-18.42832956083279</c:v>
                </c:pt>
                <c:pt idx="15">
                  <c:v>-40.427549227659526</c:v>
                </c:pt>
                <c:pt idx="17">
                  <c:v>41.590276678101787</c:v>
                </c:pt>
                <c:pt idx="18">
                  <c:v>22.034014778619838</c:v>
                </c:pt>
                <c:pt idx="19">
                  <c:v>2.2397167213260789</c:v>
                </c:pt>
                <c:pt idx="20">
                  <c:v>-17.724609583797125</c:v>
                </c:pt>
                <c:pt idx="21">
                  <c:v>-38.664950271303368</c:v>
                </c:pt>
                <c:pt idx="23">
                  <c:v>42.699889973708977</c:v>
                </c:pt>
                <c:pt idx="24">
                  <c:v>22.775443797109009</c:v>
                </c:pt>
                <c:pt idx="25">
                  <c:v>1.8504184718241512</c:v>
                </c:pt>
                <c:pt idx="26">
                  <c:v>-18.909564194763</c:v>
                </c:pt>
                <c:pt idx="27">
                  <c:v>-40.16171218270275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data_12C_11!$C$39:$C$66</c:f>
              <c:numCache>
                <c:formatCode>0.0000\ </c:formatCode>
                <c:ptCount val="28"/>
                <c:pt idx="0">
                  <c:v>-1.04</c:v>
                </c:pt>
                <c:pt idx="1">
                  <c:v>-1.04</c:v>
                </c:pt>
                <c:pt idx="2">
                  <c:v>-1.04</c:v>
                </c:pt>
                <c:pt idx="6">
                  <c:v>0.23400000000000001</c:v>
                </c:pt>
                <c:pt idx="7">
                  <c:v>0.23400000000000001</c:v>
                </c:pt>
                <c:pt idx="8">
                  <c:v>0.23400000000000001</c:v>
                </c:pt>
                <c:pt idx="9">
                  <c:v>0.23400000000000001</c:v>
                </c:pt>
                <c:pt idx="11">
                  <c:v>1.48936</c:v>
                </c:pt>
                <c:pt idx="12">
                  <c:v>1.49</c:v>
                </c:pt>
                <c:pt idx="13">
                  <c:v>1.49</c:v>
                </c:pt>
                <c:pt idx="14">
                  <c:v>1.49</c:v>
                </c:pt>
                <c:pt idx="15">
                  <c:v>1.49</c:v>
                </c:pt>
                <c:pt idx="17">
                  <c:v>2.7207699999999999</c:v>
                </c:pt>
                <c:pt idx="18">
                  <c:v>2.72</c:v>
                </c:pt>
                <c:pt idx="19">
                  <c:v>2.72</c:v>
                </c:pt>
                <c:pt idx="20">
                  <c:v>2.72</c:v>
                </c:pt>
                <c:pt idx="21">
                  <c:v>2.72</c:v>
                </c:pt>
                <c:pt idx="23">
                  <c:v>3.85344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</c:numCache>
            </c:numRef>
          </c:xVal>
          <c:yVal>
            <c:numRef>
              <c:f>data_12C_11!$E$39:$E$66</c:f>
              <c:numCache>
                <c:formatCode>General</c:formatCode>
                <c:ptCount val="28"/>
                <c:pt idx="0">
                  <c:v>19.959072529371326</c:v>
                </c:pt>
                <c:pt idx="1">
                  <c:v>1.1817137400764237</c:v>
                </c:pt>
                <c:pt idx="2">
                  <c:v>-16.293151529958315</c:v>
                </c:pt>
                <c:pt idx="6">
                  <c:v>25.5042044418846</c:v>
                </c:pt>
                <c:pt idx="7">
                  <c:v>1.4756714717440678</c:v>
                </c:pt>
                <c:pt idx="8">
                  <c:v>-20.593165214802088</c:v>
                </c:pt>
                <c:pt idx="9">
                  <c:v>-39.754868531698456</c:v>
                </c:pt>
                <c:pt idx="11">
                  <c:v>41.827322156612375</c:v>
                </c:pt>
                <c:pt idx="12">
                  <c:v>23.268005828250679</c:v>
                </c:pt>
                <c:pt idx="13">
                  <c:v>1.2179808563550727</c:v>
                </c:pt>
                <c:pt idx="14">
                  <c:v>-19.305826673025752</c:v>
                </c:pt>
                <c:pt idx="15">
                  <c:v>-39.183307564007052</c:v>
                </c:pt>
                <c:pt idx="17">
                  <c:v>42.279045633856811</c:v>
                </c:pt>
                <c:pt idx="18">
                  <c:v>21.527511655330109</c:v>
                </c:pt>
                <c:pt idx="19">
                  <c:v>1.2892082724161449</c:v>
                </c:pt>
                <c:pt idx="20">
                  <c:v>-18.341825263533806</c:v>
                </c:pt>
                <c:pt idx="21">
                  <c:v>-38.089663960163143</c:v>
                </c:pt>
                <c:pt idx="23">
                  <c:v>42.851328007918092</c:v>
                </c:pt>
                <c:pt idx="24">
                  <c:v>22.737480843152174</c:v>
                </c:pt>
                <c:pt idx="25">
                  <c:v>1.763274847135653</c:v>
                </c:pt>
                <c:pt idx="26">
                  <c:v>-18.894153120339826</c:v>
                </c:pt>
                <c:pt idx="27">
                  <c:v>-39.885163727312019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4432"/>
        <c:axId val="59635968"/>
      </c:scatterChart>
      <c:valAx>
        <c:axId val="59634432"/>
        <c:scaling>
          <c:orientation val="minMax"/>
        </c:scaling>
        <c:delete val="0"/>
        <c:axPos val="b"/>
        <c:numFmt formatCode="0.0000\ " sourceLinked="1"/>
        <c:majorTickMark val="out"/>
        <c:minorTickMark val="none"/>
        <c:tickLblPos val="nextTo"/>
        <c:crossAx val="59635968"/>
        <c:crosses val="autoZero"/>
        <c:crossBetween val="midCat"/>
      </c:valAx>
      <c:valAx>
        <c:axId val="596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3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14300</xdr:colOff>
      <xdr:row>9</xdr:row>
      <xdr:rowOff>60900</xdr:rowOff>
    </xdr:from>
    <xdr:to>
      <xdr:col>7</xdr:col>
      <xdr:colOff>12700</xdr:colOff>
      <xdr:row>29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585720</xdr:colOff>
      <xdr:row>8</xdr:row>
      <xdr:rowOff>152400</xdr:rowOff>
    </xdr:from>
    <xdr:to>
      <xdr:col>12</xdr:col>
      <xdr:colOff>406400</xdr:colOff>
      <xdr:row>28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217460</xdr:colOff>
      <xdr:row>9</xdr:row>
      <xdr:rowOff>22700</xdr:rowOff>
    </xdr:from>
    <xdr:to>
      <xdr:col>20</xdr:col>
      <xdr:colOff>647700</xdr:colOff>
      <xdr:row>28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228600</xdr:colOff>
      <xdr:row>9</xdr:row>
      <xdr:rowOff>60800</xdr:rowOff>
    </xdr:from>
    <xdr:to>
      <xdr:col>32</xdr:col>
      <xdr:colOff>50800</xdr:colOff>
      <xdr:row>29</xdr:row>
      <xdr:rowOff>25400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547760</xdr:colOff>
      <xdr:row>30</xdr:row>
      <xdr:rowOff>137080</xdr:rowOff>
    </xdr:from>
    <xdr:to>
      <xdr:col>15</xdr:col>
      <xdr:colOff>571500</xdr:colOff>
      <xdr:row>49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192200</xdr:colOff>
      <xdr:row>32</xdr:row>
      <xdr:rowOff>22860</xdr:rowOff>
    </xdr:from>
    <xdr:to>
      <xdr:col>29</xdr:col>
      <xdr:colOff>215900</xdr:colOff>
      <xdr:row>50</xdr:row>
      <xdr:rowOff>139700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40</xdr:row>
      <xdr:rowOff>95250</xdr:rowOff>
    </xdr:from>
    <xdr:to>
      <xdr:col>23</xdr:col>
      <xdr:colOff>381000</xdr:colOff>
      <xdr:row>74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9" workbookViewId="0">
      <selection activeCell="B82" sqref="B82"/>
    </sheetView>
  </sheetViews>
  <sheetFormatPr defaultColWidth="8.77734375" defaultRowHeight="14.4"/>
  <cols>
    <col min="2" max="2" width="12.44140625" bestFit="1" customWidth="1"/>
    <col min="4" max="4" width="12.33203125" customWidth="1"/>
  </cols>
  <sheetData>
    <row r="2" spans="1:9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>
      <c r="C3">
        <v>-230</v>
      </c>
      <c r="D3" s="1">
        <v>-2.363076</v>
      </c>
      <c r="E3" s="1">
        <v>-0.66994600000000004</v>
      </c>
      <c r="F3" s="1">
        <v>3.7679999999999998E-2</v>
      </c>
      <c r="G3" s="1">
        <v>1.2307729999999999</v>
      </c>
      <c r="H3" s="1">
        <v>-0.136435</v>
      </c>
      <c r="I3" s="1">
        <v>1.3782000000000001E-2</v>
      </c>
    </row>
    <row r="4" spans="1:9">
      <c r="A4" s="2"/>
      <c r="C4">
        <v>-502</v>
      </c>
      <c r="D4" s="1">
        <v>-2.4334039999999999</v>
      </c>
      <c r="E4" s="1">
        <v>-0.66736399999999996</v>
      </c>
      <c r="F4" s="1">
        <v>-1.4975E-2</v>
      </c>
      <c r="G4" s="1">
        <v>1.0310619999999999</v>
      </c>
      <c r="H4" s="1">
        <v>-0.1007</v>
      </c>
      <c r="I4" s="1">
        <v>7.1190000000000003E-3</v>
      </c>
    </row>
    <row r="5" spans="1:9">
      <c r="A5" s="2"/>
      <c r="C5">
        <v>-187</v>
      </c>
      <c r="D5" s="1">
        <v>-1.9470529999999999</v>
      </c>
      <c r="E5" s="1">
        <v>-0.68815400000000004</v>
      </c>
      <c r="F5" s="1">
        <v>5.3719999999999997E-2</v>
      </c>
      <c r="G5" s="1">
        <v>1.2239990000000001</v>
      </c>
      <c r="H5" s="1">
        <v>-0.13578999999999999</v>
      </c>
      <c r="I5" s="1">
        <v>1.5363E-2</v>
      </c>
    </row>
    <row r="6" spans="1:9">
      <c r="A6" s="2"/>
      <c r="C6">
        <v>114</v>
      </c>
      <c r="D6" s="1">
        <v>-2.1096180000000002</v>
      </c>
      <c r="E6" s="1">
        <v>-0.54105199999999998</v>
      </c>
      <c r="F6" s="1">
        <v>-1.7096E-2</v>
      </c>
      <c r="G6" s="1">
        <v>1.506945</v>
      </c>
      <c r="H6">
        <v>-0.21218999999999999</v>
      </c>
      <c r="I6">
        <v>2.1236999999999999E-2</v>
      </c>
    </row>
    <row r="7" spans="1:9">
      <c r="A7" s="2"/>
      <c r="B7" t="s">
        <v>78</v>
      </c>
      <c r="C7">
        <v>466</v>
      </c>
      <c r="D7" s="1">
        <v>-3.2141950000000001</v>
      </c>
      <c r="E7" s="1">
        <v>8.4092E-2</v>
      </c>
      <c r="F7" s="1">
        <v>-7.9114000000000004E-2</v>
      </c>
      <c r="G7">
        <v>2.0397219999999998</v>
      </c>
      <c r="H7">
        <v>-0.30179600000000001</v>
      </c>
      <c r="I7">
        <v>2.3834999999999999E-2</v>
      </c>
    </row>
    <row r="8" spans="1:9">
      <c r="A8" s="2"/>
    </row>
    <row r="9" spans="1:9">
      <c r="A9" s="2"/>
      <c r="B9" t="s">
        <v>77</v>
      </c>
      <c r="C9">
        <v>323.5</v>
      </c>
      <c r="D9">
        <v>-2.2863020000000001</v>
      </c>
      <c r="E9">
        <v>-3.0047999999999998E-2</v>
      </c>
      <c r="F9">
        <v>-0.13278699999999999</v>
      </c>
      <c r="G9">
        <v>1.9700660000000001</v>
      </c>
      <c r="H9">
        <v>-0.39042199999999999</v>
      </c>
      <c r="I9">
        <v>4.5372999999999997E-2</v>
      </c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44" spans="1:1">
      <c r="A44" t="s">
        <v>80</v>
      </c>
    </row>
    <row r="45" spans="1:1">
      <c r="A45" t="s">
        <v>81</v>
      </c>
    </row>
    <row r="46" spans="1:1">
      <c r="A46" t="s">
        <v>82</v>
      </c>
    </row>
    <row r="47" spans="1:1">
      <c r="A47" t="s">
        <v>83</v>
      </c>
    </row>
    <row r="48" spans="1:1">
      <c r="A48" t="s">
        <v>84</v>
      </c>
    </row>
    <row r="49" spans="1:4">
      <c r="A49" t="s">
        <v>85</v>
      </c>
    </row>
    <row r="51" spans="1:4">
      <c r="A51" t="s">
        <v>79</v>
      </c>
    </row>
    <row r="53" spans="1:4">
      <c r="A53" t="s">
        <v>1</v>
      </c>
      <c r="B53">
        <v>1</v>
      </c>
      <c r="C53" t="s">
        <v>8</v>
      </c>
      <c r="D53" t="s">
        <v>86</v>
      </c>
    </row>
    <row r="54" spans="1:4">
      <c r="A54" t="s">
        <v>2</v>
      </c>
      <c r="B54" t="s">
        <v>9</v>
      </c>
      <c r="C54" t="s">
        <v>8</v>
      </c>
      <c r="D54" t="s">
        <v>87</v>
      </c>
    </row>
    <row r="55" spans="1:4">
      <c r="A55" t="s">
        <v>3</v>
      </c>
      <c r="B55" t="s">
        <v>10</v>
      </c>
      <c r="C55" t="s">
        <v>8</v>
      </c>
      <c r="D55" t="s">
        <v>88</v>
      </c>
    </row>
    <row r="56" spans="1:4">
      <c r="A56" t="s">
        <v>4</v>
      </c>
      <c r="B56" t="s">
        <v>11</v>
      </c>
      <c r="C56" t="s">
        <v>8</v>
      </c>
      <c r="D56" t="s">
        <v>89</v>
      </c>
    </row>
    <row r="57" spans="1:4">
      <c r="A57" t="s">
        <v>5</v>
      </c>
      <c r="B57" t="s">
        <v>12</v>
      </c>
      <c r="C57" t="s">
        <v>8</v>
      </c>
      <c r="D57" t="s">
        <v>91</v>
      </c>
    </row>
    <row r="58" spans="1:4">
      <c r="A58" t="s">
        <v>6</v>
      </c>
      <c r="B58" t="s">
        <v>13</v>
      </c>
      <c r="C58" t="s">
        <v>8</v>
      </c>
      <c r="D58" t="s">
        <v>90</v>
      </c>
    </row>
    <row r="60" spans="1:4">
      <c r="A60" t="s">
        <v>14</v>
      </c>
    </row>
    <row r="61" spans="1:4">
      <c r="A61">
        <v>1</v>
      </c>
      <c r="B61">
        <v>-2.1042000000000001</v>
      </c>
      <c r="D61" t="s">
        <v>15</v>
      </c>
    </row>
    <row r="62" spans="1:4">
      <c r="A62" t="s">
        <v>9</v>
      </c>
      <c r="B62">
        <v>-0.60209999999999997</v>
      </c>
      <c r="D62" t="s">
        <v>16</v>
      </c>
    </row>
    <row r="63" spans="1:4">
      <c r="A63" t="s">
        <v>10</v>
      </c>
      <c r="B63">
        <v>2.4799999999999999E-2</v>
      </c>
      <c r="D63" t="s">
        <v>17</v>
      </c>
    </row>
    <row r="64" spans="1:4">
      <c r="D64" t="s">
        <v>18</v>
      </c>
    </row>
    <row r="65" spans="1:2">
      <c r="A65" t="s">
        <v>0</v>
      </c>
      <c r="B65" s="50">
        <v>-8.0000000000000004E-4</v>
      </c>
    </row>
    <row r="66" spans="1:2">
      <c r="A66" t="s">
        <v>19</v>
      </c>
      <c r="B66" s="50">
        <v>8.0000000000000004E-4</v>
      </c>
    </row>
    <row r="67" spans="1:2">
      <c r="A67" t="s">
        <v>20</v>
      </c>
      <c r="B67" s="50">
        <v>-1E-4</v>
      </c>
    </row>
    <row r="68" spans="1:2">
      <c r="B68" s="50"/>
    </row>
    <row r="69" spans="1:2">
      <c r="A69" t="s">
        <v>21</v>
      </c>
      <c r="B69" s="50">
        <f>-(-3)/1000000</f>
        <v>3.0000000000000001E-6</v>
      </c>
    </row>
    <row r="70" spans="1:2">
      <c r="A70" t="s">
        <v>22</v>
      </c>
      <c r="B70" s="50">
        <f>(1)/1000000</f>
        <v>9.9999999999999995E-7</v>
      </c>
    </row>
    <row r="71" spans="1:2">
      <c r="A71" t="s">
        <v>23</v>
      </c>
      <c r="B71" s="50">
        <f>-((3 )/10000000)</f>
        <v>-2.9999999999999999E-7</v>
      </c>
    </row>
    <row r="73" spans="1:2">
      <c r="A73" t="s">
        <v>11</v>
      </c>
      <c r="B73">
        <v>1.4029</v>
      </c>
    </row>
    <row r="74" spans="1:2">
      <c r="A74" t="s">
        <v>24</v>
      </c>
      <c r="B74">
        <v>-0.17979999999999999</v>
      </c>
    </row>
    <row r="75" spans="1:2">
      <c r="A75" t="s">
        <v>25</v>
      </c>
      <c r="B75">
        <v>1.9E-2</v>
      </c>
    </row>
    <row r="77" spans="1:2">
      <c r="A77" t="s">
        <v>26</v>
      </c>
      <c r="B77" s="50">
        <v>1E-3</v>
      </c>
    </row>
    <row r="78" spans="1:2">
      <c r="A78" t="s">
        <v>27</v>
      </c>
      <c r="B78" s="50">
        <v>-2.0000000000000001E-4</v>
      </c>
    </row>
    <row r="79" spans="1:2">
      <c r="A79" t="s">
        <v>28</v>
      </c>
      <c r="B79" s="50">
        <f>(1)/50000</f>
        <v>2.0000000000000002E-5</v>
      </c>
    </row>
    <row r="81" spans="1:2">
      <c r="A81" t="s">
        <v>29</v>
      </c>
      <c r="B81" s="50">
        <f>+((7 )/10000000)</f>
        <v>6.9999999999999997E-7</v>
      </c>
    </row>
    <row r="82" spans="1:2">
      <c r="A82" t="s">
        <v>30</v>
      </c>
      <c r="B82" s="50">
        <f>-((1)/10000000)</f>
        <v>-9.9999999999999995E-8</v>
      </c>
    </row>
    <row r="83" spans="1:2">
      <c r="A83" t="s">
        <v>31</v>
      </c>
      <c r="B83" s="50">
        <f>-((1)/100000000)</f>
        <v>-1E-8</v>
      </c>
    </row>
  </sheetData>
  <phoneticPr fontId="7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"/>
  <sheetViews>
    <sheetView workbookViewId="0">
      <selection activeCell="B3" sqref="B3"/>
    </sheetView>
  </sheetViews>
  <sheetFormatPr defaultColWidth="8.77734375" defaultRowHeight="14.4"/>
  <sheetData>
    <row r="3" spans="2:11">
      <c r="B3" t="s">
        <v>0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</row>
    <row r="4" spans="2:11">
      <c r="B4">
        <v>-230</v>
      </c>
      <c r="C4">
        <v>-2.4057979999999999</v>
      </c>
      <c r="D4">
        <v>-0.75903399999999999</v>
      </c>
      <c r="E4">
        <v>1.5011999999999999E-2</v>
      </c>
      <c r="F4">
        <v>1.2303120000000001</v>
      </c>
      <c r="G4">
        <v>-0.13725100000000001</v>
      </c>
      <c r="H4">
        <v>1.3377E-2</v>
      </c>
      <c r="I4">
        <v>8.2000000000000001E-5</v>
      </c>
      <c r="J4">
        <v>1.3100000000000001E-4</v>
      </c>
      <c r="K4">
        <v>1.1E-5</v>
      </c>
    </row>
    <row r="5" spans="2:11">
      <c r="B5">
        <v>-502</v>
      </c>
      <c r="C5">
        <v>-2.6941160000000002</v>
      </c>
      <c r="D5">
        <v>-0.78064900000000004</v>
      </c>
      <c r="E5">
        <v>-1.7892999999999999E-2</v>
      </c>
      <c r="F5">
        <v>1.029768</v>
      </c>
      <c r="G5">
        <v>-9.8242999999999997E-2</v>
      </c>
      <c r="H5">
        <v>8.0409999999999995E-3</v>
      </c>
      <c r="I5">
        <v>3.8099999999999999E-4</v>
      </c>
      <c r="J5">
        <v>1.6100000000000001E-4</v>
      </c>
      <c r="K5">
        <v>-6.9999999999999999E-6</v>
      </c>
    </row>
    <row r="6" spans="2:11">
      <c r="B6">
        <v>-187</v>
      </c>
      <c r="C6">
        <v>-2.160787</v>
      </c>
      <c r="D6">
        <v>-0.72578500000000001</v>
      </c>
      <c r="E6">
        <v>-2.0216999999999999E-2</v>
      </c>
      <c r="F6">
        <v>1.2241709999999999</v>
      </c>
      <c r="G6">
        <v>-0.13557900000000001</v>
      </c>
      <c r="H6">
        <v>1.3762E-2</v>
      </c>
      <c r="I6">
        <v>2.13E-4</v>
      </c>
      <c r="J6">
        <v>-4.8700000000000002E-4</v>
      </c>
      <c r="K6">
        <v>3.5599999999999998E-4</v>
      </c>
    </row>
    <row r="7" spans="2:11">
      <c r="B7">
        <v>114</v>
      </c>
      <c r="C7">
        <v>-2.5280559999999999</v>
      </c>
      <c r="D7">
        <v>-0.53432900000000005</v>
      </c>
      <c r="E7">
        <v>-9.7979999999999994E-3</v>
      </c>
      <c r="F7">
        <v>1.5078</v>
      </c>
      <c r="G7">
        <v>-0.217752</v>
      </c>
      <c r="H7">
        <v>2.3494999999999999E-2</v>
      </c>
      <c r="I7">
        <f>0.001665</f>
        <v>1.665E-3</v>
      </c>
      <c r="J7">
        <v>-1.1820000000000001E-3</v>
      </c>
      <c r="K7">
        <v>2.8800000000000001E-4</v>
      </c>
    </row>
  </sheetData>
  <phoneticPr fontId="7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A34" sqref="A34:XFD34"/>
    </sheetView>
  </sheetViews>
  <sheetFormatPr defaultColWidth="8.77734375" defaultRowHeight="14.4"/>
  <cols>
    <col min="2" max="2" width="11" customWidth="1"/>
  </cols>
  <sheetData>
    <row r="1" spans="1:11">
      <c r="B1" s="3" t="s">
        <v>41</v>
      </c>
      <c r="C1" s="4" t="s">
        <v>42</v>
      </c>
      <c r="E1" s="5"/>
      <c r="F1" s="5"/>
      <c r="I1" s="6"/>
    </row>
    <row r="2" spans="1:11">
      <c r="B2" s="7">
        <v>-250</v>
      </c>
      <c r="C2" s="8">
        <v>-210</v>
      </c>
      <c r="E2" s="9"/>
      <c r="F2" s="9"/>
      <c r="H2" s="10"/>
      <c r="I2" s="11"/>
    </row>
    <row r="3" spans="1:11">
      <c r="B3" t="s">
        <v>43</v>
      </c>
      <c r="C3" t="s">
        <v>44</v>
      </c>
      <c r="F3" s="51" t="s">
        <v>45</v>
      </c>
      <c r="G3" s="51"/>
    </row>
    <row r="4" spans="1:11">
      <c r="A4" t="s">
        <v>46</v>
      </c>
      <c r="B4" t="s">
        <v>47</v>
      </c>
      <c r="C4" s="12" t="s">
        <v>48</v>
      </c>
      <c r="D4" s="12" t="s">
        <v>49</v>
      </c>
      <c r="F4" t="s">
        <v>50</v>
      </c>
      <c r="G4" t="s">
        <v>51</v>
      </c>
      <c r="J4">
        <v>1</v>
      </c>
      <c r="K4">
        <v>-2.0849000000000002</v>
      </c>
    </row>
    <row r="5" spans="1:11">
      <c r="A5" s="13">
        <v>42.709055765004102</v>
      </c>
      <c r="B5" s="14"/>
      <c r="C5" s="15">
        <v>-2.794</v>
      </c>
      <c r="D5">
        <f>AVERAGE(B2:C2)</f>
        <v>-230</v>
      </c>
      <c r="J5" t="s">
        <v>9</v>
      </c>
      <c r="K5">
        <v>-0.60870000000000002</v>
      </c>
    </row>
    <row r="6" spans="1:11">
      <c r="A6">
        <v>22.218565326719101</v>
      </c>
      <c r="B6" s="16">
        <v>12.8522</v>
      </c>
      <c r="C6" s="15">
        <v>-2.794</v>
      </c>
      <c r="D6">
        <v>-230</v>
      </c>
      <c r="F6">
        <f>$K$4+$K$5*C6+$K$6*C6*C6+$K$7*D6+$K$8*C6*D6+$K$9*C6*C6*D6+$K$10*D6*D6+$K$11*C6*D6*D6+$K$12*C6*C6*D6*D6+$K$13*B6+$K$14*C6*B6+$K$15*C6*C6*B6+$K$16*D6*B6+$K$17*C6*D6*B6+$K$18*C6*C6*D6*B6+$K$19*D6*D6*B6+$K$20*C6*D6*D6*B6+$K$21*C6*C6*D6*D6*B6</f>
        <v>21.498667139707909</v>
      </c>
      <c r="G6">
        <f>A6-F6</f>
        <v>0.7198981870111929</v>
      </c>
      <c r="J6" t="s">
        <v>10</v>
      </c>
      <c r="K6">
        <v>2.1100000000000001E-2</v>
      </c>
    </row>
    <row r="7" spans="1:11">
      <c r="A7">
        <v>1.7094000444164801</v>
      </c>
      <c r="B7" s="16">
        <v>0.99982400000000005</v>
      </c>
      <c r="C7" s="15">
        <v>-2.794</v>
      </c>
      <c r="D7">
        <v>-230</v>
      </c>
      <c r="F7">
        <f>$K$4+$K$5*C7+$K$6*C7*C7+$K$7*D7+$K$8*C7*D7+$K$9*C7*C7*D7+$K$10*D7*D7+$K$11*C7*D7*D7+$K$12*C7*C7*D7*D7+$K$13*B7+$K$14*C7*B7+$K$15*C7*C7*B7+$K$16*D7*B7+$K$17*C7*D7*B7+$K$18*C7*C7*D7*B7+$K$19*D7*D7*B7+$K$20*C7*D7*D7*B7+$K$21*C7*C7*D7*D7*B7</f>
        <v>1.8281017418265422</v>
      </c>
      <c r="G7">
        <f>A7-F7</f>
        <v>-0.11870169741006209</v>
      </c>
      <c r="J7" t="s">
        <v>0</v>
      </c>
      <c r="K7">
        <f>1/20000</f>
        <v>5.0000000000000002E-5</v>
      </c>
    </row>
    <row r="8" spans="1:11">
      <c r="A8">
        <v>-18.8012031741976</v>
      </c>
      <c r="B8" s="16">
        <v>-10.6775</v>
      </c>
      <c r="C8" s="15">
        <v>-2.794</v>
      </c>
      <c r="D8">
        <v>-230</v>
      </c>
      <c r="F8">
        <f>$K$4+$K$5*C8+$K$6*C8*C8+$K$7*D8+$K$8*C8*D8+$K$9*C8*C8*D8+$K$10*D8*D8+$K$11*C8*D8*D8+$K$12*C8*C8*D8*D8+$K$13*B8+$K$14*C8*B8+$K$15*C8*C8*B8+$K$16*D8*B8+$K$17*C8*D8*B8+$K$18*C8*C8*D8*B8+$K$19*D8*D8*B8+$K$20*C8*D8*D8*B8+$K$21*C8*C8*D8*D8*B8</f>
        <v>-17.551942007565952</v>
      </c>
      <c r="G8">
        <f>A8-F8</f>
        <v>-1.2492611666316478</v>
      </c>
      <c r="J8" t="s">
        <v>19</v>
      </c>
      <c r="K8">
        <v>5.0000000000000001E-4</v>
      </c>
    </row>
    <row r="9" spans="1:11">
      <c r="A9" s="2">
        <v>-39.296000173094697</v>
      </c>
      <c r="B9" s="16">
        <v>-22.319400000000002</v>
      </c>
      <c r="C9" s="15">
        <v>-2.794</v>
      </c>
      <c r="D9">
        <v>-230</v>
      </c>
      <c r="F9">
        <f>$K$4+$K$5*C9+$K$6*C9*C9+$K$7*D9+$K$8*C9*D9+$K$9*C9*C9*D9+$K$10*D9*D9+$K$11*C9*D9*D9+$K$12*C9*C9*D9*D9+$K$13*B9+$K$14*C9*B9+$K$15*C9*C9*B9+$K$16*D9*B9+$K$17*C9*D9*B9+$K$18*C9*C9*D9*B9+$K$19*D9*D9*B9+$K$20*C9*D9*D9*B9+$K$21*C9*C9*D9*D9*B9</f>
        <v>-36.873195004061778</v>
      </c>
      <c r="G9">
        <f>A9-F9</f>
        <v>-2.4228051690329195</v>
      </c>
      <c r="J9" t="s">
        <v>20</v>
      </c>
      <c r="K9">
        <v>-2.9999999999999997E-4</v>
      </c>
    </row>
    <row r="10" spans="1:11">
      <c r="B10" s="14"/>
      <c r="C10" s="17"/>
      <c r="J10" t="s">
        <v>21</v>
      </c>
      <c r="K10">
        <f>-(1/1000000)</f>
        <v>-9.9999999999999995E-7</v>
      </c>
    </row>
    <row r="11" spans="1:11">
      <c r="A11">
        <v>42.709055765004102</v>
      </c>
      <c r="B11" s="16">
        <v>30.128900000000002</v>
      </c>
      <c r="C11" s="15">
        <v>-1.518</v>
      </c>
      <c r="D11">
        <v>-230</v>
      </c>
      <c r="F11">
        <f>$K$4+$K$5*C11+$K$6*C11*C11+$K$7*D11+$K$8*C11*D11+$K$9*C11*C11*D11+$K$10*D11*D11+$K$11*C11*D11*D11+$K$12*C11*C11*D11*D11+$K$13*B11+$K$14*C11*B11+$K$15*C11*C11*B11+$K$16*D11*B11+$K$17*C11*D11*B11+$K$18*C11*C11*D11*B11+$K$19*D11*D11*B11+$K$20*C11*D11*D11*B11+$K$21*C11*C11*D11*D11*B11</f>
        <v>41.97947483000393</v>
      </c>
      <c r="G11">
        <f>A11-F11</f>
        <v>0.72958093500017185</v>
      </c>
      <c r="J11" t="s">
        <v>22</v>
      </c>
      <c r="K11">
        <f>1/1250000</f>
        <v>7.9999999999999996E-7</v>
      </c>
    </row>
    <row r="12" spans="1:11">
      <c r="A12">
        <v>22.218565326719101</v>
      </c>
      <c r="B12" s="16">
        <v>15.922499999999999</v>
      </c>
      <c r="C12" s="15">
        <v>-1.518</v>
      </c>
      <c r="D12">
        <v>-230</v>
      </c>
      <c r="F12">
        <f>$K$4+$K$5*C12+$K$6*C12*C12+$K$7*D12+$K$8*C12*D12+$K$9*C12*C12*D12+$K$10*D12*D12+$K$11*C12*D12*D12+$K$12*C12*C12*D12*D12+$K$13*B12+$K$14*C12*B12+$K$15*C12*C12*B12+$K$16*D12*B12+$K$17*C12*D12*B12+$K$18*C12*C12*D12*B12+$K$19*D12*D12*B12+$K$20*C12*D12*D12*B12+$K$21*C12*C12*D12*D12*B12</f>
        <v>21.717216836034751</v>
      </c>
      <c r="G12">
        <f>A12-F12</f>
        <v>0.50134849068435017</v>
      </c>
      <c r="J12" t="s">
        <v>23</v>
      </c>
      <c r="K12">
        <f>-((7)/10000000)</f>
        <v>-6.9999999999999997E-7</v>
      </c>
    </row>
    <row r="13" spans="1:11">
      <c r="A13">
        <v>1.7094000444164801</v>
      </c>
      <c r="B13" s="16">
        <v>2.0128200000000001</v>
      </c>
      <c r="C13" s="15">
        <v>-1.518</v>
      </c>
      <c r="D13">
        <v>-230</v>
      </c>
      <c r="F13">
        <f>$K$4+$K$5*C13+$K$6*C13*C13+$K$7*D13+$K$8*C13*D13+$K$9*C13*C13*D13+$K$10*D13*D13+$K$11*C13*D13*D13+$K$12*C13*C13*D13*D13+$K$13*B13+$K$14*C13*B13+$K$15*C13*C13*B13+$K$16*D13*B13+$K$17*C13*D13*B13+$K$18*C13*C13*D13*B13+$K$19*D13*D13*B13+$K$20*C13*D13*D13*B13+$K$21*C13*C13*D13*D13*B13</f>
        <v>1.8781636787568263</v>
      </c>
      <c r="G13">
        <f>A13-F13</f>
        <v>-0.16876363434034625</v>
      </c>
      <c r="J13" t="s">
        <v>11</v>
      </c>
      <c r="K13">
        <v>1.3995</v>
      </c>
    </row>
    <row r="14" spans="1:11">
      <c r="A14">
        <v>-18.8012031741976</v>
      </c>
      <c r="B14" s="16">
        <f>-11.8748</f>
        <v>-11.8748</v>
      </c>
      <c r="C14" s="15">
        <v>-1.518</v>
      </c>
      <c r="D14">
        <v>-230</v>
      </c>
      <c r="F14">
        <f>$K$4+$K$5*C14+$K$6*C14*C14+$K$7*D14+$K$8*C14*D14+$K$9*C14*C14*D14+$K$10*D14*D14+$K$11*C14*D14*D14+$K$12*C14*C14*D14*D14+$K$13*B14+$K$14*C14*B14+$K$15*C14*C14*B14+$K$16*D14*B14+$K$17*C14*D14*B14+$K$18*C14*C14*D14*B14+$K$19*D14*D14*B14+$K$20*C14*D14*D14*B14+$K$21*C14*C14*D14*D14*B14</f>
        <v>-17.92942581345838</v>
      </c>
      <c r="G14">
        <f>A14-F14</f>
        <v>-0.87177736073921963</v>
      </c>
      <c r="J14" t="s">
        <v>24</v>
      </c>
      <c r="K14">
        <v>-0.18060000000000001</v>
      </c>
    </row>
    <row r="15" spans="1:11">
      <c r="A15">
        <v>-39.296000173094697</v>
      </c>
      <c r="B15" s="16">
        <v>-26.8309</v>
      </c>
      <c r="C15" s="15">
        <v>-1.518</v>
      </c>
      <c r="D15">
        <v>-230</v>
      </c>
      <c r="F15">
        <f>$K$4+$K$5*C15+$K$6*C15*C15+$K$7*D15+$K$8*C15*D15+$K$9*C15*C15*D15+$K$10*D15*D15+$K$11*C15*D15*D15+$K$12*C15*C15*D15*D15+$K$13*B15+$K$14*C15*B15+$K$15*C15*C15*B15+$K$16*D15*B15+$K$17*C15*D15*B15+$K$18*C15*C15*D15*B15+$K$19*D15*D15*B15+$K$20*C15*D15*D15*B15+$K$21*C15*C15*D15*D15*B15</f>
        <v>-39.260963485465531</v>
      </c>
      <c r="G15">
        <f>A15-F15</f>
        <v>-3.5036687629165897E-2</v>
      </c>
      <c r="J15" t="s">
        <v>25</v>
      </c>
      <c r="K15">
        <v>1.9099999999999999E-2</v>
      </c>
    </row>
    <row r="16" spans="1:11">
      <c r="B16" s="14"/>
      <c r="J16" t="s">
        <v>26</v>
      </c>
      <c r="K16">
        <v>8.9999999999999998E-4</v>
      </c>
    </row>
    <row r="17" spans="1:11">
      <c r="A17" s="18">
        <v>42.709055765004102</v>
      </c>
      <c r="B17" s="19">
        <v>35.883299999999998</v>
      </c>
      <c r="C17" s="20">
        <v>-0.24010000000000001</v>
      </c>
      <c r="D17" s="18">
        <v>-230</v>
      </c>
      <c r="F17">
        <f>$K$4+$K$5*C17+$K$6*C17*C17+$K$7*D17+$K$8*C17*D17+$K$9*C17*C17*D17+$K$10*D17*D17+$K$11*C17*D17*D17+$K$12*C17*C17*D17*D17+$K$13*B17+$K$14*C17*B17+$K$15*C17*C17*B17+$K$16*D17*B17+$K$17*C17*D17*B17+$K$18*C17*C17*D17*B17+$K$19*D17*D17*B17+$K$20*C17*D17*D17*B17+$K$21*C17*C17*D17*D17*B17</f>
        <v>42.459432823875659</v>
      </c>
      <c r="G17">
        <f>A17-F17</f>
        <v>0.24962294112844319</v>
      </c>
      <c r="J17" t="s">
        <v>27</v>
      </c>
      <c r="K17">
        <v>-2.9999999999999997E-4</v>
      </c>
    </row>
    <row r="18" spans="1:11">
      <c r="A18" s="18">
        <v>22.218565326719101</v>
      </c>
      <c r="B18" s="19">
        <v>18.956900000000001</v>
      </c>
      <c r="C18" s="20">
        <v>-0.24010000000000001</v>
      </c>
      <c r="D18" s="18">
        <v>-230</v>
      </c>
      <c r="F18">
        <f>$K$4+$K$5*C18+$K$6*C18*C18+$K$7*D18+$K$8*C18*D18+$K$9*C18*C18*D18+$K$10*D18*D18+$K$11*C18*D18*D18+$K$12*C18*C18*D18*D18+$K$13*B18+$K$14*C18*B18+$K$15*C18*C18*B18+$K$16*D18*B18+$K$17*C18*D18*B18+$K$18*C18*C18*D18*B18+$K$19*D18*D18*B18+$K$20*C18*D18*D18*B18+$K$21*C18*C18*D18*D18*B18</f>
        <v>21.495800071382334</v>
      </c>
      <c r="G18">
        <f>A18-F18</f>
        <v>0.72276525533676761</v>
      </c>
      <c r="J18" t="s">
        <v>28</v>
      </c>
      <c r="K18">
        <f>1/50000</f>
        <v>2.0000000000000002E-5</v>
      </c>
    </row>
    <row r="19" spans="1:11">
      <c r="A19" s="18">
        <v>1.7094000444164801</v>
      </c>
      <c r="B19" s="19">
        <v>3.1071</v>
      </c>
      <c r="C19" s="20">
        <v>-0.24010000000000001</v>
      </c>
      <c r="D19" s="18">
        <v>-230</v>
      </c>
      <c r="F19">
        <f>$K$4+$K$5*C19+$K$6*C19*C19+$K$7*D19+$K$8*C19*D19+$K$9*C19*C19*D19+$K$10*D19*D19+$K$11*C19*D19*D19+$K$12*C19*C19*D19*D19+$K$13*B19+$K$14*C19*B19+$K$15*C19*C19*B19+$K$16*D19*B19+$K$17*C19*D19*B19+$K$18*C19*C19*D19*B19+$K$19*D19*D19*B19+$K$20*C19*D19*D19*B19+$K$21*C19*C19*D19*D19*B19</f>
        <v>1.8655546322772203</v>
      </c>
      <c r="G19">
        <f>A19-F19</f>
        <v>-0.15615458786074021</v>
      </c>
      <c r="J19" t="s">
        <v>29</v>
      </c>
      <c r="K19">
        <f>3/10000000</f>
        <v>2.9999999999999999E-7</v>
      </c>
    </row>
    <row r="20" spans="1:11">
      <c r="A20" s="18">
        <v>-18.8012031741976</v>
      </c>
      <c r="B20" s="19">
        <v>-12.648899999999999</v>
      </c>
      <c r="C20" s="20">
        <v>-0.24010000000000001</v>
      </c>
      <c r="D20" s="18">
        <v>-230</v>
      </c>
      <c r="F20">
        <f>$K$4+$K$5*C20+$K$6*C20*C20+$K$7*D20+$K$8*C20*D20+$K$9*C20*C20*D20+$K$10*D20*D20+$K$11*C20*D20*D20+$K$12*C20*C20*D20*D20+$K$13*B20+$K$14*C20*B20+$K$15*C20*C20*B20+$K$16*D20*B20+$K$17*C20*D20*B20+$K$18*C20*C20*D20*B20+$K$19*D20*D20*B20+$K$20*C20*D20*D20*B20+$K$21*C20*C20*D20*D20*B20</f>
        <v>-17.64851791996572</v>
      </c>
      <c r="G20">
        <f>A20-F20</f>
        <v>-1.15268525423188</v>
      </c>
      <c r="J20" t="s">
        <v>30</v>
      </c>
      <c r="K20">
        <f>-1/5000000</f>
        <v>-1.9999999999999999E-7</v>
      </c>
    </row>
    <row r="21" spans="1:11">
      <c r="A21" s="18">
        <v>-39.296000173094697</v>
      </c>
      <c r="B21" s="19">
        <v>-29.4648</v>
      </c>
      <c r="C21" s="20">
        <v>-0.24010000000000001</v>
      </c>
      <c r="D21" s="18">
        <v>-230</v>
      </c>
      <c r="F21">
        <f>$K$4+$K$5*C21+$K$6*C21*C21+$K$7*D21+$K$8*C21*D21+$K$9*C21*C21*D21+$K$10*D21*D21+$K$11*C21*D21*D21+$K$12*C21*C21*D21*D21+$K$13*B21+$K$14*C21*B21+$K$15*C21*C21*B21+$K$16*D21*B21+$K$17*C21*D21*B21+$K$18*C21*C21*D21*B21+$K$19*D21*D21*B21+$K$20*C21*D21*D21*B21+$K$21*C21*C21*D21*D21*B21</f>
        <v>-38.475294553074512</v>
      </c>
      <c r="G21">
        <f>A21-F21</f>
        <v>-0.82070562002018477</v>
      </c>
      <c r="J21" t="s">
        <v>52</v>
      </c>
      <c r="K21">
        <f>-1/125000000</f>
        <v>-8.0000000000000005E-9</v>
      </c>
    </row>
    <row r="22" spans="1:11">
      <c r="B22" s="14"/>
    </row>
    <row r="23" spans="1:11">
      <c r="A23">
        <v>42.709055765004102</v>
      </c>
      <c r="B23" s="16">
        <v>41.093800000000002</v>
      </c>
      <c r="C23" s="15">
        <v>1.024</v>
      </c>
      <c r="D23">
        <v>-230</v>
      </c>
      <c r="F23">
        <f>$K$4+$K$5*C23+$K$6*C23*C23+$K$7*D23+$K$8*C23*D23+$K$9*C23*C23*D23+$K$10*D23*D23+$K$11*C23*D23*D23+$K$12*C23*C23*D23*D23+$K$13*B23+$K$14*C23*B23+$K$15*C23*C23*B23+$K$16*D23*B23+$K$17*C23*D23*B23+$K$18*C23*C23*D23*B23+$K$19*D23*D23*B23+$K$20*C23*D23*D23*B23+$K$21*C23*C23*D23*D23*B23</f>
        <v>42.330358182589734</v>
      </c>
      <c r="G23">
        <f>A23-F23</f>
        <v>0.37869758241436813</v>
      </c>
    </row>
    <row r="24" spans="1:11">
      <c r="A24">
        <v>22.218565326719101</v>
      </c>
      <c r="B24" s="16">
        <v>22.236499999999999</v>
      </c>
      <c r="C24" s="15">
        <v>1.024</v>
      </c>
      <c r="D24">
        <v>-230</v>
      </c>
      <c r="F24">
        <f>$K$4+$K$5*C24+$K$6*C24*C24+$K$7*D24+$K$8*C24*D24+$K$9*C24*C24*D24+$K$10*D24*D24+$K$11*C24*D24*D24+$K$12*C24*C24*D24*D24+$K$13*B24+$K$14*C24*B24+$K$15*C24*C24*B24+$K$16*D24*B24+$K$17*C24*D24*B24+$K$18*C24*C24*D24*B24+$K$19*D24*D24*B24+$K$20*C24*D24*D24*B24+$K$21*C24*C24*D24*D24*B24</f>
        <v>21.624698172281203</v>
      </c>
      <c r="G24">
        <f>A24-F24</f>
        <v>0.59386715443789839</v>
      </c>
    </row>
    <row r="25" spans="1:11">
      <c r="A25">
        <v>1.7094000444164801</v>
      </c>
      <c r="B25" s="16">
        <v>4.3337399999999997</v>
      </c>
      <c r="C25" s="15">
        <v>1.024</v>
      </c>
      <c r="D25">
        <v>-230</v>
      </c>
      <c r="F25">
        <f>$K$4+$K$5*C25+$K$6*C25*C25+$K$7*D25+$K$8*C25*D25+$K$9*C25*C25*D25+$K$10*D25*D25+$K$11*C25*D25*D25+$K$12*C25*C25*D25*D25+$K$13*B25+$K$14*C25*B25+$K$15*C25*C25*B25+$K$16*D25*B25+$K$17*C25*D25*B25+$K$18*C25*C25*D25*B25+$K$19*D25*D25*B25+$K$20*C25*D25*D25*B25+$K$21*C25*C25*D25*D25*B25</f>
        <v>1.9671405258444854</v>
      </c>
      <c r="G25">
        <f>A25-F25</f>
        <v>-0.25774048142800532</v>
      </c>
    </row>
    <row r="26" spans="1:11">
      <c r="A26">
        <v>-18.8012031741976</v>
      </c>
      <c r="B26" s="16">
        <v>-13.5036</v>
      </c>
      <c r="C26" s="15">
        <v>1.024</v>
      </c>
      <c r="D26">
        <v>-230</v>
      </c>
      <c r="F26">
        <f>$K$4+$K$5*C26+$K$6*C26*C26+$K$7*D26+$K$8*C26*D26+$K$9*C26*C26*D26+$K$10*D26*D26+$K$11*C26*D26*D26+$K$12*C26*C26*D26*D26+$K$13*B26+$K$14*C26*B26+$K$15*C26*C26*B26+$K$16*D26*B26+$K$17*C26*D26*B26+$K$18*C26*C26*D26*B26+$K$19*D26*D26*B26+$K$20*C26*D26*D26*B26+$K$21*C26*C26*D26*D26*B26</f>
        <v>-17.618584765065492</v>
      </c>
      <c r="G26">
        <f>A26-F26</f>
        <v>-1.1826184091321075</v>
      </c>
    </row>
    <row r="27" spans="1:11">
      <c r="A27">
        <v>-39.296000173094697</v>
      </c>
      <c r="B27" s="16">
        <v>-32.403700000000001</v>
      </c>
      <c r="C27" s="15">
        <v>1.024</v>
      </c>
      <c r="D27">
        <v>-230</v>
      </c>
      <c r="F27">
        <f>$K$4+$K$5*C27+$K$6*C27*C27+$K$7*D27+$K$8*C27*D27+$K$9*C27*C27*D27+$K$10*D27*D27+$K$11*C27*D27*D27+$K$12*C27*C27*D27*D27+$K$13*B27+$K$14*C27*B27+$K$15*C27*C27*B27+$K$16*D27*B27+$K$17*C27*D27*B27+$K$18*C27*C27*D27*B27+$K$19*D27*D27*B27+$K$20*C27*D27*D27*B27+$K$21*C27*C27*D27*D27*B27</f>
        <v>-38.371239957528481</v>
      </c>
      <c r="G27">
        <f>A27-F27</f>
        <v>-0.92476021556621646</v>
      </c>
    </row>
    <row r="28" spans="1:11">
      <c r="B28" s="14"/>
    </row>
    <row r="29" spans="1:11">
      <c r="A29">
        <v>42.709055765004102</v>
      </c>
      <c r="B29" s="16">
        <v>46.326000000000001</v>
      </c>
      <c r="C29" s="15">
        <v>2.2410000000000001</v>
      </c>
      <c r="D29">
        <v>-230</v>
      </c>
      <c r="F29">
        <f>$K$4+$K$5*C29+$K$6*C29*C29+$K$7*D29+$K$8*C29*D29+$K$9*C29*C29*D29+$K$10*D29*D29+$K$11*C29*D29*D29+$K$12*C29*C29*D29*D29+$K$13*B29+$K$14*C29*B29+$K$15*C29*C29*B29+$K$16*D29*B29+$K$17*C29*D29*B29+$K$18*C29*C29*D29*B29+$K$19*D29*D29*B29+$K$20*C29*D29*D29*B29+$K$21*C29*C29*D29*D29*B29</f>
        <v>43.159898531068372</v>
      </c>
      <c r="G29">
        <f>A29-F29</f>
        <v>-0.45084276606426954</v>
      </c>
    </row>
    <row r="30" spans="1:11">
      <c r="A30">
        <v>22.218565326719101</v>
      </c>
      <c r="B30" s="16">
        <v>26.558700000000002</v>
      </c>
      <c r="C30" s="15">
        <v>2.2410000000000001</v>
      </c>
      <c r="D30">
        <v>-230</v>
      </c>
      <c r="F30">
        <f>$K$4+$K$5*C30+$K$6*C30*C30+$K$7*D30+$K$8*C30*D30+$K$9*C30*C30*D30+$K$10*D30*D30+$K$11*C30*D30*D30+$K$12*C30*C30*D30*D30+$K$13*B30+$K$14*C30*B30+$K$15*C30*C30*B30+$K$16*D30*B30+$K$17*C30*D30*B30+$K$18*C30*C30*D30*B30+$K$19*D30*D30*B30+$K$20*C30*D30*D30*B30+$K$21*C30*C30*D30*D30*B30</f>
        <v>23.288633408625678</v>
      </c>
      <c r="G30">
        <f>A30-F30</f>
        <v>-1.0700680819065767</v>
      </c>
    </row>
    <row r="31" spans="1:11">
      <c r="A31">
        <v>1.7094000444164801</v>
      </c>
      <c r="B31" s="16">
        <v>5.6348799999999999</v>
      </c>
      <c r="C31" s="15">
        <v>2.2410000000000001</v>
      </c>
      <c r="D31">
        <v>-230</v>
      </c>
      <c r="F31">
        <f>$K$4+$K$5*C31+$K$6*C31*C31+$K$7*D31+$K$8*C31*D31+$K$9*C31*C31*D31+$K$10*D31*D31+$K$11*C31*D31*D31+$K$12*C31*C31*D31*D31+$K$13*B31+$K$14*C31*B31+$K$15*C31*C31*B31+$K$16*D31*B31+$K$17*C31*D31*B31+$K$18*C31*C31*D31*B31+$K$19*D31*D31*B31+$K$20*C31*D31*D31*B31+$K$21*C31*C31*D31*D31*B31</f>
        <v>2.2547656272762286</v>
      </c>
      <c r="G31">
        <f>A31-F31</f>
        <v>-0.54536558285974857</v>
      </c>
    </row>
    <row r="32" spans="1:11">
      <c r="A32">
        <v>-18.8012031741976</v>
      </c>
      <c r="B32" s="16">
        <v>-15.221</v>
      </c>
      <c r="C32" s="15">
        <v>2.2410000000000001</v>
      </c>
      <c r="D32">
        <v>-230</v>
      </c>
      <c r="F32">
        <f>$K$4+$K$5*C32+$K$6*C32*C32+$K$7*D32+$K$8*C32*D32+$K$9*C32*C32*D32+$K$10*D32*D32+$K$11*C32*D32*D32+$K$12*C32*C32*D32*D32+$K$13*B32+$K$14*C32*B32+$K$15*C32*C32*B32+$K$16*D32*B32+$K$17*C32*D32*B32+$K$18*C32*C32*D32*B32+$K$19*D32*D32*B32+$K$20*C32*D32*D32*B32+$K$21*C32*C32*D32*D32*B32</f>
        <v>-18.710804827052396</v>
      </c>
      <c r="G32">
        <f>A32-F32</f>
        <v>-9.0398347145203672E-2</v>
      </c>
    </row>
    <row r="33" spans="1:11">
      <c r="A33">
        <v>-39.296000173094697</v>
      </c>
      <c r="B33" s="16">
        <v>-36.549500000000002</v>
      </c>
      <c r="C33" s="15">
        <v>2.2410000000000001</v>
      </c>
      <c r="D33">
        <v>-230</v>
      </c>
      <c r="F33">
        <f>$K$4+$K$5*C33+$K$6*C33*C33+$K$7*D33+$K$8*C33*D33+$K$9*C33*C33*D33+$K$10*D33*D33+$K$11*C33*D33*D33+$K$12*C33*C33*D33*D33+$K$13*B33+$K$14*C33*B33+$K$15*C33*C33*B33+$K$16*D33*B33+$K$17*C33*D33*B33+$K$18*C33*C33*D33*B33+$K$19*D33*D33*B33+$K$20*C33*D33*D33*B33+$K$21*C33*C33*D33*D33*B33</f>
        <v>-40.151481002555329</v>
      </c>
      <c r="G33">
        <f>A33-F33</f>
        <v>0.85548082946063175</v>
      </c>
    </row>
    <row r="34" spans="1:11" s="21" customFormat="1"/>
    <row r="36" spans="1:11">
      <c r="H36" s="12"/>
    </row>
    <row r="37" spans="1:11">
      <c r="A37" t="s">
        <v>53</v>
      </c>
      <c r="B37" t="s">
        <v>47</v>
      </c>
      <c r="C37" s="12" t="s">
        <v>48</v>
      </c>
      <c r="D37" t="s">
        <v>54</v>
      </c>
      <c r="E37" t="s">
        <v>54</v>
      </c>
      <c r="F37" t="s">
        <v>55</v>
      </c>
      <c r="G37" t="s">
        <v>55</v>
      </c>
      <c r="H37" s="12" t="s">
        <v>7</v>
      </c>
      <c r="I37" s="1"/>
      <c r="K37" s="1"/>
    </row>
    <row r="38" spans="1:11">
      <c r="A38">
        <v>22.218565326719101</v>
      </c>
      <c r="B38" s="16">
        <v>12.8522</v>
      </c>
      <c r="C38" s="15">
        <v>-2.794</v>
      </c>
      <c r="D38">
        <f>$I$38+$I$39*C38+$I$40*C38*C38+$I$41*B38+$I$42*B38*C38+$I$43*B38*C38*C38</f>
        <v>21.903037544733294</v>
      </c>
      <c r="E38">
        <f>$I$46 + $I$47*C38+$I$48* C38*C38 + $I$49* B38+ $I$50* C38*B38 + $I$51* C38*C38*B38+$I$52*B38*B38 + $I$53*B38*B38*C38+$I$54*C38*C38*B38*B38</f>
        <v>21.882285338208359</v>
      </c>
      <c r="F38" s="14">
        <f>(A38-D38)</f>
        <v>0.31552778198580711</v>
      </c>
      <c r="G38" s="14">
        <f>(A38-E38)</f>
        <v>0.33627998851074281</v>
      </c>
      <c r="H38" s="1" t="s">
        <v>1</v>
      </c>
      <c r="I38" s="1">
        <v>-2.363076</v>
      </c>
      <c r="K38" s="1"/>
    </row>
    <row r="39" spans="1:11">
      <c r="A39">
        <v>1.7094000444164801</v>
      </c>
      <c r="B39" s="16">
        <v>0.99982400000000005</v>
      </c>
      <c r="C39" s="15">
        <v>-2.794</v>
      </c>
      <c r="D39">
        <f>$I$38+$I$39*C39+$I$40*C39*C39+$I$41*B39+$I$42*B39*C39+$I$43*B39*C39*C39</f>
        <v>1.5221576807503929</v>
      </c>
      <c r="E39">
        <f>$I$46 + $I$47*C39+$I$48* C39*C39 + $I$49* B39+ $I$50* C39*B39 + $I$51* C39*C39*B39+$I$52*B39*B39 + $I$53*B39*B39*C39+$I$54*C39*C39*B39*B39</f>
        <v>1.5498507217743167</v>
      </c>
      <c r="F39" s="14">
        <f>(A39-D39)</f>
        <v>0.18724236366608715</v>
      </c>
      <c r="G39" s="14">
        <f>(A39-E39)</f>
        <v>0.15954932264216337</v>
      </c>
      <c r="H39" s="1" t="s">
        <v>2</v>
      </c>
      <c r="I39" s="1">
        <v>-0.66994600000000004</v>
      </c>
      <c r="K39" s="1"/>
    </row>
    <row r="40" spans="1:11">
      <c r="A40">
        <v>-18.8012031741976</v>
      </c>
      <c r="B40" s="16">
        <v>-10.6775</v>
      </c>
      <c r="C40" s="15">
        <v>-2.794</v>
      </c>
      <c r="D40">
        <f>$I$38+$I$39*C40+$I$40*C40*C40+$I$41*B40+$I$42*B40*C40+$I$43*B40*C40*C40</f>
        <v>-18.557709645159978</v>
      </c>
      <c r="E40">
        <f>$I$46 + $I$47*C40+$I$48* C40*C40 + $I$49* B40+ $I$50* C40*B40 + $I$51* C40*C40*B40+$I$52*B40*B40 + $I$53*B40*B40*C40+$I$54*C40*C40*B40*B40</f>
        <v>-18.536729467393261</v>
      </c>
      <c r="F40" s="14">
        <f>(A40-D40)</f>
        <v>-0.24349352903762167</v>
      </c>
      <c r="G40" s="14">
        <f>(A40-E40)</f>
        <v>-0.26447370680433835</v>
      </c>
      <c r="H40" s="1" t="s">
        <v>3</v>
      </c>
      <c r="I40" s="1">
        <v>3.7679999999999998E-2</v>
      </c>
    </row>
    <row r="41" spans="1:11">
      <c r="A41" s="2">
        <v>-39.296000173094697</v>
      </c>
      <c r="B41" s="16">
        <v>-22.319400000000002</v>
      </c>
      <c r="C41" s="15">
        <v>-2.794</v>
      </c>
      <c r="D41">
        <f>$I$38+$I$39*C41+$I$40*C41*C41+$I$41*B41+$I$42*B41*C41+$I$43*B41*C41*C41</f>
        <v>-38.576663253154074</v>
      </c>
      <c r="E41">
        <f>$I$46 + $I$47*C41+$I$48* C41*C41 + $I$49* B41+ $I$50* C41*B41 + $I$51* C41*C41*B41+$I$52*B41*B41 + $I$53*B41*B41*C41+$I$54*C41*C41*B41*B41</f>
        <v>-38.616167506354188</v>
      </c>
      <c r="F41" s="14">
        <f>(A41-D41)</f>
        <v>-0.71933691994062343</v>
      </c>
      <c r="G41" s="14">
        <f>(A41-E41)</f>
        <v>-0.67983266674050924</v>
      </c>
      <c r="H41" s="1" t="s">
        <v>4</v>
      </c>
      <c r="I41">
        <v>1.2307729999999999</v>
      </c>
    </row>
    <row r="42" spans="1:11">
      <c r="B42" s="14"/>
      <c r="C42" s="17"/>
      <c r="F42" s="14"/>
      <c r="G42" s="14"/>
      <c r="H42" t="s">
        <v>5</v>
      </c>
      <c r="I42">
        <v>-0.136435</v>
      </c>
    </row>
    <row r="43" spans="1:11">
      <c r="A43">
        <v>42.709055765004102</v>
      </c>
      <c r="B43" s="16">
        <v>30.128900000000002</v>
      </c>
      <c r="C43" s="15">
        <v>-1.518</v>
      </c>
      <c r="D43">
        <f>$I$38+$I$39*C43+$I$40*C43*C43+$I$41*B43+$I$42*B43*C43+$I$43*B43*C43*C43</f>
        <v>43.019351191922134</v>
      </c>
      <c r="E43">
        <f>$I$46 + $I$47*C43+$I$48* C43*C43 + $I$49* B43+ $I$50* C43*B43 + $I$51* C43*C43*B43+$I$52*B43*B43 + $I$53*B43*B43*C43+$I$54*C43*C43*B43*B43</f>
        <v>42.971874756213943</v>
      </c>
      <c r="F43" s="14">
        <f>(A43-D43)</f>
        <v>-0.31029542691803158</v>
      </c>
      <c r="G43" s="14">
        <f>(A43-E43)</f>
        <v>-0.26281899120984065</v>
      </c>
      <c r="H43" t="s">
        <v>6</v>
      </c>
      <c r="I43">
        <v>1.3782000000000001E-2</v>
      </c>
    </row>
    <row r="44" spans="1:11">
      <c r="A44">
        <v>22.218565326719101</v>
      </c>
      <c r="B44" s="16">
        <v>15.922499999999999</v>
      </c>
      <c r="C44" s="15">
        <v>-1.518</v>
      </c>
      <c r="D44">
        <f>$I$38+$I$39*C44+$I$40*C44*C44+$I$41*B44+$I$42*B44*C44+$I$43*B44*C44*C44</f>
        <v>22.141064267146977</v>
      </c>
      <c r="E44">
        <f>$I$46 + $I$47*C44+$I$48* C44*C44 + $I$49* B44+ $I$50* C44*B44 + $I$51* C44*C44*B44+$I$52*B44*B44 + $I$53*B44*B44*C44+$I$54*C44*C44*B44*B44</f>
        <v>22.155666203975262</v>
      </c>
      <c r="F44" s="14">
        <f>(A44-D44)</f>
        <v>7.7501059572124831E-2</v>
      </c>
      <c r="G44" s="14">
        <f>(A44-E44)</f>
        <v>6.2899122743839797E-2</v>
      </c>
    </row>
    <row r="45" spans="1:11">
      <c r="A45">
        <v>1.7094000444164801</v>
      </c>
      <c r="B45" s="16">
        <v>2.0128200000000001</v>
      </c>
      <c r="C45" s="15">
        <v>-1.518</v>
      </c>
      <c r="D45">
        <f>$I$38+$I$39*C45+$I$40*C45*C45+$I$41*B45+$I$42*B45*C45+$I$43*B45*C45*C45</f>
        <v>1.6988487817455777</v>
      </c>
      <c r="E45">
        <f>$I$46 + $I$47*C45+$I$48* C45*C45 + $I$49* B45+ $I$50* C45*B45 + $I$51* C45*C45*B45+$I$52*B45*B45 + $I$53*B45*B45*C45+$I$54*C45*C45*B45*B45</f>
        <v>1.7384440791139797</v>
      </c>
      <c r="F45" s="14">
        <f>(A45-D45)</f>
        <v>1.0551262670902339E-2</v>
      </c>
      <c r="G45" s="14">
        <f>(A45-E45)</f>
        <v>-2.904403469749961E-2</v>
      </c>
      <c r="H45" t="s">
        <v>56</v>
      </c>
    </row>
    <row r="46" spans="1:11">
      <c r="A46">
        <v>-18.8012031741976</v>
      </c>
      <c r="B46" s="16">
        <f>-11.8748</f>
        <v>-11.8748</v>
      </c>
      <c r="C46" s="15">
        <v>-1.518</v>
      </c>
      <c r="D46">
        <f>$I$38+$I$39*C46+$I$40*C46*C46+$I$41*B46+$I$42*B46*C46+$I$43*B46*C46*C46</f>
        <v>-18.710946455770323</v>
      </c>
      <c r="E46">
        <f>$I$46 + $I$47*C46+$I$48* C46*C46 + $I$49* B46+ $I$50* C46*B46 + $I$51* C46*C46*B46+$I$52*B46*B46 + $I$53*B46*B46*C46+$I$54*C46*C46*B46*B46</f>
        <v>-18.681723972733124</v>
      </c>
      <c r="F46" s="14">
        <f>(A46-D46)</f>
        <v>-9.0256718427276894E-2</v>
      </c>
      <c r="G46" s="14">
        <f>(A46-E46)</f>
        <v>-0.11947920146447544</v>
      </c>
      <c r="H46" t="s">
        <v>32</v>
      </c>
      <c r="I46">
        <v>-2.4057979999999999</v>
      </c>
    </row>
    <row r="47" spans="1:11">
      <c r="A47">
        <v>-39.296000173094697</v>
      </c>
      <c r="B47" s="16">
        <v>-26.8309</v>
      </c>
      <c r="C47" s="15">
        <v>-1.518</v>
      </c>
      <c r="D47">
        <f>$I$38+$I$39*C47+$I$40*C47*C47+$I$41*B47+$I$42*B47*C47+$I$43*B47*C47*C47</f>
        <v>-40.691022131214474</v>
      </c>
      <c r="E47">
        <f>$I$46 + $I$47*C47+$I$48* C47*C47 + $I$49* B47+ $I$50* C47*B47 + $I$51* C47*C47*B47+$I$52*B47*B47 + $I$53*B47*B47*C47+$I$54*C47*C47*B47*B47</f>
        <v>-40.712447168619207</v>
      </c>
      <c r="F47" s="14">
        <f>(A47-D47)</f>
        <v>1.3950219581197771</v>
      </c>
      <c r="G47" s="14">
        <f>(A47-E47)</f>
        <v>1.4164469955245096</v>
      </c>
      <c r="H47" t="s">
        <v>33</v>
      </c>
      <c r="I47">
        <v>-0.75903399999999999</v>
      </c>
    </row>
    <row r="48" spans="1:11">
      <c r="B48" s="14"/>
      <c r="F48" s="14"/>
      <c r="G48" s="14"/>
      <c r="H48" t="s">
        <v>34</v>
      </c>
      <c r="I48">
        <v>1.5011999999999999E-2</v>
      </c>
    </row>
    <row r="49" spans="1:9">
      <c r="A49" s="18">
        <v>42.709055765004102</v>
      </c>
      <c r="B49" s="19">
        <v>35.883299999999998</v>
      </c>
      <c r="C49" s="20">
        <v>-0.24010000000000001</v>
      </c>
      <c r="D49">
        <f>$I$38+$I$39*C49+$I$40*C49*C49+$I$41*B49+$I$42*B49*C49+$I$43*B49*C49*C49</f>
        <v>43.168123161579089</v>
      </c>
      <c r="E49">
        <f>$I$46 + $I$47*C49+$I$48* C49*C49 + $I$49* B49+ $I$50* C49*B49 + $I$51* C49*C49*B49+$I$52*B49*B49 + $I$53*B49*B49*C49+$I$54*C49*C49*B49*B49</f>
        <v>43.201036020187388</v>
      </c>
      <c r="F49" s="14">
        <f>(A49-D49)</f>
        <v>-0.45906739657498719</v>
      </c>
      <c r="G49" s="14">
        <f>(A49-E49)</f>
        <v>-0.49198025518328592</v>
      </c>
      <c r="H49" t="s">
        <v>35</v>
      </c>
      <c r="I49">
        <v>1.2303120000000001</v>
      </c>
    </row>
    <row r="50" spans="1:9">
      <c r="A50" s="18">
        <v>22.218565326719101</v>
      </c>
      <c r="B50" s="19">
        <v>18.956900000000001</v>
      </c>
      <c r="C50" s="20">
        <v>-0.24010000000000001</v>
      </c>
      <c r="D50">
        <f>$I$38+$I$39*C50+$I$40*C50*C50+$I$41*B50+$I$42*B50*C50+$I$43*B50*C50*C50</f>
        <v>21.767643199584466</v>
      </c>
      <c r="E50">
        <f>$I$46 + $I$47*C50+$I$48* C50*C50 + $I$49* B50+ $I$50* C50*B50 + $I$51* C50*C50*B50+$I$52*B50*B50 + $I$53*B50*B50*C50+$I$54*C50*C50*B50*B50</f>
        <v>21.75792942534498</v>
      </c>
      <c r="F50" s="14">
        <f>(A50-D50)</f>
        <v>0.45092212713463553</v>
      </c>
      <c r="G50" s="14">
        <f>(A50-E50)</f>
        <v>0.46063590137412191</v>
      </c>
      <c r="H50" t="s">
        <v>36</v>
      </c>
      <c r="I50">
        <v>-0.13725100000000001</v>
      </c>
    </row>
    <row r="51" spans="1:9">
      <c r="A51" s="18">
        <v>1.7094000444164801</v>
      </c>
      <c r="B51" s="19">
        <v>3.1071</v>
      </c>
      <c r="C51" s="20">
        <v>-0.24010000000000001</v>
      </c>
      <c r="D51">
        <f>$I$38+$I$39*C51+$I$40*C51*C51+$I$41*B51+$I$42*B51*C51+$I$43*B51*C51*C51</f>
        <v>1.7283361229690959</v>
      </c>
      <c r="E51">
        <f>$I$46 + $I$47*C51+$I$48* C51*C51 + $I$49* B51+ $I$50* C51*B51 + $I$51* C51*C51*B51+$I$52*B51*B51 + $I$53*B51*B51*C51+$I$54*C51*C51*B51*B51</f>
        <v>1.7052953239873987</v>
      </c>
      <c r="F51" s="14">
        <f>(A51-D51)</f>
        <v>-1.8936078552615809E-2</v>
      </c>
      <c r="G51" s="14">
        <f>(A51-E51)</f>
        <v>4.1047204290813877E-3</v>
      </c>
      <c r="H51" t="s">
        <v>37</v>
      </c>
      <c r="I51">
        <v>1.3377E-2</v>
      </c>
    </row>
    <row r="52" spans="1:9">
      <c r="A52" s="18">
        <v>-18.8012031741976</v>
      </c>
      <c r="B52" s="19">
        <v>-12.648899999999999</v>
      </c>
      <c r="C52" s="20">
        <v>-0.24010000000000001</v>
      </c>
      <c r="D52">
        <f>$I$38+$I$39*C52+$I$40*C52*C52+$I$41*B52+$I$42*B52*C52+$I$43*B52*C52*C52</f>
        <v>-18.192377217208808</v>
      </c>
      <c r="E52">
        <f>$I$46 + $I$47*C52+$I$48* C52*C52 + $I$49* B52+ $I$50* C52*B52 + $I$51* C52*C52*B52+$I$52*B52*B52 + $I$53*B52*B52*C52+$I$54*C52*C52*B52*B52</f>
        <v>-18.20317899207604</v>
      </c>
      <c r="F52" s="14">
        <f>(A52-D52)</f>
        <v>-0.60882595698879172</v>
      </c>
      <c r="G52" s="14">
        <f>(A52-E52)</f>
        <v>-0.59802418212155928</v>
      </c>
      <c r="H52" t="s">
        <v>38</v>
      </c>
      <c r="I52">
        <v>8.2000000000000001E-5</v>
      </c>
    </row>
    <row r="53" spans="1:9">
      <c r="A53" s="18">
        <v>-39.296000173094697</v>
      </c>
      <c r="B53" s="19">
        <v>-29.4648</v>
      </c>
      <c r="C53" s="20">
        <v>-0.24010000000000001</v>
      </c>
      <c r="D53">
        <f>$I$38+$I$39*C53+$I$40*C53*C53+$I$41*B53+$I$42*B53*C53+$I$43*B53*C53*C53</f>
        <v>-39.453149206108122</v>
      </c>
      <c r="E53">
        <f>$I$46 + $I$47*C53+$I$48* C53*C53 + $I$49* B53+ $I$50* C53*B53 + $I$51* C53*C53*B53+$I$52*B53*B53 + $I$53*B53*B53*C53+$I$54*C53*C53*B53*B53</f>
        <v>-39.422855472220164</v>
      </c>
      <c r="F53" s="14">
        <f>(A53-D53)</f>
        <v>0.15714903301342531</v>
      </c>
      <c r="G53" s="14">
        <f>(A53-E53)</f>
        <v>0.12685529912546656</v>
      </c>
      <c r="H53" t="s">
        <v>39</v>
      </c>
      <c r="I53">
        <v>1.3100000000000001E-4</v>
      </c>
    </row>
    <row r="54" spans="1:9">
      <c r="B54" s="14"/>
      <c r="F54" s="14"/>
      <c r="G54" s="14"/>
      <c r="H54" t="s">
        <v>40</v>
      </c>
      <c r="I54">
        <v>1.1E-5</v>
      </c>
    </row>
    <row r="55" spans="1:9">
      <c r="A55">
        <v>42.709055765004102</v>
      </c>
      <c r="B55" s="16">
        <v>41.093800000000002</v>
      </c>
      <c r="C55" s="15">
        <v>1.024</v>
      </c>
      <c r="D55">
        <f>$I$38+$I$39*C55+$I$40*C55*C55+$I$41*B55+$I$42*B55*C55+$I$43*B55*C55*C55</f>
        <v>42.420223361621723</v>
      </c>
      <c r="E55">
        <f>$I$46 + $I$47*C55+$I$48* C55*C55 + $I$49* B55+ $I$50* C55*B55 + $I$51* C55*C55*B55+$I$52*B55*B55 + $I$53*B55*B55*C55+$I$54*C55*C55*B55*B55</f>
        <v>42.57625362316022</v>
      </c>
      <c r="F55" s="14">
        <f>(A55-D55)</f>
        <v>0.28883240338237925</v>
      </c>
      <c r="G55" s="14">
        <f>(A55-E55)</f>
        <v>0.13280214184388228</v>
      </c>
    </row>
    <row r="56" spans="1:9">
      <c r="A56">
        <v>22.218565326719101</v>
      </c>
      <c r="B56" s="16">
        <v>22.236499999999999</v>
      </c>
      <c r="C56" s="15">
        <v>1.024</v>
      </c>
      <c r="D56">
        <f>$I$38+$I$39*C56+$I$40*C56*C56+$I$41*B56+$I$42*B56*C56+$I$43*B56*C56*C56</f>
        <v>21.573194702827163</v>
      </c>
      <c r="E56">
        <f>$I$46 + $I$47*C56+$I$48* C56*C56 + $I$49* B56+ $I$50* C56*B56 + $I$51* C56*C56*B56+$I$52*B56*B56 + $I$53*B56*B56*C56+$I$54*C56*C56*B56*B56</f>
        <v>21.489781002502475</v>
      </c>
      <c r="F56" s="14">
        <f>(A56-D56)</f>
        <v>0.64537062389193878</v>
      </c>
      <c r="G56" s="14">
        <f>(A56-E56)</f>
        <v>0.72878432421662609</v>
      </c>
    </row>
    <row r="57" spans="1:9">
      <c r="A57">
        <v>1.7094000444164801</v>
      </c>
      <c r="B57" s="16">
        <v>4.3337399999999997</v>
      </c>
      <c r="C57" s="15">
        <v>1.024</v>
      </c>
      <c r="D57">
        <f>$I$38+$I$39*C57+$I$40*C57*C57+$I$41*B57+$I$42*B57*C57+$I$43*B57*C57*C57</f>
        <v>1.7814243649993349</v>
      </c>
      <c r="E57">
        <f>$I$46 + $I$47*C57+$I$48* C57*C57 + $I$49* B57+ $I$50* C57*B57 + $I$51* C57*C57*B57+$I$52*B57*B57 + $I$53*B57*B57*C57+$I$54*C57*C57*B57*B57</f>
        <v>1.6205237463822302</v>
      </c>
      <c r="F57" s="14">
        <f>(A57-D57)</f>
        <v>-7.2024320582854795E-2</v>
      </c>
      <c r="G57" s="14">
        <f>(A57-E57)</f>
        <v>8.8876298034249901E-2</v>
      </c>
    </row>
    <row r="58" spans="1:9">
      <c r="A58">
        <v>-18.8012031741976</v>
      </c>
      <c r="B58" s="16">
        <v>-13.5036</v>
      </c>
      <c r="C58" s="15">
        <v>1.024</v>
      </c>
      <c r="D58">
        <f>$I$38+$I$39*C58+$I$40*C58*C58+$I$41*B58+$I$42*B58*C58+$I$43*B58*C58*C58</f>
        <v>-17.938023179275955</v>
      </c>
      <c r="E58">
        <f>$I$46 + $I$47*C58+$I$48* C58*C58 + $I$49* B58+ $I$50* C58*B58 + $I$51* C58*C58*B58+$I$52*B58*B58 + $I$53*B58*B58*C58+$I$54*C58*C58*B58*B58</f>
        <v>-18.030980732216776</v>
      </c>
      <c r="F58" s="14">
        <f>(A58-D58)</f>
        <v>-0.86317999492164432</v>
      </c>
      <c r="G58" s="14">
        <f>(A58-E58)</f>
        <v>-0.7702224419808239</v>
      </c>
    </row>
    <row r="59" spans="1:9">
      <c r="A59">
        <v>-39.296000173094697</v>
      </c>
      <c r="B59" s="16">
        <v>-32.403700000000001</v>
      </c>
      <c r="C59" s="15">
        <v>1.024</v>
      </c>
      <c r="D59">
        <f>$I$38+$I$39*C59+$I$40*C59*C59+$I$41*B59+$I$42*B59*C59+$I$43*B59*C59*C59</f>
        <v>-38.832367881544187</v>
      </c>
      <c r="E59">
        <f>$I$46 + $I$47*C59+$I$48* C59*C59 + $I$49* B59+ $I$50* C59*B59 + $I$51* C59*C59*B59+$I$52*B59*B59 + $I$53*B59*B59*C59+$I$54*C59*C59*B59*B59</f>
        <v>-38.695247808514146</v>
      </c>
      <c r="F59" s="14">
        <f>(A59-D59)</f>
        <v>-0.46363229155051044</v>
      </c>
      <c r="G59" s="14">
        <f>(A59-E59)</f>
        <v>-0.60075236458055059</v>
      </c>
    </row>
    <row r="60" spans="1:9">
      <c r="B60" s="14"/>
      <c r="F60" s="14"/>
      <c r="G60" s="14"/>
    </row>
    <row r="61" spans="1:9">
      <c r="A61">
        <v>42.709055765004102</v>
      </c>
      <c r="B61" s="16">
        <v>46.326000000000001</v>
      </c>
      <c r="C61" s="15">
        <v>2.2410000000000001</v>
      </c>
      <c r="D61">
        <f>$I$38+$I$39*C61+$I$40*C61*C61+$I$41*B61+$I$42*B61*C61+$I$43*B61*C61*C61</f>
        <v>42.383806446033489</v>
      </c>
      <c r="E61">
        <f>$I$46 + $I$47*C61+$I$48* C61*C61 + $I$49* B61+ $I$50* C61*B61 + $I$51* C61*C61*B61+$I$52*B61*B61 + $I$53*B61*B61*C61+$I$54*C61*C61*B61*B61</f>
        <v>42.751871616437008</v>
      </c>
      <c r="F61" s="14">
        <f>(A61-D61)</f>
        <v>0.32524931897061293</v>
      </c>
      <c r="G61" s="14">
        <f>(A61-E61)</f>
        <v>-4.2815851432905561E-2</v>
      </c>
    </row>
    <row r="62" spans="1:9">
      <c r="A62">
        <v>22.218565326719101</v>
      </c>
      <c r="B62" s="16">
        <v>26.558700000000002</v>
      </c>
      <c r="C62" s="15">
        <v>2.2410000000000001</v>
      </c>
      <c r="D62">
        <f>$I$38+$I$39*C62+$I$40*C62*C62+$I$41*B62+$I$42*B62*C62+$I$43*B62*C62*C62</f>
        <v>22.730435569332574</v>
      </c>
      <c r="E62">
        <f>$I$46 + $I$47*C62+$I$48* C62*C62 + $I$49* B62+ $I$50* C62*B62 + $I$51* C62*C62*B62+$I$52*B62*B62 + $I$53*B62*B62*C62+$I$54*C62*C62*B62*B62</f>
        <v>22.563278510144379</v>
      </c>
      <c r="F62" s="14">
        <f>(A62-D62)</f>
        <v>-0.51187024261347247</v>
      </c>
      <c r="G62" s="14">
        <f>(A62-E62)</f>
        <v>-0.34471318342527724</v>
      </c>
    </row>
    <row r="63" spans="1:9">
      <c r="A63">
        <v>1.7094000444164801</v>
      </c>
      <c r="B63" s="16">
        <v>5.6348799999999999</v>
      </c>
      <c r="C63" s="15">
        <v>2.2410000000000001</v>
      </c>
      <c r="D63">
        <f>$I$38+$I$39*C63+$I$40*C63*C63+$I$41*B63+$I$42*B63*C63+$I$43*B63*C63*C63</f>
        <v>1.9272103126039282</v>
      </c>
      <c r="E63">
        <f>$I$46 + $I$47*C63+$I$48* C63*C63 + $I$49* B63+ $I$50* C63*B63 + $I$51* C63*C63*B63+$I$52*B63*B63 + $I$53*B63*B63*C63+$I$54*C63*C63*B63*B63</f>
        <v>1.5603177598491564</v>
      </c>
      <c r="F63" s="14">
        <f>(A63-D63)</f>
        <v>-0.21781026818744809</v>
      </c>
      <c r="G63" s="14">
        <f>(A63-E63)</f>
        <v>0.14908228456732364</v>
      </c>
    </row>
    <row r="64" spans="1:9">
      <c r="A64">
        <v>-18.8012031741976</v>
      </c>
      <c r="B64" s="16">
        <v>-15.221</v>
      </c>
      <c r="C64" s="15">
        <v>2.2410000000000001</v>
      </c>
      <c r="D64">
        <f>$I$38+$I$39*C64+$I$40*C64*C64+$I$41*B64+$I$42*B64*C64+$I$43*B64*C64*C64</f>
        <v>-18.808466517310581</v>
      </c>
      <c r="E64">
        <f>$I$46 + $I$47*C64+$I$48* C64*C64 + $I$49* B64+ $I$50* C64*B64 + $I$51* C64*C64*B64+$I$52*B64*B64 + $I$53*B64*B64*C64+$I$54*C64*C64*B64*B64</f>
        <v>-18.999055297054095</v>
      </c>
      <c r="F64" s="14">
        <f>(A64-D64)</f>
        <v>7.2633431129816017E-3</v>
      </c>
      <c r="G64" s="14">
        <f>(A64-E64)</f>
        <v>0.19785212285649578</v>
      </c>
    </row>
    <row r="65" spans="1:7">
      <c r="A65">
        <v>-39.296000173094697</v>
      </c>
      <c r="B65" s="16">
        <v>-36.549500000000002</v>
      </c>
      <c r="C65" s="15">
        <v>2.2410000000000001</v>
      </c>
      <c r="D65">
        <f>$I$38+$I$39*C65+$I$40*C65*C65+$I$41*B65+$I$42*B65*C65+$I$43*B65*C65*C65</f>
        <v>-40.01403939492743</v>
      </c>
      <c r="E65">
        <f>$I$46 + $I$47*C65+$I$48* C65*C65 + $I$49* B65+ $I$50* C65*B65 + $I$51* C65*C65*B65+$I$52*B65*B65 + $I$53*B65*B65*C65+$I$54*C65*C65*B65*B65</f>
        <v>-39.63671315263047</v>
      </c>
      <c r="F65" s="14">
        <f>(A65-D65)</f>
        <v>0.71803922183273272</v>
      </c>
      <c r="G65" s="14">
        <f>(A65-E65)</f>
        <v>0.34071297953577329</v>
      </c>
    </row>
    <row r="66" spans="1:7">
      <c r="F66" s="22"/>
      <c r="G66" s="22"/>
    </row>
    <row r="68" spans="1:7">
      <c r="A68" s="19"/>
      <c r="C68" s="15"/>
    </row>
    <row r="69" spans="1:7">
      <c r="A69" s="19"/>
      <c r="C69" s="15"/>
    </row>
    <row r="70" spans="1:7">
      <c r="A70" s="19"/>
      <c r="C70" s="20"/>
    </row>
    <row r="71" spans="1:7">
      <c r="A71" s="19"/>
      <c r="C71" s="15"/>
    </row>
    <row r="72" spans="1:7">
      <c r="A72" s="19"/>
      <c r="C72" s="15"/>
    </row>
    <row r="73" spans="1:7">
      <c r="A73" s="19"/>
    </row>
    <row r="74" spans="1:7">
      <c r="A74" s="19"/>
      <c r="C74" s="15"/>
    </row>
    <row r="75" spans="1:7">
      <c r="A75" s="19"/>
      <c r="C75" s="15"/>
    </row>
    <row r="76" spans="1:7">
      <c r="A76" s="19"/>
      <c r="C76" s="20"/>
    </row>
    <row r="77" spans="1:7">
      <c r="A77" s="19"/>
      <c r="C77" s="15"/>
    </row>
    <row r="78" spans="1:7">
      <c r="A78" s="19"/>
      <c r="C78" s="15"/>
    </row>
    <row r="79" spans="1:7">
      <c r="A79" s="19"/>
    </row>
    <row r="80" spans="1:7">
      <c r="A80" s="19"/>
      <c r="C80" s="15"/>
    </row>
    <row r="81" spans="1:3">
      <c r="A81" s="19"/>
      <c r="C81" s="15"/>
    </row>
    <row r="82" spans="1:3">
      <c r="A82" s="19"/>
      <c r="C82" s="20"/>
    </row>
    <row r="83" spans="1:3">
      <c r="A83" s="19"/>
      <c r="C83" s="15"/>
    </row>
    <row r="84" spans="1:3">
      <c r="A84" s="19"/>
      <c r="C84" s="15"/>
    </row>
    <row r="86" spans="1:3">
      <c r="A86" s="19"/>
      <c r="C86" s="15"/>
    </row>
    <row r="87" spans="1:3">
      <c r="A87" s="19"/>
      <c r="C87" s="15"/>
    </row>
    <row r="88" spans="1:3">
      <c r="A88" s="19"/>
      <c r="C88" s="20"/>
    </row>
    <row r="89" spans="1:3">
      <c r="A89" s="19"/>
      <c r="C89" s="15"/>
    </row>
    <row r="90" spans="1:3">
      <c r="A90" s="19"/>
      <c r="C90" s="15"/>
    </row>
    <row r="92" spans="1:3">
      <c r="A92" s="19"/>
      <c r="C92" s="15"/>
    </row>
    <row r="93" spans="1:3">
      <c r="A93" s="19"/>
      <c r="C93" s="15"/>
    </row>
    <row r="94" spans="1:3">
      <c r="A94" s="19"/>
      <c r="C94" s="20"/>
    </row>
    <row r="95" spans="1:3">
      <c r="A95" s="19"/>
      <c r="C95" s="15"/>
    </row>
    <row r="96" spans="1:3">
      <c r="A96" s="19"/>
      <c r="C96" s="15"/>
    </row>
  </sheetData>
  <mergeCells count="1">
    <mergeCell ref="F3:G3"/>
  </mergeCells>
  <phoneticPr fontId="7" type="noConversion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7" workbookViewId="0">
      <selection activeCell="A37" sqref="A37:H66"/>
    </sheetView>
  </sheetViews>
  <sheetFormatPr defaultColWidth="8.77734375" defaultRowHeight="14.4"/>
  <cols>
    <col min="2" max="2" width="12.77734375" customWidth="1"/>
    <col min="6" max="6" width="11.77734375" customWidth="1"/>
    <col min="7" max="7" width="11.44140625" customWidth="1"/>
  </cols>
  <sheetData>
    <row r="1" spans="1:11">
      <c r="A1" s="40">
        <v>6005</v>
      </c>
      <c r="B1" s="3" t="s">
        <v>41</v>
      </c>
      <c r="C1" s="4" t="s">
        <v>42</v>
      </c>
      <c r="E1" s="5" t="s">
        <v>41</v>
      </c>
      <c r="F1" s="5" t="s">
        <v>42</v>
      </c>
      <c r="H1" s="23" t="s">
        <v>41</v>
      </c>
      <c r="I1" s="6" t="s">
        <v>42</v>
      </c>
      <c r="K1" s="15" t="s">
        <v>57</v>
      </c>
    </row>
    <row r="2" spans="1:11">
      <c r="B2" s="7">
        <v>-537</v>
      </c>
      <c r="C2" s="8">
        <v>-467</v>
      </c>
      <c r="E2" s="9">
        <v>-211</v>
      </c>
      <c r="F2" s="9">
        <v>-163</v>
      </c>
      <c r="H2" s="10">
        <v>90</v>
      </c>
      <c r="I2" s="11">
        <v>138</v>
      </c>
    </row>
    <row r="3" spans="1:11">
      <c r="A3" t="s">
        <v>58</v>
      </c>
      <c r="F3" s="51" t="s">
        <v>45</v>
      </c>
      <c r="G3" s="51"/>
    </row>
    <row r="4" spans="1:11">
      <c r="A4" t="s">
        <v>46</v>
      </c>
      <c r="B4" t="s">
        <v>47</v>
      </c>
      <c r="C4" s="12" t="s">
        <v>59</v>
      </c>
      <c r="D4" s="12" t="s">
        <v>49</v>
      </c>
      <c r="F4" t="s">
        <v>50</v>
      </c>
      <c r="G4" t="s">
        <v>51</v>
      </c>
      <c r="J4">
        <v>1</v>
      </c>
      <c r="K4">
        <v>-2.0849000000000002</v>
      </c>
    </row>
    <row r="5" spans="1:11">
      <c r="A5" s="13">
        <v>42.709055765004102</v>
      </c>
      <c r="B5" s="16"/>
      <c r="C5" s="15">
        <v>-3.5470000000000002</v>
      </c>
      <c r="D5">
        <v>-502</v>
      </c>
      <c r="J5" t="s">
        <v>9</v>
      </c>
      <c r="K5">
        <v>-0.60870000000000002</v>
      </c>
    </row>
    <row r="6" spans="1:11">
      <c r="A6">
        <v>22.218565326719101</v>
      </c>
      <c r="B6" s="16">
        <v>14.7517</v>
      </c>
      <c r="C6" s="15">
        <v>-3.5470000000000002</v>
      </c>
      <c r="D6">
        <v>-502</v>
      </c>
      <c r="F6">
        <f>$K$4+$K$5*C6+$K$6*C6*C6+$K$7*D6+$K$8*C6*D6+$K$9*C6*C6*D6+$K$10*D6*D6+$K$11*C6*D6*D6+$K$12*C6*C6*D6*D6+$K$13*B6+$K$14*C6*B6+$K$15*C6*C6*B6+$K$16*D6*B6+$K$17*C6*D6*B6+$K$18*C6*C6*D6*B6+$K$19*D6*D6*B6+$K$20*C6*D6*D6*B6+$K$21*C6*C6*D6*D6*B6</f>
        <v>20.522764467676183</v>
      </c>
      <c r="G6">
        <f t="shared" ref="G6:G27" si="0">A6-F6</f>
        <v>1.6958008590429188</v>
      </c>
      <c r="J6" t="s">
        <v>10</v>
      </c>
      <c r="K6">
        <v>2.1100000000000001E-2</v>
      </c>
    </row>
    <row r="7" spans="1:11">
      <c r="A7">
        <v>1.7094000444164801</v>
      </c>
      <c r="B7" s="16">
        <v>1.4879599999999999</v>
      </c>
      <c r="C7" s="15">
        <v>-3.5470000000000002</v>
      </c>
      <c r="D7">
        <v>-502</v>
      </c>
      <c r="F7">
        <f>$K$4+$K$5*C7+$K$6*C7*C7+$K$7*D7+$K$8*C7*D7+$K$9*C7*C7*D7+$K$10*D7*D7+$K$11*C7*D7*D7+$K$12*C7*C7*D7*D7+$K$13*B7+$K$14*C7*B7+$K$15*C7*C7*B7+$K$16*D7*B7+$K$17*C7*D7*B7+$K$18*C7*C7*D7*B7+$K$19*D7*D7*B7+$K$20*C7*D7*D7*B7+$K$21*C7*C7*D7*D7*B7</f>
        <v>1.9919340088775519</v>
      </c>
      <c r="G7">
        <f t="shared" si="0"/>
        <v>-0.28253396446107182</v>
      </c>
      <c r="J7" t="s">
        <v>0</v>
      </c>
      <c r="K7">
        <f>1/20000</f>
        <v>5.0000000000000002E-5</v>
      </c>
    </row>
    <row r="8" spans="1:11">
      <c r="A8">
        <v>-18.8012031741976</v>
      </c>
      <c r="B8" s="16">
        <v>-12.418900000000001</v>
      </c>
      <c r="C8" s="15">
        <v>-3.5470000000000002</v>
      </c>
      <c r="D8">
        <v>-502</v>
      </c>
      <c r="F8">
        <f>$K$4+$K$5*C8+$K$6*C8*C8+$K$7*D8+$K$8*C8*D8+$K$9*C8*C8*D8+$K$10*D8*D8+$K$11*C8*D8*D8+$K$12*C8*C8*D8*D8+$K$13*B8+$K$14*C8*B8+$K$15*C8*C8*B8+$K$16*D8*B8+$K$17*C8*D8*B8+$K$18*C8*C8*D8*B8+$K$19*D8*D8*B8+$K$20*C8*D8*D8*B8+$K$21*C8*C8*D8*D8*B8</f>
        <v>-17.437402277437503</v>
      </c>
      <c r="G8">
        <f t="shared" si="0"/>
        <v>-1.3638008967600967</v>
      </c>
      <c r="J8" t="s">
        <v>19</v>
      </c>
      <c r="K8">
        <v>5.0000000000000001E-4</v>
      </c>
    </row>
    <row r="9" spans="1:11">
      <c r="A9" s="2">
        <v>-39.296000173094697</v>
      </c>
      <c r="B9" s="16">
        <v>-26.026700000000002</v>
      </c>
      <c r="C9" s="15">
        <v>-3.5470000000000002</v>
      </c>
      <c r="D9">
        <v>-502</v>
      </c>
      <c r="F9">
        <f>$K$4+$K$5*C9+$K$6*C9*C9+$K$7*D9+$K$8*C9*D9+$K$9*C9*C9*D9+$K$10*D9*D9+$K$11*C9*D9*D9+$K$12*C9*C9*D9*D9+$K$13*B9+$K$14*C9*B9+$K$15*C9*C9*B9+$K$16*D9*B9+$K$17*C9*D9*B9+$K$18*C9*C9*D9*B9+$K$19*D9*D9*B9+$K$20*C9*D9*D9*B9+$K$21*C9*C9*D9*D9*B9</f>
        <v>-36.448920500596287</v>
      </c>
      <c r="G9">
        <f t="shared" si="0"/>
        <v>-2.8470796724984098</v>
      </c>
      <c r="J9" t="s">
        <v>20</v>
      </c>
      <c r="K9">
        <v>-2.9999999999999997E-4</v>
      </c>
    </row>
    <row r="10" spans="1:11">
      <c r="B10" s="14"/>
      <c r="G10">
        <f t="shared" si="0"/>
        <v>0</v>
      </c>
      <c r="J10" t="s">
        <v>21</v>
      </c>
      <c r="K10">
        <f>-(1/1000000)</f>
        <v>-9.9999999999999995E-7</v>
      </c>
    </row>
    <row r="11" spans="1:11">
      <c r="A11">
        <v>42.709055765004102</v>
      </c>
      <c r="B11" s="14">
        <v>34.099200000000003</v>
      </c>
      <c r="C11" s="15">
        <v>-2.2690000000000001</v>
      </c>
      <c r="D11">
        <v>-502</v>
      </c>
      <c r="F11">
        <f>$K$4+$K$5*C11+$K$6*C11*C11+$K$7*D11+$K$8*C11*D11+$K$9*C11*C11*D11+$K$10*D11*D11+$K$11*C11*D11*D11+$K$12*C11*C11*D11*D11+$K$13*B11+$K$14*C11*B11+$K$15*C11*C11*B11+$K$16*D11*B11+$K$17*C11*D11*B11+$K$18*C11*C11*D11*B11+$K$19*D11*D11*B11+$K$20*C11*D11*D11*B11+$K$21*C11*C11*D11*D11*B11</f>
        <v>41.45805906265781</v>
      </c>
      <c r="G11">
        <f t="shared" si="0"/>
        <v>1.250996702346292</v>
      </c>
      <c r="J11" t="s">
        <v>22</v>
      </c>
      <c r="K11">
        <f>1/1250000</f>
        <v>7.9999999999999996E-7</v>
      </c>
    </row>
    <row r="12" spans="1:11">
      <c r="A12">
        <v>22.218565326719101</v>
      </c>
      <c r="B12" s="14">
        <v>17.648499999999999</v>
      </c>
      <c r="C12" s="15">
        <v>-2.2690000000000001</v>
      </c>
      <c r="D12">
        <v>-502</v>
      </c>
      <c r="F12">
        <f>$K$4+$K$5*C12+$K$6*C12*C12+$K$7*D12+$K$8*C12*D12+$K$9*C12*C12*D12+$K$10*D12*D12+$K$11*C12*D12*D12+$K$12*C12*C12*D12*D12+$K$13*B12+$K$14*C12*B12+$K$15*C12*C12*B12+$K$16*D12*B12+$K$17*C12*D12*B12+$K$18*C12*C12*D12*B12+$K$19*D12*D12*B12+$K$20*C12*D12*D12*B12+$K$21*C12*C12*D12*D12*B12</f>
        <v>21.026363603019504</v>
      </c>
      <c r="G12">
        <f t="shared" si="0"/>
        <v>1.192201723699597</v>
      </c>
      <c r="J12" t="s">
        <v>23</v>
      </c>
      <c r="K12">
        <f>-((7)/10000000)</f>
        <v>-6.9999999999999997E-7</v>
      </c>
    </row>
    <row r="13" spans="1:11">
      <c r="A13">
        <v>1.7094000444164801</v>
      </c>
      <c r="B13" s="14">
        <v>2.0649799999999998</v>
      </c>
      <c r="C13" s="15">
        <v>-2.2690000000000001</v>
      </c>
      <c r="D13">
        <v>-502</v>
      </c>
      <c r="F13">
        <f>$K$4+$K$5*C13+$K$6*C13*C13+$K$7*D13+$K$8*C13*D13+$K$9*C13*C13*D13+$K$10*D13*D13+$K$11*C13*D13*D13+$K$12*C13*C13*D13*D13+$K$13*B13+$K$14*C13*B13+$K$15*C13*C13*B13+$K$16*D13*B13+$K$17*C13*D13*B13+$K$18*C13*C13*D13*B13+$K$19*D13*D13*B13+$K$20*C13*D13*D13*B13+$K$21*C13*C13*D13*D13*B13</f>
        <v>1.671701805698858</v>
      </c>
      <c r="G13">
        <f t="shared" si="0"/>
        <v>3.7698238717622123E-2</v>
      </c>
      <c r="J13" t="s">
        <v>11</v>
      </c>
      <c r="K13">
        <v>1.3995</v>
      </c>
    </row>
    <row r="14" spans="1:11">
      <c r="A14">
        <v>-18.8012031741976</v>
      </c>
      <c r="B14" s="14">
        <v>-13.5969</v>
      </c>
      <c r="C14" s="15">
        <v>-2.2690000000000001</v>
      </c>
      <c r="D14">
        <v>-502</v>
      </c>
      <c r="F14">
        <f>$K$4+$K$5*C14+$K$6*C14*C14+$K$7*D14+$K$8*C14*D14+$K$9*C14*C14*D14+$K$10*D14*D14+$K$11*C14*D14*D14+$K$12*C14*C14*D14*D14+$K$13*B14+$K$14*C14*B14+$K$15*C14*C14*B14+$K$16*D14*B14+$K$17*C14*D14*B14+$K$18*C14*C14*D14*B14+$K$19*D14*D14*B14+$K$20*C14*D14*D14*B14+$K$21*C14*C14*D14*D14*B14</f>
        <v>-17.780282759419947</v>
      </c>
      <c r="G14">
        <f t="shared" si="0"/>
        <v>-1.0209204147776525</v>
      </c>
      <c r="J14" t="s">
        <v>24</v>
      </c>
      <c r="K14">
        <v>-0.18060000000000001</v>
      </c>
    </row>
    <row r="15" spans="1:11">
      <c r="A15">
        <v>-39.296000173094697</v>
      </c>
      <c r="B15" s="14">
        <v>-30.466200000000001</v>
      </c>
      <c r="C15" s="15">
        <v>-2.2690000000000001</v>
      </c>
      <c r="D15">
        <v>-502</v>
      </c>
      <c r="F15">
        <f>$K$4+$K$5*C15+$K$6*C15*C15+$K$7*D15+$K$8*C15*D15+$K$9*C15*C15*D15+$K$10*D15*D15+$K$11*C15*D15*D15+$K$12*C15*C15*D15*D15+$K$13*B15+$K$14*C15*B15+$K$15*C15*C15*B15+$K$16*D15*B15+$K$17*C15*D15*B15+$K$18*C15*C15*D15*B15+$K$19*D15*D15*B15+$K$20*C15*D15*D15*B15+$K$21*C15*C15*D15*D15*B15</f>
        <v>-38.731877537592098</v>
      </c>
      <c r="G15">
        <f t="shared" si="0"/>
        <v>-0.56412263550259922</v>
      </c>
      <c r="J15" t="s">
        <v>25</v>
      </c>
      <c r="K15">
        <v>1.9099999999999999E-2</v>
      </c>
    </row>
    <row r="16" spans="1:11">
      <c r="B16" s="14"/>
      <c r="G16">
        <f t="shared" si="0"/>
        <v>0</v>
      </c>
      <c r="J16" t="s">
        <v>26</v>
      </c>
      <c r="K16">
        <v>8.9999999999999998E-4</v>
      </c>
    </row>
    <row r="17" spans="1:11">
      <c r="A17" s="18">
        <v>42.709055765004102</v>
      </c>
      <c r="B17" s="24">
        <v>39.685099999999998</v>
      </c>
      <c r="C17" s="20">
        <v>-0.98860000000000003</v>
      </c>
      <c r="D17" s="18">
        <v>-502</v>
      </c>
      <c r="F17">
        <f>$K$4+$K$5*C17+$K$6*C17*C17+$K$7*D17+$K$8*C17*D17+$K$9*C17*C17*D17+$K$10*D17*D17+$K$11*C17*D17*D17+$K$12*C17*C17*D17*D17+$K$13*B17+$K$14*C17*B17+$K$15*C17*C17*B17+$K$16*D17*B17+$K$17*C17*D17*B17+$K$18*C17*C17*D17*B17+$K$19*D17*D17*B17+$K$20*C17*D17*D17*B17+$K$21*C17*C17*D17*D17*B17</f>
        <v>42.321347790631791</v>
      </c>
      <c r="G17">
        <f t="shared" si="0"/>
        <v>0.38770797437231153</v>
      </c>
      <c r="J17" t="s">
        <v>27</v>
      </c>
      <c r="K17">
        <v>-2.9999999999999997E-4</v>
      </c>
    </row>
    <row r="18" spans="1:11">
      <c r="A18" s="18">
        <v>22.218565326719101</v>
      </c>
      <c r="B18" s="24">
        <v>20.9483</v>
      </c>
      <c r="C18" s="20">
        <v>-0.98860000000000003</v>
      </c>
      <c r="D18" s="18">
        <v>-502</v>
      </c>
      <c r="F18">
        <f>$K$4+$K$5*C18+$K$6*C18*C18+$K$7*D18+$K$8*C18*D18+$K$9*C18*C18*D18+$K$10*D18*D18+$K$11*C18*D18*D18+$K$12*C18*C18*D18*D18+$K$13*B18+$K$14*C18*B18+$K$15*C18*C18*B18+$K$16*D18*B18+$K$17*C18*D18*B18+$K$18*C18*C18*D18*B18+$K$19*D18*D18*B18+$K$20*C18*D18*D18*B18+$K$21*C18*C18*D18*D18*B18</f>
        <v>21.529688333759101</v>
      </c>
      <c r="G18">
        <f t="shared" si="0"/>
        <v>0.68887699296000093</v>
      </c>
      <c r="J18" t="s">
        <v>28</v>
      </c>
      <c r="K18">
        <f>1/50000</f>
        <v>2.0000000000000002E-5</v>
      </c>
    </row>
    <row r="19" spans="1:11">
      <c r="A19" s="18">
        <v>1.7094000444164801</v>
      </c>
      <c r="B19" s="24">
        <v>3.1838600000000001</v>
      </c>
      <c r="C19" s="20">
        <v>-0.98860000000000003</v>
      </c>
      <c r="D19" s="18">
        <v>-502</v>
      </c>
      <c r="F19">
        <f>$K$4+$K$5*C19+$K$6*C19*C19+$K$7*D19+$K$8*C19*D19+$K$9*C19*C19*D19+$K$10*D19*D19+$K$11*C19*D19*D19+$K$12*C19*C19*D19*D19+$K$13*B19+$K$14*C19*B19+$K$15*C19*C19*B19+$K$16*D19*B19+$K$17*C19*D19*B19+$K$18*C19*C19*D19*B19+$K$19*D19*D19*B19+$K$20*C19*D19*D19*B19+$K$21*C19*C19*D19*D19*B19</f>
        <v>1.8170273178947354</v>
      </c>
      <c r="G19">
        <f t="shared" si="0"/>
        <v>-0.10762727347825529</v>
      </c>
      <c r="J19" t="s">
        <v>29</v>
      </c>
      <c r="K19">
        <f>3/10000000</f>
        <v>2.9999999999999999E-7</v>
      </c>
    </row>
    <row r="20" spans="1:11">
      <c r="A20" s="18">
        <v>-18.8012031741976</v>
      </c>
      <c r="B20" s="24">
        <v>-14.5969</v>
      </c>
      <c r="C20" s="20">
        <v>-0.98860000000000003</v>
      </c>
      <c r="D20" s="18">
        <v>-502</v>
      </c>
      <c r="F20">
        <f>$K$4+$K$5*C20+$K$6*C20*C20+$K$7*D20+$K$8*C20*D20+$K$9*C20*C20*D20+$K$10*D20*D20+$K$11*C20*D20*D20+$K$12*C20*C20*D20*D20+$K$13*B20+$K$14*C20*B20+$K$15*C20*C20*B20+$K$16*D20*B20+$K$17*C20*D20*B20+$K$18*C20*C20*D20*B20+$K$19*D20*D20*B20+$K$20*C20*D20*D20*B20+$K$21*C20*C20*D20*D20*B20</f>
        <v>-17.913743507666918</v>
      </c>
      <c r="G20">
        <f t="shared" si="0"/>
        <v>-0.88745966653068109</v>
      </c>
      <c r="J20" t="s">
        <v>30</v>
      </c>
      <c r="K20">
        <f>-1/5000000</f>
        <v>-1.9999999999999999E-7</v>
      </c>
    </row>
    <row r="21" spans="1:11">
      <c r="A21" s="18">
        <v>-39.296000173094697</v>
      </c>
      <c r="B21" s="24">
        <v>-33.285699999999999</v>
      </c>
      <c r="C21" s="20">
        <v>-0.98860000000000003</v>
      </c>
      <c r="D21" s="18">
        <v>-502</v>
      </c>
      <c r="F21">
        <f>$K$4+$K$5*C21+$K$6*C21*C21+$K$7*D21+$K$8*C21*D21+$K$9*C21*C21*D21+$K$10*D21*D21+$K$11*C21*D21*D21+$K$12*C21*C21*D21*D21+$K$13*B21+$K$14*C21*B21+$K$15*C21*C21*B21+$K$16*D21*B21+$K$17*C21*D21*B21+$K$18*C21*C21*D21*B21+$K$19*D21*D21*B21+$K$20*C21*D21*D21*B21+$K$21*C21*C21*D21*D21*B21</f>
        <v>-38.652138818371107</v>
      </c>
      <c r="G21">
        <f t="shared" si="0"/>
        <v>-0.6438613547235903</v>
      </c>
      <c r="J21" t="s">
        <v>52</v>
      </c>
      <c r="K21">
        <f>-1/125000000</f>
        <v>-8.0000000000000005E-9</v>
      </c>
    </row>
    <row r="22" spans="1:11">
      <c r="B22" s="14"/>
      <c r="G22">
        <f t="shared" si="0"/>
        <v>0</v>
      </c>
    </row>
    <row r="23" spans="1:11">
      <c r="A23">
        <v>42.709055765004102</v>
      </c>
      <c r="B23" s="14">
        <v>44.161999999999999</v>
      </c>
      <c r="C23" s="15">
        <v>0.30049999999999999</v>
      </c>
      <c r="D23">
        <v>-502</v>
      </c>
      <c r="F23">
        <f>$K$4+$K$5*C23+$K$6*C23*C23+$K$7*D23+$K$8*C23*D23+$K$9*C23*C23*D23+$K$10*D23*D23+$K$11*C23*D23*D23+$K$12*C23*C23*D23*D23+$K$13*B23+$K$14*C23*B23+$K$15*C23*C23*B23+$K$16*D23*B23+$K$17*C23*D23*B23+$K$18*C23*C23*D23*B23+$K$19*D23*D23*B23+$K$20*C23*D23*D23*B23+$K$21*C23*C23*D23*D23*B23</f>
        <v>41.591957687856308</v>
      </c>
      <c r="G23">
        <f t="shared" si="0"/>
        <v>1.1170980771477943</v>
      </c>
    </row>
    <row r="24" spans="1:11">
      <c r="A24">
        <v>22.218565326719101</v>
      </c>
      <c r="B24" s="14">
        <v>24.430299999999999</v>
      </c>
      <c r="C24" s="15">
        <v>0.30049999999999999</v>
      </c>
      <c r="D24">
        <v>-502</v>
      </c>
      <c r="F24">
        <f>$K$4+$K$5*C24+$K$6*C24*C24+$K$7*D24+$K$8*C24*D24+$K$9*C24*C24*D24+$K$10*D24*D24+$K$11*C24*D24*D24+$K$12*C24*C24*D24*D24+$K$13*B24+$K$14*C24*B24+$K$15*C24*C24*B24+$K$16*D24*B24+$K$17*C24*D24*B24+$K$18*C24*C24*D24*B24+$K$19*D24*D24*B24+$K$20*C24*D24*D24*B24+$K$21*C24*C24*D24*D24*B24</f>
        <v>21.86466117836591</v>
      </c>
      <c r="G24">
        <f t="shared" si="0"/>
        <v>0.35390414835319106</v>
      </c>
    </row>
    <row r="25" spans="1:11">
      <c r="A25">
        <v>1.7094000444164801</v>
      </c>
      <c r="B25" s="14">
        <v>4.5930499999999999</v>
      </c>
      <c r="C25" s="15">
        <v>0.30049999999999999</v>
      </c>
      <c r="D25">
        <v>-502</v>
      </c>
      <c r="F25">
        <f>$K$4+$K$5*C25+$K$6*C25*C25+$K$7*D25+$K$8*C25*D25+$K$9*C25*C25*D25+$K$10*D25*D25+$K$11*C25*D25*D25+$K$12*C25*C25*D25*D25+$K$13*B25+$K$14*C25*B25+$K$15*C25*C25*B25+$K$16*D25*B25+$K$17*C25*D25*B25+$K$18*C25*C25*D25*B25+$K$19*D25*D25*B25+$K$20*C25*D25*D25*B25+$K$21*C25*C25*D25*D25*B25</f>
        <v>2.0318382242925872</v>
      </c>
      <c r="G25">
        <f t="shared" si="0"/>
        <v>-0.32243817987610712</v>
      </c>
    </row>
    <row r="26" spans="1:11">
      <c r="A26">
        <v>-18.8012031741976</v>
      </c>
      <c r="B26" s="14">
        <v>-15.1806</v>
      </c>
      <c r="C26" s="15">
        <v>0.30049999999999999</v>
      </c>
      <c r="D26">
        <v>-502</v>
      </c>
      <c r="F26">
        <f>$K$4+$K$5*C26+$K$6*C26*C26+$K$7*D26+$K$8*C26*D26+$K$9*C26*C26*D26+$K$10*D26*D26+$K$11*C26*D26*D26+$K$12*C26*C26*D26*D26+$K$13*B26+$K$14*C26*B26+$K$15*C26*C26*B26+$K$16*D26*B26+$K$17*C26*D26*B26+$K$18*C26*C26*D26*B26+$K$19*D26*D26*B26+$K$20*C26*D26*D26*B26+$K$21*C26*C26*D26*D26*B26</f>
        <v>-17.737398923286431</v>
      </c>
      <c r="G26">
        <f t="shared" si="0"/>
        <v>-1.0638042509111685</v>
      </c>
    </row>
    <row r="27" spans="1:11">
      <c r="A27">
        <v>-39.296000173094697</v>
      </c>
      <c r="B27" s="14">
        <v>-36.294499999999999</v>
      </c>
      <c r="C27" s="15">
        <v>0.30049999999999999</v>
      </c>
      <c r="D27">
        <v>-502</v>
      </c>
      <c r="F27">
        <f>$K$4+$K$5*C27+$K$6*C27*C27+$K$7*D27+$K$8*C27*D27+$K$9*C27*C27*D27+$K$10*D27*D27+$K$11*C27*D27*D27+$K$12*C27*C27*D27*D27+$K$13*B27+$K$14*C27*B27+$K$15*C27*C27*B27+$K$16*D27*B27+$K$17*C27*D27*B27+$K$18*C27*C27*D27*B27+$K$19*D27*D27*B27+$K$20*C27*D27*D27*B27+$K$21*C27*C27*D27*D27*B27</f>
        <v>-38.846586969513034</v>
      </c>
      <c r="G27">
        <f t="shared" si="0"/>
        <v>-0.44941320358166337</v>
      </c>
    </row>
    <row r="28" spans="1:11">
      <c r="B28" s="14"/>
    </row>
    <row r="29" spans="1:11">
      <c r="A29" s="25">
        <v>42.709055765004102</v>
      </c>
      <c r="B29" s="26">
        <v>43.616199999999999</v>
      </c>
      <c r="C29" s="27">
        <v>1.546</v>
      </c>
      <c r="D29" s="28">
        <v>-502</v>
      </c>
      <c r="E29" s="1"/>
      <c r="F29" s="1"/>
      <c r="G29" s="1"/>
    </row>
    <row r="30" spans="1:11">
      <c r="A30">
        <v>22.218565326719101</v>
      </c>
      <c r="B30" s="14">
        <v>29.296399999999998</v>
      </c>
      <c r="C30" s="15">
        <v>1.546</v>
      </c>
      <c r="D30">
        <v>-502</v>
      </c>
      <c r="F30">
        <f>$K$4+$K$5*C30+$K$6*C30*C30+$K$7*D30+$K$8*C30*D30+$K$9*C30*C30*D30+$K$10*D30*D30+$K$11*C30*D30*D30+$K$12*C30*C30*D30*D30+$K$13*B30+$K$14*C30*B30+$K$15*C30*C30*B30+$K$16*D30*B30+$K$17*C30*D30*B30+$K$18*C30*C30*D30*B30+$K$19*D30*D30*B30+$K$20*C30*D30*D30*B30+$K$21*C30*C30*D30*D30*B30</f>
        <v>23.440078784739889</v>
      </c>
      <c r="G30">
        <f>A30-F30</f>
        <v>-1.2215134580207874</v>
      </c>
    </row>
    <row r="31" spans="1:11">
      <c r="A31">
        <v>1.7094000444164801</v>
      </c>
      <c r="B31" s="14">
        <v>5.9343300000000001</v>
      </c>
      <c r="C31" s="15">
        <v>1.546</v>
      </c>
      <c r="D31">
        <v>-502</v>
      </c>
      <c r="F31">
        <f>$K$4+$K$5*C31+$K$6*C31*C31+$K$7*D31+$K$8*C31*D31+$K$9*C31*C31*D31+$K$10*D31*D31+$K$11*C31*D31*D31+$K$12*C31*C31*D31*D31+$K$13*B31+$K$14*C31*B31+$K$15*C31*C31*B31+$K$16*D31*B31+$K$17*C31*D31*B31+$K$18*C31*C31*D31*B31+$K$19*D31*D31*B31+$K$20*C31*D31*D31*B31+$K$21*C31*C31*D31*D31*B31</f>
        <v>2.0442198463478491</v>
      </c>
      <c r="G31">
        <f>A31-F31</f>
        <v>-0.33481980193136907</v>
      </c>
    </row>
    <row r="32" spans="1:11">
      <c r="A32">
        <v>-18.8012031741976</v>
      </c>
      <c r="B32" s="14">
        <v>-17.186599999999999</v>
      </c>
      <c r="C32" s="15">
        <v>1.546</v>
      </c>
      <c r="D32">
        <v>-502</v>
      </c>
      <c r="F32">
        <f>$K$4+$K$5*C32+$K$6*C32*C32+$K$7*D32+$K$8*C32*D32+$K$9*C32*C32*D32+$K$10*D32*D32+$K$11*C32*D32*D32+$K$12*C32*C32*D32*D32+$K$13*B32+$K$14*C32*B32+$K$15*C32*C32*B32+$K$16*D32*B32+$K$17*C32*D32*B32+$K$18*C32*C32*D32*B32+$K$19*D32*D32*B32+$K$20*C32*D32*D32*B32+$K$21*C32*C32*D32*D32*B32</f>
        <v>-19.130794046018561</v>
      </c>
      <c r="G32">
        <f>A32-F32</f>
        <v>0.32959087182096169</v>
      </c>
    </row>
    <row r="33" spans="1:10">
      <c r="A33">
        <v>-39.296000173094697</v>
      </c>
      <c r="B33" s="14">
        <v>-40.777500000000003</v>
      </c>
      <c r="C33" s="15">
        <v>1.546</v>
      </c>
      <c r="D33">
        <v>-502</v>
      </c>
      <c r="F33">
        <f>$K$4+$K$5*C33+$K$6*C33*C33+$K$7*D33+$K$8*C33*D33+$K$9*C33*C33*D33+$K$10*D33*D33+$K$11*C33*D33*D33+$K$12*C33*C33*D33*D33+$K$13*B33+$K$14*C33*B33+$K$15*C33*C33*B33+$K$16*D33*B33+$K$17*C33*D33*B33+$K$18*C33*C33*D33*B33+$K$19*D33*D33*B33+$K$20*C33*D33*D33*B33+$K$21*C33*C33*D33*D33*B33</f>
        <v>-40.736224071256586</v>
      </c>
      <c r="G33">
        <f>A33-F33</f>
        <v>1.4402238981618893</v>
      </c>
    </row>
    <row r="35" spans="1:10" s="21" customFormat="1"/>
    <row r="37" spans="1:10">
      <c r="A37" t="s">
        <v>53</v>
      </c>
      <c r="B37" t="s">
        <v>47</v>
      </c>
      <c r="C37" s="12" t="s">
        <v>48</v>
      </c>
      <c r="D37" t="s">
        <v>54</v>
      </c>
      <c r="E37" t="s">
        <v>54</v>
      </c>
      <c r="F37" t="s">
        <v>55</v>
      </c>
      <c r="G37" t="s">
        <v>55</v>
      </c>
      <c r="H37" s="12" t="s">
        <v>7</v>
      </c>
    </row>
    <row r="38" spans="1:10">
      <c r="A38" s="13">
        <v>42.709055765004102</v>
      </c>
      <c r="B38" s="16"/>
      <c r="C38" s="15"/>
      <c r="F38" s="29"/>
      <c r="H38" s="1" t="s">
        <v>1</v>
      </c>
      <c r="I38" s="1">
        <v>-2.4334039999999999</v>
      </c>
    </row>
    <row r="39" spans="1:10">
      <c r="A39">
        <v>22.218565326719101</v>
      </c>
      <c r="B39" s="16">
        <v>14.7517</v>
      </c>
      <c r="C39" s="15">
        <v>-3.5470000000000002</v>
      </c>
      <c r="D39">
        <f>$I$38+$I$39*C39+$I$40*C39*C39+$I$41*B39+$I$42*B39*C39+$I$43*B39*C39*C39</f>
        <v>21.545550052467927</v>
      </c>
      <c r="E39">
        <f>$I$46 + $I$47*C39+$I$48* C39*C39 + $I$49* B39+ $I$50* C39*B39 + $I$51* C39*C39*B39+$I$52*B39*B39 + $I$53*B39*B39*C39+$I$54*C39*C39*B39*B39</f>
        <v>21.612890599707899</v>
      </c>
      <c r="F39" s="29">
        <f>A39-D39</f>
        <v>0.67301527425117413</v>
      </c>
      <c r="G39" s="29">
        <f>A39-E39</f>
        <v>0.60567472701120195</v>
      </c>
      <c r="H39" s="1" t="s">
        <v>2</v>
      </c>
      <c r="I39" s="1">
        <v>-0.66736399999999996</v>
      </c>
    </row>
    <row r="40" spans="1:10">
      <c r="A40">
        <v>1.7094000444164801</v>
      </c>
      <c r="B40" s="16">
        <v>1.4879599999999999</v>
      </c>
      <c r="C40" s="15">
        <v>-3.5470000000000002</v>
      </c>
      <c r="D40">
        <f>$I$38+$I$39*C40+$I$40*C40*C40+$I$41*B40+$I$42*B40*C40+$I$43*B40*C40*C40</f>
        <v>1.9442554547879731</v>
      </c>
      <c r="E40">
        <f>$I$46 + $I$47*C40+$I$48* C40*C40 + $I$49* B40+ $I$50* C40*B40 + $I$51* C40*C40*B40+$I$52*B40*B40 + $I$53*B40*B40*C40+$I$54*C40*C40*B40*B40</f>
        <v>2.0504047722309817</v>
      </c>
      <c r="F40" s="29">
        <f>A40-D40</f>
        <v>-0.23485541037149305</v>
      </c>
      <c r="G40" s="29">
        <f>A40-E40</f>
        <v>-0.34100472781450164</v>
      </c>
      <c r="H40" s="1" t="s">
        <v>3</v>
      </c>
      <c r="I40" s="1">
        <v>-1.4975E-2</v>
      </c>
    </row>
    <row r="41" spans="1:10">
      <c r="A41">
        <v>-18.8012031741976</v>
      </c>
      <c r="B41" s="16">
        <v>-12.418900000000001</v>
      </c>
      <c r="C41" s="15">
        <v>-3.5470000000000002</v>
      </c>
      <c r="D41">
        <f>$I$38+$I$39*C41+$I$40*C41*C41+$I$41*B41+$I$42*B41*C41+$I$43*B41*C41*C41</f>
        <v>-18.607448648933261</v>
      </c>
      <c r="E41">
        <f>$I$46 + $I$47*C41+$I$48* C41*C41 + $I$49* B41+ $I$50* C41*B41 + $I$51* C41*C41*B41+$I$52*B41*B41 + $I$53*B41*B41*C41+$I$54*C41*C41*B41*B41</f>
        <v>-18.565704472177025</v>
      </c>
      <c r="F41" s="29">
        <f>A41-D41</f>
        <v>-0.19375452526433889</v>
      </c>
      <c r="G41" s="29">
        <f>A41-E41</f>
        <v>-0.23549870202057477</v>
      </c>
      <c r="H41" s="1" t="s">
        <v>4</v>
      </c>
      <c r="I41" s="1">
        <v>1.0310619999999999</v>
      </c>
    </row>
    <row r="42" spans="1:10">
      <c r="A42" s="2">
        <v>-39.296000173094697</v>
      </c>
      <c r="B42" s="16">
        <v>-26.026700000000002</v>
      </c>
      <c r="C42" s="15">
        <v>-3.5470000000000002</v>
      </c>
      <c r="D42">
        <f>$I$38+$I$39*C42+$I$40*C42*C42+$I$41*B42+$I$42*B42*C42+$I$43*B42*C42*C42</f>
        <v>-38.717198736488456</v>
      </c>
      <c r="E42">
        <f>$I$46 + $I$47*C42+$I$48* C42*C42 + $I$49* B42+ $I$50* C42*B42 + $I$51* C42*C42*B42+$I$52*B42*B42 + $I$53*B42*B42*C42+$I$54*C42*C42*B42*B42</f>
        <v>-38.84261250895841</v>
      </c>
      <c r="F42" s="29">
        <f>A42-D42</f>
        <v>-0.57880143660624128</v>
      </c>
      <c r="G42" s="29">
        <f>A42-E42</f>
        <v>-0.45338766413628662</v>
      </c>
      <c r="H42" t="s">
        <v>5</v>
      </c>
      <c r="I42">
        <v>-0.1007</v>
      </c>
    </row>
    <row r="43" spans="1:10">
      <c r="B43" s="14"/>
      <c r="F43" s="29"/>
      <c r="G43" s="29"/>
      <c r="H43" t="s">
        <v>6</v>
      </c>
      <c r="I43">
        <v>7.1190000000000003E-3</v>
      </c>
    </row>
    <row r="44" spans="1:10">
      <c r="A44">
        <v>42.709055765004102</v>
      </c>
      <c r="B44" s="14">
        <v>34.099200000000003</v>
      </c>
      <c r="C44" s="15">
        <v>-2.2690000000000001</v>
      </c>
      <c r="D44">
        <f>$I$38+$I$39*C44+$I$40*C44*C44+$I$41*B44+$I$42*B44*C44+$I$43*B44*C44*C44</f>
        <v>43.203181783641334</v>
      </c>
      <c r="E44">
        <f>$I$46 + $I$47*C44+$I$48* C44*C44 + $I$49* B44+ $I$50* C44*B44 + $I$51* C44*C44*B44+$I$52*B44*B44 + $I$53*B44*B44*C44+$I$54*C44*C44*B44*B44</f>
        <v>43.088467915448042</v>
      </c>
      <c r="F44" s="29">
        <f>A44-D44</f>
        <v>-0.49412601863723182</v>
      </c>
      <c r="G44" s="29">
        <f>A44-E44</f>
        <v>-0.37941215044394028</v>
      </c>
    </row>
    <row r="45" spans="1:10">
      <c r="A45">
        <v>22.218565326719101</v>
      </c>
      <c r="B45" s="14">
        <v>17.648499999999999</v>
      </c>
      <c r="C45" s="15">
        <v>-2.2690000000000001</v>
      </c>
      <c r="D45">
        <f>$I$38+$I$39*C45+$I$40*C45*C45+$I$41*B45+$I$42*B45*C45+$I$43*B45*C45*C45</f>
        <v>21.879760064378413</v>
      </c>
      <c r="E45">
        <f>$I$46 + $I$47*C45+$I$48* C45*C45 + $I$49* B45+ $I$50* C45*B45 + $I$51* C45*C45*B45+$I$52*B45*B45 + $I$53*B45*B45*C45+$I$54*C45*C45*B45*B45</f>
        <v>21.817278515683864</v>
      </c>
      <c r="F45" s="29">
        <f>A45-D45</f>
        <v>0.33880526234068853</v>
      </c>
      <c r="G45" s="29">
        <f>A45-E45</f>
        <v>0.40128681103523789</v>
      </c>
      <c r="H45" t="s">
        <v>56</v>
      </c>
    </row>
    <row r="46" spans="1:10">
      <c r="A46">
        <v>1.7094000444164801</v>
      </c>
      <c r="B46" s="14">
        <v>2.0649799999999998</v>
      </c>
      <c r="C46" s="15">
        <v>-2.2690000000000001</v>
      </c>
      <c r="D46">
        <f>$I$38+$I$39*C46+$I$40*C46*C46+$I$41*B46+$I$42*B46*C46+$I$43*B46*C46*C46</f>
        <v>1.6803783462406956</v>
      </c>
      <c r="E46">
        <f>$I$46 + $I$47*C46+$I$48* C46*C46 + $I$49* B46+ $I$50* C46*B46 + $I$51* C46*C46*B46+$I$52*B46*B46 + $I$53*B46*B46*C46+$I$54*C46*C46*B46*B46</f>
        <v>1.6572181438466851</v>
      </c>
      <c r="F46" s="29">
        <f>A46-D46</f>
        <v>2.9021698175784483E-2</v>
      </c>
      <c r="G46" s="29">
        <f>A46-E46</f>
        <v>5.2181900569794992E-2</v>
      </c>
      <c r="H46" t="s">
        <v>32</v>
      </c>
      <c r="I46">
        <v>-2.6941160000000002</v>
      </c>
    </row>
    <row r="47" spans="1:10">
      <c r="A47">
        <v>-18.8012031741976</v>
      </c>
      <c r="B47" s="14">
        <v>-13.5969</v>
      </c>
      <c r="C47" s="15">
        <v>-2.2690000000000001</v>
      </c>
      <c r="D47">
        <f>$I$38+$I$39*C47+$I$40*C47*C47+$I$41*B47+$I$42*B47*C47+$I$43*B47*C47*C47</f>
        <v>-18.620573720023327</v>
      </c>
      <c r="E47">
        <f>$I$46 + $I$47*C47+$I$48* C47*C47 + $I$49* B47+ $I$50* C47*B47 + $I$51* C47*C47*B47+$I$52*B47*B47 + $I$53*B47*B47*C47+$I$54*C47*C47*B47*B47</f>
        <v>-18.614172153605406</v>
      </c>
      <c r="F47" s="29">
        <f>A47-D47</f>
        <v>-0.18062945417427301</v>
      </c>
      <c r="G47" s="29">
        <f>A47-E47</f>
        <v>-0.1870310205921939</v>
      </c>
      <c r="H47" t="s">
        <v>33</v>
      </c>
      <c r="I47">
        <v>-0.78064900000000004</v>
      </c>
      <c r="J47" t="s">
        <v>60</v>
      </c>
    </row>
    <row r="48" spans="1:10">
      <c r="A48">
        <v>-39.296000173094697</v>
      </c>
      <c r="B48" s="14">
        <v>-30.466200000000001</v>
      </c>
      <c r="C48" s="15">
        <v>-2.2690000000000001</v>
      </c>
      <c r="D48">
        <f>$I$38+$I$39*C48+$I$40*C48*C48+$I$41*B48+$I$42*B48*C48+$I$43*B48*C48*C48</f>
        <v>-40.486585379634285</v>
      </c>
      <c r="E48">
        <f>$I$46 + $I$47*C48+$I$48* C48*C48 + $I$49* B48+ $I$50* C48*B48 + $I$51* C48*C48*B48+$I$52*B48*B48 + $I$53*B48*B48*C48+$I$54*C48*C48*B48*B48</f>
        <v>-40.459509321392247</v>
      </c>
      <c r="F48" s="29">
        <f>A48-D48</f>
        <v>1.1905852065395877</v>
      </c>
      <c r="G48" s="29">
        <f>A48-E48</f>
        <v>1.1635091482975497</v>
      </c>
      <c r="H48" t="s">
        <v>34</v>
      </c>
      <c r="I48">
        <v>-1.7892999999999999E-2</v>
      </c>
      <c r="J48" t="s">
        <v>61</v>
      </c>
    </row>
    <row r="49" spans="1:10">
      <c r="B49" s="14"/>
      <c r="F49" s="29"/>
      <c r="G49" s="29"/>
      <c r="H49" t="s">
        <v>35</v>
      </c>
      <c r="I49">
        <v>1.029768</v>
      </c>
      <c r="J49" t="s">
        <v>62</v>
      </c>
    </row>
    <row r="50" spans="1:10">
      <c r="A50" s="18">
        <v>42.709055765004102</v>
      </c>
      <c r="B50" s="24">
        <v>39.685099999999998</v>
      </c>
      <c r="C50" s="20">
        <v>-0.98860000000000003</v>
      </c>
      <c r="D50">
        <f>$I$38+$I$39*C50+$I$40*C50*C50+$I$41*B50+$I$42*B50*C50+$I$43*B50*C50*C50</f>
        <v>43.356360506746434</v>
      </c>
      <c r="E50">
        <f>$I$46 + $I$47*C50+$I$48* C50*C50 + $I$49* B50+ $I$50* C50*B50 + $I$51* C50*C50*B50+$I$52*B50*B50 + $I$53*B50*B50*C50+$I$54*C50*C50*B50*B50</f>
        <v>43.431398876203289</v>
      </c>
      <c r="F50" s="29">
        <f>A50-D50</f>
        <v>-0.64730474174233166</v>
      </c>
      <c r="G50" s="29">
        <f>A50-E50</f>
        <v>-0.72234311119918715</v>
      </c>
      <c r="H50" t="s">
        <v>36</v>
      </c>
      <c r="I50">
        <v>-9.8242999999999997E-2</v>
      </c>
      <c r="J50" t="s">
        <v>63</v>
      </c>
    </row>
    <row r="51" spans="1:10">
      <c r="A51" s="18">
        <v>22.218565326719101</v>
      </c>
      <c r="B51" s="24">
        <v>20.9483</v>
      </c>
      <c r="C51" s="20">
        <v>-0.98860000000000003</v>
      </c>
      <c r="D51">
        <f>$I$38+$I$39*C51+$I$40*C51*C51+$I$41*B51+$I$42*B51*C51+$I$43*B51*C51*C51</f>
        <v>22.041908352565397</v>
      </c>
      <c r="E51">
        <f>$I$46 + $I$47*C51+$I$48* C51*C51 + $I$49* B51+ $I$50* C51*B51 + $I$51* C51*C51*B51+$I$52*B51*B51 + $I$53*B51*B51*C51+$I$54*C51*C51*B51*B51</f>
        <v>21.925570345344244</v>
      </c>
      <c r="F51" s="29">
        <f>A51-D51</f>
        <v>0.17665697415370474</v>
      </c>
      <c r="G51" s="29">
        <f>A51-E51</f>
        <v>0.29299498137485713</v>
      </c>
      <c r="H51" t="s">
        <v>37</v>
      </c>
      <c r="I51">
        <v>8.0409999999999995E-3</v>
      </c>
      <c r="J51" t="s">
        <v>64</v>
      </c>
    </row>
    <row r="52" spans="1:10">
      <c r="A52" s="18">
        <v>1.7094000444164801</v>
      </c>
      <c r="B52" s="24">
        <v>3.1838600000000001</v>
      </c>
      <c r="C52" s="20">
        <v>-0.98860000000000003</v>
      </c>
      <c r="D52">
        <f>$I$38+$I$39*C52+$I$40*C52*C52+$I$41*B52+$I$42*B52*C52+$I$43*B52*C52*C52</f>
        <v>1.833585350461526</v>
      </c>
      <c r="E52">
        <f>$I$46 + $I$47*C52+$I$48* C52*C52 + $I$49* B52+ $I$50* C52*B52 + $I$51* C52*C52*B52+$I$52*B52*B52 + $I$53*B52*B52*C52+$I$54*C52*C52*B52*B52</f>
        <v>1.6752099311095294</v>
      </c>
      <c r="F52" s="29">
        <f>A52-D52</f>
        <v>-0.12418530604504596</v>
      </c>
      <c r="G52" s="29">
        <f>A52-E52</f>
        <v>3.4190113306950654E-2</v>
      </c>
      <c r="H52" t="s">
        <v>38</v>
      </c>
      <c r="I52">
        <v>3.8099999999999999E-4</v>
      </c>
      <c r="J52" t="s">
        <v>65</v>
      </c>
    </row>
    <row r="53" spans="1:10">
      <c r="A53" s="18">
        <v>-18.8012031741976</v>
      </c>
      <c r="B53" s="24">
        <v>-14.5969</v>
      </c>
      <c r="C53" s="20">
        <v>-0.98860000000000003</v>
      </c>
      <c r="D53">
        <f>$I$38+$I$39*C53+$I$40*C53*C53+$I$41*B53+$I$42*B53*C53+$I$43*B53*C53*C53</f>
        <v>-18.39330282067635</v>
      </c>
      <c r="E53">
        <f>$I$46 + $I$47*C53+$I$48* C53*C53 + $I$49* B53+ $I$50* C53*B53 + $I$51* C53*C53*B53+$I$52*B53*B53 + $I$53*B53*B53*C53+$I$54*C53*C53*B53*B53</f>
        <v>-18.457873562417181</v>
      </c>
      <c r="F53" s="29">
        <f>A53-D53</f>
        <v>-0.40790035352124931</v>
      </c>
      <c r="G53" s="29">
        <f>A53-E53</f>
        <v>-0.34332961178041899</v>
      </c>
      <c r="H53" t="s">
        <v>39</v>
      </c>
      <c r="I53">
        <v>1.6100000000000001E-4</v>
      </c>
      <c r="J53" t="s">
        <v>66</v>
      </c>
    </row>
    <row r="54" spans="1:10">
      <c r="A54" s="18">
        <v>-39.296000173094697</v>
      </c>
      <c r="B54" s="24">
        <v>-33.285699999999999</v>
      </c>
      <c r="C54" s="20">
        <v>-0.98860000000000003</v>
      </c>
      <c r="D54">
        <f>$I$38+$I$39*C54+$I$40*C54*C54+$I$41*B54+$I$42*B54*C54+$I$43*B54*C54*C54</f>
        <v>-39.653151536522103</v>
      </c>
      <c r="E54">
        <f>$I$46 + $I$47*C54+$I$48* C54*C54 + $I$49* B54+ $I$50* C54*B54 + $I$51* C54*C54*B54+$I$52*B54*B54 + $I$53*B54*B54*C54+$I$54*C54*C54*B54*B54</f>
        <v>-39.47259309990752</v>
      </c>
      <c r="F54" s="29">
        <f>A54-D54</f>
        <v>0.3571513634274055</v>
      </c>
      <c r="G54" s="29">
        <f>A54-E54</f>
        <v>0.17659292681282324</v>
      </c>
      <c r="H54" t="s">
        <v>40</v>
      </c>
      <c r="I54">
        <v>-6.9999999999999999E-6</v>
      </c>
      <c r="J54" t="s">
        <v>67</v>
      </c>
    </row>
    <row r="55" spans="1:10">
      <c r="B55" s="14"/>
      <c r="F55" s="29"/>
      <c r="G55" s="29"/>
    </row>
    <row r="56" spans="1:10">
      <c r="A56">
        <v>42.709055765004102</v>
      </c>
      <c r="B56" s="14">
        <v>44.161999999999999</v>
      </c>
      <c r="C56" s="15">
        <v>0.30049999999999999</v>
      </c>
      <c r="D56">
        <f>$I$38+$I$39*C56+$I$40*C56*C56+$I$41*B56+$I$42*B56*C56+$I$43*B56*C56*C56</f>
        <v>41.590492769456965</v>
      </c>
      <c r="E56">
        <f>$I$46 + $I$47*C56+$I$48* C56*C56 + $I$49* B56+ $I$50* C56*B56 + $I$51* C56*C56*B56+$I$52*B56*B56 + $I$53*B56*B56*C56+$I$54*C56*C56*B56*B56</f>
        <v>42.110792742443429</v>
      </c>
      <c r="F56" s="29">
        <f>A56-D56</f>
        <v>1.118562995547137</v>
      </c>
      <c r="G56" s="29">
        <f>A56-E56</f>
        <v>0.59826302256067265</v>
      </c>
    </row>
    <row r="57" spans="1:10">
      <c r="A57">
        <v>22.218565326719101</v>
      </c>
      <c r="B57" s="14">
        <v>24.430299999999999</v>
      </c>
      <c r="C57" s="15">
        <v>0.30049999999999999</v>
      </c>
      <c r="D57">
        <f>$I$38+$I$39*C57+$I$40*C57*C57+$I$41*B57+$I$42*B57*C57+$I$43*B57*C57*C57</f>
        <v>21.830290378535782</v>
      </c>
      <c r="E57">
        <f>$I$46 + $I$47*C57+$I$48* C57*C57 + $I$49* B57+ $I$50* C57*B57 + $I$51* C57*C57*B57+$I$52*B57*B57 + $I$53*B57*B57*C57+$I$54*C57*C57*B57*B57</f>
        <v>21.779625512349327</v>
      </c>
      <c r="F57" s="29">
        <f>A57-D57</f>
        <v>0.38827494818331942</v>
      </c>
      <c r="G57" s="29">
        <f>A57-E57</f>
        <v>0.43893981436977469</v>
      </c>
    </row>
    <row r="58" spans="1:10">
      <c r="A58">
        <v>1.7094000444164801</v>
      </c>
      <c r="B58" s="14">
        <v>4.5930499999999999</v>
      </c>
      <c r="C58" s="15">
        <v>0.30049999999999999</v>
      </c>
      <c r="D58">
        <f>$I$38+$I$39*C58+$I$40*C58*C58+$I$41*B58+$I$42*B58*C58+$I$43*B58*C58*C58</f>
        <v>1.9643855209056149</v>
      </c>
      <c r="E58">
        <f>$I$46 + $I$47*C58+$I$48* C58*C58 + $I$49* B58+ $I$50* C58*B58 + $I$51* C58*C58*B58+$I$52*B58*B58 + $I$53*B58*B58*C58+$I$54*C58*C58*B58*B58</f>
        <v>1.6762429807223742</v>
      </c>
      <c r="F58" s="29">
        <f>A58-D58</f>
        <v>-0.25498547648913483</v>
      </c>
      <c r="G58" s="29">
        <f>A58-E58</f>
        <v>3.3157063694105871E-2</v>
      </c>
    </row>
    <row r="59" spans="1:10">
      <c r="A59">
        <v>-18.8012031741976</v>
      </c>
      <c r="B59" s="14">
        <v>-15.1806</v>
      </c>
      <c r="C59" s="15">
        <v>0.30049999999999999</v>
      </c>
      <c r="D59">
        <f>$I$38+$I$39*C59+$I$40*C59*C59+$I$41*B59+$I$42*B59*C59+$I$43*B59*C59*C59</f>
        <v>-17.837827466684839</v>
      </c>
      <c r="E59">
        <f>$I$46 + $I$47*C59+$I$48* C59*C59 + $I$49* B59+ $I$50* C59*B59 + $I$51* C59*C59*B59+$I$52*B59*B59 + $I$53*B59*B59*C59+$I$54*C59*C59*B59*B59</f>
        <v>-18.026868234542455</v>
      </c>
      <c r="F59" s="29">
        <f>A59-D59</f>
        <v>-0.96337570751276047</v>
      </c>
      <c r="G59" s="29">
        <f>A59-E59</f>
        <v>-0.77433493965514444</v>
      </c>
    </row>
    <row r="60" spans="1:10">
      <c r="A60">
        <v>-39.296000173094697</v>
      </c>
      <c r="B60" s="14">
        <v>-36.294499999999999</v>
      </c>
      <c r="C60" s="15">
        <v>0.30049999999999999</v>
      </c>
      <c r="D60">
        <f>$I$38+$I$39*C60+$I$40*C60*C60+$I$41*B60+$I$42*B60*C60+$I$43*B60*C60*C60</f>
        <v>-38.982226442022537</v>
      </c>
      <c r="E60">
        <f>$I$46 + $I$47*C60+$I$48* C60*C60 + $I$49* B60+ $I$50* C60*B60 + $I$51* C60*C60*B60+$I$52*B60*B60 + $I$53*B60*B60*C60+$I$54*C60*C60*B60*B60</f>
        <v>-38.69531173580561</v>
      </c>
      <c r="F60" s="29">
        <f>A60-D60</f>
        <v>-0.31377373107216044</v>
      </c>
      <c r="G60" s="29">
        <f>A60-E60</f>
        <v>-0.60068843728908661</v>
      </c>
    </row>
    <row r="61" spans="1:10">
      <c r="B61" s="14"/>
      <c r="F61" s="29"/>
      <c r="G61" s="29"/>
    </row>
    <row r="62" spans="1:10">
      <c r="A62" s="30">
        <v>42.709055765004102</v>
      </c>
      <c r="B62" s="31">
        <v>43.616199999999999</v>
      </c>
      <c r="C62" s="15">
        <v>1.546</v>
      </c>
      <c r="E62">
        <f>$I$46 + $I$47*C62+$I$48* C62*C62 + $I$49* B62+ $I$50* C62*B62 + $I$51* C62*C62*B62+$I$52*B62*B62 + $I$53*B62*B62*C62+$I$54*C62*C62*B62*B62</f>
        <v>36.350956706438403</v>
      </c>
      <c r="F62" s="29"/>
      <c r="G62" s="29"/>
    </row>
    <row r="63" spans="1:10">
      <c r="A63">
        <v>22.218565326719101</v>
      </c>
      <c r="B63" s="14">
        <v>29.296399999999998</v>
      </c>
      <c r="C63" s="15">
        <v>1.546</v>
      </c>
      <c r="D63">
        <f>$I$38+$I$39*C63+$I$40*C63*C63+$I$41*B63+$I$42*B63*C63+$I$43*B63*C63*C63</f>
        <v>22.643021195828307</v>
      </c>
      <c r="E63">
        <f>$I$46 + $I$47*C63+$I$48* C63*C63 + $I$49* B63+ $I$50* C63*B63 + $I$51* C63*C63*B63+$I$52*B63*B63 + $I$53*B63*B63*C63+$I$54*C63*C63*B63*B63</f>
        <v>22.864405219736888</v>
      </c>
      <c r="F63" s="29">
        <f>A63-D63</f>
        <v>-0.42445586910920596</v>
      </c>
      <c r="G63" s="29">
        <f>A63-E63</f>
        <v>-0.64583989301778644</v>
      </c>
    </row>
    <row r="64" spans="1:10">
      <c r="A64">
        <v>1.7094000444164801</v>
      </c>
      <c r="B64" s="14">
        <v>5.9343300000000001</v>
      </c>
      <c r="C64" s="15">
        <v>1.546</v>
      </c>
      <c r="D64">
        <f>$I$38+$I$39*C64+$I$40*C64*C64+$I$41*B64+$I$42*B64*C64+$I$43*B64*C64*C64</f>
        <v>1.7948259017227506</v>
      </c>
      <c r="E64">
        <f>$I$46 + $I$47*C64+$I$48* C64*C64 + $I$49* B64+ $I$50* C64*B64 + $I$51* C64*C64*B64+$I$52*B64*B64 + $I$53*B64*B64*C64+$I$54*C64*C64*B64*B64</f>
        <v>1.4015347434057048</v>
      </c>
      <c r="F64" s="29">
        <f>A64-D64</f>
        <v>-8.5425857306270503E-2</v>
      </c>
      <c r="G64" s="29">
        <f>A64-E64</f>
        <v>0.30786530101077525</v>
      </c>
    </row>
    <row r="65" spans="1:7">
      <c r="A65">
        <v>-18.8012031741976</v>
      </c>
      <c r="B65" s="14">
        <v>-17.186599999999999</v>
      </c>
      <c r="C65" s="15">
        <v>1.546</v>
      </c>
      <c r="D65">
        <f>$I$38+$I$39*C65+$I$40*C65*C65+$I$41*B65+$I$42*B65*C65+$I$43*B65*C65*C65</f>
        <v>-18.838177253449022</v>
      </c>
      <c r="E65">
        <f>$I$46 + $I$47*C65+$I$48* C65*C65 + $I$49* B65+ $I$50* C65*B65 + $I$51* C65*C65*B65+$I$52*B65*B65 + $I$53*B65*B65*C65+$I$54*C65*C65*B65*B65</f>
        <v>-19.180801117426473</v>
      </c>
      <c r="F65" s="29">
        <f>A65-D65</f>
        <v>3.6974079251422154E-2</v>
      </c>
      <c r="G65" s="29">
        <f>A65-E65</f>
        <v>0.37959794322887319</v>
      </c>
    </row>
    <row r="66" spans="1:7">
      <c r="A66">
        <v>-39.296000173094697</v>
      </c>
      <c r="B66" s="14">
        <v>-40.777500000000003</v>
      </c>
      <c r="C66" s="15">
        <v>1.546</v>
      </c>
      <c r="D66">
        <f>$I$38+$I$39*C66+$I$40*C66*C66+$I$41*B66+$I$42*B66*C66+$I$43*B66*C66*C66</f>
        <v>-39.890579303597612</v>
      </c>
      <c r="E66">
        <f>$I$46 + $I$47*C66+$I$48* C66*C66 + $I$49* B66+ $I$50* C66*B66 + $I$51* C66*C66*B66+$I$52*B66*B66 + $I$53*B66*B66*C66+$I$54*C66*C66*B66*B66</f>
        <v>-39.505802796898706</v>
      </c>
      <c r="F66" s="29">
        <f>A66-D66</f>
        <v>0.59457913050291467</v>
      </c>
      <c r="G66" s="29">
        <f>A66-E66</f>
        <v>0.20980262380400916</v>
      </c>
    </row>
  </sheetData>
  <mergeCells count="1">
    <mergeCell ref="F3:G3"/>
  </mergeCells>
  <phoneticPr fontId="7" type="noConversion"/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A7" sqref="A7"/>
    </sheetView>
  </sheetViews>
  <sheetFormatPr defaultColWidth="11.5546875" defaultRowHeight="14.4"/>
  <cols>
    <col min="1" max="1" width="13" customWidth="1"/>
    <col min="6" max="6" width="12.44140625" customWidth="1"/>
    <col min="7" max="7" width="13.109375" customWidth="1"/>
    <col min="8" max="8" width="12.77734375" customWidth="1"/>
  </cols>
  <sheetData>
    <row r="1" spans="1:11">
      <c r="A1" s="40">
        <v>6005</v>
      </c>
      <c r="B1" s="3" t="s">
        <v>41</v>
      </c>
      <c r="C1" s="4" t="s">
        <v>42</v>
      </c>
      <c r="E1" s="5" t="s">
        <v>41</v>
      </c>
      <c r="F1" s="5" t="s">
        <v>42</v>
      </c>
      <c r="H1" s="23" t="s">
        <v>41</v>
      </c>
      <c r="I1" s="6" t="s">
        <v>42</v>
      </c>
      <c r="K1" s="15" t="s">
        <v>57</v>
      </c>
    </row>
    <row r="2" spans="1:11">
      <c r="B2" s="7">
        <v>301</v>
      </c>
      <c r="C2" s="8">
        <v>346</v>
      </c>
      <c r="E2" s="9">
        <v>-211</v>
      </c>
      <c r="F2" s="9">
        <v>-163</v>
      </c>
      <c r="H2" s="10">
        <v>90</v>
      </c>
      <c r="I2" s="11">
        <v>138</v>
      </c>
    </row>
    <row r="3" spans="1:11">
      <c r="A3" t="s">
        <v>58</v>
      </c>
      <c r="F3" s="51" t="s">
        <v>45</v>
      </c>
      <c r="G3" s="51"/>
    </row>
    <row r="4" spans="1:11">
      <c r="A4" t="s">
        <v>46</v>
      </c>
      <c r="B4" t="s">
        <v>47</v>
      </c>
      <c r="C4" s="12" t="s">
        <v>59</v>
      </c>
      <c r="D4" s="12" t="s">
        <v>49</v>
      </c>
    </row>
    <row r="5" spans="1:11">
      <c r="A5" s="41">
        <v>42.709055765004102</v>
      </c>
      <c r="B5" s="16"/>
      <c r="C5" s="14"/>
      <c r="D5">
        <f>AVERAGE(B2:C2)</f>
        <v>323.5</v>
      </c>
    </row>
    <row r="6" spans="1:11">
      <c r="A6">
        <v>22.218565326719101</v>
      </c>
      <c r="B6" s="16">
        <v>8.9082799999999995</v>
      </c>
      <c r="C6" s="14">
        <v>-1.04</v>
      </c>
      <c r="D6">
        <v>323.5</v>
      </c>
    </row>
    <row r="7" spans="1:11">
      <c r="A7">
        <v>1.7094000444164801</v>
      </c>
      <c r="B7" s="16">
        <v>1.66452</v>
      </c>
      <c r="C7" s="14">
        <v>-1.04</v>
      </c>
      <c r="D7">
        <v>323.5</v>
      </c>
    </row>
    <row r="8" spans="1:11">
      <c r="A8">
        <v>-18.8012031741976</v>
      </c>
      <c r="B8" s="16">
        <v>-5.5455800000000002</v>
      </c>
      <c r="C8" s="14">
        <v>-1.04</v>
      </c>
      <c r="D8">
        <v>323.5</v>
      </c>
    </row>
    <row r="9" spans="1:11">
      <c r="A9" s="2">
        <v>-39.296000173094697</v>
      </c>
      <c r="B9" s="16"/>
      <c r="C9" s="14"/>
      <c r="D9">
        <v>323.5</v>
      </c>
    </row>
    <row r="10" spans="1:11">
      <c r="B10" s="14"/>
      <c r="C10" s="14"/>
    </row>
    <row r="11" spans="1:11">
      <c r="A11">
        <v>42.709055765004102</v>
      </c>
      <c r="B11" s="14"/>
      <c r="C11" s="14">
        <v>0.23446900000000001</v>
      </c>
      <c r="D11">
        <v>323.5</v>
      </c>
    </row>
    <row r="12" spans="1:11">
      <c r="A12">
        <v>22.218565326719101</v>
      </c>
      <c r="B12" s="14">
        <v>14.5341</v>
      </c>
      <c r="C12" s="14">
        <v>0.23400000000000001</v>
      </c>
      <c r="D12">
        <v>323.5</v>
      </c>
    </row>
    <row r="13" spans="1:11">
      <c r="A13">
        <v>1.7094000444164801</v>
      </c>
      <c r="B13" s="14">
        <v>2.6265700000000001</v>
      </c>
      <c r="C13" s="14">
        <v>0.23400000000000001</v>
      </c>
      <c r="D13">
        <v>323.5</v>
      </c>
    </row>
    <row r="14" spans="1:11">
      <c r="A14">
        <v>-18.8012031741976</v>
      </c>
      <c r="B14" s="14">
        <v>-9.3311100000000007</v>
      </c>
      <c r="C14" s="14">
        <v>0.23400000000000001</v>
      </c>
      <c r="D14">
        <v>323.5</v>
      </c>
    </row>
    <row r="15" spans="1:11">
      <c r="A15">
        <v>-39.296000173094697</v>
      </c>
      <c r="B15" s="14">
        <v>-20.759399999999999</v>
      </c>
      <c r="C15" s="14">
        <v>0.23400000000000001</v>
      </c>
      <c r="D15">
        <v>323.5</v>
      </c>
    </row>
    <row r="16" spans="1:11">
      <c r="B16" s="14"/>
      <c r="C16" s="14"/>
    </row>
    <row r="17" spans="1:4">
      <c r="A17" s="43">
        <v>42.709055765004102</v>
      </c>
      <c r="B17" s="46">
        <v>28.724900000000002</v>
      </c>
      <c r="C17" s="14">
        <v>1.48936</v>
      </c>
      <c r="D17">
        <v>323.5</v>
      </c>
    </row>
    <row r="18" spans="1:4">
      <c r="A18" s="43">
        <v>22.218565326719101</v>
      </c>
      <c r="B18" s="44">
        <v>17.565000000000001</v>
      </c>
      <c r="C18" s="14">
        <v>1.49</v>
      </c>
      <c r="D18">
        <v>323.5</v>
      </c>
    </row>
    <row r="19" spans="1:4">
      <c r="A19" s="43">
        <v>1.7094000444164801</v>
      </c>
      <c r="B19" s="44">
        <v>3.4773999999999998</v>
      </c>
      <c r="C19" s="14">
        <v>1.49</v>
      </c>
      <c r="D19">
        <v>323.5</v>
      </c>
    </row>
    <row r="20" spans="1:4">
      <c r="A20" s="43">
        <v>-18.8012031741976</v>
      </c>
      <c r="B20" s="44">
        <v>-10.612299999999999</v>
      </c>
      <c r="C20" s="14">
        <v>1.49</v>
      </c>
      <c r="D20">
        <v>323.5</v>
      </c>
    </row>
    <row r="21" spans="1:4">
      <c r="A21" s="43">
        <v>-39.296000173094697</v>
      </c>
      <c r="B21" s="44">
        <v>-25.386099999999999</v>
      </c>
      <c r="C21" s="14">
        <v>1.49</v>
      </c>
      <c r="D21">
        <v>323.5</v>
      </c>
    </row>
    <row r="22" spans="1:4">
      <c r="B22" s="14"/>
      <c r="C22" s="14"/>
    </row>
    <row r="23" spans="1:4">
      <c r="A23">
        <v>42.709055765004102</v>
      </c>
      <c r="B23" s="14">
        <v>36.135300000000001</v>
      </c>
      <c r="C23" s="14">
        <v>2.7207699999999999</v>
      </c>
      <c r="D23">
        <v>323.5</v>
      </c>
    </row>
    <row r="24" spans="1:4">
      <c r="A24">
        <v>22.218565326719101</v>
      </c>
      <c r="B24" s="14">
        <v>20.4087</v>
      </c>
      <c r="C24" s="14">
        <v>2.72</v>
      </c>
      <c r="D24">
        <v>323.5</v>
      </c>
    </row>
    <row r="25" spans="1:4">
      <c r="A25">
        <v>1.7094000444164801</v>
      </c>
      <c r="B25" s="14">
        <v>4.4943999999999997</v>
      </c>
      <c r="C25" s="14">
        <v>2.72</v>
      </c>
      <c r="D25">
        <v>323.5</v>
      </c>
    </row>
    <row r="26" spans="1:4">
      <c r="A26">
        <v>-18.8012031741976</v>
      </c>
      <c r="B26" s="14">
        <v>-11.5566</v>
      </c>
      <c r="C26" s="14">
        <v>2.72</v>
      </c>
      <c r="D26">
        <v>323.5</v>
      </c>
    </row>
    <row r="27" spans="1:4">
      <c r="A27">
        <v>-39.296000173094697</v>
      </c>
      <c r="B27" s="14">
        <f>-28.3923</f>
        <v>-28.392299999999999</v>
      </c>
      <c r="C27" s="14">
        <v>2.72</v>
      </c>
      <c r="D27">
        <v>323.5</v>
      </c>
    </row>
    <row r="28" spans="1:4">
      <c r="B28" s="14"/>
      <c r="C28" s="14"/>
    </row>
    <row r="29" spans="1:4">
      <c r="A29" s="42">
        <v>42.709055765004102</v>
      </c>
      <c r="B29" s="47">
        <v>41.316600000000001</v>
      </c>
      <c r="C29" s="14">
        <v>3.85344</v>
      </c>
      <c r="D29">
        <v>323.5</v>
      </c>
    </row>
    <row r="30" spans="1:4">
      <c r="A30">
        <v>22.218565326719101</v>
      </c>
      <c r="B30" s="14">
        <v>23.822800000000001</v>
      </c>
      <c r="C30" s="14">
        <v>3.85</v>
      </c>
      <c r="D30">
        <v>323.5</v>
      </c>
    </row>
    <row r="31" spans="1:4">
      <c r="A31">
        <v>1.7094000444164801</v>
      </c>
      <c r="B31" s="14">
        <v>5.4591799999999999</v>
      </c>
      <c r="C31" s="14">
        <v>3.85</v>
      </c>
      <c r="D31">
        <v>323.5</v>
      </c>
    </row>
    <row r="32" spans="1:4">
      <c r="A32">
        <v>-18.8012031741976</v>
      </c>
      <c r="B32" s="14">
        <v>-12.759600000000001</v>
      </c>
      <c r="C32" s="14">
        <v>3.85</v>
      </c>
      <c r="D32">
        <v>323.5</v>
      </c>
    </row>
    <row r="33" spans="1:12">
      <c r="A33">
        <v>-39.296000173094697</v>
      </c>
      <c r="B33" s="14">
        <v>-31.410299999999999</v>
      </c>
      <c r="C33" s="14">
        <v>3.85</v>
      </c>
      <c r="D33">
        <v>323.5</v>
      </c>
    </row>
    <row r="35" spans="1:12" s="21" customFormat="1"/>
    <row r="37" spans="1:12">
      <c r="A37" t="s">
        <v>53</v>
      </c>
      <c r="B37" t="s">
        <v>47</v>
      </c>
      <c r="C37" s="12" t="s">
        <v>48</v>
      </c>
      <c r="D37" t="s">
        <v>54</v>
      </c>
      <c r="E37" t="s">
        <v>54</v>
      </c>
      <c r="F37" t="s">
        <v>55</v>
      </c>
      <c r="G37" t="s">
        <v>55</v>
      </c>
      <c r="H37" s="12" t="s">
        <v>7</v>
      </c>
    </row>
    <row r="38" spans="1:12">
      <c r="A38" s="13"/>
      <c r="B38" s="16"/>
      <c r="C38" s="15"/>
      <c r="F38" s="29"/>
      <c r="H38" s="1" t="s">
        <v>1</v>
      </c>
      <c r="I38">
        <v>-2.2863020000000001</v>
      </c>
      <c r="J38">
        <v>-2.2863020000000001</v>
      </c>
      <c r="K38">
        <v>-2.8027160000000002</v>
      </c>
    </row>
    <row r="39" spans="1:12">
      <c r="A39">
        <v>22.218565326719101</v>
      </c>
      <c r="B39" s="16">
        <v>8.9082799999999995</v>
      </c>
      <c r="C39" s="14">
        <v>-1.04</v>
      </c>
      <c r="D39">
        <f>$I$38+$I$39*C39+$I$40*C39*C39+$I$41*B39+$I$42*B39*C39+$I$43*B39*C39*C39</f>
        <v>19.205510813343103</v>
      </c>
      <c r="E39">
        <f>$I$46 + $I$47*C39+$I$48* C39*C39 + $I$49* B39+ $I$50* C39*B39 + $I$51* C39*C39*B39+$I$52*B39*B39 + $I$53*B39*B39*C39+$I$54*C39*C39*B39*B39</f>
        <v>19.959072529371326</v>
      </c>
      <c r="F39" s="48">
        <f>A39-D39</f>
        <v>3.0130545133759981</v>
      </c>
      <c r="G39" s="48">
        <f>A39-E39</f>
        <v>2.2594927973477752</v>
      </c>
      <c r="H39" s="1" t="s">
        <v>2</v>
      </c>
      <c r="I39">
        <v>-3.0047999999999998E-2</v>
      </c>
      <c r="J39">
        <v>-3.0047999999999998E-2</v>
      </c>
      <c r="K39">
        <v>0.32361899999999999</v>
      </c>
    </row>
    <row r="40" spans="1:12">
      <c r="A40">
        <v>1.7094000444164801</v>
      </c>
      <c r="B40" s="16">
        <v>1.66452</v>
      </c>
      <c r="C40" s="14">
        <v>-1.04</v>
      </c>
      <c r="D40">
        <f>$I$38+$I$39*C40+$I$40*C40*C40+$I$41*B40+$I$42*B40*C40+$I$43*B40*C40*C40</f>
        <v>1.638086641719936</v>
      </c>
      <c r="E40">
        <f>$I$46 + $I$47*C40+$I$48* C40*C40 + $I$49* B40+ $I$50* C40*B40 + $I$51* C40*C40*B40+$I$52*B40*B40 + $I$53*B40*B40*C40+$I$54*C40*C40*B40*B40</f>
        <v>1.1817137400764237</v>
      </c>
      <c r="F40" s="29">
        <f>A40-D40</f>
        <v>7.131340269654407E-2</v>
      </c>
      <c r="G40" s="29">
        <f>A40-E40</f>
        <v>0.52768630434005637</v>
      </c>
      <c r="H40" s="1" t="s">
        <v>3</v>
      </c>
      <c r="I40">
        <v>-0.13278699999999999</v>
      </c>
      <c r="J40">
        <v>-0.13278699999999999</v>
      </c>
      <c r="K40">
        <v>-0.18937999999999999</v>
      </c>
    </row>
    <row r="41" spans="1:12">
      <c r="A41">
        <v>-18.8012031741976</v>
      </c>
      <c r="B41" s="16">
        <v>-5.5455800000000002</v>
      </c>
      <c r="C41" s="14">
        <v>-1.04</v>
      </c>
      <c r="D41">
        <f>$I$38+$I$39*C41+$I$40*C41*C41+$I$41*B41+$I$42*B41*C41+$I$43*B41*C41*C41</f>
        <v>-15.847705960439743</v>
      </c>
      <c r="E41">
        <f>$I$46 + $I$47*C41+$I$48* C41*C41 + $I$49* B41+ $I$50* C41*B41 + $I$51* C41*C41*B41+$I$52*B41*B41 + $I$53*B41*B41*C41+$I$54*C41*C41*B41*B41</f>
        <v>-16.293151529958315</v>
      </c>
      <c r="F41" s="48">
        <f>A41-D41</f>
        <v>-2.9534972137578563</v>
      </c>
      <c r="G41" s="48">
        <f>A41-E41</f>
        <v>-2.5080516442392842</v>
      </c>
      <c r="H41" s="1" t="s">
        <v>4</v>
      </c>
      <c r="I41">
        <v>1.9700660000000001</v>
      </c>
      <c r="J41">
        <v>1.9700660000000001</v>
      </c>
      <c r="K41">
        <v>1.8069029999999999</v>
      </c>
    </row>
    <row r="42" spans="1:12">
      <c r="A42" s="2"/>
      <c r="B42" s="16"/>
      <c r="C42" s="14"/>
      <c r="F42" s="29"/>
      <c r="G42" s="29"/>
      <c r="H42" t="s">
        <v>5</v>
      </c>
      <c r="I42">
        <v>-0.39042199999999999</v>
      </c>
      <c r="J42">
        <v>-0.39042199999999999</v>
      </c>
      <c r="K42">
        <v>-0.23477700000000001</v>
      </c>
    </row>
    <row r="43" spans="1:12">
      <c r="B43" s="14"/>
      <c r="C43" s="14"/>
      <c r="F43" s="29"/>
      <c r="G43" s="29"/>
      <c r="H43" t="s">
        <v>6</v>
      </c>
      <c r="I43">
        <v>4.5372999999999997E-2</v>
      </c>
      <c r="J43">
        <v>4.5372999999999997E-2</v>
      </c>
      <c r="K43">
        <v>1.4973999999999999E-2</v>
      </c>
    </row>
    <row r="44" spans="1:12">
      <c r="B44" s="14"/>
      <c r="C44" s="14"/>
      <c r="F44" s="29"/>
      <c r="G44" s="29"/>
    </row>
    <row r="45" spans="1:12">
      <c r="A45">
        <v>22.218565326719101</v>
      </c>
      <c r="B45" s="14">
        <v>14.5341</v>
      </c>
      <c r="C45" s="14">
        <v>0.23400000000000001</v>
      </c>
      <c r="D45">
        <f>$I$38+$I$39*C45+$I$40*C45*C45+$I$41*B45+$I$42*B45*C45+$I$43*B45*C45*C45</f>
        <v>25.040824111687193</v>
      </c>
      <c r="E45">
        <f>$I$46 + $I$47*C45+$I$48* C45*C45 + $I$49* B45+ $I$50* C45*B45 + $I$51* C45*C45*B45+$I$52*B45*B45 + $I$53*B45*B45*C45+$I$54*C45*C45*B45*B45</f>
        <v>25.5042044418846</v>
      </c>
      <c r="F45" s="48">
        <f>A45-D45</f>
        <v>-2.822258784968092</v>
      </c>
      <c r="G45" s="29">
        <f>A45-E45</f>
        <v>-3.2856391151654982</v>
      </c>
      <c r="H45" t="s">
        <v>56</v>
      </c>
    </row>
    <row r="46" spans="1:12">
      <c r="A46">
        <v>1.7094000444164801</v>
      </c>
      <c r="B46" s="14">
        <v>2.6265700000000001</v>
      </c>
      <c r="C46" s="14">
        <v>0.23400000000000001</v>
      </c>
      <c r="D46">
        <f>$I$38+$I$39*C46+$I$40*C46*C46+$I$41*B46+$I$42*B46*C46+$I$43*B46*C46*C46</f>
        <v>2.6404775559592011</v>
      </c>
      <c r="E46">
        <f>$I$46 + $I$47*C46+$I$48* C46*C46 + $I$49* B46+ $I$50* C46*B46 + $I$51* C46*C46*B46+$I$52*B46*B46 + $I$53*B46*B46*C46+$I$54*C46*C46*B46*B46</f>
        <v>1.4756714717440678</v>
      </c>
      <c r="F46" s="29">
        <f>A46-D46</f>
        <v>-0.931077511542721</v>
      </c>
      <c r="G46" s="29">
        <f>A46-E46</f>
        <v>0.23372857267241232</v>
      </c>
      <c r="H46" t="s">
        <v>32</v>
      </c>
      <c r="I46">
        <v>-3.4514360000000002</v>
      </c>
      <c r="J46">
        <v>-3.4514360000000002</v>
      </c>
      <c r="K46">
        <v>-2.833485</v>
      </c>
      <c r="L46">
        <v>-3.3493780000000002</v>
      </c>
    </row>
    <row r="47" spans="1:12">
      <c r="A47">
        <v>-18.8012031741976</v>
      </c>
      <c r="B47" s="14">
        <v>-9.3311100000000007</v>
      </c>
      <c r="C47" s="14">
        <v>0.23400000000000001</v>
      </c>
      <c r="D47">
        <f>$I$38+$I$39*C47+$I$40*C47*C47+$I$41*B47+$I$42*B47*C47+$I$43*B47*C47*C47</f>
        <v>-19.854210763322587</v>
      </c>
      <c r="E47">
        <f>$I$46 + $I$47*C47+$I$48* C47*C47 + $I$49* B47+ $I$50* C47*B47 + $I$51* C47*C47*B47+$I$52*B47*B47 + $I$53*B47*B47*C47+$I$54*C47*C47*B47*B47</f>
        <v>-20.593165214802088</v>
      </c>
      <c r="F47" s="29">
        <f>A47-D47</f>
        <v>1.0530075891249879</v>
      </c>
      <c r="G47" s="29">
        <f>A47-E47</f>
        <v>1.7919620406044885</v>
      </c>
      <c r="H47" t="s">
        <v>33</v>
      </c>
      <c r="I47">
        <v>-0.42665700000000001</v>
      </c>
      <c r="J47">
        <v>-0.42665700000000001</v>
      </c>
      <c r="K47">
        <v>-0.47644799999999998</v>
      </c>
      <c r="L47">
        <v>-7.1285000000000001E-2</v>
      </c>
    </row>
    <row r="48" spans="1:12">
      <c r="A48">
        <v>-39.296000173094697</v>
      </c>
      <c r="B48" s="49">
        <v>-20.759399999999999</v>
      </c>
      <c r="C48" s="14">
        <v>0.23400000000000001</v>
      </c>
      <c r="D48">
        <f>$I$38+$I$39*C48+$I$40*C48*C48+$I$41*B48+$I$42*B48*C48+$I$43*B48*C48*C48</f>
        <v>-41.353015010665288</v>
      </c>
      <c r="E48">
        <f>$I$46 + $I$47*C48+$I$48* C48*C48 + $I$49* B48+ $I$50* C48*B48 + $I$51* C48*C48*B48+$I$52*B48*B48 + $I$53*B48*B48*C48+$I$54*C48*C48*B48*B48</f>
        <v>-39.754868531698456</v>
      </c>
      <c r="F48" s="29">
        <f>A48-D48</f>
        <v>2.0570148375705912</v>
      </c>
      <c r="G48" s="29">
        <f>A48-E48</f>
        <v>0.45886835860375896</v>
      </c>
      <c r="H48" t="s">
        <v>34</v>
      </c>
      <c r="I48">
        <v>4.3961E-2</v>
      </c>
      <c r="J48">
        <v>4.3961E-2</v>
      </c>
      <c r="K48">
        <v>4.3961E-2</v>
      </c>
      <c r="L48">
        <v>-6.9112999999999994E-2</v>
      </c>
    </row>
    <row r="49" spans="1:12">
      <c r="B49" s="14"/>
      <c r="C49" s="14"/>
      <c r="F49" s="29"/>
      <c r="G49" s="29"/>
      <c r="H49" t="s">
        <v>35</v>
      </c>
      <c r="I49">
        <v>1.987576</v>
      </c>
      <c r="J49">
        <v>1.987576</v>
      </c>
      <c r="K49">
        <v>1.987576</v>
      </c>
      <c r="L49">
        <v>1.8329489999999999</v>
      </c>
    </row>
    <row r="50" spans="1:12">
      <c r="A50" s="18">
        <v>42.709055765004102</v>
      </c>
      <c r="B50" s="46">
        <v>28.724900000000002</v>
      </c>
      <c r="C50" s="14">
        <v>1.48936</v>
      </c>
      <c r="D50">
        <f>$I$38+$I$39*C50+$I$40*C50*C50+$I$41*B50+$I$42*B50*C50+$I$43*B50*C50*C50</f>
        <v>40.152472390566757</v>
      </c>
      <c r="E50">
        <f>$I$46 + $I$47*C50+$I$48* C50*C50 + $I$49* B50+ $I$50* C50*B50 + $I$51* C50*C50*B50+$I$52*B50*B50 + $I$53*B50*B50*C50+$I$54*C50*C50*B50*B50</f>
        <v>41.827322156612375</v>
      </c>
      <c r="F50" s="48">
        <f>A50-D50</f>
        <v>2.556583374437345</v>
      </c>
      <c r="G50" s="29">
        <f>A50-E50</f>
        <v>0.88173360839172688</v>
      </c>
      <c r="H50" t="s">
        <v>36</v>
      </c>
      <c r="I50">
        <v>-0.41146700000000003</v>
      </c>
      <c r="J50">
        <v>-0.41146700000000003</v>
      </c>
      <c r="K50">
        <v>-0.41146700000000003</v>
      </c>
      <c r="L50">
        <v>-0.26431100000000002</v>
      </c>
    </row>
    <row r="51" spans="1:12">
      <c r="A51" s="18">
        <v>22.218565326719101</v>
      </c>
      <c r="B51" s="44">
        <v>17.565000000000001</v>
      </c>
      <c r="C51" s="14">
        <v>1.49</v>
      </c>
      <c r="D51">
        <f>$I$38+$I$39*C51+$I$40*C51*C51+$I$41*B51+$I$42*B51*C51+$I$43*B51*C51*C51</f>
        <v>23.529637402174508</v>
      </c>
      <c r="E51">
        <f>$I$46 + $I$47*C51+$I$48* C51*C51 + $I$49* B51+ $I$50* C51*B51 + $I$51* C51*C51*B51+$I$52*B51*B51 + $I$53*B51*B51*C51+$I$54*C51*C51*B51*B51</f>
        <v>23.268005828250679</v>
      </c>
      <c r="F51" s="29">
        <f>A51-D51</f>
        <v>-1.3110720754554066</v>
      </c>
      <c r="G51" s="29">
        <f>A51-E51</f>
        <v>-1.0494405015315778</v>
      </c>
      <c r="H51" t="s">
        <v>37</v>
      </c>
      <c r="I51">
        <v>4.9390000000000003E-2</v>
      </c>
      <c r="J51">
        <v>4.9390000000000003E-2</v>
      </c>
      <c r="K51">
        <v>4.9390000000000003E-2</v>
      </c>
      <c r="L51">
        <v>2.061E-2</v>
      </c>
    </row>
    <row r="52" spans="1:12">
      <c r="A52" s="18">
        <v>1.7094000444164801</v>
      </c>
      <c r="B52" s="44">
        <v>3.4773999999999998</v>
      </c>
      <c r="C52" s="14">
        <v>1.49</v>
      </c>
      <c r="D52">
        <f>$I$38+$I$39*C52+$I$40*C52*C52+$I$41*B52+$I$42*B52*C52+$I$43*B52*C52*C52</f>
        <v>2.5522174439790204</v>
      </c>
      <c r="E52">
        <f>$I$46 + $I$47*C52+$I$48* C52*C52 + $I$49* B52+ $I$50* C52*B52 + $I$51* C52*C52*B52+$I$52*B52*B52 + $I$53*B52*B52*C52+$I$54*C52*C52*B52*B52</f>
        <v>1.2179808563550727</v>
      </c>
      <c r="F52" s="29">
        <f>A52-D52</f>
        <v>-0.84281739956254031</v>
      </c>
      <c r="G52" s="29">
        <f>A52-E52</f>
        <v>0.49141918806140739</v>
      </c>
      <c r="H52" t="s">
        <v>38</v>
      </c>
      <c r="I52">
        <v>7.9600000000000001E-3</v>
      </c>
      <c r="J52">
        <v>7.9600000000000001E-3</v>
      </c>
      <c r="K52">
        <v>7.9600000000000001E-3</v>
      </c>
      <c r="L52">
        <v>3.9100000000000003E-3</v>
      </c>
    </row>
    <row r="53" spans="1:12">
      <c r="A53" s="18">
        <v>-18.8012031741976</v>
      </c>
      <c r="B53" s="44">
        <v>-10.612299999999999</v>
      </c>
      <c r="C53" s="14">
        <v>1.49</v>
      </c>
      <c r="D53">
        <f>$I$38+$I$39*C53+$I$40*C53*C53+$I$41*B53+$I$42*B53*C53+$I$43*B53*C53*C53</f>
        <v>-18.42832956083279</v>
      </c>
      <c r="E53">
        <f>$I$46 + $I$47*C53+$I$48* C53*C53 + $I$49* B53+ $I$50* C53*B53 + $I$51* C53*C53*B53+$I$52*B53*B53 + $I$53*B53*B53*C53+$I$54*C53*C53*B53*B53</f>
        <v>-19.305826673025752</v>
      </c>
      <c r="F53" s="29">
        <f>A53-D53</f>
        <v>-0.37287361336480984</v>
      </c>
      <c r="G53" s="29">
        <f>A53-E53</f>
        <v>0.50462349882815261</v>
      </c>
      <c r="H53" t="s">
        <v>39</v>
      </c>
      <c r="I53">
        <v>-3.2290000000000001E-3</v>
      </c>
      <c r="J53">
        <v>-3.2290000000000001E-3</v>
      </c>
      <c r="K53">
        <v>-3.2290000000000001E-3</v>
      </c>
      <c r="L53">
        <v>-1.036E-3</v>
      </c>
    </row>
    <row r="54" spans="1:12">
      <c r="A54" s="18">
        <v>-39.296000173094697</v>
      </c>
      <c r="B54" s="44">
        <v>-25.386099999999999</v>
      </c>
      <c r="C54" s="14">
        <v>1.49</v>
      </c>
      <c r="D54">
        <f>$I$38+$I$39*C54+$I$40*C54*C54+$I$41*B54+$I$42*B54*C54+$I$43*B54*C54*C54</f>
        <v>-40.427549227659526</v>
      </c>
      <c r="E54">
        <f>$I$46 + $I$47*C54+$I$48* C54*C54 + $I$49* B54+ $I$50* C54*B54 + $I$51* C54*C54*B54+$I$52*B54*B54 + $I$53*B54*B54*C54+$I$54*C54*C54*B54*B54</f>
        <v>-39.183307564007052</v>
      </c>
      <c r="F54" s="29">
        <f>A54-D54</f>
        <v>1.1315490545648288</v>
      </c>
      <c r="G54" s="29">
        <f>A54-E54</f>
        <v>-0.11269260908764522</v>
      </c>
      <c r="H54" t="s">
        <v>40</v>
      </c>
      <c r="I54">
        <v>3.1700000000000001E-4</v>
      </c>
      <c r="J54">
        <v>3.1700000000000001E-4</v>
      </c>
      <c r="K54">
        <v>3.1700000000000001E-4</v>
      </c>
      <c r="L54">
        <v>3.6999999999999998E-5</v>
      </c>
    </row>
    <row r="55" spans="1:12">
      <c r="B55" s="14"/>
      <c r="C55" s="14"/>
      <c r="F55" s="29"/>
      <c r="G55" s="29"/>
    </row>
    <row r="56" spans="1:12">
      <c r="A56">
        <v>42.709055765004102</v>
      </c>
      <c r="B56" s="14">
        <v>36.135300000000001</v>
      </c>
      <c r="C56" s="14">
        <v>2.7207699999999999</v>
      </c>
      <c r="D56">
        <f>$I$38+$I$39*C56+$I$40*C56*C56+$I$41*B56+$I$42*B56*C56+$I$43*B56*C56*C56</f>
        <v>41.590276678101787</v>
      </c>
      <c r="E56">
        <f>$I$46 + $I$47*C56+$I$48* C56*C56 + $I$49* B56+ $I$50* C56*B56 + $I$51* C56*C56*B56+$I$52*B56*B56 + $I$53*B56*B56*C56+$I$54*C56*C56*B56*B56</f>
        <v>42.279045633856811</v>
      </c>
      <c r="F56" s="29">
        <f>A56-D56</f>
        <v>1.1187790869023146</v>
      </c>
      <c r="G56" s="29">
        <f>A56-E56</f>
        <v>0.43001013114729147</v>
      </c>
    </row>
    <row r="57" spans="1:12">
      <c r="A57">
        <v>22.218565326719101</v>
      </c>
      <c r="B57" s="14">
        <v>20.4087</v>
      </c>
      <c r="C57" s="14">
        <v>2.72</v>
      </c>
      <c r="D57">
        <f>$I$38+$I$39*C57+$I$40*C57*C57+$I$41*B57+$I$42*B57*C57+$I$43*B57*C57*C57</f>
        <v>22.034014778619838</v>
      </c>
      <c r="E57">
        <f>$I$46 + $I$47*C57+$I$48* C57*C57 + $I$49* B57+ $I$50* C57*B57 + $I$51* C57*C57*B57+$I$52*B57*B57 + $I$53*B57*B57*C57+$I$54*C57*C57*B57*B57</f>
        <v>21.527511655330109</v>
      </c>
      <c r="F57" s="29">
        <f>A57-D57</f>
        <v>0.18455054809926352</v>
      </c>
      <c r="G57" s="29">
        <f>A57-E57</f>
        <v>0.69105367138899254</v>
      </c>
    </row>
    <row r="58" spans="1:12">
      <c r="A58">
        <v>1.7094000444164801</v>
      </c>
      <c r="B58" s="14">
        <v>4.4943999999999997</v>
      </c>
      <c r="C58" s="14">
        <v>2.72</v>
      </c>
      <c r="D58">
        <f>$I$38+$I$39*C58+$I$40*C58*C58+$I$41*B58+$I$42*B58*C58+$I$43*B58*C58*C58</f>
        <v>2.2397167213260789</v>
      </c>
      <c r="E58">
        <f>$I$46 + $I$47*C58+$I$48* C58*C58 + $I$49* B58+ $I$50* C58*B58 + $I$51* C58*C58*B58+$I$52*B58*B58 + $I$53*B58*B58*C58+$I$54*C58*C58*B58*B58</f>
        <v>1.2892082724161449</v>
      </c>
      <c r="F58" s="29">
        <f>A58-D58</f>
        <v>-0.53031667690959883</v>
      </c>
      <c r="G58" s="29">
        <f>A58-E58</f>
        <v>0.4201917720003352</v>
      </c>
    </row>
    <row r="59" spans="1:12">
      <c r="A59">
        <v>-18.8012031741976</v>
      </c>
      <c r="B59" s="14">
        <v>-11.5566</v>
      </c>
      <c r="C59" s="14">
        <v>2.72</v>
      </c>
      <c r="D59">
        <f>$I$38+$I$39*C59+$I$40*C59*C59+$I$41*B59+$I$42*B59*C59+$I$43*B59*C59*C59</f>
        <v>-17.724609583797125</v>
      </c>
      <c r="E59">
        <f>$I$46 + $I$47*C59+$I$48* C59*C59 + $I$49* B59+ $I$50* C59*B59 + $I$51* C59*C59*B59+$I$52*B59*B59 + $I$53*B59*B59*C59+$I$54*C59*C59*B59*B59</f>
        <v>-18.341825263533806</v>
      </c>
      <c r="F59" s="29">
        <f>A59-D59</f>
        <v>-1.0765935904004742</v>
      </c>
      <c r="G59" s="29">
        <f>A59-E59</f>
        <v>-0.45937791066379319</v>
      </c>
    </row>
    <row r="60" spans="1:12">
      <c r="A60">
        <v>-39.296000173094697</v>
      </c>
      <c r="B60" s="14">
        <f>-28.3923</f>
        <v>-28.392299999999999</v>
      </c>
      <c r="C60" s="14">
        <v>2.72</v>
      </c>
      <c r="D60">
        <f>$I$38+$I$39*C60+$I$40*C60*C60+$I$41*B60+$I$42*B60*C60+$I$43*B60*C60*C60</f>
        <v>-38.664950271303368</v>
      </c>
      <c r="E60">
        <f>$I$46 + $I$47*C60+$I$48* C60*C60 + $I$49* B60+ $I$50* C60*B60 + $I$51* C60*C60*B60+$I$52*B60*B60 + $I$53*B60*B60*C60+$I$54*C60*C60*B60*B60</f>
        <v>-38.089663960163143</v>
      </c>
      <c r="F60" s="29">
        <f>A60-D60</f>
        <v>-0.63104990179132869</v>
      </c>
      <c r="G60" s="29">
        <f>A60-E60</f>
        <v>-1.2063362129315536</v>
      </c>
    </row>
    <row r="61" spans="1:12">
      <c r="B61" s="14"/>
      <c r="C61" s="14"/>
      <c r="F61" s="29"/>
      <c r="G61" s="29"/>
    </row>
    <row r="62" spans="1:12">
      <c r="A62" s="41">
        <v>42.709055765004102</v>
      </c>
      <c r="B62" s="47">
        <v>41.316600000000001</v>
      </c>
      <c r="C62" s="14">
        <v>3.85344</v>
      </c>
      <c r="D62">
        <f>$I$38+$I$39*C62+$I$40*C62*C62+$I$41*B62+$I$42*B62*C62+$I$43*B62*C62*C62</f>
        <v>42.699889973708977</v>
      </c>
      <c r="E62">
        <f>$I$46 + $I$47*C62+$I$48* C62*C62 + $I$49* B62+ $I$50* C62*B62 + $I$51* C62*C62*B62+$I$52*B62*B62 + $I$53*B62*B62*C62+$I$54*C62*C62*B62*B62</f>
        <v>42.851328007918092</v>
      </c>
      <c r="F62" s="29">
        <f>A62-D62</f>
        <v>9.1657912951248477E-3</v>
      </c>
      <c r="G62" s="29">
        <f>A62-E62</f>
        <v>-0.14227224291398954</v>
      </c>
    </row>
    <row r="63" spans="1:12">
      <c r="A63">
        <v>22.218565326719101</v>
      </c>
      <c r="B63" s="14">
        <v>23.822800000000001</v>
      </c>
      <c r="C63" s="14">
        <v>3.85</v>
      </c>
      <c r="D63">
        <f>$I$38+$I$39*C63+$I$40*C63*C63+$I$41*B63+$I$42*B63*C63+$I$43*B63*C63*C63</f>
        <v>22.775443797109009</v>
      </c>
      <c r="E63">
        <f>$I$46 + $I$47*C63+$I$48* C63*C63 + $I$49* B63+ $I$50* C63*B63 + $I$51* C63*C63*B63+$I$52*B63*B63 + $I$53*B63*B63*C63+$I$54*C63*C63*B63*B63</f>
        <v>22.737480843152174</v>
      </c>
      <c r="F63" s="29">
        <f>A63-D63</f>
        <v>-0.55687847038990768</v>
      </c>
      <c r="G63" s="29">
        <f>A63-E63</f>
        <v>-0.5189155164330721</v>
      </c>
    </row>
    <row r="64" spans="1:12">
      <c r="A64">
        <v>1.7094000444164801</v>
      </c>
      <c r="B64" s="14">
        <v>5.4591799999999999</v>
      </c>
      <c r="C64" s="14">
        <v>3.85</v>
      </c>
      <c r="D64">
        <f>$I$38+$I$39*C64+$I$40*C64*C64+$I$41*B64+$I$42*B64*C64+$I$43*B64*C64*C64</f>
        <v>1.8504184718241512</v>
      </c>
      <c r="E64">
        <f>$I$46 + $I$47*C64+$I$48* C64*C64 + $I$49* B64+ $I$50* C64*B64 + $I$51* C64*C64*B64+$I$52*B64*B64 + $I$53*B64*B64*C64+$I$54*C64*C64*B64*B64</f>
        <v>1.763274847135653</v>
      </c>
      <c r="F64" s="29">
        <f>A64-D64</f>
        <v>-0.14101842740767112</v>
      </c>
      <c r="G64" s="29">
        <f>A64-E64</f>
        <v>-5.3874802719172887E-2</v>
      </c>
    </row>
    <row r="65" spans="1:7">
      <c r="A65">
        <v>-18.8012031741976</v>
      </c>
      <c r="B65" s="14">
        <v>-12.759600000000001</v>
      </c>
      <c r="C65" s="14">
        <v>3.85</v>
      </c>
      <c r="D65">
        <f>$I$38+$I$39*C65+$I$40*C65*C65+$I$41*B65+$I$42*B65*C65+$I$43*B65*C65*C65</f>
        <v>-18.909564194763</v>
      </c>
      <c r="E65">
        <f>$I$46 + $I$47*C65+$I$48* C65*C65 + $I$49* B65+ $I$50* C65*B65 + $I$51* C65*C65*B65+$I$52*B65*B65 + $I$53*B65*B65*C65+$I$54*C65*C65*B65*B65</f>
        <v>-18.894153120339826</v>
      </c>
      <c r="F65" s="29">
        <f>A65-D65</f>
        <v>0.10836102056540042</v>
      </c>
      <c r="G65" s="29">
        <f>A65-E65</f>
        <v>9.2949946142226736E-2</v>
      </c>
    </row>
    <row r="66" spans="1:7">
      <c r="A66">
        <v>-39.296000173094697</v>
      </c>
      <c r="B66" s="14">
        <v>-31.410299999999999</v>
      </c>
      <c r="C66" s="14">
        <v>3.85</v>
      </c>
      <c r="D66">
        <f>$I$38+$I$39*C66+$I$40*C66*C66+$I$41*B66+$I$42*B66*C66+$I$43*B66*C66*C66</f>
        <v>-40.16171218270275</v>
      </c>
      <c r="E66">
        <f>$I$46 + $I$47*C66+$I$48* C66*C66 + $I$49* B66+ $I$50* C66*B66 + $I$51* C66*C66*B66+$I$52*B66*B66 + $I$53*B66*B66*C66+$I$54*C66*C66*B66*B66</f>
        <v>-39.885163727312019</v>
      </c>
      <c r="F66" s="29">
        <f>A66-D66</f>
        <v>0.86571200960805328</v>
      </c>
      <c r="G66" s="29">
        <f>A66-E66</f>
        <v>0.58916355421732192</v>
      </c>
    </row>
    <row r="70" spans="1:7">
      <c r="F70">
        <v>-1.0269999999999999</v>
      </c>
    </row>
    <row r="71" spans="1:7">
      <c r="F71">
        <v>0.2412</v>
      </c>
    </row>
    <row r="72" spans="1:7">
      <c r="F72">
        <v>1.492</v>
      </c>
    </row>
    <row r="73" spans="1:7">
      <c r="F73">
        <v>2.714</v>
      </c>
    </row>
    <row r="74" spans="1:7">
      <c r="F74">
        <v>3.83</v>
      </c>
    </row>
  </sheetData>
  <mergeCells count="1">
    <mergeCell ref="F3:G3"/>
  </mergeCells>
  <phoneticPr fontId="7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F1" workbookViewId="0">
      <selection activeCell="D6" sqref="D6"/>
    </sheetView>
  </sheetViews>
  <sheetFormatPr defaultColWidth="8.77734375" defaultRowHeight="14.4"/>
  <cols>
    <col min="2" max="2" width="10.33203125" customWidth="1"/>
  </cols>
  <sheetData>
    <row r="1" spans="1:12">
      <c r="A1" s="40">
        <v>6004</v>
      </c>
      <c r="B1" s="23" t="s">
        <v>41</v>
      </c>
      <c r="C1" s="6" t="s">
        <v>42</v>
      </c>
      <c r="E1" s="32" t="s">
        <v>41</v>
      </c>
      <c r="F1" s="32" t="s">
        <v>42</v>
      </c>
      <c r="H1" s="23" t="s">
        <v>41</v>
      </c>
      <c r="I1" s="6" t="s">
        <v>42</v>
      </c>
      <c r="L1" s="15" t="s">
        <v>57</v>
      </c>
    </row>
    <row r="2" spans="1:12">
      <c r="B2" s="10">
        <v>-537</v>
      </c>
      <c r="C2" s="11">
        <v>-467</v>
      </c>
      <c r="E2" s="33">
        <v>-211</v>
      </c>
      <c r="F2" s="33">
        <v>-163</v>
      </c>
      <c r="H2" s="10">
        <v>90</v>
      </c>
      <c r="I2" s="11">
        <v>138</v>
      </c>
    </row>
    <row r="3" spans="1:12">
      <c r="A3" t="s">
        <v>58</v>
      </c>
      <c r="F3" s="51" t="s">
        <v>45</v>
      </c>
      <c r="G3" s="51"/>
    </row>
    <row r="4" spans="1:12">
      <c r="A4" t="s">
        <v>46</v>
      </c>
      <c r="B4" t="s">
        <v>47</v>
      </c>
      <c r="C4" s="12" t="s">
        <v>59</v>
      </c>
      <c r="D4" s="12" t="s">
        <v>49</v>
      </c>
      <c r="F4" t="s">
        <v>50</v>
      </c>
      <c r="G4" t="s">
        <v>51</v>
      </c>
      <c r="J4">
        <v>1</v>
      </c>
      <c r="K4">
        <v>-2.0849000000000002</v>
      </c>
    </row>
    <row r="5" spans="1:12">
      <c r="A5" s="13">
        <v>42.709055765004102</v>
      </c>
      <c r="B5" s="14"/>
      <c r="C5" s="15"/>
      <c r="J5" t="s">
        <v>9</v>
      </c>
      <c r="K5">
        <v>-0.60870000000000002</v>
      </c>
    </row>
    <row r="6" spans="1:12">
      <c r="A6">
        <v>22.218565326719101</v>
      </c>
      <c r="B6" s="14">
        <v>13.029299999999999</v>
      </c>
      <c r="C6" s="15">
        <v>-2.6640000000000001</v>
      </c>
      <c r="D6">
        <v>-187</v>
      </c>
      <c r="F6">
        <f>$K$4+$K$5*C6+$K$6*C6*C6+$K$7*D6+$K$8*C6*D6+$K$9*C6*C6*D6+$K$10*D6*D6+$K$11*C6*D6*D6+$K$12*C6*C6*D6*D6+$K$13*B6+$K$14*C6*B6+$K$15*C6*C6*B6+$K$16*D6*B6+$K$17*C6*D6*B6+$K$18*C6*C6*D6*B6+$K$19*D6*D6*B6+$K$20*C6*D6*D6*B6+$K$21*C6*C6*D6*D6*B6</f>
        <v>22.178028127728776</v>
      </c>
      <c r="G6">
        <f>A6-F6</f>
        <v>4.0537198990325152E-2</v>
      </c>
      <c r="J6" t="s">
        <v>10</v>
      </c>
      <c r="K6">
        <v>2.1100000000000001E-2</v>
      </c>
    </row>
    <row r="7" spans="1:12">
      <c r="A7">
        <v>1.7094000444164801</v>
      </c>
      <c r="B7" s="14">
        <v>1.02207</v>
      </c>
      <c r="C7" s="15">
        <v>-2.6640000000000001</v>
      </c>
      <c r="D7">
        <v>-187</v>
      </c>
      <c r="F7">
        <f>$K$4+$K$5*C7+$K$6*C7*C7+$K$7*D7+$K$8*C7*D7+$K$9*C7*C7*D7+$K$10*D7*D7+$K$11*C7*D7*D7+$K$12*C7*C7*D7*D7+$K$13*B7+$K$14*C7*B7+$K$15*C7*C7*B7+$K$16*D7*B7+$K$17*C7*D7*B7+$K$18*C7*C7*D7*B7+$K$19*D7*D7*B7+$K$20*C7*D7*D7*B7+$K$21*C7*C7*D7*D7*B7</f>
        <v>1.7775866438408763</v>
      </c>
      <c r="G7">
        <f>A7-F7</f>
        <v>-6.8186599424396199E-2</v>
      </c>
      <c r="J7" t="s">
        <v>0</v>
      </c>
      <c r="K7">
        <f>1/20000</f>
        <v>5.0000000000000002E-5</v>
      </c>
    </row>
    <row r="8" spans="1:12">
      <c r="A8">
        <v>-18.8012031741976</v>
      </c>
      <c r="B8" s="14">
        <v>-11.013400000000001</v>
      </c>
      <c r="C8" s="15">
        <v>-2.6640000000000001</v>
      </c>
      <c r="D8">
        <v>-187</v>
      </c>
      <c r="F8">
        <f>$K$4+$K$5*C8+$K$6*C8*C8+$K$7*D8+$K$8*C8*D8+$K$9*C8*C8*D8+$K$10*D8*D8+$K$11*C8*D8*D8+$K$12*C8*C8*D8*D8+$K$13*B8+$K$14*C8*B8+$K$15*C8*C8*B8+$K$16*D8*B8+$K$17*C8*D8*B8+$K$18*C8*C8*D8*B8+$K$19*D8*D8*B8+$K$20*C8*D8*D8*B8+$K$21*C8*C8*D8*D8*B8</f>
        <v>-18.670834970976887</v>
      </c>
      <c r="G8">
        <f>A8-F8</f>
        <v>-0.13036820322071208</v>
      </c>
      <c r="J8" t="s">
        <v>19</v>
      </c>
      <c r="K8">
        <v>5.0000000000000001E-4</v>
      </c>
    </row>
    <row r="9" spans="1:12">
      <c r="A9" s="2">
        <v>-39.296000173094697</v>
      </c>
      <c r="B9" s="14"/>
      <c r="C9" s="15">
        <v>-2.6640000000000001</v>
      </c>
      <c r="D9">
        <v>-187</v>
      </c>
      <c r="J9" t="s">
        <v>20</v>
      </c>
      <c r="K9">
        <v>-2.9999999999999997E-4</v>
      </c>
    </row>
    <row r="10" spans="1:12">
      <c r="B10" s="14"/>
      <c r="J10" t="s">
        <v>21</v>
      </c>
      <c r="K10">
        <f>-(1/1000000)</f>
        <v>-9.9999999999999995E-7</v>
      </c>
    </row>
    <row r="11" spans="1:12">
      <c r="A11">
        <v>42.709055765004102</v>
      </c>
      <c r="B11" s="14">
        <v>29.418500000000002</v>
      </c>
      <c r="C11" s="15">
        <v>-1.3819999999999999</v>
      </c>
      <c r="D11">
        <v>-187</v>
      </c>
      <c r="F11">
        <f>$K$4+$K$5*C11+$K$6*C11*C11+$K$7*D11+$K$8*C11*D11+$K$9*C11*C11*D11+$K$10*D11*D11+$K$11*C11*D11*D11+$K$12*C11*C11*D11*D11+$K$13*B11+$K$14*C11*B11+$K$15*C11*C11*B11+$K$16*D11*B11+$K$17*C11*D11*B11+$K$18*C11*C11*D11*B11+$K$19*D11*D11*B11+$K$20*C11*D11*D11*B11+$K$21*C11*C11*D11*D11*B11</f>
        <v>41.625307552971513</v>
      </c>
      <c r="G11">
        <f>A11-F11</f>
        <v>1.0837482120325888</v>
      </c>
      <c r="J11" t="s">
        <v>22</v>
      </c>
      <c r="K11">
        <f>1/1250000</f>
        <v>7.9999999999999996E-7</v>
      </c>
    </row>
    <row r="12" spans="1:12">
      <c r="A12">
        <v>22.218565326719101</v>
      </c>
      <c r="B12" s="14">
        <v>16.196899999999999</v>
      </c>
      <c r="C12" s="15">
        <v>-1.3819999999999999</v>
      </c>
      <c r="D12">
        <v>-187</v>
      </c>
      <c r="F12">
        <f>$K$4+$K$5*C12+$K$6*C12*C12+$K$7*D12+$K$8*C12*D12+$K$9*C12*C12*D12+$K$10*D12*D12+$K$11*C12*D12*D12+$K$12*C12*C12*D12*D12+$K$13*B12+$K$14*C12*B12+$K$15*C12*C12*B12+$K$16*D12*B12+$K$17*C12*D12*B12+$K$18*C12*C12*D12*B12+$K$19*D12*D12*B12+$K$20*C12*D12*D12*B12+$K$21*C12*C12*D12*D12*B12</f>
        <v>22.424671838982</v>
      </c>
      <c r="G12">
        <f>A12-F12</f>
        <v>-0.20610651226289889</v>
      </c>
      <c r="J12" t="s">
        <v>23</v>
      </c>
      <c r="K12">
        <f>-((7)/10000000)</f>
        <v>-6.9999999999999997E-7</v>
      </c>
    </row>
    <row r="13" spans="1:12">
      <c r="A13">
        <v>1.7094000444164801</v>
      </c>
      <c r="B13" s="14">
        <v>1.94634</v>
      </c>
      <c r="C13" s="15">
        <v>-1.3819999999999999</v>
      </c>
      <c r="D13">
        <v>-187</v>
      </c>
      <c r="F13">
        <f>$K$4+$K$5*C13+$K$6*C13*C13+$K$7*D13+$K$8*C13*D13+$K$9*C13*C13*D13+$K$10*D13*D13+$K$11*C13*D13*D13+$K$12*C13*C13*D13*D13+$K$13*B13+$K$14*C13*B13+$K$15*C13*C13*B13+$K$16*D13*B13+$K$17*C13*D13*B13+$K$18*C13*C13*D13*B13+$K$19*D13*D13*B13+$K$20*C13*D13*D13*B13+$K$21*C13*C13*D13*D13*B13</f>
        <v>1.7297626539854429</v>
      </c>
      <c r="G13">
        <f>A13-F13</f>
        <v>-2.0362609568962853E-2</v>
      </c>
      <c r="J13" t="s">
        <v>11</v>
      </c>
      <c r="K13">
        <v>1.3995</v>
      </c>
    </row>
    <row r="14" spans="1:12">
      <c r="A14">
        <v>-18.8012031741976</v>
      </c>
      <c r="B14" s="14">
        <v>-12.405200000000001</v>
      </c>
      <c r="C14" s="15">
        <v>-1.3819999999999999</v>
      </c>
      <c r="D14">
        <v>-187</v>
      </c>
      <c r="F14">
        <f>$K$4+$K$5*C14+$K$6*C14*C14+$K$7*D14+$K$8*C14*D14+$K$9*C14*C14*D14+$K$10*D14*D14+$K$11*C14*D14*D14+$K$12*C14*C14*D14*D14+$K$13*B14+$K$14*C14*B14+$K$15*C14*C14*B14+$K$16*D14*B14+$K$17*C14*D14*B14+$K$18*C14*C14*D14*B14+$K$19*D14*D14*B14+$K$20*C14*D14*D14*B14+$K$21*C14*C14*D14*D14*B14</f>
        <v>-19.111791429843223</v>
      </c>
      <c r="G14">
        <f>A14-F14</f>
        <v>0.31058825564562298</v>
      </c>
      <c r="J14" t="s">
        <v>24</v>
      </c>
      <c r="K14">
        <v>-0.18060000000000001</v>
      </c>
    </row>
    <row r="15" spans="1:12">
      <c r="A15">
        <v>-39.296000173094697</v>
      </c>
      <c r="B15" s="14">
        <v>-27.4421</v>
      </c>
      <c r="C15" s="15">
        <v>-1.3819999999999999</v>
      </c>
      <c r="D15">
        <v>-187</v>
      </c>
      <c r="F15">
        <f>$K$4+$K$5*C15+$K$6*C15*C15+$K$7*D15+$K$8*C15*D15+$K$9*C15*C15*D15+$K$10*D15*D15+$K$11*C15*D15*D15+$K$12*C15*C15*D15*D15+$K$13*B15+$K$14*C15*B15+$K$15*C15*C15*B15+$K$16*D15*B15+$K$17*C15*D15*B15+$K$18*C15*C15*D15*B15+$K$19*D15*D15*B15+$K$20*C15*D15*D15*B15+$K$21*C15*C15*D15*D15*B15</f>
        <v>-40.948637134424295</v>
      </c>
      <c r="G15">
        <f>A15-F15</f>
        <v>1.6526369613295984</v>
      </c>
      <c r="J15" t="s">
        <v>25</v>
      </c>
      <c r="K15">
        <v>1.9099999999999999E-2</v>
      </c>
    </row>
    <row r="16" spans="1:12">
      <c r="B16" s="14"/>
      <c r="J16" t="s">
        <v>26</v>
      </c>
      <c r="K16">
        <v>8.9999999999999998E-4</v>
      </c>
    </row>
    <row r="17" spans="1:11">
      <c r="A17" s="18">
        <v>42.709055765004102</v>
      </c>
      <c r="B17" s="24">
        <v>36.278399999999998</v>
      </c>
      <c r="C17" s="20">
        <v>-0.1295</v>
      </c>
      <c r="D17" s="18">
        <v>-187</v>
      </c>
      <c r="F17">
        <f>$K$4+$K$5*C17+$K$6*C17*C17+$K$7*D17+$K$8*C17*D17+$K$9*C17*C17*D17+$K$10*D17*D17+$K$11*C17*D17*D17+$K$12*C17*C17*D17*D17+$K$13*B17+$K$14*C17*B17+$K$15*C17*C17*B17+$K$16*D17*B17+$K$17*C17*D17*B17+$K$18*C17*C17*D17*B17+$K$19*D17*D17*B17+$K$20*C17*D17*D17*B17+$K$21*C17*C17*D17*D17*B17</f>
        <v>43.632468764115735</v>
      </c>
      <c r="G17">
        <f>A17-F17</f>
        <v>-0.92341299911163333</v>
      </c>
      <c r="J17" t="s">
        <v>27</v>
      </c>
      <c r="K17">
        <v>-2.9999999999999997E-4</v>
      </c>
    </row>
    <row r="18" spans="1:11">
      <c r="A18" s="18">
        <v>22.218565326719101</v>
      </c>
      <c r="B18" s="24">
        <v>19.205300000000001</v>
      </c>
      <c r="C18" s="20">
        <v>-0.1295</v>
      </c>
      <c r="D18" s="18">
        <v>-187</v>
      </c>
      <c r="F18">
        <f>$K$4+$K$5*C18+$K$6*C18*C18+$K$7*D18+$K$8*C18*D18+$K$9*C18*C18*D18+$K$10*D18*D18+$K$11*C18*D18*D18+$K$12*C18*C18*D18*D18+$K$13*B18+$K$14*C18*B18+$K$15*C18*C18*B18+$K$16*D18*B18+$K$17*C18*D18*B18+$K$18*C18*C18*D18*B18+$K$19*D18*D18*B18+$K$20*C18*D18*D18*B18+$K$21*C18*C18*D18*D18*B18</f>
        <v>22.137913114813777</v>
      </c>
      <c r="G18">
        <f>A18-F18</f>
        <v>8.0652211905324123E-2</v>
      </c>
      <c r="J18" t="s">
        <v>28</v>
      </c>
      <c r="K18">
        <f>1/50000</f>
        <v>2.0000000000000002E-5</v>
      </c>
    </row>
    <row r="19" spans="1:11">
      <c r="A19" s="18">
        <v>1.7094000444164801</v>
      </c>
      <c r="B19" s="24">
        <v>2.98645</v>
      </c>
      <c r="C19" s="20">
        <v>-0.1295</v>
      </c>
      <c r="D19" s="18">
        <v>-187</v>
      </c>
      <c r="F19">
        <f>$K$4+$K$5*C19+$K$6*C19*C19+$K$7*D19+$K$8*C19*D19+$K$9*C19*C19*D19+$K$10*D19*D19+$K$11*C19*D19*D19+$K$12*C19*C19*D19*D19+$K$13*B19+$K$14*C19*B19+$K$15*C19*C19*B19+$K$16*D19*B19+$K$17*C19*D19*B19+$K$18*C19*C19*D19*B19+$K$19*D19*D19*B19+$K$20*C19*D19*D19*B19+$K$21*C19*C19*D19*D19*B19</f>
        <v>1.7188343363446674</v>
      </c>
      <c r="G19">
        <f>A19-F19</f>
        <v>-9.4342919281873439E-3</v>
      </c>
      <c r="J19" t="s">
        <v>29</v>
      </c>
      <c r="K19">
        <f>3/10000000</f>
        <v>2.9999999999999999E-7</v>
      </c>
    </row>
    <row r="20" spans="1:11">
      <c r="A20" s="18">
        <v>-18.8012031741976</v>
      </c>
      <c r="B20" s="24">
        <v>-13.1571</v>
      </c>
      <c r="C20" s="20">
        <v>-0.1295</v>
      </c>
      <c r="D20" s="18">
        <v>-187</v>
      </c>
      <c r="F20">
        <f>$K$4+$K$5*C20+$K$6*C20*C20+$K$7*D20+$K$8*C20*D20+$K$9*C20*C20*D20+$K$10*D20*D20+$K$11*C20*D20*D20+$K$12*C20*C20*D20*D20+$K$13*B20+$K$14*C20*B20+$K$15*C20*C20*B20+$K$16*D20*B20+$K$17*C20*D20*B20+$K$18*C20*C20*D20*B20+$K$19*D20*D20*B20+$K$20*C20*D20*D20*B20+$K$21*C20*C20*D20*D20*B20</f>
        <v>-18.605443847013284</v>
      </c>
      <c r="G20">
        <f>A20-F20</f>
        <v>-0.19575932718431588</v>
      </c>
      <c r="J20" t="s">
        <v>30</v>
      </c>
      <c r="K20">
        <f>-1/5000000</f>
        <v>-1.9999999999999999E-7</v>
      </c>
    </row>
    <row r="21" spans="1:11">
      <c r="A21" s="18">
        <v>-39.296000173094697</v>
      </c>
      <c r="B21" s="24">
        <v>-30.440100000000001</v>
      </c>
      <c r="C21" s="20">
        <v>-0.1295</v>
      </c>
      <c r="D21" s="18">
        <v>-187</v>
      </c>
      <c r="F21">
        <f>$K$4+$K$5*C21+$K$6*C21*C21+$K$7*D21+$K$8*C21*D21+$K$9*C21*C21*D21+$K$10*D21*D21+$K$11*C21*D21*D21+$K$12*C21*C21*D21*D21+$K$13*B21+$K$14*C21*B21+$K$15*C21*C21*B21+$K$16*D21*B21+$K$17*C21*D21*B21+$K$18*C21*C21*D21*B21+$K$19*D21*D21*B21+$K$20*C21*D21*D21*B21+$K$21*C21*C21*D21*D21*B21</f>
        <v>-40.364257728902651</v>
      </c>
      <c r="G21">
        <f>A21-F21</f>
        <v>1.0682575558079535</v>
      </c>
      <c r="J21" t="s">
        <v>52</v>
      </c>
      <c r="K21">
        <f>-1/125000000</f>
        <v>-8.0000000000000005E-9</v>
      </c>
    </row>
    <row r="22" spans="1:11">
      <c r="B22" s="14"/>
    </row>
    <row r="23" spans="1:11">
      <c r="A23">
        <v>42.709055765004102</v>
      </c>
      <c r="B23" s="14">
        <v>41.633299999999998</v>
      </c>
      <c r="C23" s="15">
        <v>1.1220000000000001</v>
      </c>
      <c r="D23">
        <v>-187</v>
      </c>
      <c r="F23">
        <f>$K$4+$K$5*C23+$K$6*C23*C23+$K$7*D23+$K$8*C23*D23+$K$9*C23*C23*D23+$K$10*D23*D23+$K$11*C23*D23*D23+$K$12*C23*C23*D23*D23+$K$13*B23+$K$14*C23*B23+$K$15*C23*C23*B23+$K$16*D23*B23+$K$17*C23*D23*B23+$K$18*C23*C23*D23*B23+$K$19*D23*D23*B23+$K$20*C23*D23*D23*B23+$K$21*C23*C23*D23*D23*B23</f>
        <v>43.52431868150871</v>
      </c>
      <c r="G23">
        <f>A23-F23</f>
        <v>-0.81526291650460792</v>
      </c>
    </row>
    <row r="24" spans="1:11">
      <c r="A24">
        <v>22.218565326719101</v>
      </c>
      <c r="B24" s="14">
        <v>22.523499999999999</v>
      </c>
      <c r="C24" s="15">
        <v>1.1220000000000001</v>
      </c>
      <c r="D24">
        <v>-187</v>
      </c>
      <c r="F24">
        <f>$K$4+$K$5*C24+$K$6*C24*C24+$K$7*D24+$K$8*C24*D24+$K$9*C24*C24*D24+$K$10*D24*D24+$K$11*C24*D24*D24+$K$12*C24*C24*D24*D24+$K$13*B24+$K$14*C24*B24+$K$15*C24*C24*B24+$K$16*D24*B24+$K$17*C24*D24*B24+$K$18*C24*C24*D24*B24+$K$19*D24*D24*B24+$K$20*C24*D24*D24*B24+$K$21*C24*C24*D24*D24*B24</f>
        <v>22.252456178829615</v>
      </c>
      <c r="G24">
        <f>A24-F24</f>
        <v>-3.3890852110513237E-2</v>
      </c>
    </row>
    <row r="25" spans="1:11">
      <c r="A25">
        <v>1.7094000444164801</v>
      </c>
      <c r="B25" s="14">
        <v>4.2347900000000003</v>
      </c>
      <c r="C25" s="15">
        <v>1.1220000000000001</v>
      </c>
      <c r="D25">
        <v>-187</v>
      </c>
      <c r="F25">
        <f>$K$4+$K$5*C25+$K$6*C25*C25+$K$7*D25+$K$8*C25*D25+$K$9*C25*C25*D25+$K$10*D25*D25+$K$11*C25*D25*D25+$K$12*C25*C25*D25*D25+$K$13*B25+$K$14*C25*B25+$K$15*C25*C25*B25+$K$16*D25*B25+$K$17*C25*D25*B25+$K$18*C25*C25*D25*B25+$K$19*D25*D25*B25+$K$20*C25*D25*D25*B25+$K$21*C25*C25*D25*D25*B25</f>
        <v>1.8945809278394294</v>
      </c>
      <c r="G25">
        <f>A25-F25</f>
        <v>-0.18518088342294936</v>
      </c>
    </row>
    <row r="26" spans="1:11">
      <c r="A26">
        <v>-18.8012031741976</v>
      </c>
      <c r="B26" s="14">
        <v>-14.026899999999999</v>
      </c>
      <c r="C26" s="15">
        <v>1.1220000000000001</v>
      </c>
      <c r="D26">
        <v>-187</v>
      </c>
      <c r="F26">
        <f>$K$4+$K$5*C26+$K$6*C26*C26+$K$7*D26+$K$8*C26*D26+$K$9*C26*C26*D26+$K$10*D26*D26+$K$11*C26*D26*D26+$K$12*C26*C26*D26*D26+$K$13*B26+$K$14*C26*B26+$K$15*C26*C26*B26+$K$16*D26*B26+$K$17*C26*D26*B26+$K$18*C26*C26*D26*B26+$K$19*D26*D26*B26+$K$20*C26*D26*D26*B26+$K$21*C26*C26*D26*D26*B26</f>
        <v>-18.433217309010242</v>
      </c>
      <c r="G26">
        <f>A26-F26</f>
        <v>-0.36798586518735732</v>
      </c>
    </row>
    <row r="27" spans="1:11">
      <c r="A27">
        <v>-39.296000173094697</v>
      </c>
      <c r="B27" s="14">
        <v>-33.386400000000002</v>
      </c>
      <c r="C27" s="15">
        <v>1.1220000000000001</v>
      </c>
      <c r="D27">
        <v>-187</v>
      </c>
      <c r="F27">
        <f>$K$4+$K$5*C27+$K$6*C27*C27+$K$7*D27+$K$8*C27*D27+$K$9*C27*C27*D27+$K$10*D27*D27+$K$11*C27*D27*D27+$K$12*C27*C27*D27*D27+$K$13*B27+$K$14*C27*B27+$K$15*C27*C27*B27+$K$16*D27*B27+$K$17*C27*D27*B27+$K$18*C27*C27*D27*B27+$K$19*D27*D27*B27+$K$20*C27*D27*D27*B27+$K$21*C27*C27*D27*D27*B27</f>
        <v>-39.983030604838362</v>
      </c>
      <c r="G27">
        <f>A27-F27</f>
        <v>0.68703043174366485</v>
      </c>
    </row>
    <row r="28" spans="1:11">
      <c r="B28" s="14"/>
    </row>
    <row r="29" spans="1:11">
      <c r="A29" s="30">
        <v>42.709055765004102</v>
      </c>
      <c r="B29" s="14">
        <v>45.220700000000001</v>
      </c>
      <c r="C29" s="15">
        <v>2.3279999999999998</v>
      </c>
      <c r="D29">
        <v>-187</v>
      </c>
      <c r="F29">
        <f>$K$4+$K$5*C29+$K$6*C29*C29+$K$7*D29+$K$8*C29*D29+$K$9*C29*C29*D29+$K$10*D29*D29+$K$11*C29*D29*D29+$K$12*C29*C29*D29*D29+$K$13*B29+$K$14*C29*B29+$K$15*C29*C29*B29+$K$16*D29*B29+$K$17*C29*D29*B29+$K$18*C29*C29*D29*B29+$K$19*D29*D29*B29+$K$20*C29*D29*D29*B29+$K$21*C29*C29*D29*D29*B29</f>
        <v>42.590015052556211</v>
      </c>
      <c r="G29">
        <f>A29-F29</f>
        <v>0.11904071244789094</v>
      </c>
    </row>
    <row r="30" spans="1:11">
      <c r="A30">
        <v>22.218565326719101</v>
      </c>
      <c r="B30" s="14">
        <v>26.581</v>
      </c>
      <c r="C30" s="15">
        <v>2.3279999999999998</v>
      </c>
      <c r="D30">
        <v>-187</v>
      </c>
      <c r="F30">
        <f>$K$4+$K$5*C30+$K$6*C30*C30+$K$7*D30+$K$8*C30*D30+$K$9*C30*C30*D30+$K$10*D30*D30+$K$11*C30*D30*D30+$K$12*C30*C30*D30*D30+$K$13*B30+$K$14*C30*B30+$K$15*C30*C30*B30+$K$16*D30*B30+$K$17*C30*D30*B30+$K$18*C30*C30*D30*B30+$K$19*D30*D30*B30+$K$20*C30*D30*D30*B30+$K$21*C30*C30*D30*D30*B30</f>
        <v>23.627814609513365</v>
      </c>
      <c r="G30">
        <f>A30-F30</f>
        <v>-1.4092492827942635</v>
      </c>
    </row>
    <row r="31" spans="1:11">
      <c r="A31">
        <v>1.7094000444164801</v>
      </c>
      <c r="B31" s="14">
        <v>5.4777899999999997</v>
      </c>
      <c r="C31" s="15">
        <v>2.3279999999999998</v>
      </c>
      <c r="D31">
        <v>-187</v>
      </c>
      <c r="F31">
        <f>$K$4+$K$5*C31+$K$6*C31*C31+$K$7*D31+$K$8*C31*D31+$K$9*C31*C31*D31+$K$10*D31*D31+$K$11*C31*D31*D31+$K$12*C31*C31*D31*D31+$K$13*B31+$K$14*C31*B31+$K$15*C31*C31*B31+$K$16*D31*B31+$K$17*C31*D31*B31+$K$18*C31*C31*D31*B31+$K$19*D31*D31*B31+$K$20*C31*D31*D31*B31+$K$21*C31*C31*D31*D31*B31</f>
        <v>2.1594809983701659</v>
      </c>
      <c r="G31">
        <f>A31-F31</f>
        <v>-0.45008095395368586</v>
      </c>
    </row>
    <row r="32" spans="1:11">
      <c r="A32">
        <v>-18.8012031741976</v>
      </c>
      <c r="B32" s="14">
        <v>-15.5466</v>
      </c>
      <c r="C32" s="15">
        <v>2.3279999999999998</v>
      </c>
      <c r="D32">
        <v>-187</v>
      </c>
      <c r="F32">
        <f>$K$4+$K$5*C32+$K$6*C32*C32+$K$7*D32+$K$8*C32*D32+$K$9*C32*C32*D32+$K$10*D32*D32+$K$11*C32*D32*D32+$K$12*C32*C32*D32*D32+$K$13*B32+$K$14*C32*B32+$K$15*C32*C32*B32+$K$16*D32*B32+$K$17*C32*D32*B32+$K$18*C32*C32*D32*B32+$K$19*D32*D32*B32+$K$20*C32*D32*D32*B32+$K$21*C32*C32*D32*D32*B32</f>
        <v>-19.228668884552061</v>
      </c>
      <c r="G32">
        <f>A32-F32</f>
        <v>0.42746571035446124</v>
      </c>
    </row>
    <row r="33" spans="1:9">
      <c r="A33">
        <v>-39.296000173094697</v>
      </c>
      <c r="B33" s="14">
        <v>-37.355699999999999</v>
      </c>
      <c r="C33" s="15">
        <v>2.3279999999999998</v>
      </c>
      <c r="D33">
        <v>-187</v>
      </c>
      <c r="F33">
        <f>$K$4+$K$5*C33+$K$6*C33*C33+$K$7*D33+$K$8*C33*D33+$K$9*C33*C33*D33+$K$10*D33*D33+$K$11*C33*D33*D33+$K$12*C33*C33*D33*D33+$K$13*B33+$K$14*C33*B33+$K$15*C33*C33*B33+$K$16*D33*B33+$K$17*C33*D33*B33+$K$18*C33*C33*D33*B33+$K$19*D33*D33*B33+$K$20*C33*D33*D33*B33+$K$21*C33*C33*D33*D33*B33</f>
        <v>-41.415105666386815</v>
      </c>
      <c r="G33" s="1">
        <f>A33-F33</f>
        <v>2.1191054932921176</v>
      </c>
    </row>
    <row r="35" spans="1:9" s="21" customFormat="1"/>
    <row r="37" spans="1:9">
      <c r="A37" t="s">
        <v>53</v>
      </c>
      <c r="B37" t="s">
        <v>47</v>
      </c>
      <c r="C37" s="12" t="s">
        <v>48</v>
      </c>
      <c r="D37" t="s">
        <v>54</v>
      </c>
      <c r="E37" t="s">
        <v>54</v>
      </c>
      <c r="F37" t="s">
        <v>55</v>
      </c>
      <c r="G37" t="s">
        <v>55</v>
      </c>
      <c r="H37" s="12" t="s">
        <v>7</v>
      </c>
    </row>
    <row r="38" spans="1:9">
      <c r="A38" s="24"/>
      <c r="C38" s="15"/>
      <c r="F38" s="34"/>
      <c r="H38" s="1" t="s">
        <v>1</v>
      </c>
      <c r="I38" s="1">
        <v>-1.9470529999999999</v>
      </c>
    </row>
    <row r="39" spans="1:9">
      <c r="A39">
        <v>22.218565326719101</v>
      </c>
      <c r="B39" s="14">
        <v>13.029299999999999</v>
      </c>
      <c r="C39" s="15">
        <v>-2.6640000000000001</v>
      </c>
      <c r="D39">
        <f>$I$38+$I$39*C39+$I$40*C39*C39+$I$41*B39+$I$42*B39*C39+$I$43*B39*C39*C39</f>
        <v>22.349142615320169</v>
      </c>
      <c r="E39">
        <f>$I$46 + $I$47*C39+$I$48* C39*C39 + $I$49* B39+ $I$50* C39*B39 + $I$51* C39*C39*B39+$I$52*B39*B39 + $I$53*B39*B39*C39+$I$54*C39*C39*B39*B39</f>
        <v>22.243119601615046</v>
      </c>
      <c r="F39" s="34">
        <f>A39-D39</f>
        <v>-0.13057728860106721</v>
      </c>
      <c r="G39">
        <f>A39-E39</f>
        <v>-2.4554274895944417E-2</v>
      </c>
      <c r="H39" s="1" t="s">
        <v>2</v>
      </c>
      <c r="I39" s="1">
        <v>-0.68815400000000004</v>
      </c>
    </row>
    <row r="40" spans="1:9">
      <c r="A40">
        <v>1.7094000444164801</v>
      </c>
      <c r="B40" s="14">
        <v>1.02207</v>
      </c>
      <c r="C40" s="15">
        <v>-2.6640000000000001</v>
      </c>
      <c r="D40">
        <f>$I$38+$I$39*C40+$I$40*C40*C40+$I$41*B40+$I$42*B40*C40+$I$43*B40*C40*C40</f>
        <v>1.9996113263015836</v>
      </c>
      <c r="E40">
        <f>$I$46 + $I$47*C40+$I$48* C40*C40 + $I$49* B40+ $I$50* C40*B40 + $I$51* C40*C40*B40+$I$52*B40*B40 + $I$53*B40*B40*C40+$I$54*C40*C40*B40*B40</f>
        <v>1.3536085208410165</v>
      </c>
      <c r="F40" s="34">
        <f>A40-D40</f>
        <v>-0.29021128188510348</v>
      </c>
      <c r="G40">
        <f>A40-E40</f>
        <v>0.35579152357546362</v>
      </c>
      <c r="H40" s="1" t="s">
        <v>3</v>
      </c>
      <c r="I40" s="1">
        <v>5.3719999999999997E-2</v>
      </c>
    </row>
    <row r="41" spans="1:9">
      <c r="A41">
        <v>-18.8012031741976</v>
      </c>
      <c r="B41" s="14">
        <v>-11.013400000000001</v>
      </c>
      <c r="C41" s="15">
        <v>-2.6640000000000001</v>
      </c>
      <c r="D41">
        <f>$I$38+$I$39*C41+$I$40*C41*C41+$I$41*B41+$I$42*B41*C41+$I$43*B41*C41*C41</f>
        <v>-18.397780357129527</v>
      </c>
      <c r="E41">
        <f>$I$46 + $I$47*C41+$I$48* C41*C41 + $I$49* B41+ $I$50* C41*B41 + $I$51* C41*C41*B41+$I$52*B41*B41 + $I$53*B41*B41*C41+$I$54*C41*C41*B41*B41</f>
        <v>-18.416905301122835</v>
      </c>
      <c r="F41" s="34">
        <f>A41-D41</f>
        <v>-0.4034228170680727</v>
      </c>
      <c r="G41">
        <f>A41-E41</f>
        <v>-0.3842978730747646</v>
      </c>
      <c r="H41" s="1" t="s">
        <v>4</v>
      </c>
      <c r="I41">
        <v>1.2239990000000001</v>
      </c>
    </row>
    <row r="42" spans="1:9">
      <c r="A42" s="2"/>
      <c r="B42" s="14"/>
      <c r="C42" s="15"/>
      <c r="F42" s="34"/>
      <c r="H42" t="s">
        <v>5</v>
      </c>
      <c r="I42">
        <v>-0.13578999999999999</v>
      </c>
    </row>
    <row r="43" spans="1:9">
      <c r="B43" s="14"/>
      <c r="F43" s="34"/>
      <c r="H43" t="s">
        <v>6</v>
      </c>
      <c r="I43">
        <v>1.5363E-2</v>
      </c>
    </row>
    <row r="44" spans="1:9">
      <c r="A44">
        <v>42.709055765004102</v>
      </c>
      <c r="B44" s="14">
        <v>29.418500000000002</v>
      </c>
      <c r="C44" s="15">
        <v>-1.3819999999999999</v>
      </c>
      <c r="D44">
        <f>$I$38+$I$39*C44+$I$40*C44*C44+$I$41*B44+$I$42*B44*C44+$I$43*B44*C44*C44</f>
        <v>41.498722006627425</v>
      </c>
      <c r="E44">
        <f>$I$46 + $I$47*C44+$I$48* C44*C44 + $I$49* B44+ $I$50* C44*B44 + $I$51* C44*C44*B44+$I$52*B44*B44 + $I$53*B44*B44*C44+$I$54*C44*C44*B44*B44</f>
        <v>42.457569123102537</v>
      </c>
      <c r="F44" s="34">
        <f>A44-D44</f>
        <v>1.2103337583766773</v>
      </c>
      <c r="G44">
        <f>A44-E44</f>
        <v>0.25148664190156467</v>
      </c>
    </row>
    <row r="45" spans="1:9">
      <c r="A45">
        <v>22.218565326719101</v>
      </c>
      <c r="B45" s="14">
        <v>16.196899999999999</v>
      </c>
      <c r="C45" s="15">
        <v>-1.3819999999999999</v>
      </c>
      <c r="D45">
        <f>$I$38+$I$39*C45+$I$40*C45*C45+$I$41*B45+$I$42*B45*C45+$I$43*B45*C45*C45</f>
        <v>22.446357503232928</v>
      </c>
      <c r="E45">
        <f>$I$46 + $I$47*C45+$I$48* C45*C45 + $I$49* B45+ $I$50* C45*B45 + $I$51* C45*C45*B45+$I$52*B45*B45 + $I$53*B45*B45*C45+$I$54*C45*C45*B45*B45</f>
        <v>22.50276671521857</v>
      </c>
      <c r="F45" s="34">
        <f>A45-D45</f>
        <v>-0.22779217651382666</v>
      </c>
      <c r="G45">
        <f>A45-E45</f>
        <v>-0.28420138849946852</v>
      </c>
      <c r="H45" t="s">
        <v>56</v>
      </c>
    </row>
    <row r="46" spans="1:9">
      <c r="A46">
        <v>1.7094000444164801</v>
      </c>
      <c r="B46" s="14">
        <v>1.94634</v>
      </c>
      <c r="C46" s="15">
        <v>-1.3819999999999999</v>
      </c>
      <c r="D46">
        <f>$I$38+$I$39*C46+$I$40*C46*C46+$I$41*B46+$I$42*B46*C46+$I$43*B46*C46*C46</f>
        <v>1.9112586122141721</v>
      </c>
      <c r="E46">
        <f>$I$46 + $I$47*C46+$I$48* C46*C46 + $I$49* B46+ $I$50* C46*B46 + $I$51* C46*C46*B46+$I$52*B46*B46 + $I$53*B46*B46*C46+$I$54*C46*C46*B46*B46</f>
        <v>1.608064579212426</v>
      </c>
      <c r="F46" s="34">
        <f>A46-D46</f>
        <v>-0.20185856779769207</v>
      </c>
      <c r="G46">
        <f>A46-E46</f>
        <v>0.10133546520405412</v>
      </c>
      <c r="H46" t="s">
        <v>32</v>
      </c>
      <c r="I46">
        <v>-2.160787</v>
      </c>
    </row>
    <row r="47" spans="1:9">
      <c r="A47">
        <v>-18.8012031741976</v>
      </c>
      <c r="B47" s="14">
        <v>-12.405200000000001</v>
      </c>
      <c r="C47" s="15">
        <v>-1.3819999999999999</v>
      </c>
      <c r="D47">
        <f>$I$38+$I$39*C47+$I$40*C47*C47+$I$41*B47+$I$42*B47*C47+$I$43*B47*C47*C47</f>
        <v>-18.769352755929344</v>
      </c>
      <c r="E47">
        <f>$I$46 + $I$47*C47+$I$48* C47*C47 + $I$49* B47+ $I$50* C47*B47 + $I$51* C47*C47*B47+$I$52*B47*B47 + $I$53*B47*B47*C47+$I$54*C47*C47*B47*B47</f>
        <v>-18.791893535519769</v>
      </c>
      <c r="F47" s="34">
        <f>A47-D47</f>
        <v>-3.1850418268255964E-2</v>
      </c>
      <c r="G47">
        <f>A47-E47</f>
        <v>-9.3096386778306339E-3</v>
      </c>
      <c r="H47" t="s">
        <v>33</v>
      </c>
      <c r="I47">
        <v>-0.72578500000000001</v>
      </c>
    </row>
    <row r="48" spans="1:9">
      <c r="A48">
        <v>-39.296000173094697</v>
      </c>
      <c r="B48" s="14">
        <v>-27.4421</v>
      </c>
      <c r="C48" s="15">
        <v>-1.3819999999999999</v>
      </c>
      <c r="D48">
        <f>$I$38+$I$39*C48+$I$40*C48*C48+$I$41*B48+$I$42*B48*C48+$I$43*B48*C48*C48</f>
        <v>-40.437569900684352</v>
      </c>
      <c r="E48">
        <f>$I$46 + $I$47*C48+$I$48* C48*C48 + $I$49* B48+ $I$50* C48*B48 + $I$51* C48*C48*B48+$I$52*B48*B48 + $I$53*B48*B48*C48+$I$54*C48*C48*B48*B48</f>
        <v>-39.474036717032021</v>
      </c>
      <c r="F48" s="34">
        <f>A48-D48</f>
        <v>1.1415697275896548</v>
      </c>
      <c r="G48">
        <f>A48-E48</f>
        <v>0.17803654393732415</v>
      </c>
      <c r="H48" t="s">
        <v>34</v>
      </c>
      <c r="I48">
        <v>-2.0216999999999999E-2</v>
      </c>
    </row>
    <row r="49" spans="1:9">
      <c r="B49" s="14"/>
      <c r="F49" s="34"/>
      <c r="H49" t="s">
        <v>35</v>
      </c>
      <c r="I49">
        <v>1.2241709999999999</v>
      </c>
    </row>
    <row r="50" spans="1:9">
      <c r="A50" s="18">
        <v>42.709055765004102</v>
      </c>
      <c r="B50" s="24">
        <v>36.278399999999998</v>
      </c>
      <c r="C50" s="20">
        <v>-0.1295</v>
      </c>
      <c r="D50">
        <f>$I$38+$I$39*C50+$I$40*C50*C50+$I$41*B50+$I$42*B50*C50+$I$43*B50*C50*C50</f>
        <v>43.19498456812105</v>
      </c>
      <c r="E50">
        <f>$I$46 + $I$47*C50+$I$48* C50*C50 + $I$49* B50+ $I$50* C50*B50 + $I$51* C50*C50*B50+$I$52*B50*B50 + $I$53*B50*B50*C50+$I$54*C50*C50*B50*B50</f>
        <v>43.360353195351671</v>
      </c>
      <c r="F50" s="34">
        <f>A50-D50</f>
        <v>-0.48592880311694842</v>
      </c>
      <c r="G50">
        <f>A50-E50</f>
        <v>-0.65129743034756871</v>
      </c>
      <c r="H50" t="s">
        <v>36</v>
      </c>
      <c r="I50">
        <v>-0.13557900000000001</v>
      </c>
    </row>
    <row r="51" spans="1:9">
      <c r="A51" s="18">
        <v>22.218565326719101</v>
      </c>
      <c r="B51" s="24">
        <v>19.205300000000001</v>
      </c>
      <c r="C51" s="20">
        <v>-0.1295</v>
      </c>
      <c r="D51">
        <f>$I$38+$I$39*C51+$I$40*C51*C51+$I$41*B51+$I$42*B51*C51+$I$43*B51*C51*C51</f>
        <v>21.992901370430058</v>
      </c>
      <c r="E51">
        <f>$I$46 + $I$47*C51+$I$48* C51*C51 + $I$49* B51+ $I$50* C51*B51 + $I$51* C51*C51*B51+$I$52*B51*B51 + $I$53*B51*B51*C51+$I$54*C51*C51*B51*B51</f>
        <v>21.889090953405745</v>
      </c>
      <c r="F51" s="34">
        <f>A51-D51</f>
        <v>0.22566395628904345</v>
      </c>
      <c r="G51">
        <f>A51-E51</f>
        <v>0.32947437331335649</v>
      </c>
      <c r="H51" t="s">
        <v>37</v>
      </c>
      <c r="I51">
        <v>1.3762E-2</v>
      </c>
    </row>
    <row r="52" spans="1:9">
      <c r="A52" s="18">
        <v>1.7094000444164801</v>
      </c>
      <c r="B52" s="24">
        <v>2.98645</v>
      </c>
      <c r="C52" s="20">
        <v>-0.1295</v>
      </c>
      <c r="D52">
        <f>$I$38+$I$39*C52+$I$40*C52*C52+$I$41*B52+$I$42*B52*C52+$I$43*B52*C52*C52</f>
        <v>1.8516612282841978</v>
      </c>
      <c r="E52">
        <f>$I$46 + $I$47*C52+$I$48* C52*C52 + $I$49* B52+ $I$50* C52*B52 + $I$51* C52*C52*B52+$I$52*B52*B52 + $I$53*B52*B52*C52+$I$54*C52*C52*B52*B52</f>
        <v>1.6444278358316322</v>
      </c>
      <c r="F52" s="34">
        <f>A52-D52</f>
        <v>-0.14226118386771769</v>
      </c>
      <c r="G52">
        <f>A52-E52</f>
        <v>6.4972208584847868E-2</v>
      </c>
      <c r="H52" t="s">
        <v>38</v>
      </c>
      <c r="I52">
        <v>2.13E-4</v>
      </c>
    </row>
    <row r="53" spans="1:9">
      <c r="A53" s="18">
        <v>-18.8012031741976</v>
      </c>
      <c r="B53" s="24">
        <v>-13.1571</v>
      </c>
      <c r="C53" s="20">
        <v>-0.1295</v>
      </c>
      <c r="D53">
        <f>$I$38+$I$39*C53+$I$40*C53*C53+$I$41*B53+$I$42*B53*C53+$I$43*B53*C53*C53</f>
        <v>-18.196068252951456</v>
      </c>
      <c r="E53">
        <f>$I$46 + $I$47*C53+$I$48* C53*C53 + $I$49* B53+ $I$50* C53*B53 + $I$51* C53*C53*B53+$I$52*B53*B53 + $I$53*B53*B53*C53+$I$54*C53*C53*B53*B53</f>
        <v>-18.358896061484661</v>
      </c>
      <c r="F53" s="34">
        <f>A53-D53</f>
        <v>-0.60513492124614388</v>
      </c>
      <c r="G53">
        <f>A53-E53</f>
        <v>-0.44230711271293899</v>
      </c>
      <c r="H53" t="s">
        <v>39</v>
      </c>
      <c r="I53">
        <v>-4.8700000000000002E-4</v>
      </c>
    </row>
    <row r="54" spans="1:9">
      <c r="A54" s="18">
        <v>-39.296000173094697</v>
      </c>
      <c r="B54" s="24">
        <v>-30.440100000000001</v>
      </c>
      <c r="C54" s="20">
        <v>-0.1295</v>
      </c>
      <c r="D54">
        <f>$I$38+$I$39*C54+$I$40*C54*C54+$I$41*B54+$I$42*B54*C54+$I$43*B54*C54*C54</f>
        <v>-39.658813970231463</v>
      </c>
      <c r="E54">
        <f>$I$46 + $I$47*C54+$I$48* C54*C54 + $I$49* B54+ $I$50* C54*B54 + $I$51* C54*C54*B54+$I$52*B54*B54 + $I$53*B54*B54*C54+$I$54*C54*C54*B54*B54</f>
        <v>-39.611166216399177</v>
      </c>
      <c r="F54" s="34">
        <f>A54-D54</f>
        <v>0.36281379713676642</v>
      </c>
      <c r="G54">
        <f>A54-E54</f>
        <v>0.31516604330447962</v>
      </c>
      <c r="H54" t="s">
        <v>40</v>
      </c>
      <c r="I54">
        <v>3.5599999999999998E-4</v>
      </c>
    </row>
    <row r="55" spans="1:9">
      <c r="B55" s="14"/>
      <c r="F55" s="34"/>
    </row>
    <row r="56" spans="1:9">
      <c r="A56">
        <v>42.709055765004102</v>
      </c>
      <c r="B56" s="14">
        <v>41.633299999999998</v>
      </c>
      <c r="C56" s="15">
        <v>1.1220000000000001</v>
      </c>
      <c r="D56">
        <f>$I$38+$I$39*C56+$I$40*C56*C56+$I$41*B56+$I$42*B56*C56+$I$43*B56*C56*C56</f>
        <v>42.769681953055098</v>
      </c>
      <c r="E56">
        <f>$I$46 + $I$47*C56+$I$48* C56*C56 + $I$49* B56+ $I$50* C56*B56 + $I$51* C56*C56*B56+$I$52*B56*B56 + $I$53*B56*B56*C56+$I$54*C56*C56*B56*B56</f>
        <v>42.552651901788224</v>
      </c>
      <c r="F56" s="34">
        <f>A56-D56</f>
        <v>-6.0626188050996177E-2</v>
      </c>
      <c r="G56">
        <f>A56-E56</f>
        <v>0.1564038632158784</v>
      </c>
    </row>
    <row r="57" spans="1:9">
      <c r="A57">
        <v>22.218565326719101</v>
      </c>
      <c r="B57" s="14">
        <v>22.523499999999999</v>
      </c>
      <c r="C57" s="15">
        <v>1.1220000000000001</v>
      </c>
      <c r="D57">
        <f>$I$38+$I$39*C57+$I$40*C57*C57+$I$41*B57+$I$42*B57*C57+$I$43*B57*C57*C57</f>
        <v>21.921217792639961</v>
      </c>
      <c r="E57">
        <f>$I$46 + $I$47*C57+$I$48* C57*C57 + $I$49* B57+ $I$50* C57*B57 + $I$51* C57*C57*B57+$I$52*B57*B57 + $I$53*B57*B57*C57+$I$54*C57*C57*B57*B57</f>
        <v>21.594207433781239</v>
      </c>
      <c r="F57" s="34">
        <f>A57-D57</f>
        <v>0.29734753407914027</v>
      </c>
      <c r="G57">
        <f>A57-E57</f>
        <v>0.62435789293786215</v>
      </c>
    </row>
    <row r="58" spans="1:9">
      <c r="A58">
        <v>1.7094000444164801</v>
      </c>
      <c r="B58" s="14">
        <v>4.2347900000000003</v>
      </c>
      <c r="C58" s="15">
        <v>1.1220000000000001</v>
      </c>
      <c r="D58">
        <f>$I$38+$I$39*C58+$I$40*C58*C58+$I$41*B58+$I$42*B58*C58+$I$43*B58*C58*C58</f>
        <v>1.9685487445480931</v>
      </c>
      <c r="E58">
        <f>$I$46 + $I$47*C58+$I$48* C58*C58 + $I$49* B58+ $I$50* C58*B58 + $I$51* C58*C58*B58+$I$52*B58*B58 + $I$53*B58*B58*C58+$I$54*C58*C58*B58*B58</f>
        <v>1.6147683263921608</v>
      </c>
      <c r="F58" s="34">
        <f>A58-D58</f>
        <v>-0.25914870013161306</v>
      </c>
      <c r="G58">
        <f>A58-E58</f>
        <v>9.4631718024319245E-2</v>
      </c>
    </row>
    <row r="59" spans="1:9">
      <c r="A59">
        <v>-18.8012031741976</v>
      </c>
      <c r="B59" s="14">
        <v>-14.026899999999999</v>
      </c>
      <c r="C59" s="15">
        <v>1.1220000000000001</v>
      </c>
      <c r="D59">
        <f>$I$38+$I$39*C59+$I$40*C59*C59+$I$41*B59+$I$42*B59*C59+$I$43*B59*C59*C59</f>
        <v>-17.954641946804596</v>
      </c>
      <c r="E59">
        <f>$I$46 + $I$47*C59+$I$48* C59*C59 + $I$49* B59+ $I$50* C59*B59 + $I$51* C59*C59*B59+$I$52*B59*B59 + $I$53*B59*B59*C59+$I$54*C59*C59*B59*B59</f>
        <v>-18.258561318323892</v>
      </c>
      <c r="F59" s="34">
        <f>A59-D59</f>
        <v>-0.84656122739300343</v>
      </c>
      <c r="G59">
        <f>A59-E59</f>
        <v>-0.54264185587370761</v>
      </c>
    </row>
    <row r="60" spans="1:9">
      <c r="A60">
        <v>-39.296000173094697</v>
      </c>
      <c r="B60" s="14">
        <v>-33.386400000000002</v>
      </c>
      <c r="C60" s="15">
        <v>1.1220000000000001</v>
      </c>
      <c r="D60">
        <f>$I$38+$I$39*C60+$I$40*C60*C60+$I$41*B60+$I$42*B60*C60+$I$43*B60*C60*C60</f>
        <v>-39.075524526086269</v>
      </c>
      <c r="E60">
        <f>$I$46 + $I$47*C60+$I$48* C60*C60 + $I$49* B60+ $I$50* C60*B60 + $I$51* C60*C60*B60+$I$52*B60*B60 + $I$53*B60*B60*C60+$I$54*C60*C60*B60*B60</f>
        <v>-39.243010802498574</v>
      </c>
      <c r="F60" s="34">
        <f>A60-D60</f>
        <v>-0.2204756470084277</v>
      </c>
      <c r="G60">
        <f>A60-E60</f>
        <v>-5.2989370596122853E-2</v>
      </c>
    </row>
    <row r="61" spans="1:9">
      <c r="B61" s="14"/>
      <c r="F61" s="34"/>
    </row>
    <row r="62" spans="1:9">
      <c r="A62" s="30">
        <v>42.709055765004102</v>
      </c>
      <c r="B62" s="14">
        <v>45.220700000000001</v>
      </c>
      <c r="C62" s="15">
        <v>2.3279999999999998</v>
      </c>
      <c r="D62">
        <f>$I$38+$I$39*C62+$I$40*C62*C62+$I$41*B62+$I$42*B62*C62+$I$43*B62*C62*C62</f>
        <v>41.562152052562546</v>
      </c>
      <c r="E62">
        <f>$I$46 + $I$47*C62+$I$48* C62*C62 + $I$49* B62+ $I$50* C62*B62 + $I$51* C62*C62*B62+$I$52*B62*B62 + $I$53*B62*B62*C62+$I$54*C62*C62*B62*B62</f>
        <v>42.56029851316886</v>
      </c>
      <c r="F62" s="34">
        <f>A62-D62</f>
        <v>1.1469037124415564</v>
      </c>
      <c r="G62">
        <f>A62-E62</f>
        <v>0.14875725183524224</v>
      </c>
    </row>
    <row r="63" spans="1:9">
      <c r="A63">
        <v>22.218565326719101</v>
      </c>
      <c r="B63" s="14">
        <v>26.581</v>
      </c>
      <c r="C63" s="15">
        <v>2.3279999999999998</v>
      </c>
      <c r="D63">
        <f>$I$38+$I$39*C63+$I$40*C63*C63+$I$41*B63+$I$42*B63*C63+$I$43*B63*C63*C63</f>
        <v>23.087582105636354</v>
      </c>
      <c r="E63">
        <f>$I$46 + $I$47*C63+$I$48* C63*C63 + $I$49* B63+ $I$50* C63*B63 + $I$51* C63*C63*B63+$I$52*B63*B63 + $I$53*B63*B63*C63+$I$54*C63*C63*B63*B63</f>
        <v>22.885178544807687</v>
      </c>
      <c r="F63" s="34">
        <f>A63-D63</f>
        <v>-0.86901677891725271</v>
      </c>
      <c r="G63">
        <f>A63-E63</f>
        <v>-0.66661321808858531</v>
      </c>
    </row>
    <row r="64" spans="1:9">
      <c r="A64">
        <v>1.7094000444164801</v>
      </c>
      <c r="B64" s="14">
        <v>5.4777899999999997</v>
      </c>
      <c r="C64" s="15">
        <v>2.3279999999999998</v>
      </c>
      <c r="D64">
        <f>$I$38+$I$39*C64+$I$40*C64*C64+$I$41*B64+$I$42*B64*C64+$I$43*B64*C64*C64</f>
        <v>2.1713265194588875</v>
      </c>
      <c r="E64">
        <f>$I$46 + $I$47*C64+$I$48* C64*C64 + $I$49* B64+ $I$50* C64*B64 + $I$51* C64*C64*B64+$I$52*B64*B64 + $I$53*B64*B64*C64+$I$54*C64*C64*B64*B64</f>
        <v>1.4556485609975394</v>
      </c>
      <c r="F64" s="34">
        <f>A64-D64</f>
        <v>-0.46192647504240747</v>
      </c>
      <c r="G64">
        <f>A64-E64</f>
        <v>0.25375148341894072</v>
      </c>
    </row>
    <row r="65" spans="1:7">
      <c r="A65">
        <v>-18.8012031741976</v>
      </c>
      <c r="B65" s="14">
        <v>-15.5466</v>
      </c>
      <c r="C65" s="15">
        <v>2.3279999999999998</v>
      </c>
      <c r="D65">
        <f>$I$38+$I$39*C65+$I$40*C65*C65+$I$41*B65+$I$42*B65*C65+$I$43*B65*C65*C65</f>
        <v>-18.666807337119025</v>
      </c>
      <c r="E65">
        <f>$I$46 + $I$47*C65+$I$48* C65*C65 + $I$49* B65+ $I$50* C65*B65 + $I$51* C65*C65*B65+$I$52*B65*B65 + $I$53*B65*B65*C65+$I$54*C65*C65*B65*B65</f>
        <v>-19.000486651655869</v>
      </c>
      <c r="F65" s="34">
        <f>A65-D65</f>
        <v>-0.13439583707857494</v>
      </c>
      <c r="G65">
        <f>A65-E65</f>
        <v>0.19928347745826969</v>
      </c>
    </row>
    <row r="66" spans="1:7">
      <c r="A66">
        <v>-39.296000173094697</v>
      </c>
      <c r="B66" s="14">
        <v>-37.355699999999999</v>
      </c>
      <c r="C66" s="15">
        <v>2.3279999999999998</v>
      </c>
      <c r="D66">
        <f>$I$38+$I$39*C66+$I$40*C66*C66+$I$41*B66+$I$42*B66*C66+$I$43*B66*C66*C66</f>
        <v>-40.282699407780456</v>
      </c>
      <c r="E66">
        <f>$I$46 + $I$47*C66+$I$48* C66*C66 + $I$49* B66+ $I$50* C66*B66 + $I$51* C66*C66*B66+$I$52*B66*B66 + $I$53*B66*B66*C66+$I$54*C66*C66*B66*B66</f>
        <v>-39.277895258033958</v>
      </c>
      <c r="F66" s="34">
        <f>A66-D66</f>
        <v>0.9866992346857586</v>
      </c>
      <c r="G66">
        <f>A66-E66</f>
        <v>-1.8104915060739302E-2</v>
      </c>
    </row>
  </sheetData>
  <mergeCells count="1">
    <mergeCell ref="F3:G3"/>
  </mergeCells>
  <phoneticPr fontId="7" type="noConversion"/>
  <pageMargins left="0.78749999999999998" right="0.78749999999999998" top="1.0249999999999999" bottom="1.0249999999999999" header="0.78749999999999998" footer="0.78749999999999998"/>
  <pageSetup firstPageNumber="0" orientation="portrait" horizontalDpi="4294967292" verticalDpi="4294967292"/>
  <headerFooter>
    <oddHeader>&amp;C&amp;"Arial,Regular"&amp;10&amp;A</oddHeader>
    <oddFooter>&amp;C&amp;"Arial,Regular"&amp;10Page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E3" sqref="E3"/>
    </sheetView>
  </sheetViews>
  <sheetFormatPr defaultColWidth="11.5546875" defaultRowHeight="14.4"/>
  <cols>
    <col min="3" max="3" width="14.109375" customWidth="1"/>
  </cols>
  <sheetData>
    <row r="1" spans="1:9">
      <c r="A1" s="40">
        <v>6004</v>
      </c>
      <c r="B1" s="23" t="s">
        <v>41</v>
      </c>
      <c r="C1" s="6" t="s">
        <v>42</v>
      </c>
      <c r="E1" s="32" t="s">
        <v>41</v>
      </c>
      <c r="F1" s="32" t="s">
        <v>42</v>
      </c>
      <c r="H1" s="23" t="s">
        <v>41</v>
      </c>
      <c r="I1" s="6" t="s">
        <v>42</v>
      </c>
    </row>
    <row r="2" spans="1:9">
      <c r="B2" s="10">
        <v>-537</v>
      </c>
      <c r="C2" s="11">
        <v>-467</v>
      </c>
      <c r="E2" s="33">
        <v>441</v>
      </c>
      <c r="F2" s="33">
        <v>491</v>
      </c>
      <c r="H2" s="10">
        <v>90</v>
      </c>
      <c r="I2" s="11">
        <v>138</v>
      </c>
    </row>
    <row r="3" spans="1:9">
      <c r="A3" t="s">
        <v>58</v>
      </c>
      <c r="F3" s="51" t="s">
        <v>45</v>
      </c>
      <c r="G3" s="51"/>
    </row>
    <row r="4" spans="1:9">
      <c r="A4" t="s">
        <v>46</v>
      </c>
      <c r="B4" t="s">
        <v>47</v>
      </c>
      <c r="C4" s="12" t="s">
        <v>59</v>
      </c>
      <c r="D4" s="12" t="s">
        <v>49</v>
      </c>
    </row>
    <row r="5" spans="1:9">
      <c r="A5" s="13">
        <v>42.709055765004102</v>
      </c>
      <c r="C5" s="15"/>
      <c r="D5">
        <f>AVERAGE(E2:F2)</f>
        <v>466</v>
      </c>
    </row>
    <row r="6" spans="1:9">
      <c r="A6">
        <v>22.218565326719101</v>
      </c>
      <c r="C6" s="15"/>
      <c r="D6">
        <v>451</v>
      </c>
    </row>
    <row r="7" spans="1:9">
      <c r="A7">
        <v>1.7094000444164801</v>
      </c>
      <c r="C7" s="15"/>
      <c r="D7">
        <v>451</v>
      </c>
    </row>
    <row r="8" spans="1:9">
      <c r="A8">
        <v>-18.8012031741976</v>
      </c>
      <c r="C8" s="15"/>
      <c r="D8">
        <v>451</v>
      </c>
    </row>
    <row r="9" spans="1:9">
      <c r="A9" s="2">
        <v>-39.296000173094697</v>
      </c>
      <c r="C9" s="15"/>
      <c r="D9">
        <v>451</v>
      </c>
    </row>
    <row r="10" spans="1:9">
      <c r="D10">
        <v>451</v>
      </c>
    </row>
    <row r="11" spans="1:9">
      <c r="A11">
        <v>42.709055765004102</v>
      </c>
      <c r="C11" s="14">
        <v>0.67508500000000005</v>
      </c>
      <c r="D11">
        <v>451</v>
      </c>
      <c r="F11" s="14"/>
    </row>
    <row r="12" spans="1:9">
      <c r="A12">
        <v>22.218565326719101</v>
      </c>
      <c r="B12" s="14">
        <v>13.5373</v>
      </c>
      <c r="C12" s="14">
        <v>0.67508500000000005</v>
      </c>
      <c r="D12">
        <v>451</v>
      </c>
    </row>
    <row r="13" spans="1:9">
      <c r="A13">
        <v>1.7094000444164801</v>
      </c>
      <c r="B13" s="14">
        <v>2.65584</v>
      </c>
      <c r="C13" s="14">
        <v>0.67508500000000005</v>
      </c>
      <c r="D13">
        <v>451</v>
      </c>
    </row>
    <row r="14" spans="1:9">
      <c r="A14">
        <v>-18.8012031741976</v>
      </c>
      <c r="B14" s="14">
        <v>-8.2353900000000007</v>
      </c>
      <c r="C14" s="14">
        <v>0.67508500000000005</v>
      </c>
      <c r="D14">
        <v>451</v>
      </c>
    </row>
    <row r="15" spans="1:9">
      <c r="A15">
        <v>-39.296000173094697</v>
      </c>
      <c r="B15" s="14"/>
      <c r="C15" s="15"/>
      <c r="D15">
        <v>451</v>
      </c>
    </row>
    <row r="16" spans="1:9">
      <c r="B16" s="14"/>
      <c r="D16">
        <v>451</v>
      </c>
    </row>
    <row r="17" spans="1:6">
      <c r="A17" s="43">
        <v>42.709055765004102</v>
      </c>
      <c r="B17" s="44"/>
      <c r="C17" s="45"/>
      <c r="D17">
        <v>451</v>
      </c>
      <c r="F17" s="14"/>
    </row>
    <row r="18" spans="1:6">
      <c r="A18" s="43">
        <v>22.218565326719101</v>
      </c>
      <c r="B18" s="44">
        <v>16.910499999999999</v>
      </c>
      <c r="C18" s="14">
        <v>1.96289</v>
      </c>
      <c r="D18">
        <v>451</v>
      </c>
    </row>
    <row r="19" spans="1:6">
      <c r="A19" s="43">
        <v>1.7094000444164801</v>
      </c>
      <c r="B19" s="44">
        <v>3.5882999999999998</v>
      </c>
      <c r="C19" s="14">
        <v>1.96289</v>
      </c>
      <c r="D19">
        <v>451</v>
      </c>
    </row>
    <row r="20" spans="1:6">
      <c r="A20" s="43">
        <v>-18.8012031741976</v>
      </c>
      <c r="B20" s="44">
        <v>-10.127700000000001</v>
      </c>
      <c r="C20" s="14">
        <v>1.96289</v>
      </c>
      <c r="D20">
        <v>451</v>
      </c>
    </row>
    <row r="21" spans="1:6">
      <c r="A21" s="43">
        <v>-39.296000173094697</v>
      </c>
      <c r="B21" s="44">
        <v>-23.832599999999999</v>
      </c>
      <c r="C21" s="14">
        <v>1.96289</v>
      </c>
      <c r="D21">
        <v>451</v>
      </c>
    </row>
    <row r="22" spans="1:6">
      <c r="B22" s="14"/>
      <c r="D22">
        <v>451</v>
      </c>
    </row>
    <row r="23" spans="1:6">
      <c r="A23">
        <v>42.709055765004102</v>
      </c>
      <c r="B23" s="44">
        <v>34.3504</v>
      </c>
      <c r="C23" s="14">
        <v>3.1663000000000001</v>
      </c>
      <c r="D23">
        <v>451</v>
      </c>
      <c r="F23" s="14"/>
    </row>
    <row r="24" spans="1:6">
      <c r="A24">
        <v>22.218565326719101</v>
      </c>
      <c r="B24" s="44">
        <v>19.7239</v>
      </c>
      <c r="C24" s="14">
        <v>3.1663000000000001</v>
      </c>
      <c r="D24">
        <v>451</v>
      </c>
    </row>
    <row r="25" spans="1:6">
      <c r="A25">
        <v>1.7094000444164801</v>
      </c>
      <c r="B25" s="44">
        <v>4.4977600000000004</v>
      </c>
      <c r="C25" s="14">
        <v>3.1663000000000001</v>
      </c>
      <c r="D25">
        <v>451</v>
      </c>
    </row>
    <row r="26" spans="1:6">
      <c r="A26">
        <v>-18.8012031741976</v>
      </c>
      <c r="B26" s="44">
        <v>-11.0085</v>
      </c>
      <c r="C26" s="14">
        <v>3.1663000000000001</v>
      </c>
      <c r="D26">
        <v>451</v>
      </c>
    </row>
    <row r="27" spans="1:6">
      <c r="A27">
        <v>-39.296000173094697</v>
      </c>
      <c r="B27" s="44">
        <v>-26.998999999999999</v>
      </c>
      <c r="C27" s="14">
        <v>3.1663000000000001</v>
      </c>
      <c r="D27">
        <v>451</v>
      </c>
    </row>
    <row r="28" spans="1:6">
      <c r="B28" s="14"/>
      <c r="D28">
        <v>451</v>
      </c>
    </row>
    <row r="29" spans="1:6">
      <c r="A29" s="30">
        <v>42.709055765004102</v>
      </c>
      <c r="B29" s="14">
        <v>39.344299999999997</v>
      </c>
      <c r="C29" s="14">
        <v>4.2962300000000004</v>
      </c>
      <c r="D29">
        <v>451</v>
      </c>
    </row>
    <row r="30" spans="1:6">
      <c r="A30">
        <v>22.218565326719101</v>
      </c>
      <c r="B30" s="14">
        <v>22.886099999999999</v>
      </c>
      <c r="C30" s="14">
        <v>4.2962300000000004</v>
      </c>
      <c r="D30">
        <v>451</v>
      </c>
    </row>
    <row r="31" spans="1:6">
      <c r="A31">
        <v>1.7094000444164801</v>
      </c>
      <c r="B31" s="14">
        <v>5.3340899999999998</v>
      </c>
      <c r="C31" s="14">
        <v>4.2962300000000004</v>
      </c>
      <c r="D31">
        <v>451</v>
      </c>
    </row>
    <row r="32" spans="1:6">
      <c r="A32">
        <v>-18.8012031741976</v>
      </c>
      <c r="B32" s="14">
        <v>-12.0068</v>
      </c>
      <c r="C32" s="14">
        <v>4.2962300000000004</v>
      </c>
      <c r="D32">
        <v>451</v>
      </c>
    </row>
    <row r="33" spans="1:9">
      <c r="A33">
        <v>-39.296000173094697</v>
      </c>
      <c r="B33" s="14">
        <v>-30.099799999999998</v>
      </c>
      <c r="C33" s="14">
        <v>4.2962300000000004</v>
      </c>
      <c r="D33">
        <v>451</v>
      </c>
    </row>
    <row r="35" spans="1:9" s="21" customFormat="1"/>
    <row r="37" spans="1:9">
      <c r="A37" t="s">
        <v>53</v>
      </c>
      <c r="B37" t="s">
        <v>47</v>
      </c>
      <c r="C37" s="12" t="s">
        <v>48</v>
      </c>
      <c r="D37" t="s">
        <v>54</v>
      </c>
      <c r="E37" t="s">
        <v>54</v>
      </c>
      <c r="F37" t="s">
        <v>55</v>
      </c>
      <c r="G37" t="s">
        <v>55</v>
      </c>
      <c r="H37" s="12" t="s">
        <v>7</v>
      </c>
    </row>
    <row r="38" spans="1:9">
      <c r="A38" s="24"/>
      <c r="C38" s="15"/>
      <c r="F38" s="34"/>
      <c r="H38" s="1" t="s">
        <v>1</v>
      </c>
      <c r="I38" s="1">
        <v>-3.2141950000000001</v>
      </c>
    </row>
    <row r="39" spans="1:9">
      <c r="A39">
        <v>22.218565326719101</v>
      </c>
      <c r="B39" s="14"/>
      <c r="C39" s="15"/>
      <c r="F39" s="34"/>
      <c r="H39" s="1" t="s">
        <v>2</v>
      </c>
      <c r="I39" s="1">
        <v>8.4092E-2</v>
      </c>
    </row>
    <row r="40" spans="1:9">
      <c r="A40">
        <v>1.7094000444164801</v>
      </c>
      <c r="B40" s="14"/>
      <c r="C40" s="15"/>
      <c r="F40" s="34"/>
      <c r="H40" s="1" t="s">
        <v>3</v>
      </c>
      <c r="I40" s="1">
        <v>-7.9114000000000004E-2</v>
      </c>
    </row>
    <row r="41" spans="1:9">
      <c r="A41">
        <v>-18.8012031741976</v>
      </c>
      <c r="B41" s="14"/>
      <c r="C41" s="15"/>
      <c r="F41" s="34"/>
      <c r="H41" s="1" t="s">
        <v>4</v>
      </c>
      <c r="I41">
        <v>2.0397219999999998</v>
      </c>
    </row>
    <row r="42" spans="1:9">
      <c r="A42" s="2"/>
      <c r="B42" s="14"/>
      <c r="C42" s="15"/>
      <c r="F42" s="34"/>
      <c r="H42" t="s">
        <v>5</v>
      </c>
      <c r="I42">
        <v>-0.30179600000000001</v>
      </c>
    </row>
    <row r="43" spans="1:9">
      <c r="B43" s="14"/>
      <c r="F43" s="34"/>
      <c r="H43" t="s">
        <v>6</v>
      </c>
      <c r="I43">
        <v>2.3834999999999999E-2</v>
      </c>
    </row>
    <row r="44" spans="1:9">
      <c r="B44" s="14"/>
      <c r="C44" s="14"/>
      <c r="F44" s="34"/>
    </row>
    <row r="45" spans="1:9">
      <c r="A45">
        <v>22.218565326719101</v>
      </c>
      <c r="B45" s="14">
        <v>13.5373</v>
      </c>
      <c r="C45" s="14">
        <v>0.67508500000000005</v>
      </c>
      <c r="D45">
        <f>$I$38+$I$39*C45+$I$40*C45*C45+$I$41*B45+$I$42*B45*C45+$I$43*B45*C45*C45</f>
        <v>21.807835391134695</v>
      </c>
      <c r="E45">
        <f>$I$46 + $I$47*C45+$I$48* C45*C45 + $I$49* B45+ $I$50* C45*B45 + $I$51* C45*C45*B45+$I$52*B45*B45 + $I$53*B45*B45*C45+$I$54*C45*C45*B45*B45</f>
        <v>22.092994751729968</v>
      </c>
      <c r="F45" s="34">
        <f>A45-D45</f>
        <v>0.41072993558440629</v>
      </c>
      <c r="G45">
        <f>A45-E45</f>
        <v>0.12557057498913338</v>
      </c>
      <c r="H45" t="s">
        <v>56</v>
      </c>
    </row>
    <row r="46" spans="1:9">
      <c r="A46">
        <v>1.7094000444164801</v>
      </c>
      <c r="B46" s="14">
        <v>2.65584</v>
      </c>
      <c r="C46" s="14">
        <v>0.67508500000000005</v>
      </c>
      <c r="D46">
        <f>$I$38+$I$39*C46+$I$40*C46*C46+$I$41*B46+$I$42*B46*C46+$I$43*B46*C46*C46</f>
        <v>1.7114479386385719</v>
      </c>
      <c r="E46">
        <f>$I$46 + $I$47*C46+$I$48* C46*C46 + $I$49* B46+ $I$50* C46*B46 + $I$51* C46*C46*B46+$I$52*B46*B46 + $I$53*B46*B46*C46+$I$54*C46*C46*B46*B46</f>
        <v>1.5259723019305977</v>
      </c>
      <c r="F46" s="34">
        <f>A46-D46</f>
        <v>-2.0478942220918395E-3</v>
      </c>
      <c r="G46">
        <f>A46-E46</f>
        <v>0.18342774248588234</v>
      </c>
      <c r="H46" t="s">
        <v>32</v>
      </c>
      <c r="I46">
        <v>-3.1869869999999998</v>
      </c>
    </row>
    <row r="47" spans="1:9">
      <c r="A47">
        <v>-18.8012031741976</v>
      </c>
      <c r="B47" s="14">
        <v>-8.2353900000000007</v>
      </c>
      <c r="C47" s="14">
        <v>0.67508500000000005</v>
      </c>
      <c r="D47">
        <f>$I$38+$I$39*C47+$I$40*C47*C47+$I$41*B47+$I$42*B47*C47+$I$43*B47*C47*C47</f>
        <v>-18.402983205183059</v>
      </c>
      <c r="E47">
        <f>$I$46 + $I$47*C47+$I$48* C47*C47 + $I$49* B47+ $I$50* C47*B47 + $I$51* C47*C47*B47+$I$52*B47*B47 + $I$53*B47*B47*C47+$I$54*C47*C47*B47*B47</f>
        <v>-18.450295619915309</v>
      </c>
      <c r="F47" s="34">
        <f>A47-D47</f>
        <v>-0.39821996901454071</v>
      </c>
      <c r="G47">
        <f>A47-E47</f>
        <v>-0.35090755428229059</v>
      </c>
      <c r="H47" t="s">
        <v>33</v>
      </c>
      <c r="I47">
        <v>-0.30687599999999998</v>
      </c>
    </row>
    <row r="48" spans="1:9">
      <c r="B48" s="14"/>
      <c r="C48" s="15"/>
      <c r="F48" s="34"/>
      <c r="H48" t="s">
        <v>34</v>
      </c>
      <c r="I48">
        <v>-1.6024E-2</v>
      </c>
    </row>
    <row r="49" spans="1:9">
      <c r="B49" s="14"/>
      <c r="F49" s="34"/>
      <c r="H49" t="s">
        <v>35</v>
      </c>
      <c r="I49">
        <v>2.041925</v>
      </c>
    </row>
    <row r="50" spans="1:9">
      <c r="A50" s="18"/>
      <c r="B50" s="44"/>
      <c r="C50" s="45"/>
      <c r="F50" s="34"/>
      <c r="H50" t="s">
        <v>36</v>
      </c>
      <c r="I50">
        <v>-0.30227999999999999</v>
      </c>
    </row>
    <row r="51" spans="1:9">
      <c r="A51" s="18">
        <v>22.218565326719101</v>
      </c>
      <c r="B51" s="44">
        <v>16.910499999999999</v>
      </c>
      <c r="C51" s="14">
        <v>1.96289</v>
      </c>
      <c r="D51">
        <f>$I$38+$I$39*C51+$I$40*C51*C51+$I$41*B51+$I$42*B51*C51+$I$43*B51*C51*C51</f>
        <v>22.674086773504982</v>
      </c>
      <c r="E51">
        <f>$I$46 + $I$47*C51+$I$48* C51*C51 + $I$49* B51+ $I$50* C51*B51 + $I$51* C51*C51*B51+$I$52*B51*B51 + $I$53*B51*B51*C51+$I$54*C51*C51*B51*B51</f>
        <v>22.700051478124298</v>
      </c>
      <c r="F51" s="34">
        <f>A51-D51</f>
        <v>-0.45552144678588036</v>
      </c>
      <c r="G51">
        <f>A51-E51</f>
        <v>-0.48148615140519624</v>
      </c>
      <c r="H51" t="s">
        <v>37</v>
      </c>
      <c r="I51">
        <v>2.3335999999999999E-2</v>
      </c>
    </row>
    <row r="52" spans="1:9">
      <c r="A52" s="18">
        <v>1.7094000444164801</v>
      </c>
      <c r="B52" s="44">
        <v>3.5882999999999998</v>
      </c>
      <c r="C52" s="14">
        <v>1.96289</v>
      </c>
      <c r="D52">
        <f>$I$38+$I$39*C52+$I$40*C52*C52+$I$41*B52+$I$42*B52*C52+$I$43*B52*C52*C52</f>
        <v>2.1690307161608624</v>
      </c>
      <c r="E52">
        <f>$I$46 + $I$47*C52+$I$48* C52*C52 + $I$49* B52+ $I$50* C52*B52 + $I$51* C52*C52*B52+$I$52*B52*B52 + $I$53*B52*B52*C52+$I$54*C52*C52*B52*B52</f>
        <v>1.6935535677381641</v>
      </c>
      <c r="F52" s="34">
        <f>A52-D52</f>
        <v>-0.45963067174438232</v>
      </c>
      <c r="G52">
        <f>A52-E52</f>
        <v>1.5846476678315957E-2</v>
      </c>
      <c r="H52" t="s">
        <v>38</v>
      </c>
      <c r="I52">
        <v>2.9719999999999998E-3</v>
      </c>
    </row>
    <row r="53" spans="1:9">
      <c r="A53" s="18">
        <v>-18.8012031741976</v>
      </c>
      <c r="B53" s="44">
        <v>-10.127700000000001</v>
      </c>
      <c r="C53" s="14">
        <v>1.96289</v>
      </c>
      <c r="D53">
        <f>$I$38+$I$39*C53+$I$40*C53*C53+$I$41*B53+$I$42*B53*C53+$I$43*B53*C53*C53</f>
        <v>-18.942148284494575</v>
      </c>
      <c r="E53">
        <f>$I$46 + $I$47*C53+$I$48* C53*C53 + $I$49* B53+ $I$50* C53*B53 + $I$51* C53*C53*B53+$I$52*B53*B53 + $I$53*B53*B53*C53+$I$54*C53*C53*B53*B53</f>
        <v>-19.240814879123199</v>
      </c>
      <c r="F53" s="34">
        <f>A53-D53</f>
        <v>0.14094511029697543</v>
      </c>
      <c r="G53">
        <f>A53-E53</f>
        <v>0.43961170492559987</v>
      </c>
      <c r="H53" t="s">
        <v>39</v>
      </c>
      <c r="I53">
        <v>-6.1499999999999999E-4</v>
      </c>
    </row>
    <row r="54" spans="1:9">
      <c r="A54" s="18">
        <v>-39.296000173094697</v>
      </c>
      <c r="B54" s="44">
        <v>-23.832599999999999</v>
      </c>
      <c r="C54" s="14">
        <v>1.96289</v>
      </c>
      <c r="D54">
        <f>$I$38+$I$39*C54+$I$40*C54*C54+$I$41*B54+$I$42*B54*C54+$I$43*B54*C54*C54</f>
        <v>-40.036242560236978</v>
      </c>
      <c r="E54">
        <f>$I$46 + $I$47*C54+$I$48* C54*C54 + $I$49* B54+ $I$50* C54*B54 + $I$51* C54*C54*B54+$I$52*B54*B54 + $I$53*B54*B54*C54+$I$54*C54*C54*B54*B54</f>
        <v>-39.455925831238211</v>
      </c>
      <c r="F54" s="34">
        <f>A54-D54</f>
        <v>0.74024238714228119</v>
      </c>
      <c r="G54">
        <f>A54-E54</f>
        <v>0.15992565814351423</v>
      </c>
      <c r="H54" t="s">
        <v>40</v>
      </c>
      <c r="I54">
        <v>2.6999999999999999E-5</v>
      </c>
    </row>
    <row r="55" spans="1:9">
      <c r="B55" s="14"/>
      <c r="F55" s="34"/>
    </row>
    <row r="56" spans="1:9">
      <c r="A56">
        <v>42.709055765004102</v>
      </c>
      <c r="B56" s="44">
        <v>34.3504</v>
      </c>
      <c r="C56" s="14">
        <v>3.1663000000000001</v>
      </c>
      <c r="D56">
        <f>$I$38+$I$39*C56+$I$40*C56*C56+$I$41*B56+$I$42*B56*C56+$I$43*B56*C56*C56</f>
        <v>41.70799665393497</v>
      </c>
      <c r="E56">
        <f>$I$46 + $I$47*C56+$I$48* C56*C56 + $I$49* B56+ $I$50* C56*B56 + $I$51* C56*C56*B56+$I$52*B56*B56 + $I$53*B56*B56*C56+$I$54*C56*C56*B56*B56</f>
        <v>42.509498472989868</v>
      </c>
      <c r="F56" s="34">
        <f>A56-D56</f>
        <v>1.0010591110691323</v>
      </c>
      <c r="G56">
        <f>A56-E56</f>
        <v>0.19955729201423367</v>
      </c>
    </row>
    <row r="57" spans="1:9">
      <c r="A57">
        <v>22.218565326719101</v>
      </c>
      <c r="B57" s="44">
        <v>19.7239</v>
      </c>
      <c r="C57" s="14">
        <v>3.1663000000000001</v>
      </c>
      <c r="D57">
        <f>$I$38+$I$39*C57+$I$40*C57*C57+$I$41*B57+$I$42*B57*C57+$I$43*B57*C57*C57</f>
        <v>22.355644350364543</v>
      </c>
      <c r="E57">
        <f>$I$46 + $I$47*C57+$I$48* C57*C57 + $I$49* B57+ $I$50* C57*B57 + $I$51* C57*C57*B57+$I$52*B57*B57 + $I$53*B57*B57*C57+$I$54*C57*C57*B57*B57</f>
        <v>22.195945991092437</v>
      </c>
      <c r="F57" s="34">
        <f>A57-D57</f>
        <v>-0.13707902364544111</v>
      </c>
      <c r="G57">
        <f>A57-E57</f>
        <v>2.2619335626664849E-2</v>
      </c>
    </row>
    <row r="58" spans="1:9">
      <c r="A58">
        <v>1.7094000444164801</v>
      </c>
      <c r="B58" s="44">
        <v>4.4977600000000004</v>
      </c>
      <c r="C58" s="14">
        <v>3.1663000000000001</v>
      </c>
      <c r="D58">
        <f>$I$38+$I$39*C58+$I$40*C58*C58+$I$41*B58+$I$42*B58*C58+$I$43*B58*C58*C58</f>
        <v>2.209907126593595</v>
      </c>
      <c r="E58">
        <f>$I$46 + $I$47*C58+$I$48* C58*C58 + $I$49* B58+ $I$50* C58*B58 + $I$51* C58*C58*B58+$I$52*B58*B58 + $I$53*B58*B58*C58+$I$54*C58*C58*B58*B58</f>
        <v>1.6384199898842116</v>
      </c>
      <c r="F58" s="34">
        <f>A58-D58</f>
        <v>-0.50050708217711493</v>
      </c>
      <c r="G58">
        <f>A58-E58</f>
        <v>7.0980054532268522E-2</v>
      </c>
    </row>
    <row r="59" spans="1:9">
      <c r="A59">
        <v>-18.8012031741976</v>
      </c>
      <c r="B59" s="44">
        <v>-11.0085</v>
      </c>
      <c r="C59" s="14">
        <v>3.1663000000000001</v>
      </c>
      <c r="D59">
        <f>$I$38+$I$39*C59+$I$40*C59*C59+$I$41*B59+$I$42*B59*C59+$I$43*B59*C59*C59</f>
        <v>-18.306457446664666</v>
      </c>
      <c r="E59">
        <f>$I$46 + $I$47*C59+$I$48* C59*C59 + $I$49* B59+ $I$50* C59*B59 + $I$51* C59*C59*B59+$I$52*B59*B59 + $I$53*B59*B59*C59+$I$54*C59*C59*B59*B59</f>
        <v>-18.679987209444562</v>
      </c>
      <c r="F59" s="34">
        <f>A59-D59</f>
        <v>-0.49474572753293344</v>
      </c>
      <c r="G59">
        <f>A59-E59</f>
        <v>-0.12121596475303775</v>
      </c>
    </row>
    <row r="60" spans="1:9">
      <c r="A60">
        <v>-39.296000173094697</v>
      </c>
      <c r="B60" s="44">
        <v>-26.998999999999999</v>
      </c>
      <c r="C60" s="14">
        <v>3.1663000000000001</v>
      </c>
      <c r="D60">
        <f>$I$38+$I$39*C60+$I$40*C60*C60+$I$41*B60+$I$42*B60*C60+$I$43*B60*C60*C60</f>
        <v>-39.463520962218134</v>
      </c>
      <c r="E60">
        <f>$I$46 + $I$47*C60+$I$48* C60*C60 + $I$49* B60+ $I$50* C60*B60 + $I$51* C60*C60*B60+$I$52*B60*B60 + $I$53*B60*B60*C60+$I$54*C60*C60*B60*B60</f>
        <v>-38.980478117565973</v>
      </c>
      <c r="F60" s="34">
        <f>A60-D60</f>
        <v>0.16752078912343649</v>
      </c>
      <c r="G60">
        <f>A60-E60</f>
        <v>-0.31552205552872437</v>
      </c>
    </row>
    <row r="61" spans="1:9">
      <c r="B61" s="14"/>
      <c r="F61" s="34"/>
    </row>
    <row r="62" spans="1:9">
      <c r="A62" s="30">
        <v>42.709055765004102</v>
      </c>
      <c r="B62" s="14">
        <v>39.344299999999997</v>
      </c>
      <c r="C62" s="14">
        <v>4.2962300000000004</v>
      </c>
      <c r="D62">
        <f>$I$38+$I$39*C62+$I$40*C62*C62+$I$41*B62+$I$42*B62*C62+$I$43*B62*C62*C62</f>
        <v>42.234035462569565</v>
      </c>
      <c r="E62">
        <f>$I$46 + $I$47*C62+$I$48* C62*C62 + $I$49* B62+ $I$50* C62*B62 + $I$51* C62*C62*B62+$I$52*B62*B62 + $I$53*B62*B62*C62+$I$54*C62*C62*B62*B62</f>
        <v>42.670525168923149</v>
      </c>
      <c r="F62" s="34">
        <f>A62-D62</f>
        <v>0.47502030243453675</v>
      </c>
      <c r="G62">
        <f>A62-E62</f>
        <v>3.8530596080953217E-2</v>
      </c>
    </row>
    <row r="63" spans="1:9">
      <c r="A63">
        <v>22.218565326719101</v>
      </c>
      <c r="B63" s="14">
        <v>22.886099999999999</v>
      </c>
      <c r="C63" s="14">
        <v>4.2962300000000004</v>
      </c>
      <c r="D63">
        <f>$I$38+$I$39*C63+$I$40*C63*C63+$I$41*B63+$I$42*B63*C63+$I$43*B63*C63*C63</f>
        <v>22.762772200759752</v>
      </c>
      <c r="E63">
        <f>$I$46 + $I$47*C63+$I$48* C63*C63 + $I$49* B63+ $I$50* C63*B63 + $I$51* C63*C63*B63+$I$52*B63*B63 + $I$53*B63*B63*C63+$I$54*C63*C63*B63*B63</f>
        <v>22.500597215501823</v>
      </c>
      <c r="F63" s="34">
        <f>A63-D63</f>
        <v>-0.54420687404065049</v>
      </c>
      <c r="G63">
        <f>A63-E63</f>
        <v>-0.28203188878272201</v>
      </c>
    </row>
    <row r="64" spans="1:9">
      <c r="A64">
        <v>1.7094000444164801</v>
      </c>
      <c r="B64" s="14">
        <v>5.3340899999999998</v>
      </c>
      <c r="C64" s="14">
        <v>4.2962300000000004</v>
      </c>
      <c r="D64">
        <f>$I$38+$I$39*C64+$I$40*C64*C64+$I$41*B64+$I$42*B64*C64+$I$43*B64*C64*C64</f>
        <v>1.9974511155913359</v>
      </c>
      <c r="E64">
        <f>$I$46 + $I$47*C64+$I$48* C64*C64 + $I$49* B64+ $I$50* C64*B64 + $I$51* C64*C64*B64+$I$52*B64*B64 + $I$53*B64*B64*C64+$I$54*C64*C64*B64*B64</f>
        <v>1.4845544292636867</v>
      </c>
      <c r="F64" s="34">
        <f>A64-D64</f>
        <v>-0.28805107117485584</v>
      </c>
      <c r="G64">
        <f>A64-E64</f>
        <v>0.22484561515279333</v>
      </c>
    </row>
    <row r="65" spans="1:7">
      <c r="A65">
        <v>-18.8012031741976</v>
      </c>
      <c r="B65" s="14">
        <v>-12.0068</v>
      </c>
      <c r="C65" s="14">
        <v>4.2962300000000004</v>
      </c>
      <c r="D65">
        <f>$I$38+$I$39*C65+$I$40*C65*C65+$I$41*B65+$I$42*B65*C65+$I$43*B65*C65*C65</f>
        <v>-18.518099453977964</v>
      </c>
      <c r="E65">
        <f>$I$46 + $I$47*C65+$I$48* C65*C65 + $I$49* B65+ $I$50* C65*B65 + $I$51* C65*C65*B65+$I$52*B65*B65 + $I$53*B65*B65*C65+$I$54*C65*C65*B65*B65</f>
        <v>-18.777595870300999</v>
      </c>
      <c r="F65" s="34">
        <f>A65-D65</f>
        <v>-0.28310372021963559</v>
      </c>
      <c r="G65">
        <f>A65-E65</f>
        <v>-2.3607303896600484E-2</v>
      </c>
    </row>
    <row r="66" spans="1:7">
      <c r="A66">
        <v>-39.296000173094697</v>
      </c>
      <c r="B66" s="14">
        <v>-30.099799999999998</v>
      </c>
      <c r="C66" s="14">
        <v>4.2962300000000004</v>
      </c>
      <c r="D66">
        <f>$I$38+$I$39*C66+$I$40*C66*C66+$I$41*B66+$I$42*B66*C66+$I$43*B66*C66*C66</f>
        <v>-39.923451570000694</v>
      </c>
      <c r="E66">
        <f>$I$46 + $I$47*C66+$I$48* C66*C66 + $I$49* B66+ $I$50* C66*B66 + $I$51* C66*C66*B66+$I$52*B66*B66 + $I$53*B66*B66*C66+$I$54*C66*C66*B66*B66</f>
        <v>-39.387610721290002</v>
      </c>
      <c r="F66" s="34">
        <f>A66-D66</f>
        <v>0.62745139690599672</v>
      </c>
      <c r="G66">
        <f>A66-E66</f>
        <v>9.1610548195305341E-2</v>
      </c>
    </row>
  </sheetData>
  <mergeCells count="1">
    <mergeCell ref="F3:G3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/>
  </sheetViews>
  <sheetFormatPr defaultColWidth="8.77734375" defaultRowHeight="14.4"/>
  <cols>
    <col min="2" max="2" width="12.77734375" customWidth="1"/>
  </cols>
  <sheetData>
    <row r="1" spans="1:12">
      <c r="A1" s="40">
        <v>6006</v>
      </c>
      <c r="B1" s="35" t="s">
        <v>41</v>
      </c>
      <c r="C1" s="35" t="s">
        <v>42</v>
      </c>
      <c r="E1" s="35" t="s">
        <v>41</v>
      </c>
      <c r="F1" s="35" t="s">
        <v>42</v>
      </c>
      <c r="H1" s="36" t="s">
        <v>41</v>
      </c>
      <c r="I1" s="36" t="s">
        <v>42</v>
      </c>
      <c r="L1" s="15" t="s">
        <v>57</v>
      </c>
    </row>
    <row r="2" spans="1:12">
      <c r="B2" s="37">
        <v>-537</v>
      </c>
      <c r="C2" s="37">
        <v>-467</v>
      </c>
      <c r="E2" s="37">
        <v>-211</v>
      </c>
      <c r="F2" s="37">
        <v>-163</v>
      </c>
      <c r="H2" s="38">
        <v>90</v>
      </c>
      <c r="I2" s="38">
        <v>138</v>
      </c>
    </row>
    <row r="3" spans="1:12">
      <c r="A3" t="s">
        <v>68</v>
      </c>
      <c r="F3" s="51" t="s">
        <v>45</v>
      </c>
      <c r="G3" s="51"/>
    </row>
    <row r="4" spans="1:12">
      <c r="A4" t="s">
        <v>46</v>
      </c>
      <c r="B4" t="s">
        <v>69</v>
      </c>
      <c r="C4" s="12" t="s">
        <v>59</v>
      </c>
      <c r="D4" s="12" t="s">
        <v>49</v>
      </c>
      <c r="F4" t="s">
        <v>50</v>
      </c>
      <c r="G4" t="s">
        <v>51</v>
      </c>
      <c r="J4">
        <v>1</v>
      </c>
      <c r="K4">
        <v>-2.0849000000000002</v>
      </c>
    </row>
    <row r="5" spans="1:12">
      <c r="A5" s="13">
        <v>42.709055765004102</v>
      </c>
      <c r="B5" s="14"/>
      <c r="C5" s="39">
        <v>-1.7090000000000001</v>
      </c>
      <c r="D5">
        <v>114</v>
      </c>
      <c r="J5" t="s">
        <v>9</v>
      </c>
      <c r="K5">
        <v>-0.60870000000000002</v>
      </c>
    </row>
    <row r="6" spans="1:12">
      <c r="A6">
        <v>22.218565326719101</v>
      </c>
      <c r="B6" s="14">
        <v>11.675800000000001</v>
      </c>
      <c r="C6" s="39">
        <v>-1.7090000000000001</v>
      </c>
      <c r="D6">
        <v>114</v>
      </c>
      <c r="F6">
        <f>$K$4+$K$5*C6+$K$6*C6*C6+$K$7*D6+$K$8*C6*D6+$K$9*C6*C6*D6+$K$10*D6*D6+$K$11*C6*D6*D6+$K$12*C6*C6*D6*D6+$K$13*B6+$K$14*C6*B6+$K$15*C6*C6*B6+$K$16*D6*B6+$K$17*C6*D6*B6+$K$18*C6*C6*D6*B6+$K$19*D6*D6*B6+$K$20*C6*D6*D6*B6+$K$21*C6*C6*D6*D6*B6</f>
        <v>21.415312166802696</v>
      </c>
      <c r="G6">
        <f>A6-F6</f>
        <v>0.80325315991640522</v>
      </c>
      <c r="J6" t="s">
        <v>10</v>
      </c>
      <c r="K6">
        <v>2.1100000000000001E-2</v>
      </c>
    </row>
    <row r="7" spans="1:12">
      <c r="A7">
        <v>1.7094000444164801</v>
      </c>
      <c r="B7" s="14">
        <v>1.5354000000000001</v>
      </c>
      <c r="C7" s="39">
        <v>-1.7090000000000001</v>
      </c>
      <c r="D7">
        <v>114</v>
      </c>
      <c r="F7">
        <f>$K$4+$K$5*C7+$K$6*C7*C7+$K$7*D7+$K$8*C7*D7+$K$9*C7*C7*D7+$K$10*D7*D7+$K$11*C7*D7*D7+$K$12*C7*C7*D7*D7+$K$13*B7+$K$14*C7*B7+$K$15*C7*C7*B7+$K$16*D7*B7+$K$17*C7*D7*B7+$K$18*C7*C7*D7*B7+$K$19*D7*D7*B7+$K$20*C7*D7*D7*B7+$K$21*C7*C7*D7*D7*B7</f>
        <v>1.746236509880198</v>
      </c>
      <c r="G7">
        <f>A7-F7</f>
        <v>-3.6836465463717882E-2</v>
      </c>
      <c r="J7" t="s">
        <v>0</v>
      </c>
      <c r="K7">
        <f>1/20000</f>
        <v>5.0000000000000002E-5</v>
      </c>
    </row>
    <row r="8" spans="1:12">
      <c r="A8">
        <v>-18.8012031741976</v>
      </c>
      <c r="B8" s="14">
        <v>-8.5548800000000007</v>
      </c>
      <c r="C8" s="39">
        <v>-1.7090000000000001</v>
      </c>
      <c r="D8">
        <v>114</v>
      </c>
      <c r="F8">
        <f>$K$4+$K$5*C8+$K$6*C8*C8+$K$7*D8+$K$8*C8*D8+$K$9*C8*C8*D8+$K$10*D8*D8+$K$11*C8*D8*D8+$K$12*C8*C8*D8*D8+$K$13*B8+$K$14*C8*B8+$K$15*C8*C8*B8+$K$16*D8*B8+$K$17*C8*D8*B8+$K$18*C8*C8*D8*B8+$K$19*D8*D8*B8+$K$20*C8*D8*D8*B8+$K$21*C8*C8*D8*D8*B8</f>
        <v>-17.825622659337181</v>
      </c>
      <c r="G8">
        <f>A8-F8</f>
        <v>-0.97558051486041819</v>
      </c>
      <c r="J8" t="s">
        <v>19</v>
      </c>
      <c r="K8">
        <v>5.0000000000000001E-4</v>
      </c>
    </row>
    <row r="9" spans="1:12">
      <c r="A9" s="2">
        <v>-39.296000173094697</v>
      </c>
      <c r="B9" s="14"/>
      <c r="C9" s="39">
        <v>-1.7090000000000001</v>
      </c>
      <c r="D9">
        <v>114</v>
      </c>
      <c r="J9" t="s">
        <v>20</v>
      </c>
      <c r="K9">
        <v>-2.9999999999999997E-4</v>
      </c>
    </row>
    <row r="10" spans="1:12">
      <c r="B10" s="14"/>
      <c r="J10" t="s">
        <v>21</v>
      </c>
      <c r="K10">
        <f>-(1/1000000)</f>
        <v>-9.9999999999999995E-7</v>
      </c>
    </row>
    <row r="11" spans="1:12">
      <c r="A11">
        <v>42.709055765004102</v>
      </c>
      <c r="B11" s="14"/>
      <c r="C11" s="39">
        <v>-0.4546</v>
      </c>
      <c r="D11">
        <v>114</v>
      </c>
      <c r="J11" t="s">
        <v>22</v>
      </c>
      <c r="K11">
        <f>1/1250000</f>
        <v>7.9999999999999996E-7</v>
      </c>
    </row>
    <row r="12" spans="1:12">
      <c r="A12">
        <v>22.218565326719101</v>
      </c>
      <c r="B12" s="14">
        <v>15.348100000000001</v>
      </c>
      <c r="C12" s="39">
        <v>-0.4546</v>
      </c>
      <c r="D12">
        <v>114</v>
      </c>
      <c r="F12">
        <f>$K$4+$K$5*C12+$K$6*C12*C12+$K$7*D12+$K$8*C12*D12+$K$9*C12*C12*D12+$K$10*D12*D12+$K$11*C12*D12*D12+$K$12*C12*C12*D12*D12+$K$13*B12+$K$14*C12*B12+$K$15*C12*C12*B12+$K$16*D12*B12+$K$17*C12*D12*B12+$K$18*C12*C12*D12*B12+$K$19*D12*D12*B12+$K$20*C12*D12*D12*B12+$K$21*C12*C12*D12*D12*B12</f>
        <v>22.847845585968699</v>
      </c>
      <c r="G12">
        <f>A12-F12</f>
        <v>-0.62928025924959741</v>
      </c>
      <c r="J12" t="s">
        <v>23</v>
      </c>
      <c r="K12">
        <f>-((7)/10000000)</f>
        <v>-6.9999999999999997E-7</v>
      </c>
    </row>
    <row r="13" spans="1:12">
      <c r="A13">
        <v>1.7094000444164801</v>
      </c>
      <c r="B13" s="14">
        <v>2.45343</v>
      </c>
      <c r="C13" s="39">
        <v>-0.4546</v>
      </c>
      <c r="D13">
        <v>114</v>
      </c>
      <c r="F13">
        <f>$K$4+$K$5*C13+$K$6*C13*C13+$K$7*D13+$K$8*C13*D13+$K$9*C13*C13*D13+$K$10*D13*D13+$K$11*C13*D13*D13+$K$12*C13*C13*D13*D13+$K$13*B13+$K$14*C13*B13+$K$15*C13*C13*B13+$K$16*D13*B13+$K$17*C13*D13*B13+$K$18*C13*C13*D13*B13+$K$19*D13*D13*B13+$K$20*C13*D13*D13*B13+$K$21*C13*C13*D13*D13*B13</f>
        <v>2.0974150229056776</v>
      </c>
      <c r="G13">
        <f>A13-F13</f>
        <v>-0.38801497848919753</v>
      </c>
      <c r="J13" t="s">
        <v>11</v>
      </c>
      <c r="K13">
        <v>1.3995</v>
      </c>
    </row>
    <row r="14" spans="1:12">
      <c r="A14">
        <v>-18.8012031741976</v>
      </c>
      <c r="B14" s="14">
        <v>-10.702</v>
      </c>
      <c r="C14" s="39">
        <v>-0.4546</v>
      </c>
      <c r="D14">
        <v>114</v>
      </c>
      <c r="F14">
        <f>$K$4+$K$5*C14+$K$6*C14*C14+$K$7*D14+$K$8*C14*D14+$K$9*C14*C14*D14+$K$10*D14*D14+$K$11*C14*D14*D14+$K$12*C14*C14*D14*D14+$K$13*B14+$K$14*C14*B14+$K$15*C14*C14*B14+$K$16*D14*B14+$K$17*C14*D14*B14+$K$18*C14*C14*D14*B14+$K$19*D14*D14*B14+$K$20*C14*D14*D14*B14+$K$21*C14*C14*D14*D14*B14</f>
        <v>-19.072637156966785</v>
      </c>
      <c r="G14">
        <f>A14-F14</f>
        <v>0.27143398276918518</v>
      </c>
      <c r="J14" t="s">
        <v>24</v>
      </c>
      <c r="K14">
        <v>-0.18060000000000001</v>
      </c>
    </row>
    <row r="15" spans="1:12">
      <c r="A15">
        <v>-39.296000173094697</v>
      </c>
      <c r="B15" s="14">
        <v>-23.852</v>
      </c>
      <c r="C15" s="39">
        <v>-0.4546</v>
      </c>
      <c r="D15">
        <v>114</v>
      </c>
      <c r="F15">
        <f>$K$4+$K$5*C15+$K$6*C15*C15+$K$7*D15+$K$8*C15*D15+$K$9*C15*C15*D15+$K$10*D15*D15+$K$11*C15*D15*D15+$K$12*C15*C15*D15*D15+$K$13*B15+$K$14*C15*B15+$K$15*C15*C15*B15+$K$16*D15*B15+$K$17*C15*D15*B15+$K$18*C15*C15*D15*B15+$K$19*D15*D15*B15+$K$20*C15*D15*D15*B15+$K$21*C15*C15*D15*D15*B15</f>
        <v>-40.233951242885908</v>
      </c>
      <c r="G15">
        <f>A15-F15</f>
        <v>0.93795106979121101</v>
      </c>
      <c r="J15" t="s">
        <v>25</v>
      </c>
      <c r="K15">
        <v>1.9099999999999999E-2</v>
      </c>
    </row>
    <row r="16" spans="1:12">
      <c r="B16" s="14"/>
      <c r="J16" t="s">
        <v>26</v>
      </c>
      <c r="K16">
        <v>8.9999999999999998E-4</v>
      </c>
    </row>
    <row r="17" spans="1:11">
      <c r="A17" s="18">
        <v>42.709055765004102</v>
      </c>
      <c r="B17" s="24">
        <v>33.173000000000002</v>
      </c>
      <c r="C17" s="20">
        <v>0.77370000000000005</v>
      </c>
      <c r="D17" s="18">
        <v>114</v>
      </c>
      <c r="F17">
        <f>$K$4+$K$5*C17+$K$6*C17*C17+$K$7*D17+$K$8*C17*D17+$K$9*C17*C17*D17+$K$10*D17*D17+$K$11*C17*D17*D17+$K$12*C17*C17*D17*D17+$K$13*B17+$K$14*C17*B17+$K$15*C17*C17*B17+$K$16*D17*B17+$K$17*C17*D17*B17+$K$18*C17*C17*D17*B17+$K$19*D17*D17*B17+$K$20*C17*D17*D17*B17+$K$21*C17*C17*D17*D17*B17</f>
        <v>42.276945414845933</v>
      </c>
      <c r="G17">
        <f>A17-F17</f>
        <v>0.4321103501581689</v>
      </c>
      <c r="J17" t="s">
        <v>27</v>
      </c>
      <c r="K17">
        <v>-2.9999999999999997E-4</v>
      </c>
    </row>
    <row r="18" spans="1:11">
      <c r="A18" s="18">
        <v>22.218565326719101</v>
      </c>
      <c r="B18" s="24">
        <v>18.388400000000001</v>
      </c>
      <c r="C18" s="20">
        <v>0.77370000000000005</v>
      </c>
      <c r="D18" s="18">
        <v>114</v>
      </c>
      <c r="F18">
        <f>$K$4+$K$5*C18+$K$6*C18*C18+$K$7*D18+$K$8*C18*D18+$K$9*C18*C18*D18+$K$10*D18*D18+$K$11*C18*D18*D18+$K$12*C18*C18*D18*D18+$K$13*B18+$K$14*C18*B18+$K$15*C18*C18*B18+$K$16*D18*B18+$K$17*C18*D18*B18+$K$18*C18*C18*D18*B18+$K$19*D18*D18*B18+$K$20*C18*D18*D18*B18+$K$21*C18*C18*D18*D18*B18</f>
        <v>22.309853442506778</v>
      </c>
      <c r="G18">
        <f>A18-F18</f>
        <v>-9.1288115787676816E-2</v>
      </c>
      <c r="J18" t="s">
        <v>28</v>
      </c>
      <c r="K18">
        <f>1/50000</f>
        <v>2.0000000000000002E-5</v>
      </c>
    </row>
    <row r="19" spans="1:11">
      <c r="A19" s="18">
        <v>1.7094000444164801</v>
      </c>
      <c r="B19" s="24">
        <v>3.32605</v>
      </c>
      <c r="C19" s="20">
        <v>0.77370000000000005</v>
      </c>
      <c r="D19" s="18">
        <v>114</v>
      </c>
      <c r="F19">
        <f>$K$4+$K$5*C19+$K$6*C19*C19+$K$7*D19+$K$8*C19*D19+$K$9*C19*C19*D19+$K$10*D19*D19+$K$11*C19*D19*D19+$K$12*C19*C19*D19*D19+$K$13*B19+$K$14*C19*B19+$K$15*C19*C19*B19+$K$16*D19*B19+$K$17*C19*D19*B19+$K$18*C19*C19*D19*B19+$K$19*D19*D19*B19+$K$20*C19*D19*D19*B19+$K$21*C19*C19*D19*D19*B19</f>
        <v>1.9676508959676318</v>
      </c>
      <c r="G19">
        <f>A19-F19</f>
        <v>-0.25825085155115168</v>
      </c>
      <c r="J19" t="s">
        <v>29</v>
      </c>
      <c r="K19">
        <f>3/10000000</f>
        <v>2.9999999999999999E-7</v>
      </c>
    </row>
    <row r="20" spans="1:11">
      <c r="A20" s="18">
        <v>-18.8012031741976</v>
      </c>
      <c r="B20" s="24">
        <v>-11.678000000000001</v>
      </c>
      <c r="C20" s="20">
        <v>0.77370000000000005</v>
      </c>
      <c r="D20" s="18">
        <v>114</v>
      </c>
      <c r="F20">
        <f>$K$4+$K$5*C20+$K$6*C20*C20+$K$7*D20+$K$8*C20*D20+$K$9*C20*C20*D20+$K$10*D20*D20+$K$11*C20*D20*D20+$K$12*C20*C20*D20*D20+$K$13*B20+$K$14*C20*B20+$K$15*C20*C20*B20+$K$16*D20*B20+$K$17*C20*D20*B20+$K$18*C20*C20*D20*B20+$K$19*D20*D20*B20+$K$20*C20*D20*D20*B20+$K$21*C20*C20*D20*D20*B20</f>
        <v>-18.295815569650326</v>
      </c>
      <c r="G20">
        <f>A20-F20</f>
        <v>-0.50538760454727338</v>
      </c>
      <c r="J20" t="s">
        <v>30</v>
      </c>
      <c r="K20">
        <f>-1/5000000</f>
        <v>-1.9999999999999999E-7</v>
      </c>
    </row>
    <row r="21" spans="1:11">
      <c r="A21" s="18">
        <v>-39.296000173094697</v>
      </c>
      <c r="B21" s="24">
        <v>-27.76</v>
      </c>
      <c r="C21" s="20">
        <v>0.77370000000000005</v>
      </c>
      <c r="D21" s="18">
        <v>114</v>
      </c>
      <c r="F21">
        <f>$K$4+$K$5*C21+$K$6*C21*C21+$K$7*D21+$K$8*C21*D21+$K$9*C21*C21*D21+$K$10*D21*D21+$K$11*C21*D21*D21+$K$12*C21*C21*D21*D21+$K$13*B21+$K$14*C21*B21+$K$15*C21*C21*B21+$K$16*D21*B21+$K$17*C21*D21*B21+$K$18*C21*C21*D21*B21+$K$19*D21*D21*B21+$K$20*C21*D21*D21*B21+$K$21*C21*C21*D21*D21*B21</f>
        <v>-40.015089212437971</v>
      </c>
      <c r="G21">
        <f>A21-F21</f>
        <v>0.71908903934327384</v>
      </c>
      <c r="J21" t="s">
        <v>52</v>
      </c>
      <c r="K21">
        <f>-1/125000000</f>
        <v>-8.0000000000000005E-9</v>
      </c>
    </row>
    <row r="22" spans="1:11">
      <c r="B22" s="14"/>
    </row>
    <row r="23" spans="1:11">
      <c r="A23">
        <v>42.709055765004102</v>
      </c>
      <c r="B23" s="14">
        <v>39.084000000000003</v>
      </c>
      <c r="C23" s="39">
        <v>2.0129999999999999</v>
      </c>
      <c r="D23">
        <v>114</v>
      </c>
      <c r="F23">
        <f>$K$4+$K$5*C23+$K$6*C23*C23+$K$7*D23+$K$8*C23*D23+$K$9*C23*C23*D23+$K$10*D23*D23+$K$11*C23*D23*D23+$K$12*C23*C23*D23*D23+$K$13*B23+$K$14*C23*B23+$K$15*C23*C23*B23+$K$16*D23*B23+$K$17*C23*D23*B23+$K$18*C23*C23*D23*B23+$K$19*D23*D23*B23+$K$20*C23*D23*D23*B23+$K$21*C23*C23*D23*D23*B23</f>
        <v>41.854142489664042</v>
      </c>
      <c r="G23">
        <f>A23-F23</f>
        <v>0.8549132753400599</v>
      </c>
    </row>
    <row r="24" spans="1:11">
      <c r="A24">
        <v>22.218565326719101</v>
      </c>
      <c r="B24" s="14">
        <v>21.314599999999999</v>
      </c>
      <c r="C24" s="39">
        <v>2.0129999999999999</v>
      </c>
      <c r="D24">
        <v>114</v>
      </c>
      <c r="F24">
        <f>$K$4+$K$5*C24+$K$6*C24*C24+$K$7*D24+$K$8*C24*D24+$K$9*C24*C24*D24+$K$10*D24*D24+$K$11*C24*D24*D24+$K$12*C24*C24*D24*D24+$K$13*B24+$K$14*C24*B24+$K$15*C24*C24*B24+$K$16*D24*B24+$K$17*C24*D24*B24+$K$18*C24*C24*D24*B24+$K$19*D24*D24*B24+$K$20*C24*D24*D24*B24+$K$21*C24*C24*D24*D24*B24</f>
        <v>21.337801369969409</v>
      </c>
      <c r="G24">
        <f>A24-F24</f>
        <v>0.88076395674969277</v>
      </c>
    </row>
    <row r="25" spans="1:11">
      <c r="A25">
        <v>1.7094000444164801</v>
      </c>
      <c r="B25" s="14">
        <v>4.4874099999999997</v>
      </c>
      <c r="C25" s="39">
        <v>2.0129999999999999</v>
      </c>
      <c r="D25">
        <v>114</v>
      </c>
      <c r="F25">
        <f>$K$4+$K$5*C25+$K$6*C25*C25+$K$7*D25+$K$8*C25*D25+$K$9*C25*C25*D25+$K$10*D25*D25+$K$11*C25*D25*D25+$K$12*C25*C25*D25*D25+$K$13*B25+$K$14*C25*B25+$K$15*C25*C25*B25+$K$16*D25*B25+$K$17*C25*D25*B25+$K$18*C25*C25*D25*B25+$K$19*D25*D25*B25+$K$20*C25*D25*D25*B25+$K$21*C25*C25*D25*D25*B25</f>
        <v>1.9093248808412233</v>
      </c>
      <c r="G25">
        <f>A25-F25</f>
        <v>-0.19992483642474324</v>
      </c>
    </row>
    <row r="26" spans="1:11">
      <c r="A26">
        <v>-18.8012031741976</v>
      </c>
      <c r="B26" s="14">
        <v>-12.5344</v>
      </c>
      <c r="C26" s="39">
        <v>2.0129999999999999</v>
      </c>
      <c r="D26">
        <v>114</v>
      </c>
      <c r="F26">
        <f>$K$4+$K$5*C26+$K$6*C26*C26+$K$7*D26+$K$8*C26*D26+$K$9*C26*C26*D26+$K$10*D26*D26+$K$11*C26*D26*D26+$K$12*C26*C26*D26*D26+$K$13*B26+$K$14*C26*B26+$K$15*C26*C26*B26+$K$16*D26*B26+$K$17*C26*D26*B26+$K$18*C26*C26*D26*B26+$K$19*D26*D26*B26+$K$20*C26*D26*D26*B26+$K$21*C26*C26*D26*D26*B26</f>
        <v>-17.743857580841741</v>
      </c>
      <c r="G26">
        <f>A26-F26</f>
        <v>-1.0573455933558584</v>
      </c>
    </row>
    <row r="27" spans="1:11">
      <c r="A27">
        <v>-39.296000173094697</v>
      </c>
      <c r="B27" s="14">
        <v>-30.452999999999999</v>
      </c>
      <c r="C27" s="39">
        <v>2.0129999999999999</v>
      </c>
      <c r="D27">
        <v>114</v>
      </c>
      <c r="F27">
        <f>$K$4+$K$5*C27+$K$6*C27*C27+$K$7*D27+$K$8*C27*D27+$K$9*C27*C27*D27+$K$10*D27*D27+$K$11*C27*D27*D27+$K$12*C27*C27*D27*D27+$K$13*B27+$K$14*C27*B27+$K$15*C27*C27*B27+$K$16*D27*B27+$K$17*C27*D27*B27+$K$18*C27*C27*D27*B27+$K$19*D27*D27*B27+$K$20*C27*D27*D27*B27+$K$21*C27*C27*D27*D27*B27</f>
        <v>-38.432463273063213</v>
      </c>
      <c r="G27">
        <f>A27-F27</f>
        <v>-0.86353690003148387</v>
      </c>
    </row>
    <row r="28" spans="1:11">
      <c r="B28" s="14"/>
    </row>
    <row r="29" spans="1:11">
      <c r="A29" s="30">
        <v>42.709055765004102</v>
      </c>
      <c r="B29" s="14">
        <v>43.866700000000002</v>
      </c>
      <c r="C29" s="39">
        <v>3.1629999999999998</v>
      </c>
      <c r="D29">
        <v>114</v>
      </c>
      <c r="F29">
        <f>$K$4+$K$5*C29+$K$6*C29*C29+$K$7*D29+$K$8*C29*D29+$K$9*C29*C29*D29+$K$10*D29*D29+$K$11*C29*D29*D29+$K$12*C29*C29*D29*D29+$K$13*B29+$K$14*C29*B29+$K$15*C29*C29*B29+$K$16*D29*B29+$K$17*C29*D29*B29+$K$18*C29*C29*D29*B29+$K$19*D29*D29*B29+$K$20*C29*D29*D29*B29+$K$21*C29*C29*D29*D29*B29</f>
        <v>41.209923644705668</v>
      </c>
      <c r="G29">
        <f>A29-F29</f>
        <v>1.4991321202984338</v>
      </c>
    </row>
    <row r="30" spans="1:11">
      <c r="A30">
        <v>22.218565326719101</v>
      </c>
      <c r="B30" s="14">
        <v>25.166399999999999</v>
      </c>
      <c r="C30" s="39">
        <v>3.1629999999999998</v>
      </c>
      <c r="D30">
        <v>114</v>
      </c>
      <c r="F30">
        <f>$K$4+$K$5*C30+$K$6*C30*C30+$K$7*D30+$K$8*C30*D30+$K$9*C30*C30*D30+$K$10*D30*D30+$K$11*C30*D30*D30+$K$12*C30*C30*D30*D30+$K$13*B30+$K$14*C30*B30+$K$15*C30*C30*B30+$K$16*D30*B30+$K$17*C30*D30*B30+$K$18*C30*C30*D30*B30+$K$19*D30*D30*B30+$K$20*C30*D30*D30*B30+$K$21*C30*C30*D30*D30*B30</f>
        <v>21.925750524870608</v>
      </c>
      <c r="G30">
        <f>A30-F30</f>
        <v>0.29281480184849329</v>
      </c>
    </row>
    <row r="31" spans="1:11">
      <c r="A31">
        <v>1.7094000444164801</v>
      </c>
      <c r="B31" s="14">
        <v>5.5377599999999996</v>
      </c>
      <c r="C31" s="39">
        <v>3.1629999999999998</v>
      </c>
      <c r="D31">
        <v>114</v>
      </c>
      <c r="F31">
        <f>$K$4+$K$5*C31+$K$6*C31*C31+$K$7*D31+$K$8*C31*D31+$K$9*C31*C31*D31+$K$10*D31*D31+$K$11*C31*D31*D31+$K$12*C31*C31*D31*D31+$K$13*B31+$K$14*C31*B31+$K$15*C31*C31*B31+$K$16*D31*B31+$K$17*C31*D31*B31+$K$18*C31*C31*D31*B31+$K$19*D31*D31*B31+$K$20*C31*D31*D31*B31+$K$21*C31*C31*D31*D31*B31</f>
        <v>1.6842521603032292</v>
      </c>
      <c r="G31">
        <f>A31-F31</f>
        <v>2.5147884113250862E-2</v>
      </c>
    </row>
    <row r="32" spans="1:11">
      <c r="A32">
        <v>-18.8012031741976</v>
      </c>
      <c r="B32" s="14">
        <v>-14.005599999999999</v>
      </c>
      <c r="C32" s="39">
        <v>3.1629999999999998</v>
      </c>
      <c r="D32">
        <v>114</v>
      </c>
      <c r="F32">
        <f>$K$4+$K$5*C32+$K$6*C32*C32+$K$7*D32+$K$8*C32*D32+$K$9*C32*C32*D32+$K$10*D32*D32+$K$11*C32*D32*D32+$K$12*C32*C32*D32*D32+$K$13*B32+$K$14*C32*B32+$K$15*C32*C32*B32+$K$16*D32*B32+$K$17*C32*D32*B32+$K$18*C32*C32*D32*B32+$K$19*D32*D32*B32+$K$20*C32*D32*D32*B32+$K$21*C32*C32*D32*D32*B32</f>
        <v>-18.469303535769019</v>
      </c>
      <c r="G32">
        <f>A32-F32</f>
        <v>-0.33189963842858106</v>
      </c>
    </row>
    <row r="33" spans="1:11">
      <c r="A33">
        <v>-39.296000173094697</v>
      </c>
      <c r="B33" s="14">
        <v>-34.337499999999999</v>
      </c>
      <c r="C33" s="39">
        <v>3.1629999999999998</v>
      </c>
      <c r="D33">
        <v>114</v>
      </c>
      <c r="F33">
        <f>$K$4+$K$5*C33+$K$6*C33*C33+$K$7*D33+$K$8*C33*D33+$K$9*C33*C33*D33+$K$10*D33*D33+$K$11*C33*D33*D33+$K$12*C33*C33*D33*D33+$K$13*B33+$K$14*C33*B33+$K$15*C33*C33*B33+$K$16*D33*B33+$K$17*C33*D33*B33+$K$18*C33*C33*D33*B33+$K$19*D33*D33*B33+$K$20*C33*D33*D33*B33+$K$21*C33*C33*D33*D33*B33</f>
        <v>-39.436019548623051</v>
      </c>
      <c r="G33">
        <f>A33-F33</f>
        <v>0.14001937552835386</v>
      </c>
    </row>
    <row r="35" spans="1:11" s="21" customFormat="1"/>
    <row r="37" spans="1:11">
      <c r="A37" t="s">
        <v>53</v>
      </c>
      <c r="B37" t="s">
        <v>47</v>
      </c>
      <c r="C37" s="12" t="s">
        <v>48</v>
      </c>
      <c r="D37" t="s">
        <v>54</v>
      </c>
      <c r="E37" t="s">
        <v>54</v>
      </c>
      <c r="F37" t="s">
        <v>55</v>
      </c>
      <c r="G37" t="s">
        <v>55</v>
      </c>
      <c r="H37" s="12" t="s">
        <v>7</v>
      </c>
    </row>
    <row r="38" spans="1:11">
      <c r="A38">
        <v>22.218565326719101</v>
      </c>
      <c r="B38" s="14">
        <v>11.675800000000001</v>
      </c>
      <c r="C38" s="39">
        <v>-1.7090000000000001</v>
      </c>
      <c r="D38">
        <f>$I$38+$I$39*C38+$I$40*C38*C38+$I$41*B38+$I$42*B38*C38+$I$43*B38*C38*C38</f>
        <v>21.318132368728893</v>
      </c>
      <c r="E38" s="14">
        <f>$I$46 + $I$47*C38+$I$48* C38*C38 + $I$49* B38+ $I$50* C38*B38 + $I$51* C38*C38*B38+$I$52*B38*B38 + $I$53*B38*B38*C38+$I$54*C38*C38*B38*B38</f>
        <v>21.724517505417051</v>
      </c>
      <c r="F38">
        <f>A38-D38</f>
        <v>0.90043295799020839</v>
      </c>
      <c r="G38" s="14">
        <f>A38-E38</f>
        <v>0.49404782130205049</v>
      </c>
      <c r="H38" s="1" t="s">
        <v>1</v>
      </c>
      <c r="I38" s="1">
        <v>-2.1096180000000002</v>
      </c>
      <c r="K38">
        <v>0.69621500000000003</v>
      </c>
    </row>
    <row r="39" spans="1:11">
      <c r="A39">
        <v>1.7094000444164801</v>
      </c>
      <c r="B39" s="14">
        <v>1.5354000000000001</v>
      </c>
      <c r="C39" s="39">
        <v>-1.7090000000000001</v>
      </c>
      <c r="D39">
        <f>$I$38+$I$39*C39+$I$40*C39*C39+$I$41*B39+$I$42*B39*C39+$I$43*B39*C39*C39</f>
        <v>1.730893013338354</v>
      </c>
      <c r="E39" s="14">
        <f>$I$46 + $I$47*C39+$I$48* C39*C39 + $I$49* B39+ $I$50* C39*B39 + $I$51* C39*C39*B39+$I$52*B39*B39 + $I$53*B39*B39*C39+$I$54*C39*C39*B39*B39</f>
        <v>1.3589840800648902</v>
      </c>
      <c r="F39">
        <f>A39-D39</f>
        <v>-2.1492968921873912E-2</v>
      </c>
      <c r="G39" s="14">
        <f>A39-E39</f>
        <v>0.35041596435158984</v>
      </c>
      <c r="H39" s="1" t="s">
        <v>2</v>
      </c>
      <c r="I39" s="1">
        <v>-0.54105199999999998</v>
      </c>
      <c r="K39">
        <v>1.1659999999999999</v>
      </c>
    </row>
    <row r="40" spans="1:11">
      <c r="A40">
        <v>-18.8012031741976</v>
      </c>
      <c r="B40" s="14">
        <v>-8.5548800000000007</v>
      </c>
      <c r="C40" s="39">
        <v>-1.7090000000000001</v>
      </c>
      <c r="D40">
        <f>$I$38+$I$39*C40+$I$40*C40*C40+$I$41*B40+$I$42*B40*C40+$I$43*B40*C40*C40</f>
        <v>-17.759534338926848</v>
      </c>
      <c r="E40" s="14">
        <f>$I$46 + $I$47*C40+$I$48* C40*C40 + $I$49* B40+ $I$50* C40*B40 + $I$51* C40*C40*B40+$I$52*B40*B40 + $I$53*B40*B40*C40+$I$54*C40*C40*B40*B40</f>
        <v>-17.981943933464244</v>
      </c>
      <c r="F40">
        <f>A40-D40</f>
        <v>-1.0416688352707517</v>
      </c>
      <c r="G40" s="14">
        <f>A40-E40</f>
        <v>-0.81925924073335565</v>
      </c>
      <c r="H40" s="1" t="s">
        <v>3</v>
      </c>
      <c r="I40" s="1">
        <v>-1.7096E-2</v>
      </c>
      <c r="K40">
        <v>-0.13337299999999999</v>
      </c>
    </row>
    <row r="41" spans="1:11">
      <c r="A41" s="2"/>
      <c r="B41" s="14"/>
      <c r="C41" s="39"/>
      <c r="E41" s="14"/>
      <c r="G41" s="14"/>
      <c r="H41" s="1" t="s">
        <v>4</v>
      </c>
      <c r="I41" s="1">
        <v>1.506945</v>
      </c>
      <c r="K41">
        <v>-0.63070999999999999</v>
      </c>
    </row>
    <row r="42" spans="1:11">
      <c r="B42" s="14"/>
      <c r="E42" s="14"/>
      <c r="G42" s="14"/>
      <c r="H42" t="s">
        <v>5</v>
      </c>
      <c r="I42">
        <v>-0.21218999999999999</v>
      </c>
    </row>
    <row r="43" spans="1:11">
      <c r="B43" s="14"/>
      <c r="C43" s="39"/>
      <c r="E43" s="14"/>
      <c r="G43" s="14"/>
      <c r="H43" t="s">
        <v>6</v>
      </c>
      <c r="I43">
        <v>2.1236999999999999E-2</v>
      </c>
    </row>
    <row r="44" spans="1:11">
      <c r="A44">
        <v>22.218565326719101</v>
      </c>
      <c r="B44" s="14">
        <v>15.348100000000001</v>
      </c>
      <c r="C44" s="39">
        <v>-0.4546</v>
      </c>
      <c r="D44">
        <f>$I$38+$I$39*C44+$I$40*C44*C44+$I$41*B44+$I$42*B44*C44+$I$43*B44*C44*C44</f>
        <v>22.80941630747126</v>
      </c>
      <c r="E44" s="14">
        <f>$I$46 + $I$47*C44+$I$48* C44*C44 + $I$49* B44+ $I$50* C44*B44 + $I$51* C44*C44*B44+$I$52*B44*B44 + $I$53*B44*B44*C44+$I$54*C44*C44*B44*B44</f>
        <v>22.98133451375719</v>
      </c>
      <c r="F44">
        <f>A44-D44</f>
        <v>-0.59085098075215825</v>
      </c>
      <c r="G44" s="14">
        <f>A44-E44</f>
        <v>-0.7627691870380886</v>
      </c>
    </row>
    <row r="45" spans="1:11">
      <c r="A45">
        <v>1.7094000444164801</v>
      </c>
      <c r="B45" s="14">
        <v>2.45343</v>
      </c>
      <c r="C45" s="39">
        <v>-0.4546</v>
      </c>
      <c r="D45">
        <f>$I$38+$I$39*C45+$I$40*C45*C45+$I$41*B45+$I$42*B45*C45+$I$43*B45*C45*C45</f>
        <v>2.0774247191422921</v>
      </c>
      <c r="E45" s="14">
        <f>$I$46 + $I$47*C45+$I$48* C45*C45 + $I$49* B45+ $I$50* C45*B45 + $I$51* C45*C45*B45+$I$52*B45*B45 + $I$53*B45*B45*C45+$I$54*C45*C45*B45*B45</f>
        <v>1.6804995013050554</v>
      </c>
      <c r="F45">
        <f>A45-D45</f>
        <v>-0.36802467472581202</v>
      </c>
      <c r="G45" s="14">
        <f>A45-E45</f>
        <v>2.8900543111424648E-2</v>
      </c>
      <c r="H45" t="s">
        <v>56</v>
      </c>
    </row>
    <row r="46" spans="1:11">
      <c r="A46">
        <v>-18.8012031741976</v>
      </c>
      <c r="B46" s="14">
        <v>-10.702</v>
      </c>
      <c r="C46" s="39">
        <v>-0.4546</v>
      </c>
      <c r="D46">
        <f>$I$38+$I$39*C46+$I$40*C46*C46+$I$41*B46+$I$42*B46*C46+$I$43*B46*C46*C46</f>
        <v>-19.073815607353115</v>
      </c>
      <c r="E46" s="14">
        <f>$I$46 + $I$47*C46+$I$48* C46*C46 + $I$49* B46+ $I$50* C46*B46 + $I$51* C46*C46*B46+$I$52*B46*B46 + $I$53*B46*B46*C46+$I$54*C46*C46*B46*B46</f>
        <v>-19.275949053798204</v>
      </c>
      <c r="F46">
        <f>A46-D46</f>
        <v>0.27261243315551553</v>
      </c>
      <c r="G46" s="14">
        <f>A46-E46</f>
        <v>0.47474587960060433</v>
      </c>
      <c r="H46" t="s">
        <v>32</v>
      </c>
      <c r="I46">
        <v>-2.5280559999999999</v>
      </c>
    </row>
    <row r="47" spans="1:11">
      <c r="A47">
        <v>-39.296000173094697</v>
      </c>
      <c r="B47" s="14">
        <v>-23.852</v>
      </c>
      <c r="C47" s="39">
        <v>-0.4546</v>
      </c>
      <c r="D47">
        <f>$I$38+$I$39*C47+$I$40*C47*C47+$I$41*B47+$I$42*B47*C47+$I$43*B47*C47*C47</f>
        <v>-40.216325604625311</v>
      </c>
      <c r="E47" s="14">
        <f>$I$46 + $I$47*C47+$I$48* C47*C47 + $I$49* B47+ $I$50* C47*B47 + $I$51* C47*C47*B47+$I$52*B47*B47 + $I$53*B47*B47*C47+$I$54*C47*C47*B47*B47</f>
        <v>-39.441334719886633</v>
      </c>
      <c r="F47">
        <f>A47-D47</f>
        <v>0.92032543153061397</v>
      </c>
      <c r="G47" s="14">
        <f>A47-E47</f>
        <v>0.14533454679193625</v>
      </c>
      <c r="H47" t="s">
        <v>33</v>
      </c>
      <c r="I47">
        <v>-0.53432900000000005</v>
      </c>
    </row>
    <row r="48" spans="1:11">
      <c r="B48" s="14"/>
      <c r="E48" s="14"/>
      <c r="G48" s="14"/>
      <c r="H48" t="s">
        <v>34</v>
      </c>
      <c r="I48">
        <v>-9.7979999999999994E-3</v>
      </c>
    </row>
    <row r="49" spans="1:9">
      <c r="A49" s="18">
        <v>42.709055765004102</v>
      </c>
      <c r="B49" s="24">
        <v>33.173000000000002</v>
      </c>
      <c r="C49" s="20">
        <v>0.77370000000000005</v>
      </c>
      <c r="D49">
        <f>$I$38+$I$39*C49+$I$40*C49*C49+$I$41*B49+$I$42*B49*C49+$I$43*B49*C49*C49</f>
        <v>42.427083678573922</v>
      </c>
      <c r="E49" s="14">
        <f>$I$46 + $I$47*C49+$I$48* C49*C49 + $I$49* B49+ $I$50* C49*B49 + $I$51* C49*C49*B49+$I$52*B49*B49 + $I$53*B49*B49*C49+$I$54*C49*C49*B49*B49</f>
        <v>42.964252453017444</v>
      </c>
      <c r="F49">
        <f>A49-D49</f>
        <v>0.28197208643018001</v>
      </c>
      <c r="G49" s="14">
        <f>A49-E49</f>
        <v>-0.25519668801334205</v>
      </c>
      <c r="H49" t="s">
        <v>35</v>
      </c>
      <c r="I49">
        <v>1.5078</v>
      </c>
    </row>
    <row r="50" spans="1:9">
      <c r="A50" s="18">
        <v>22.218565326719101</v>
      </c>
      <c r="B50" s="24">
        <v>18.388400000000001</v>
      </c>
      <c r="C50" s="20">
        <v>0.77370000000000005</v>
      </c>
      <c r="D50">
        <f>$I$38+$I$39*C50+$I$40*C50*C50+$I$41*B50+$I$42*B50*C50+$I$43*B50*C50*C50</f>
        <v>22.386760728585369</v>
      </c>
      <c r="E50" s="14">
        <f>$I$46 + $I$47*C50+$I$48* C50*C50 + $I$49* B50+ $I$50* C50*B50 + $I$51* C50*C50*B50+$I$52*B50*B50 + $I$53*B50*B50*C50+$I$54*C50*C50*B50*B50</f>
        <v>22.251397571655911</v>
      </c>
      <c r="F50">
        <f>A50-D50</f>
        <v>-0.16819540186626725</v>
      </c>
      <c r="G50" s="14">
        <f>A50-E50</f>
        <v>-3.2832244936809474E-2</v>
      </c>
      <c r="H50" t="s">
        <v>36</v>
      </c>
      <c r="I50">
        <v>-0.217752</v>
      </c>
    </row>
    <row r="51" spans="1:9">
      <c r="A51" s="18">
        <v>1.7094000444164801</v>
      </c>
      <c r="B51" s="24">
        <v>3.32605</v>
      </c>
      <c r="C51" s="20">
        <v>0.77370000000000005</v>
      </c>
      <c r="D51">
        <f>$I$38+$I$39*C51+$I$40*C51*C51+$I$41*B51+$I$42*B51*C51+$I$43*B51*C51*C51</f>
        <v>1.9699514550331552</v>
      </c>
      <c r="E51" s="14">
        <f>$I$46 + $I$47*C51+$I$48* C51*C51 + $I$49* B51+ $I$50* C51*B51 + $I$51* C51*C51*B51+$I$52*B51*B51 + $I$53*B51*B51*C51+$I$54*C51*C51*B51*B51</f>
        <v>1.5643196666162782</v>
      </c>
      <c r="F51">
        <f>A51-D51</f>
        <v>-0.26055141061667508</v>
      </c>
      <c r="G51" s="14">
        <f>A51-E51</f>
        <v>0.14508037780020189</v>
      </c>
      <c r="H51" t="s">
        <v>37</v>
      </c>
      <c r="I51">
        <v>2.3494999999999999E-2</v>
      </c>
    </row>
    <row r="52" spans="1:9">
      <c r="A52" s="18">
        <v>-18.8012031741976</v>
      </c>
      <c r="B52" s="24">
        <v>-11.678000000000001</v>
      </c>
      <c r="C52" s="20">
        <v>0.77370000000000005</v>
      </c>
      <c r="D52">
        <f>$I$38+$I$39*C52+$I$40*C52*C52+$I$41*B52+$I$42*B52*C52+$I$43*B52*C52*C52</f>
        <v>-18.367832966444311</v>
      </c>
      <c r="E52" s="14">
        <f>$I$46 + $I$47*C52+$I$48* C52*C52 + $I$49* B52+ $I$50* C52*B52 + $I$51* C52*C52*B52+$I$52*B52*B52 + $I$53*B52*B52*C52+$I$54*C52*C52*B52*B52</f>
        <v>-18.626356671370623</v>
      </c>
      <c r="F52">
        <f>A52-D52</f>
        <v>-0.43337020775328838</v>
      </c>
      <c r="G52" s="14">
        <f>A52-E52</f>
        <v>-0.174846502826977</v>
      </c>
      <c r="H52" t="s">
        <v>38</v>
      </c>
      <c r="I52">
        <f>0.001665</f>
        <v>1.665E-3</v>
      </c>
    </row>
    <row r="53" spans="1:9">
      <c r="A53" s="18">
        <v>-39.296000173094697</v>
      </c>
      <c r="B53" s="24">
        <v>-27.76</v>
      </c>
      <c r="C53" s="20">
        <v>0.77370000000000005</v>
      </c>
      <c r="D53">
        <f>$I$38+$I$39*C53+$I$40*C53*C53+$I$41*B53+$I$42*B53*C53+$I$43*B53*C53*C53</f>
        <v>-40.166763859516557</v>
      </c>
      <c r="E53" s="14">
        <f>$I$46 + $I$47*C53+$I$48* C53*C53 + $I$49* B53+ $I$50* C53*B53 + $I$51* C53*C53*B53+$I$52*B53*B53 + $I$53*B53*B53*C53+$I$54*C53*C53*B53*B53</f>
        <v>-39.806235700358933</v>
      </c>
      <c r="F53">
        <f>A53-D53</f>
        <v>0.87076368642185997</v>
      </c>
      <c r="G53" s="14">
        <f>A53-E53</f>
        <v>0.5102355272642356</v>
      </c>
      <c r="H53" t="s">
        <v>39</v>
      </c>
      <c r="I53">
        <v>-1.1820000000000001E-3</v>
      </c>
    </row>
    <row r="54" spans="1:9">
      <c r="B54" s="14"/>
      <c r="E54" s="14"/>
      <c r="G54" s="14"/>
      <c r="H54" t="s">
        <v>40</v>
      </c>
      <c r="I54">
        <v>2.8800000000000001E-4</v>
      </c>
    </row>
    <row r="55" spans="1:9">
      <c r="A55">
        <v>42.709055765004102</v>
      </c>
      <c r="B55" s="14">
        <v>39.084000000000003</v>
      </c>
      <c r="C55" s="39">
        <v>2.0129999999999999</v>
      </c>
      <c r="D55">
        <f>$I$38+$I$39*C55+$I$40*C55*C55+$I$41*B55+$I$42*B55*C55+$I$43*B55*C55*C55</f>
        <v>42.29853616705946</v>
      </c>
      <c r="E55" s="14">
        <f>$I$46 + $I$47*C55+$I$48* C55*C55 + $I$49* B55+ $I$50* C55*B55 + $I$51* C55*C55*B55+$I$52*B55*B55 + $I$53*B55*B55*C55+$I$54*C55*C55*B55*B55</f>
        <v>42.568098234884552</v>
      </c>
      <c r="F55">
        <f>A55-D55</f>
        <v>0.4105195979446421</v>
      </c>
      <c r="G55" s="14">
        <f>A55-E55</f>
        <v>0.14095753011955026</v>
      </c>
    </row>
    <row r="56" spans="1:9">
      <c r="A56">
        <v>22.218565326719101</v>
      </c>
      <c r="B56" s="14">
        <v>21.314599999999999</v>
      </c>
      <c r="C56" s="39">
        <v>2.0129999999999999</v>
      </c>
      <c r="D56">
        <f>$I$38+$I$39*C56+$I$40*C56*C56+$I$41*B56+$I$42*B56*C56+$I$43*B56*C56*C56</f>
        <v>21.581860071473475</v>
      </c>
      <c r="E56" s="14">
        <f>$I$46 + $I$47*C56+$I$48* C56*C56 + $I$49* B56+ $I$50* C56*B56 + $I$51* C56*C56*B56+$I$52*B56*B56 + $I$53*B56*B56*C56+$I$54*C56*C56*B56*B56</f>
        <v>21.386780019911498</v>
      </c>
      <c r="F56">
        <f>A56-D56</f>
        <v>0.63670525524562649</v>
      </c>
      <c r="G56" s="14">
        <f>A56-E56</f>
        <v>0.83178530680760332</v>
      </c>
    </row>
    <row r="57" spans="1:9">
      <c r="A57">
        <v>1.7094000444164801</v>
      </c>
      <c r="B57" s="14">
        <v>4.4874099999999997</v>
      </c>
      <c r="C57" s="39">
        <v>2.0129999999999999</v>
      </c>
      <c r="D57">
        <f>$I$38+$I$39*C57+$I$40*C57*C57+$I$41*B57+$I$42*B57*C57+$I$43*B57*C57*C57</f>
        <v>1.9636712283564619</v>
      </c>
      <c r="E57" s="14">
        <f>$I$46 + $I$47*C57+$I$48* C57*C57 + $I$49* B57+ $I$50* C57*B57 + $I$51* C57*C57*B57+$I$52*B57*B57 + $I$53*B57*B57*C57+$I$54*C57*C57*B57*B57</f>
        <v>1.5921076891221351</v>
      </c>
      <c r="F57">
        <f>A57-D57</f>
        <v>-0.25427118393998183</v>
      </c>
      <c r="G57" s="14">
        <f>A57-E57</f>
        <v>0.11729235529434501</v>
      </c>
    </row>
    <row r="58" spans="1:9">
      <c r="A58">
        <v>-18.8012031741976</v>
      </c>
      <c r="B58" s="14">
        <v>-12.5344</v>
      </c>
      <c r="C58" s="39">
        <v>2.0129999999999999</v>
      </c>
      <c r="D58">
        <f>$I$38+$I$39*C58+$I$40*C58*C58+$I$41*B58+$I$42*B58*C58+$I$43*B58*C58*C58</f>
        <v>-17.881417763427518</v>
      </c>
      <c r="E58" s="14">
        <f>$I$46 + $I$47*C58+$I$48* C58*C58 + $I$49* B58+ $I$50* C58*B58 + $I$51* C58*C58*B58+$I$52*B58*B58 + $I$53*B58*B58*C58+$I$54*C58*C58*B58*B58</f>
        <v>-18.170697052585549</v>
      </c>
      <c r="F58">
        <f>A58-D58</f>
        <v>-0.91978541077008202</v>
      </c>
      <c r="G58" s="14">
        <f>A58-E58</f>
        <v>-0.63050612161205066</v>
      </c>
    </row>
    <row r="59" spans="1:9">
      <c r="A59">
        <v>-39.296000173094697</v>
      </c>
      <c r="B59" s="14">
        <v>-30.452999999999999</v>
      </c>
      <c r="C59" s="39">
        <v>2.0129999999999999</v>
      </c>
      <c r="D59">
        <f>$I$38+$I$39*C59+$I$40*C59*C59+$I$41*B59+$I$42*B59*C59+$I$43*B59*C59*C59</f>
        <v>-38.772040535517007</v>
      </c>
      <c r="E59" s="14">
        <f>$I$46 + $I$47*C59+$I$48* C59*C59 + $I$49* B59+ $I$50* C59*B59 + $I$51* C59*C59*B59+$I$52*B59*B59 + $I$53*B59*B59*C59+$I$54*C59*C59*B59*B59</f>
        <v>-38.691298444772336</v>
      </c>
      <c r="F59">
        <f>A59-D59</f>
        <v>-0.52395963757768982</v>
      </c>
      <c r="G59" s="14">
        <f>A59-E59</f>
        <v>-0.60470172832236102</v>
      </c>
    </row>
    <row r="60" spans="1:9">
      <c r="B60" s="14"/>
      <c r="E60" s="14"/>
      <c r="G60" s="14"/>
    </row>
    <row r="61" spans="1:9">
      <c r="A61" s="30"/>
      <c r="B61" s="14"/>
      <c r="C61" s="39"/>
      <c r="E61" s="14"/>
      <c r="G61" s="14"/>
    </row>
    <row r="62" spans="1:9">
      <c r="A62">
        <v>22.218565326719101</v>
      </c>
      <c r="B62" s="14">
        <v>25.166399999999999</v>
      </c>
      <c r="C62" s="39">
        <v>3.1629999999999998</v>
      </c>
      <c r="D62">
        <f>$I$38+$I$39*C62+$I$40*C62*C62+$I$41*B62+$I$42*B62*C62+$I$43*B62*C62*C62</f>
        <v>22.388802600993341</v>
      </c>
      <c r="E62" s="14">
        <f>$I$46 + $I$47*C62+$I$48* C62*C62 + $I$49* B62+ $I$50* C62*B62 + $I$51* C62*C62*B62+$I$52*B62*B62 + $I$53*B62*B62*C62+$I$54*C62*C62*B62*B62</f>
        <v>22.723457635602827</v>
      </c>
      <c r="F62">
        <f>A62-D62</f>
        <v>-0.17023727427423907</v>
      </c>
      <c r="G62" s="14">
        <f>A62-E62</f>
        <v>-0.5048923088837256</v>
      </c>
    </row>
    <row r="63" spans="1:9">
      <c r="A63">
        <v>1.7094000444164801</v>
      </c>
      <c r="B63" s="14">
        <v>5.5377599999999996</v>
      </c>
      <c r="C63" s="39">
        <v>3.1629999999999998</v>
      </c>
      <c r="D63">
        <f>$I$38+$I$39*C63+$I$40*C63*C63+$I$41*B63+$I$42*B63*C63+$I$43*B63*C63*C63</f>
        <v>1.8129813637030685</v>
      </c>
      <c r="E63" s="14">
        <f>$I$46 + $I$47*C63+$I$48* C63*C63 + $I$49* B63+ $I$50* C63*B63 + $I$51* C63*C63*B63+$I$52*B63*B63 + $I$53*B63*B63*C63+$I$54*C63*C63*B63*B63</f>
        <v>1.5460004906761875</v>
      </c>
      <c r="F63">
        <f>A63-D63</f>
        <v>-0.10358131928658842</v>
      </c>
      <c r="G63" s="14">
        <f>A63-E63</f>
        <v>0.16339955374029258</v>
      </c>
    </row>
    <row r="64" spans="1:9">
      <c r="A64">
        <v>-18.8012031741976</v>
      </c>
      <c r="B64" s="14">
        <v>-14.005599999999999</v>
      </c>
      <c r="C64" s="39">
        <v>3.1629999999999998</v>
      </c>
      <c r="D64">
        <f>$I$38+$I$39*C64+$I$40*C64*C64+$I$41*B64+$I$42*B64*C64+$I$43*B64*C64*C64</f>
        <v>-18.673444681912375</v>
      </c>
      <c r="E64" s="14">
        <f>$I$46 + $I$47*C64+$I$48* C64*C64 + $I$49* B64+ $I$50* C64*B64 + $I$51* C64*C64*B64+$I$52*B64*B64 + $I$53*B64*B64*C64+$I$54*C64*C64*B64*B64</f>
        <v>-18.921149175019043</v>
      </c>
      <c r="F64">
        <f>A64-D64</f>
        <v>-0.12775849228522418</v>
      </c>
      <c r="G64" s="14">
        <f>A64-E64</f>
        <v>0.11994600082144302</v>
      </c>
    </row>
    <row r="65" spans="1:7">
      <c r="A65">
        <v>-39.296000173094697</v>
      </c>
      <c r="B65" s="14">
        <v>-34.337499999999999</v>
      </c>
      <c r="C65" s="39">
        <v>3.1629999999999998</v>
      </c>
      <c r="D65">
        <f>$I$38+$I$39*C65+$I$40*C65*C65+$I$41*B65+$I$42*B65*C65+$I$43*B65*C65*C65</f>
        <v>-39.986461774001391</v>
      </c>
      <c r="E65" s="14">
        <f>$I$46 + $I$47*C65+$I$48* C65*C65 + $I$49* B65+ $I$50* C65*B65 + $I$51* C65*C65*B65+$I$52*B65*B65 + $I$53*B65*B65*C65+$I$54*C65*C65*B65*B65</f>
        <v>-39.559318224640435</v>
      </c>
      <c r="F65">
        <f>A65-D65</f>
        <v>0.69046160090669417</v>
      </c>
      <c r="G65" s="14">
        <f>A65-E65</f>
        <v>0.26331805154573829</v>
      </c>
    </row>
    <row r="66" spans="1:7">
      <c r="A66" s="24"/>
      <c r="B66" s="14"/>
      <c r="C66" s="39"/>
      <c r="E66" s="14"/>
      <c r="G66" s="14"/>
    </row>
    <row r="68" spans="1:7">
      <c r="B68" s="24">
        <v>33.173000000000002</v>
      </c>
      <c r="C68" s="20">
        <v>0.77370000000000005</v>
      </c>
    </row>
    <row r="69" spans="1:7">
      <c r="B69" s="14">
        <v>39.084000000000003</v>
      </c>
      <c r="C69" s="39">
        <v>2.0129999999999999</v>
      </c>
    </row>
    <row r="70" spans="1:7">
      <c r="B70" s="14">
        <v>43.866700000000002</v>
      </c>
      <c r="C70" s="39">
        <v>3.1629999999999998</v>
      </c>
    </row>
    <row r="72" spans="1:7">
      <c r="B72" s="14">
        <v>-23.852</v>
      </c>
      <c r="C72" s="39">
        <v>-0.4546</v>
      </c>
    </row>
    <row r="73" spans="1:7">
      <c r="B73" s="24">
        <v>-27.76</v>
      </c>
      <c r="C73" s="20">
        <v>0.77370000000000005</v>
      </c>
    </row>
    <row r="74" spans="1:7">
      <c r="B74" s="14">
        <v>-30.452999999999999</v>
      </c>
      <c r="C74" s="39">
        <v>2.0129999999999999</v>
      </c>
    </row>
    <row r="75" spans="1:7">
      <c r="B75" s="14">
        <v>-34.337499999999999</v>
      </c>
      <c r="C75" s="39">
        <v>3.1629999999999998</v>
      </c>
    </row>
  </sheetData>
  <mergeCells count="1">
    <mergeCell ref="F3:G3"/>
  </mergeCells>
  <phoneticPr fontId="7" type="noConversion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11" sqref="A11"/>
    </sheetView>
  </sheetViews>
  <sheetFormatPr defaultColWidth="8.77734375" defaultRowHeight="14.4"/>
  <cols>
    <col min="4" max="4" width="16.44140625" customWidth="1"/>
  </cols>
  <sheetData>
    <row r="1" spans="1:6">
      <c r="A1" t="s">
        <v>70</v>
      </c>
      <c r="B1" t="s">
        <v>71</v>
      </c>
      <c r="D1" t="s">
        <v>72</v>
      </c>
      <c r="E1">
        <v>585</v>
      </c>
      <c r="F1" t="s">
        <v>73</v>
      </c>
    </row>
    <row r="2" spans="1:6">
      <c r="A2" t="s">
        <v>74</v>
      </c>
      <c r="B2" t="s">
        <v>75</v>
      </c>
    </row>
    <row r="3" spans="1:6">
      <c r="A3">
        <v>25</v>
      </c>
      <c r="B3">
        <f>ATAN(A3/$E$1)*1000</f>
        <v>42.709055765004145</v>
      </c>
    </row>
    <row r="4" spans="1:6">
      <c r="A4">
        <v>13</v>
      </c>
      <c r="B4">
        <f>ATAN(A4/$E$1)*1000</f>
        <v>22.218565326719062</v>
      </c>
    </row>
    <row r="5" spans="1:6">
      <c r="A5">
        <v>1</v>
      </c>
      <c r="B5">
        <f>ATAN(A5/$E$1)*1000</f>
        <v>1.7094000444164781</v>
      </c>
    </row>
    <row r="6" spans="1:6">
      <c r="A6">
        <v>-11</v>
      </c>
      <c r="B6">
        <f>ATAN(A6/$E$1)*1000</f>
        <v>-18.801203174197614</v>
      </c>
    </row>
    <row r="7" spans="1:6">
      <c r="A7">
        <v>-23</v>
      </c>
      <c r="B7">
        <f>ATAN(A7/$E$1)*1000</f>
        <v>-39.296000173094676</v>
      </c>
    </row>
    <row r="8" spans="1:6">
      <c r="A8" t="s">
        <v>76</v>
      </c>
    </row>
    <row r="10" spans="1:6">
      <c r="A10" t="s">
        <v>92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6para</vt:lpstr>
      <vt:lpstr>9para</vt:lpstr>
      <vt:lpstr>data_Au (2)</vt:lpstr>
      <vt:lpstr>data_12C_1</vt:lpstr>
      <vt:lpstr>data_12C_11</vt:lpstr>
      <vt:lpstr>data_12C_2</vt:lpstr>
      <vt:lpstr>data_12C_22</vt:lpstr>
      <vt:lpstr>data_12C_3</vt:lpstr>
      <vt:lpstr>sieve slit y 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cp:revision>0</cp:revision>
  <dcterms:created xsi:type="dcterms:W3CDTF">2015-09-30T22:59:46Z</dcterms:created>
  <dcterms:modified xsi:type="dcterms:W3CDTF">2015-11-03T05:33:40Z</dcterms:modified>
  <dc:language>en-US</dc:language>
</cp:coreProperties>
</file>