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工作表1" sheetId="1" r:id="rId1"/>
    <sheet name="Sheet2" sheetId="2" r:id="rId2"/>
  </sheets>
  <calcPr calcId="144525" iterateDelta="1E-4"/>
</workbook>
</file>

<file path=xl/calcChain.xml><?xml version="1.0" encoding="utf-8"?>
<calcChain xmlns="http://schemas.openxmlformats.org/spreadsheetml/2006/main">
  <c r="L86" i="1" l="1"/>
  <c r="L87" i="1"/>
  <c r="L88" i="1"/>
  <c r="L89" i="1"/>
  <c r="L91" i="1"/>
  <c r="L92" i="1"/>
  <c r="L93" i="1"/>
  <c r="L94" i="1"/>
  <c r="L95" i="1"/>
  <c r="L97" i="1"/>
  <c r="L98" i="1"/>
  <c r="L99" i="1"/>
  <c r="L100" i="1"/>
  <c r="L101" i="1"/>
  <c r="L85" i="1"/>
  <c r="J85" i="1"/>
  <c r="J106" i="1"/>
  <c r="J107" i="1"/>
  <c r="J108" i="1"/>
  <c r="J109" i="1"/>
  <c r="J110" i="1"/>
  <c r="J111" i="1"/>
  <c r="J105" i="1"/>
  <c r="A11" i="1"/>
  <c r="A10" i="1"/>
  <c r="A8" i="1"/>
  <c r="A7" i="1"/>
  <c r="H111" i="1" l="1"/>
  <c r="H110" i="1"/>
  <c r="H109" i="1"/>
  <c r="H108" i="1"/>
  <c r="G108" i="1"/>
  <c r="H107" i="1"/>
  <c r="G107" i="1"/>
  <c r="H106" i="1"/>
  <c r="J101" i="1" s="1"/>
  <c r="K101" i="1" s="1"/>
  <c r="G106" i="1"/>
  <c r="H105" i="1"/>
  <c r="G105" i="1"/>
  <c r="H101" i="1"/>
  <c r="I101" i="1" s="1"/>
  <c r="H100" i="1"/>
  <c r="I100" i="1" s="1"/>
  <c r="H99" i="1"/>
  <c r="I99" i="1" s="1"/>
  <c r="H98" i="1"/>
  <c r="I98" i="1" s="1"/>
  <c r="H97" i="1"/>
  <c r="I97" i="1" s="1"/>
  <c r="H95" i="1"/>
  <c r="I95" i="1" s="1"/>
  <c r="H94" i="1"/>
  <c r="I94" i="1" s="1"/>
  <c r="H93" i="1"/>
  <c r="I93" i="1" s="1"/>
  <c r="H92" i="1"/>
  <c r="I92" i="1" s="1"/>
  <c r="H91" i="1"/>
  <c r="I91" i="1" s="1"/>
  <c r="H89" i="1"/>
  <c r="I89" i="1" s="1"/>
  <c r="H88" i="1"/>
  <c r="I88" i="1" s="1"/>
  <c r="H87" i="1"/>
  <c r="I87" i="1" s="1"/>
  <c r="H86" i="1"/>
  <c r="I86" i="1" s="1"/>
  <c r="H85" i="1"/>
  <c r="I85" i="1" s="1"/>
  <c r="K80" i="1"/>
  <c r="J80" i="1"/>
  <c r="J79" i="1"/>
  <c r="K79" i="1" s="1"/>
  <c r="K78" i="1"/>
  <c r="J78" i="1"/>
  <c r="J77" i="1"/>
  <c r="K77" i="1" s="1"/>
  <c r="K76" i="1"/>
  <c r="J76" i="1"/>
  <c r="J74" i="1"/>
  <c r="K74" i="1" s="1"/>
  <c r="K73" i="1"/>
  <c r="J73" i="1"/>
  <c r="J72" i="1"/>
  <c r="K72" i="1" s="1"/>
  <c r="K71" i="1"/>
  <c r="J71" i="1"/>
  <c r="J70" i="1"/>
  <c r="K70" i="1" s="1"/>
  <c r="K68" i="1"/>
  <c r="J68" i="1"/>
  <c r="J67" i="1"/>
  <c r="K67" i="1" s="1"/>
  <c r="K66" i="1"/>
  <c r="J66" i="1"/>
  <c r="J65" i="1"/>
  <c r="K65" i="1" s="1"/>
  <c r="K64" i="1"/>
  <c r="J64" i="1"/>
  <c r="H61" i="1"/>
  <c r="H60" i="1"/>
  <c r="H59" i="1"/>
  <c r="H58" i="1"/>
  <c r="H57" i="1"/>
  <c r="J52" i="1"/>
  <c r="K52" i="1" s="1"/>
  <c r="K51" i="1"/>
  <c r="J51" i="1"/>
  <c r="J50" i="1"/>
  <c r="K50" i="1" s="1"/>
  <c r="K49" i="1"/>
  <c r="J49" i="1"/>
  <c r="J48" i="1"/>
  <c r="K48" i="1" s="1"/>
  <c r="K47" i="1"/>
  <c r="J46" i="1"/>
  <c r="K46" i="1" s="1"/>
  <c r="K45" i="1"/>
  <c r="J45" i="1"/>
  <c r="J44" i="1"/>
  <c r="K44" i="1" s="1"/>
  <c r="K43" i="1"/>
  <c r="J43" i="1"/>
  <c r="J42" i="1"/>
  <c r="K42" i="1" s="1"/>
  <c r="K41" i="1"/>
  <c r="K40" i="1"/>
  <c r="J40" i="1"/>
  <c r="J39" i="1"/>
  <c r="K39" i="1" s="1"/>
  <c r="K38" i="1"/>
  <c r="J38" i="1"/>
  <c r="J37" i="1"/>
  <c r="K37" i="1" s="1"/>
  <c r="K36" i="1"/>
  <c r="J36" i="1"/>
  <c r="H33" i="1"/>
  <c r="A33" i="1"/>
  <c r="H32" i="1"/>
  <c r="A32" i="1"/>
  <c r="H31" i="1"/>
  <c r="A31" i="1"/>
  <c r="H30" i="1"/>
  <c r="A30" i="1"/>
  <c r="H29" i="1"/>
  <c r="A29" i="1"/>
  <c r="H23" i="1"/>
  <c r="I23" i="1" s="1"/>
  <c r="A23" i="1"/>
  <c r="H22" i="1"/>
  <c r="I22" i="1" s="1"/>
  <c r="A22" i="1"/>
  <c r="H21" i="1"/>
  <c r="I21" i="1" s="1"/>
  <c r="A21" i="1"/>
  <c r="H20" i="1"/>
  <c r="I20" i="1" s="1"/>
  <c r="A20" i="1"/>
  <c r="H19" i="1"/>
  <c r="I19" i="1" s="1"/>
  <c r="D19" i="1"/>
  <c r="B19" i="1"/>
  <c r="A19" i="1"/>
  <c r="I17" i="1"/>
  <c r="H17" i="1"/>
  <c r="B17" i="1"/>
  <c r="A17" i="1"/>
  <c r="I16" i="1"/>
  <c r="H16" i="1"/>
  <c r="B16" i="1"/>
  <c r="A16" i="1"/>
  <c r="I15" i="1"/>
  <c r="H15" i="1"/>
  <c r="B15" i="1"/>
  <c r="A15" i="1"/>
  <c r="H14" i="1"/>
  <c r="I14" i="1" s="1"/>
  <c r="B14" i="1"/>
  <c r="A14" i="1"/>
  <c r="D13" i="1"/>
  <c r="H13" i="1" s="1"/>
  <c r="I13" i="1" s="1"/>
  <c r="A13" i="1"/>
  <c r="H11" i="1"/>
  <c r="I11" i="1" s="1"/>
  <c r="H10" i="1"/>
  <c r="I10" i="1" s="1"/>
  <c r="H9" i="1"/>
  <c r="I9" i="1" s="1"/>
  <c r="A9" i="1"/>
  <c r="H8" i="1"/>
  <c r="I8" i="1" s="1"/>
  <c r="H7" i="1"/>
  <c r="I7" i="1" s="1"/>
  <c r="E7" i="1"/>
  <c r="D7" i="1"/>
  <c r="B7" i="1"/>
  <c r="E2" i="1"/>
  <c r="B13" i="1" s="1"/>
  <c r="E1" i="1"/>
  <c r="B20" i="1" l="1"/>
  <c r="B21" i="1"/>
  <c r="B22" i="1"/>
  <c r="B23" i="1"/>
  <c r="B8" i="1"/>
  <c r="B9" i="1"/>
  <c r="B10" i="1"/>
  <c r="B11" i="1"/>
  <c r="K85" i="1"/>
  <c r="J86" i="1"/>
  <c r="K86" i="1" s="1"/>
  <c r="J87" i="1"/>
  <c r="K87" i="1" s="1"/>
  <c r="J88" i="1"/>
  <c r="K88" i="1" s="1"/>
  <c r="J89" i="1"/>
  <c r="K89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</calcChain>
</file>

<file path=xl/sharedStrings.xml><?xml version="1.0" encoding="utf-8"?>
<sst xmlns="http://schemas.openxmlformats.org/spreadsheetml/2006/main" count="109" uniqueCount="54">
  <si>
    <t>r2d</t>
  </si>
  <si>
    <t>deg/rad</t>
  </si>
  <si>
    <t>center</t>
  </si>
  <si>
    <t>0 deg</t>
  </si>
  <si>
    <t>First Correction</t>
  </si>
  <si>
    <t>d2r</t>
  </si>
  <si>
    <t>rad/deg</t>
  </si>
  <si>
    <t>tgt-ss</t>
  </si>
  <si>
    <t>mm</t>
  </si>
  <si>
    <t>Sieve slits</t>
  </si>
  <si>
    <t>xfp(mm)</t>
  </si>
  <si>
    <t>thfp(deg)</t>
  </si>
  <si>
    <t>Th_ss(mrad)</t>
  </si>
  <si>
    <t>GTH_fp(mrad)</t>
  </si>
  <si>
    <t>GTH_fp(deg)</t>
  </si>
  <si>
    <t>GX(mm)</t>
  </si>
  <si>
    <t>GX_min(mm)</t>
  </si>
  <si>
    <t>GX_max(mm)</t>
  </si>
  <si>
    <t>TH_cal1(mrad)</t>
  </si>
  <si>
    <t>Thss = a + b*xfp + c*xfp*xfp + d*thfp + e*xfp*thfp + f*xfp*xfp*thfp</t>
  </si>
  <si>
    <t>a</t>
  </si>
  <si>
    <t>b</t>
  </si>
  <si>
    <t>c</t>
  </si>
  <si>
    <t>d</t>
  </si>
  <si>
    <t>e</t>
  </si>
  <si>
    <t>f</t>
  </si>
  <si>
    <t>peakd get by root</t>
  </si>
  <si>
    <r>
      <t xml:space="preserve">Second Correction </t>
    </r>
    <r>
      <rPr>
        <b/>
        <sz val="12"/>
        <color rgb="FFFF0000"/>
        <rFont val="宋体"/>
        <charset val="134"/>
      </rPr>
      <t>(1)</t>
    </r>
  </si>
  <si>
    <t>Th(SS) = a*Th*Th + b*Th + c</t>
  </si>
  <si>
    <t>TH_cal2(mrad)</t>
  </si>
  <si>
    <t>Second Correction (2)</t>
  </si>
  <si>
    <t>choose this</t>
  </si>
  <si>
    <t>FINAL</t>
  </si>
  <si>
    <t>TH_cal_final(mrad)</t>
  </si>
  <si>
    <t>final</t>
  </si>
  <si>
    <t>a1</t>
  </si>
  <si>
    <t>th</t>
  </si>
  <si>
    <t>b1</t>
  </si>
  <si>
    <t>th^2</t>
  </si>
  <si>
    <t>c1</t>
  </si>
  <si>
    <t>x</t>
  </si>
  <si>
    <t>th x</t>
  </si>
  <si>
    <t>th^2 x</t>
  </si>
  <si>
    <t>x^2</t>
  </si>
  <si>
    <t>th x^2</t>
  </si>
  <si>
    <t>th^2 x^2</t>
  </si>
  <si>
    <t>x^3</t>
  </si>
  <si>
    <t>th x^3</t>
  </si>
  <si>
    <t>x^4</t>
  </si>
  <si>
    <t>GR_TH is originally in rad</t>
  </si>
  <si>
    <t>here th is in deg</t>
  </si>
  <si>
    <t>&lt;-</t>
    <phoneticPr fontId="10" type="noConversion"/>
  </si>
  <si>
    <t xml:space="preserve">this is the final since the scattering pattern </t>
    <phoneticPr fontId="10" type="noConversion"/>
  </si>
  <si>
    <t>in the focal plane is the mirror image from the beam position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</si>
</sst>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宋体"/>
      <family val="2"/>
      <charset val="134"/>
    </font>
    <font>
      <b/>
      <sz val="12"/>
      <color rgb="FFFF0000"/>
      <name val="宋体"/>
      <charset val="134"/>
    </font>
    <font>
      <b/>
      <sz val="12"/>
      <color rgb="FF000000"/>
      <name val="宋体"/>
      <family val="2"/>
      <charset val="134"/>
    </font>
    <font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u/>
      <sz val="12"/>
      <color rgb="FFFF0000"/>
      <name val="宋体"/>
      <family val="3"/>
      <charset val="134"/>
    </font>
    <font>
      <sz val="12"/>
      <color rgb="FFFF0000"/>
      <name val="宋体"/>
      <family val="2"/>
      <charset val="134"/>
    </font>
    <font>
      <sz val="12"/>
      <color rgb="FFFF0000"/>
      <name val="Cambria"/>
      <family val="1"/>
      <charset val="1"/>
    </font>
    <font>
      <sz val="12"/>
      <color rgb="FF000000"/>
      <name val="Cambria"/>
      <family val="1"/>
      <charset val="1"/>
    </font>
    <font>
      <sz val="9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CD5B5"/>
        <b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0" borderId="0" xfId="0" applyFont="1"/>
    <xf numFmtId="0" fontId="0" fillId="0" borderId="6" xfId="0" applyFont="1" applyBorder="1"/>
    <xf numFmtId="0" fontId="0" fillId="0" borderId="0" xfId="0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10" xfId="0" applyFon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0" fillId="0" borderId="0" xfId="0" applyAlignment="1">
      <alignment horizontal="right"/>
    </xf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4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工作表1!$H$29:$H$33</c:f>
              <c:numCache>
                <c:formatCode>General</c:formatCode>
                <c:ptCount val="5"/>
                <c:pt idx="0">
                  <c:v>-17.256384300000001</c:v>
                </c:pt>
                <c:pt idx="1">
                  <c:v>-8.4809782200000008</c:v>
                </c:pt>
                <c:pt idx="2">
                  <c:v>0.111840089999999</c:v>
                </c:pt>
                <c:pt idx="3">
                  <c:v>8.7816110999999974</c:v>
                </c:pt>
                <c:pt idx="4">
                  <c:v>16.826666099999997</c:v>
                </c:pt>
              </c:numCache>
            </c:numRef>
          </c:xVal>
          <c:yVal>
            <c:numRef>
              <c:f>工作表1!$A$29:$A$33</c:f>
              <c:numCache>
                <c:formatCode>General</c:formatCode>
                <c:ptCount val="5"/>
                <c:pt idx="0">
                  <c:v>-17.092352397716834</c:v>
                </c:pt>
                <c:pt idx="1">
                  <c:v>-8.5468004326114837</c:v>
                </c:pt>
                <c:pt idx="2">
                  <c:v>0</c:v>
                </c:pt>
                <c:pt idx="3">
                  <c:v>8.5468004326114837</c:v>
                </c:pt>
                <c:pt idx="4">
                  <c:v>17.092352397716834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4064"/>
        <c:axId val="91874048"/>
      </c:scatterChart>
      <c:valAx>
        <c:axId val="918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74048"/>
        <c:crossesAt val="0"/>
        <c:crossBetween val="midCat"/>
      </c:valAx>
      <c:valAx>
        <c:axId val="91874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6406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工作表1!$H$57:$H$61</c:f>
              <c:numCache>
                <c:formatCode>General</c:formatCode>
                <c:ptCount val="5"/>
                <c:pt idx="0">
                  <c:v>-17.234123384</c:v>
                </c:pt>
                <c:pt idx="1">
                  <c:v>-8.4659087419999981</c:v>
                </c:pt>
                <c:pt idx="2">
                  <c:v>0.10054121050000007</c:v>
                </c:pt>
                <c:pt idx="3">
                  <c:v>8.6601516820000022</c:v>
                </c:pt>
                <c:pt idx="4">
                  <c:v>16.908565767999999</c:v>
                </c:pt>
              </c:numCache>
            </c:numRef>
          </c:xVal>
          <c:yVal>
            <c:numRef>
              <c:f>工作表1!$A$57:$A$61</c:f>
              <c:numCache>
                <c:formatCode>General</c:formatCode>
                <c:ptCount val="5"/>
                <c:pt idx="0">
                  <c:v>-17.092352397716802</c:v>
                </c:pt>
                <c:pt idx="1">
                  <c:v>-8.5468004326114801</c:v>
                </c:pt>
                <c:pt idx="2">
                  <c:v>0</c:v>
                </c:pt>
                <c:pt idx="3">
                  <c:v>8.5468004326114801</c:v>
                </c:pt>
                <c:pt idx="4">
                  <c:v>17.092352397716802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712"/>
        <c:axId val="92101248"/>
      </c:scatterChart>
      <c:valAx>
        <c:axId val="920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101248"/>
        <c:crossesAt val="0"/>
        <c:crossBetween val="midCat"/>
      </c:valAx>
      <c:valAx>
        <c:axId val="92101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09971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644400</xdr:colOff>
      <xdr:row>22</xdr:row>
      <xdr:rowOff>124200</xdr:rowOff>
    </xdr:from>
    <xdr:to>
      <xdr:col>17</xdr:col>
      <xdr:colOff>95400</xdr:colOff>
      <xdr:row>36</xdr:row>
      <xdr:rowOff>93240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590760</xdr:colOff>
      <xdr:row>51</xdr:row>
      <xdr:rowOff>10080</xdr:rowOff>
    </xdr:from>
    <xdr:to>
      <xdr:col>18</xdr:col>
      <xdr:colOff>41760</xdr:colOff>
      <xdr:row>64</xdr:row>
      <xdr:rowOff>177480</xdr:rowOff>
    </xdr:to>
    <xdr:graphicFrame macro="">
      <xdr:nvGraphicFramePr>
        <xdr:cNvPr id="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95" zoomScaleNormal="100" workbookViewId="0">
      <selection activeCell="L114" sqref="L114"/>
    </sheetView>
  </sheetViews>
  <sheetFormatPr defaultRowHeight="15.6" x14ac:dyDescent="0.25"/>
  <cols>
    <col min="1" max="1" width="13.296875"/>
    <col min="2" max="2" width="14.69921875"/>
    <col min="3" max="3" width="15"/>
    <col min="4" max="4" width="12.19921875"/>
    <col min="5" max="5" width="11.796875"/>
    <col min="6" max="6" width="12"/>
    <col min="7" max="7" width="11.19921875"/>
    <col min="8" max="8" width="15.19921875"/>
    <col min="9" max="1025" width="11.19921875"/>
  </cols>
  <sheetData>
    <row r="1" spans="1:12" x14ac:dyDescent="0.25">
      <c r="D1" s="1" t="s">
        <v>0</v>
      </c>
      <c r="E1" s="2">
        <f>180/PI()</f>
        <v>57.295779513082323</v>
      </c>
      <c r="F1" s="3" t="s">
        <v>1</v>
      </c>
      <c r="G1" s="4" t="s">
        <v>2</v>
      </c>
      <c r="H1" s="5" t="s">
        <v>3</v>
      </c>
    </row>
    <row r="2" spans="1:12" x14ac:dyDescent="0.25">
      <c r="A2" s="6" t="s">
        <v>4</v>
      </c>
      <c r="D2" s="7" t="s">
        <v>5</v>
      </c>
      <c r="E2" s="8">
        <f>PI()/180</f>
        <v>1.7453292519943295E-2</v>
      </c>
      <c r="F2" s="9" t="s">
        <v>6</v>
      </c>
      <c r="G2" s="8"/>
    </row>
    <row r="3" spans="1:12" x14ac:dyDescent="0.25">
      <c r="D3" s="10" t="s">
        <v>7</v>
      </c>
      <c r="E3" s="11">
        <v>585</v>
      </c>
      <c r="F3" s="12" t="s">
        <v>8</v>
      </c>
      <c r="G3" s="8"/>
    </row>
    <row r="4" spans="1:12" x14ac:dyDescent="0.25">
      <c r="A4" t="s">
        <v>9</v>
      </c>
    </row>
    <row r="5" spans="1:12" x14ac:dyDescent="0.25">
      <c r="K5" t="s">
        <v>10</v>
      </c>
      <c r="L5" t="s">
        <v>11</v>
      </c>
    </row>
    <row r="6" spans="1:12" x14ac:dyDescent="0.25">
      <c r="A6" s="13" t="s">
        <v>12</v>
      </c>
      <c r="B6" s="13" t="s">
        <v>13</v>
      </c>
      <c r="C6" s="13" t="s">
        <v>14</v>
      </c>
      <c r="D6" s="13" t="s">
        <v>15</v>
      </c>
      <c r="E6" s="13" t="s">
        <v>16</v>
      </c>
      <c r="F6" s="13" t="s">
        <v>17</v>
      </c>
      <c r="G6" s="13"/>
      <c r="H6" s="13" t="s">
        <v>18</v>
      </c>
      <c r="J6" t="s">
        <v>19</v>
      </c>
    </row>
    <row r="7" spans="1:12" x14ac:dyDescent="0.25">
      <c r="A7">
        <f>ATAN(-10/$E$3)*1000</f>
        <v>-17.092352397716834</v>
      </c>
      <c r="B7">
        <f>C7*$E$2*1000</f>
        <v>-61.906828568238872</v>
      </c>
      <c r="C7">
        <v>-3.5470000000000002</v>
      </c>
      <c r="D7">
        <f>AVERAGE(E7,F7)</f>
        <v>-502</v>
      </c>
      <c r="E7">
        <f>-537</f>
        <v>-537</v>
      </c>
      <c r="F7">
        <v>-467</v>
      </c>
      <c r="H7">
        <f>$K$7+$K$8*D7+$K$9*D7*D7+$K$10*C7+$K$11*D7*C7+$K$12*D7*D7*C7</f>
        <v>-17.084298812</v>
      </c>
      <c r="I7">
        <f>ABS(H7-A7)</f>
        <v>8.0535857168335667E-3</v>
      </c>
      <c r="J7" t="s">
        <v>20</v>
      </c>
      <c r="K7">
        <v>-2.8130250000000001</v>
      </c>
    </row>
    <row r="8" spans="1:12" x14ac:dyDescent="0.25">
      <c r="A8">
        <f>ATAN(-5/$E$3)*1000</f>
        <v>-8.5468004326114837</v>
      </c>
      <c r="B8">
        <f>C8*$E$2*1000</f>
        <v>-39.601520727751343</v>
      </c>
      <c r="C8">
        <v>-2.2690000000000001</v>
      </c>
      <c r="D8">
        <v>-502</v>
      </c>
      <c r="H8">
        <f>$K$7+$K$8*D8+$K$9*D8*D8+$K$10*C8+$K$11*D8*C8+$K$12*D8*D8*C8</f>
        <v>-8.5523759240000015</v>
      </c>
      <c r="I8">
        <f>ABS(H8-A8)</f>
        <v>5.5754913885177615E-3</v>
      </c>
      <c r="J8" t="s">
        <v>21</v>
      </c>
      <c r="K8">
        <v>-2.1252E-2</v>
      </c>
    </row>
    <row r="9" spans="1:12" x14ac:dyDescent="0.25">
      <c r="A9">
        <f>ATAN(0/$E$3)*1000</f>
        <v>0</v>
      </c>
      <c r="B9">
        <f>C9*$E$2*1000</f>
        <v>-17.254324985215941</v>
      </c>
      <c r="C9">
        <v>-0.98860000000000003</v>
      </c>
      <c r="D9">
        <v>-502</v>
      </c>
      <c r="H9">
        <f>$K$7+$K$8*D9+$K$9*D9*D9+$K$10*C9+$K$11*D9*C9+$K$12*D9*D9*C9</f>
        <v>-4.4306455999990613E-3</v>
      </c>
      <c r="I9">
        <f>ABS(H9-A9)</f>
        <v>4.4306455999990613E-3</v>
      </c>
      <c r="J9" t="s">
        <v>22</v>
      </c>
      <c r="K9">
        <v>-5.0000000000000004E-6</v>
      </c>
    </row>
    <row r="10" spans="1:12" x14ac:dyDescent="0.25">
      <c r="A10">
        <f>ATAN(5/$E$3)*1000</f>
        <v>8.5468004326114837</v>
      </c>
      <c r="B10">
        <f>C10*$E$2*1000</f>
        <v>5.2447144022429608</v>
      </c>
      <c r="C10">
        <v>0.30049999999999999</v>
      </c>
      <c r="D10">
        <v>-502</v>
      </c>
      <c r="H10">
        <f>$K$7+$K$8*D10+$K$9*D10*D10+$K$10*C10+$K$11*D10*C10+$K$12*D10*D10*C10</f>
        <v>8.601595798</v>
      </c>
      <c r="I10">
        <f>ABS(H10-A10)</f>
        <v>5.4795365388516259E-2</v>
      </c>
      <c r="J10" t="s">
        <v>23</v>
      </c>
      <c r="K10">
        <v>6.936534</v>
      </c>
    </row>
    <row r="11" spans="1:12" x14ac:dyDescent="0.25">
      <c r="A11">
        <f>ATAN(10/$E$3)*1000</f>
        <v>17.092352397716834</v>
      </c>
      <c r="B11">
        <f>C11*$E$2*1000</f>
        <v>26.982790235832336</v>
      </c>
      <c r="C11">
        <v>1.546</v>
      </c>
      <c r="D11" s="14">
        <v>-502</v>
      </c>
      <c r="H11">
        <f>$K$7+$K$8*D11+$K$9*D11*D11+$K$10*C11+$K$11*D11*C11+$K$12*D11*D11*C11</f>
        <v>16.916548816000002</v>
      </c>
      <c r="I11" s="15">
        <f>ABS(H11-A11)</f>
        <v>0.1758035817168313</v>
      </c>
      <c r="J11" t="s">
        <v>24</v>
      </c>
      <c r="K11">
        <v>5.1900000000000004E-4</v>
      </c>
    </row>
    <row r="12" spans="1:12" x14ac:dyDescent="0.25">
      <c r="J12" t="s">
        <v>25</v>
      </c>
      <c r="K12">
        <v>0</v>
      </c>
    </row>
    <row r="13" spans="1:12" x14ac:dyDescent="0.25">
      <c r="A13">
        <f>ATAN(-10/$E$3)*1000</f>
        <v>-17.092352397716834</v>
      </c>
      <c r="B13">
        <f>C13*$E$2*1000</f>
        <v>-46.495571273128945</v>
      </c>
      <c r="C13">
        <v>-2.6640000000000001</v>
      </c>
      <c r="D13">
        <f>AVERAGE(E13,F13)</f>
        <v>-187</v>
      </c>
      <c r="E13">
        <v>-211</v>
      </c>
      <c r="F13">
        <v>-163</v>
      </c>
      <c r="H13">
        <f>$K$7+$K$8*D13+$K$9*D13*D13+$K$10*C13+$K$11*D13*C13+$K$12*D13*D13*C13</f>
        <v>-17.234123384</v>
      </c>
      <c r="I13" s="15">
        <f>ABS(H13-A13)</f>
        <v>0.14177098628316642</v>
      </c>
    </row>
    <row r="14" spans="1:12" x14ac:dyDescent="0.25">
      <c r="A14">
        <f>ATAN(-5/$E$3)*1000</f>
        <v>-8.5468004326114837</v>
      </c>
      <c r="B14">
        <f>C14*$E$2*1000</f>
        <v>-24.120450262561633</v>
      </c>
      <c r="C14">
        <v>-1.3819999999999999</v>
      </c>
      <c r="D14">
        <v>-187</v>
      </c>
      <c r="H14">
        <f>$K$7+$K$8*D14+$K$9*D14*D14+$K$10*C14+$K$11*D14*C14+$K$12*D14*D14*C14</f>
        <v>-8.4659087419999981</v>
      </c>
      <c r="I14">
        <f>ABS(H14-A14)</f>
        <v>8.08916906114856E-2</v>
      </c>
    </row>
    <row r="15" spans="1:12" x14ac:dyDescent="0.25">
      <c r="A15">
        <f>ATAN(0/$E$3)*1000</f>
        <v>0</v>
      </c>
      <c r="B15">
        <f>C15*$E$2*1000</f>
        <v>-2.2602013813326569</v>
      </c>
      <c r="C15">
        <v>-0.1295</v>
      </c>
      <c r="D15">
        <v>-187</v>
      </c>
      <c r="H15">
        <f>$K$7+$K$8*D15+$K$9*D15*D15+$K$10*C15+$K$11*D15*C15+$K$12*D15*D15*C15</f>
        <v>0.10054121050000007</v>
      </c>
      <c r="I15" s="15">
        <f>ABS(H15-A15)</f>
        <v>0.10054121050000007</v>
      </c>
    </row>
    <row r="16" spans="1:12" x14ac:dyDescent="0.25">
      <c r="A16">
        <f>ATAN(5/$E$3)*1000</f>
        <v>8.5468004326114837</v>
      </c>
      <c r="B16">
        <f>C16*$E$2*1000</f>
        <v>19.582594207376378</v>
      </c>
      <c r="C16">
        <v>1.1220000000000001</v>
      </c>
      <c r="D16">
        <v>-187</v>
      </c>
      <c r="H16">
        <f>$K$7+$K$8*D16+$K$9*D16*D16+$K$10*C16+$K$11*D16*C16+$K$12*D16*D16*C16</f>
        <v>8.6601516820000022</v>
      </c>
      <c r="I16" s="15">
        <f>ABS(H16-A16)</f>
        <v>0.11335124938851848</v>
      </c>
    </row>
    <row r="17" spans="1:11" x14ac:dyDescent="0.25">
      <c r="A17">
        <f>ATAN(10/$E$3)*1000</f>
        <v>17.092352397716834</v>
      </c>
      <c r="B17">
        <f>C17*$E$2*1000</f>
        <v>40.631264986427986</v>
      </c>
      <c r="C17">
        <v>2.3279999999999998</v>
      </c>
      <c r="D17">
        <v>-187</v>
      </c>
      <c r="H17">
        <f>$K$7+$K$8*D17+$K$9*D17*D17+$K$10*C17+$K$11*D17*C17+$K$12*D17*D17*C17</f>
        <v>16.908565767999999</v>
      </c>
      <c r="I17" s="15">
        <f>ABS(H17-A17)</f>
        <v>0.18378662971683468</v>
      </c>
    </row>
    <row r="19" spans="1:11" x14ac:dyDescent="0.25">
      <c r="A19" s="16">
        <f>ATAN(-10/$E$3)*1000</f>
        <v>-17.092352397716834</v>
      </c>
      <c r="B19" s="16">
        <f>C19*$E$2*1000</f>
        <v>-29.827676916583091</v>
      </c>
      <c r="C19" s="16">
        <v>-1.7090000000000001</v>
      </c>
      <c r="D19" s="16">
        <f>AVERAGE(E19,F19)</f>
        <v>114</v>
      </c>
      <c r="E19">
        <v>90</v>
      </c>
      <c r="F19">
        <v>138</v>
      </c>
      <c r="H19">
        <f>$K$7+$K$8*D19+$K$9*D19*D19+$K$10*C19+$K$11*D19*C19+$K$12*D19*D19*C19</f>
        <v>-17.256384300000001</v>
      </c>
      <c r="I19" s="15">
        <f>ABS(H19-A19)</f>
        <v>0.16403190228316689</v>
      </c>
    </row>
    <row r="20" spans="1:11" x14ac:dyDescent="0.25">
      <c r="A20" s="16">
        <f>ATAN(-5/$E$3)*1000</f>
        <v>-8.5468004326114837</v>
      </c>
      <c r="B20" s="16">
        <f>C20*$E$2*1000</f>
        <v>-7.9342667795662232</v>
      </c>
      <c r="C20" s="16">
        <v>-0.4546</v>
      </c>
      <c r="D20" s="16">
        <v>114</v>
      </c>
      <c r="H20">
        <f>$K$7+$K$8*D20+$K$9*D20*D20+$K$10*C20+$K$11*D20*C20+$K$12*D20*D20*C20</f>
        <v>-8.4809782200000008</v>
      </c>
      <c r="I20">
        <f>ABS(H20-A20)</f>
        <v>6.5822212611482911E-2</v>
      </c>
    </row>
    <row r="21" spans="1:11" x14ac:dyDescent="0.25">
      <c r="A21" s="16">
        <f>ATAN(0/$E$3)*1000</f>
        <v>0</v>
      </c>
      <c r="B21" s="16">
        <f>C21*$E$2*1000</f>
        <v>13.50361242268013</v>
      </c>
      <c r="C21" s="16">
        <v>0.77370000000000005</v>
      </c>
      <c r="D21" s="16">
        <v>114</v>
      </c>
      <c r="H21">
        <f>$K$7+$K$8*D21+$K$9*D21*D21+$K$10*C21+$K$11*D21*C21+$K$12*D21*D21*C21</f>
        <v>0.111840089999999</v>
      </c>
      <c r="I21" s="15">
        <f>ABS(H21-A21)</f>
        <v>0.111840089999999</v>
      </c>
    </row>
    <row r="22" spans="1:11" x14ac:dyDescent="0.25">
      <c r="A22" s="16">
        <f>ATAN(5/$E$3)*1000</f>
        <v>8.5468004326114837</v>
      </c>
      <c r="B22" s="16">
        <f>C22*$E$2*1000</f>
        <v>35.133477842645853</v>
      </c>
      <c r="C22" s="16">
        <v>2.0129999999999999</v>
      </c>
      <c r="D22" s="16">
        <v>114</v>
      </c>
      <c r="H22">
        <f>$K$7+$K$8*D22+$K$9*D22*D22+$K$10*C22+$K$11*D22*C22+$K$12*D22*D22*C22</f>
        <v>8.7816110999999974</v>
      </c>
      <c r="I22" s="17">
        <f>ABS(H22-A22)</f>
        <v>0.23481066738851375</v>
      </c>
    </row>
    <row r="23" spans="1:11" x14ac:dyDescent="0.25">
      <c r="A23" s="16">
        <f>ATAN(10/$E$3)*1000</f>
        <v>17.092352397716834</v>
      </c>
      <c r="B23" s="16">
        <f>C23*$E$2*1000</f>
        <v>55.204764240580644</v>
      </c>
      <c r="C23" s="16">
        <v>3.1629999999999998</v>
      </c>
      <c r="D23" s="16">
        <v>114</v>
      </c>
      <c r="H23">
        <f>$K$7+$K$8*D23+$K$9*D23*D23+$K$10*C23+$K$11*D23*C23+$K$12*D23*D23*C23</f>
        <v>16.826666099999997</v>
      </c>
      <c r="I23" s="17">
        <f>ABS(H23-A23)</f>
        <v>0.26568629771683661</v>
      </c>
    </row>
    <row r="24" spans="1:11" x14ac:dyDescent="0.25">
      <c r="B24" t="s">
        <v>26</v>
      </c>
    </row>
    <row r="27" spans="1:11" x14ac:dyDescent="0.25">
      <c r="A27" s="18" t="s">
        <v>27</v>
      </c>
      <c r="C27" s="16"/>
    </row>
    <row r="28" spans="1:11" x14ac:dyDescent="0.25">
      <c r="A28" s="13" t="s">
        <v>12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/>
      <c r="H28" s="13" t="s">
        <v>18</v>
      </c>
      <c r="J28" t="s">
        <v>28</v>
      </c>
    </row>
    <row r="29" spans="1:11" x14ac:dyDescent="0.25">
      <c r="A29">
        <f>ATAN(-10/$E$3)*1000</f>
        <v>-17.092352397716834</v>
      </c>
      <c r="C29">
        <v>-1.7090000000000001</v>
      </c>
      <c r="D29">
        <v>114</v>
      </c>
      <c r="H29">
        <f>$K$7+$K$8*D29+$K$9*D29*D29+$K$10*C29+$K$11*D29*C29+$K$12*D29*D29*C29</f>
        <v>-17.256384300000001</v>
      </c>
      <c r="J29" t="s">
        <v>20</v>
      </c>
      <c r="K29">
        <v>1.2999999999999999E-3</v>
      </c>
    </row>
    <row r="30" spans="1:11" x14ac:dyDescent="0.25">
      <c r="A30">
        <f>ATAN(-5/$E$3)*1000</f>
        <v>-8.5468004326114837</v>
      </c>
      <c r="C30">
        <v>-0.4546</v>
      </c>
      <c r="D30">
        <v>114</v>
      </c>
      <c r="H30">
        <f>$K$7+$K$8*D30+$K$9*D30*D30+$K$10*C30+$K$11*D30*C30+$K$12*D30*D30*C30</f>
        <v>-8.4809782200000008</v>
      </c>
      <c r="J30" t="s">
        <v>21</v>
      </c>
      <c r="K30">
        <v>1.0006999999999999</v>
      </c>
    </row>
    <row r="31" spans="1:11" x14ac:dyDescent="0.25">
      <c r="A31">
        <f>ATAN(0/$E$3)*1000</f>
        <v>0</v>
      </c>
      <c r="C31">
        <v>0.77370000000000005</v>
      </c>
      <c r="D31">
        <v>114</v>
      </c>
      <c r="H31">
        <f>$K$7+$K$8*D31+$K$9*D31*D31+$K$10*C31+$K$11*D31*C31+$K$12*D31*D31*C31</f>
        <v>0.111840089999999</v>
      </c>
      <c r="J31" t="s">
        <v>22</v>
      </c>
      <c r="K31">
        <v>-0.19339999999999999</v>
      </c>
    </row>
    <row r="32" spans="1:11" x14ac:dyDescent="0.25">
      <c r="A32">
        <f>ATAN(5/$E$3)*1000</f>
        <v>8.5468004326114837</v>
      </c>
      <c r="C32">
        <v>2.0129999999999999</v>
      </c>
      <c r="D32">
        <v>114</v>
      </c>
      <c r="H32">
        <f>$K$7+$K$8*D32+$K$9*D32*D32+$K$10*C32+$K$11*D32*C32+$K$12*D32*D32*C32</f>
        <v>8.7816110999999974</v>
      </c>
    </row>
    <row r="33" spans="1:11" x14ac:dyDescent="0.25">
      <c r="A33">
        <f>ATAN(10/$E$3)*1000</f>
        <v>17.092352397716834</v>
      </c>
      <c r="C33">
        <v>3.1629999999999998</v>
      </c>
      <c r="D33">
        <v>114</v>
      </c>
      <c r="H33">
        <f>$K$7+$K$8*D33+$K$9*D33*D33+$K$10*C33+$K$11*D33*C33+$K$12*D33*D33*C33</f>
        <v>16.826666099999997</v>
      </c>
    </row>
    <row r="35" spans="1:11" x14ac:dyDescent="0.25">
      <c r="A35" s="19" t="s">
        <v>12</v>
      </c>
      <c r="B35" s="19" t="s">
        <v>13</v>
      </c>
      <c r="C35" s="19" t="s">
        <v>14</v>
      </c>
      <c r="D35" s="19" t="s">
        <v>15</v>
      </c>
      <c r="E35" s="19"/>
      <c r="F35" s="19"/>
      <c r="G35" s="19"/>
      <c r="H35" s="19" t="s">
        <v>18</v>
      </c>
      <c r="J35" s="19" t="s">
        <v>29</v>
      </c>
    </row>
    <row r="36" spans="1:11" x14ac:dyDescent="0.25">
      <c r="A36">
        <v>-17.092352397716802</v>
      </c>
      <c r="B36">
        <v>-61.9068285682389</v>
      </c>
      <c r="C36">
        <v>-3.5470000000000002</v>
      </c>
      <c r="D36">
        <v>-502</v>
      </c>
      <c r="H36">
        <v>-17.084298812</v>
      </c>
      <c r="J36">
        <f>$K$29*H36*H36+$K$30*H36+$K$31</f>
        <v>-16.910222575501386</v>
      </c>
      <c r="K36" s="15">
        <f t="shared" ref="K36:K52" si="0">ABS(J36-A36)</f>
        <v>0.18212982221541552</v>
      </c>
    </row>
    <row r="37" spans="1:11" x14ac:dyDescent="0.25">
      <c r="A37">
        <v>-8.5468004326114801</v>
      </c>
      <c r="B37">
        <v>-39.6015207277513</v>
      </c>
      <c r="C37">
        <v>-2.2690000000000001</v>
      </c>
      <c r="D37">
        <v>-502</v>
      </c>
      <c r="H37">
        <v>-8.5523759239999997</v>
      </c>
      <c r="J37">
        <f>$K$29*H37*H37+$K$30*H37+$K$31</f>
        <v>-8.6566765130177608</v>
      </c>
      <c r="K37" s="15">
        <f t="shared" si="0"/>
        <v>0.10987608040628061</v>
      </c>
    </row>
    <row r="38" spans="1:11" x14ac:dyDescent="0.25">
      <c r="A38">
        <v>0</v>
      </c>
      <c r="B38">
        <v>-17.254324985215899</v>
      </c>
      <c r="C38">
        <v>-0.98860000000000003</v>
      </c>
      <c r="D38">
        <v>-502</v>
      </c>
      <c r="H38">
        <v>-4.4306455999990604E-3</v>
      </c>
      <c r="J38">
        <f>$K$29*H38*H38+$K$30*H38+$K$31</f>
        <v>-0.19783372153211248</v>
      </c>
      <c r="K38" s="15">
        <f t="shared" si="0"/>
        <v>0.19783372153211248</v>
      </c>
    </row>
    <row r="39" spans="1:11" x14ac:dyDescent="0.25">
      <c r="A39">
        <v>8.5468004326114801</v>
      </c>
      <c r="B39">
        <v>5.2447144022429599</v>
      </c>
      <c r="C39">
        <v>0.30049999999999999</v>
      </c>
      <c r="D39">
        <v>-502</v>
      </c>
      <c r="H39">
        <v>8.601595798</v>
      </c>
      <c r="J39">
        <f>$K$29*H39*H39+$K$30*H39+$K$31</f>
        <v>8.5104006004124226</v>
      </c>
      <c r="K39">
        <f t="shared" si="0"/>
        <v>3.6399832199057514E-2</v>
      </c>
    </row>
    <row r="40" spans="1:11" x14ac:dyDescent="0.25">
      <c r="A40">
        <v>17.092352397716802</v>
      </c>
      <c r="B40">
        <v>26.982790235832301</v>
      </c>
      <c r="C40">
        <v>1.546</v>
      </c>
      <c r="D40">
        <v>-502</v>
      </c>
      <c r="H40">
        <v>16.916548815999999</v>
      </c>
      <c r="J40">
        <f>$K$29*H40*H40+$K$30*H40+$K$31</f>
        <v>17.10701091116854</v>
      </c>
      <c r="K40">
        <f t="shared" si="0"/>
        <v>1.4658513451738742E-2</v>
      </c>
    </row>
    <row r="41" spans="1:11" x14ac:dyDescent="0.25">
      <c r="K41">
        <f t="shared" si="0"/>
        <v>0</v>
      </c>
    </row>
    <row r="42" spans="1:11" x14ac:dyDescent="0.25">
      <c r="A42">
        <v>-17.092352397716802</v>
      </c>
      <c r="B42">
        <v>-46.495571273128903</v>
      </c>
      <c r="C42">
        <v>-2.6640000000000001</v>
      </c>
      <c r="D42">
        <v>-187</v>
      </c>
      <c r="H42">
        <v>-17.234123384</v>
      </c>
      <c r="J42">
        <f>$K$29*H42*H42+$K$30*H42+$K$31</f>
        <v>-17.053467758909385</v>
      </c>
      <c r="K42">
        <f t="shared" si="0"/>
        <v>3.8884638807417105E-2</v>
      </c>
    </row>
    <row r="43" spans="1:11" x14ac:dyDescent="0.25">
      <c r="A43">
        <v>-8.5468004326114801</v>
      </c>
      <c r="B43">
        <v>-24.120450262561601</v>
      </c>
      <c r="C43">
        <v>-1.3819999999999999</v>
      </c>
      <c r="D43">
        <v>-187</v>
      </c>
      <c r="H43">
        <v>-8.4659087419999999</v>
      </c>
      <c r="J43">
        <f>$K$29*H43*H43+$K$30*H43+$K$31</f>
        <v>-8.5720617840431661</v>
      </c>
      <c r="K43">
        <f t="shared" si="0"/>
        <v>2.5261351431685952E-2</v>
      </c>
    </row>
    <row r="44" spans="1:11" x14ac:dyDescent="0.25">
      <c r="A44">
        <v>0</v>
      </c>
      <c r="B44">
        <v>-2.26020138133266</v>
      </c>
      <c r="C44">
        <v>-0.1295</v>
      </c>
      <c r="D44">
        <v>-187</v>
      </c>
      <c r="H44">
        <v>0.10054121050000001</v>
      </c>
      <c r="J44">
        <f>$K$29*H44*H44+$K$30*H44+$K$31</f>
        <v>-9.2775269557138551E-2</v>
      </c>
      <c r="K44">
        <f t="shared" si="0"/>
        <v>9.2775269557138551E-2</v>
      </c>
    </row>
    <row r="45" spans="1:11" x14ac:dyDescent="0.25">
      <c r="A45">
        <v>8.5468004326114801</v>
      </c>
      <c r="B45">
        <v>19.582594207376399</v>
      </c>
      <c r="C45">
        <v>1.1220000000000001</v>
      </c>
      <c r="D45">
        <v>-187</v>
      </c>
      <c r="H45">
        <v>8.6601516820000004</v>
      </c>
      <c r="J45">
        <f>$K$29*H45*H45+$K$30*H45+$K$31</f>
        <v>8.5703114834792213</v>
      </c>
      <c r="K45">
        <f t="shared" si="0"/>
        <v>2.351105086774119E-2</v>
      </c>
    </row>
    <row r="46" spans="1:11" x14ac:dyDescent="0.25">
      <c r="A46">
        <v>17.092352397716802</v>
      </c>
      <c r="B46">
        <v>40.631264986428</v>
      </c>
      <c r="C46">
        <v>2.3279999999999998</v>
      </c>
      <c r="D46">
        <v>-187</v>
      </c>
      <c r="H46">
        <v>16.908565767999999</v>
      </c>
      <c r="J46">
        <f>$K$29*H46*H46+$K$30*H46+$K$31</f>
        <v>17.098671239267613</v>
      </c>
      <c r="K46">
        <f t="shared" si="0"/>
        <v>6.318841550811527E-3</v>
      </c>
    </row>
    <row r="47" spans="1:11" x14ac:dyDescent="0.25">
      <c r="K47">
        <f t="shared" si="0"/>
        <v>0</v>
      </c>
    </row>
    <row r="48" spans="1:11" x14ac:dyDescent="0.25">
      <c r="A48">
        <v>-17.092352397716802</v>
      </c>
      <c r="B48">
        <v>-29.827676916583101</v>
      </c>
      <c r="C48">
        <v>-1.7090000000000001</v>
      </c>
      <c r="D48">
        <v>114</v>
      </c>
      <c r="H48">
        <v>-17.256384300000001</v>
      </c>
      <c r="J48">
        <f>$K$29*H48*H48+$K$30*H48+$K$31</f>
        <v>-17.074746130167927</v>
      </c>
      <c r="K48">
        <f t="shared" si="0"/>
        <v>1.7606267548874399E-2</v>
      </c>
    </row>
    <row r="49" spans="1:11" x14ac:dyDescent="0.25">
      <c r="A49">
        <v>-8.5468004326114801</v>
      </c>
      <c r="B49">
        <v>-7.9342667795662196</v>
      </c>
      <c r="C49">
        <v>-0.4546</v>
      </c>
      <c r="D49">
        <v>114</v>
      </c>
      <c r="H49">
        <v>-8.4809782200000008</v>
      </c>
      <c r="J49">
        <f>$K$29*H49*H49+$K$30*H49+$K$31</f>
        <v>-8.5868098157154513</v>
      </c>
      <c r="K49">
        <f t="shared" si="0"/>
        <v>4.0009383103971174E-2</v>
      </c>
    </row>
    <row r="50" spans="1:11" x14ac:dyDescent="0.25">
      <c r="A50">
        <v>0</v>
      </c>
      <c r="B50">
        <v>13.503612422680099</v>
      </c>
      <c r="C50">
        <v>0.77370000000000005</v>
      </c>
      <c r="D50">
        <v>114</v>
      </c>
      <c r="H50">
        <v>0.111840089999999</v>
      </c>
      <c r="J50">
        <f>$K$29*H50*H50+$K$30*H50+$K$31</f>
        <v>-8.1465361269550424E-2</v>
      </c>
      <c r="K50">
        <f t="shared" si="0"/>
        <v>8.1465361269550424E-2</v>
      </c>
    </row>
    <row r="51" spans="1:11" x14ac:dyDescent="0.25">
      <c r="A51">
        <v>8.5468004326114801</v>
      </c>
      <c r="B51">
        <v>35.133477842645902</v>
      </c>
      <c r="C51">
        <v>2.0129999999999999</v>
      </c>
      <c r="D51">
        <v>114</v>
      </c>
      <c r="H51">
        <v>8.7816110999999992</v>
      </c>
      <c r="J51">
        <f>$K$29*H51*H51+$K$30*H51+$K$31</f>
        <v>8.6946099293351349</v>
      </c>
      <c r="K51" s="15">
        <f t="shared" si="0"/>
        <v>0.14780949672365473</v>
      </c>
    </row>
    <row r="52" spans="1:11" x14ac:dyDescent="0.25">
      <c r="A52">
        <v>17.092352397716802</v>
      </c>
      <c r="B52">
        <v>55.204764240580602</v>
      </c>
      <c r="C52">
        <v>3.1629999999999998</v>
      </c>
      <c r="D52">
        <v>114</v>
      </c>
      <c r="H52">
        <v>16.826666100000001</v>
      </c>
      <c r="J52">
        <f>$K$29*H52*H52+$K$30*H52+$K$31</f>
        <v>17.013122465923153</v>
      </c>
      <c r="K52">
        <f t="shared" si="0"/>
        <v>7.9229931793648234E-2</v>
      </c>
    </row>
    <row r="55" spans="1:11" x14ac:dyDescent="0.25">
      <c r="A55" s="18" t="s">
        <v>30</v>
      </c>
      <c r="C55" t="s">
        <v>31</v>
      </c>
    </row>
    <row r="56" spans="1:11" x14ac:dyDescent="0.25">
      <c r="A56" s="13" t="s">
        <v>12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/>
      <c r="H56" s="13" t="s">
        <v>18</v>
      </c>
      <c r="J56" t="s">
        <v>28</v>
      </c>
    </row>
    <row r="57" spans="1:11" x14ac:dyDescent="0.25">
      <c r="A57">
        <v>-17.092352397716802</v>
      </c>
      <c r="B57">
        <v>-46.495571273128903</v>
      </c>
      <c r="C57">
        <v>-2.6640000000000001</v>
      </c>
      <c r="D57">
        <v>-187</v>
      </c>
      <c r="H57">
        <f>$K$7+$K$8*D57+$K$9*D57*D57+$K$10*C57+$K$11*D57*C57+$K$12*D57*D57*C57</f>
        <v>-17.234123384</v>
      </c>
      <c r="J57" t="s">
        <v>20</v>
      </c>
      <c r="K57">
        <v>1E-3</v>
      </c>
    </row>
    <row r="58" spans="1:11" x14ac:dyDescent="0.25">
      <c r="A58">
        <v>-8.5468004326114801</v>
      </c>
      <c r="B58">
        <v>-24.120450262561601</v>
      </c>
      <c r="C58">
        <v>-1.3819999999999999</v>
      </c>
      <c r="D58">
        <v>-187</v>
      </c>
      <c r="H58">
        <f>$K$7+$K$8*D58+$K$9*D58*D58+$K$10*C58+$K$11*D58*C58+$K$12*D58*D58*C58</f>
        <v>-8.4659087419999981</v>
      </c>
      <c r="J58" t="s">
        <v>21</v>
      </c>
      <c r="K58">
        <v>1.0007999999999999</v>
      </c>
    </row>
    <row r="59" spans="1:11" x14ac:dyDescent="0.25">
      <c r="A59">
        <v>0</v>
      </c>
      <c r="B59">
        <v>-2.26020138133266</v>
      </c>
      <c r="C59">
        <v>-0.1295</v>
      </c>
      <c r="D59">
        <v>-187</v>
      </c>
      <c r="H59">
        <f>$K$7+$K$8*D59+$K$9*D59*D59+$K$10*C59+$K$11*D59*C59+$K$12*D59*D59*C59</f>
        <v>0.10054121050000007</v>
      </c>
      <c r="J59" t="s">
        <v>22</v>
      </c>
      <c r="K59">
        <v>-0.14330000000000001</v>
      </c>
    </row>
    <row r="60" spans="1:11" x14ac:dyDescent="0.25">
      <c r="A60">
        <v>8.5468004326114801</v>
      </c>
      <c r="B60">
        <v>19.582594207376399</v>
      </c>
      <c r="C60">
        <v>1.1220000000000001</v>
      </c>
      <c r="D60">
        <v>-187</v>
      </c>
      <c r="H60">
        <f>$K$7+$K$8*D60+$K$9*D60*D60+$K$10*C60+$K$11*D60*C60+$K$12*D60*D60*C60</f>
        <v>8.6601516820000022</v>
      </c>
    </row>
    <row r="61" spans="1:11" x14ac:dyDescent="0.25">
      <c r="A61">
        <v>17.092352397716802</v>
      </c>
      <c r="B61">
        <v>40.631264986428</v>
      </c>
      <c r="C61">
        <v>2.3279999999999998</v>
      </c>
      <c r="D61">
        <v>-187</v>
      </c>
      <c r="H61">
        <f>$K$7+$K$8*D61+$K$9*D61*D61+$K$10*C61+$K$11*D61*C61+$K$12*D61*D61*C61</f>
        <v>16.908565767999999</v>
      </c>
    </row>
    <row r="63" spans="1:11" x14ac:dyDescent="0.25">
      <c r="A63" s="19" t="s">
        <v>12</v>
      </c>
      <c r="B63" s="19" t="s">
        <v>13</v>
      </c>
      <c r="C63" s="19" t="s">
        <v>14</v>
      </c>
      <c r="D63" s="19" t="s">
        <v>15</v>
      </c>
      <c r="E63" s="19"/>
      <c r="F63" s="19"/>
      <c r="G63" s="19"/>
      <c r="H63" s="19" t="s">
        <v>18</v>
      </c>
      <c r="J63" s="19" t="s">
        <v>29</v>
      </c>
    </row>
    <row r="64" spans="1:11" x14ac:dyDescent="0.25">
      <c r="A64">
        <v>-17.092352397716802</v>
      </c>
      <c r="B64">
        <v>-61.9068285682389</v>
      </c>
      <c r="C64">
        <v>-3.5470000000000002</v>
      </c>
      <c r="D64">
        <v>-502</v>
      </c>
      <c r="H64">
        <v>-17.084298812</v>
      </c>
      <c r="J64">
        <f>$K$57*H64*H64+$K$58*H64+$K$59</f>
        <v>-16.949392985151892</v>
      </c>
      <c r="K64" s="15">
        <f>ABS(J64-A64)</f>
        <v>0.14295941256490963</v>
      </c>
    </row>
    <row r="65" spans="1:11" x14ac:dyDescent="0.25">
      <c r="A65">
        <v>-8.5468004326114801</v>
      </c>
      <c r="B65">
        <v>-39.6015207277513</v>
      </c>
      <c r="C65">
        <v>-2.2690000000000001</v>
      </c>
      <c r="D65">
        <v>-502</v>
      </c>
      <c r="H65">
        <v>-8.5523759239999997</v>
      </c>
      <c r="J65">
        <f>$K$57*H65*H65+$K$58*H65+$K$59</f>
        <v>-8.6293746907937834</v>
      </c>
      <c r="K65">
        <f>ABS(J65-A65)</f>
        <v>8.257425818230324E-2</v>
      </c>
    </row>
    <row r="66" spans="1:11" x14ac:dyDescent="0.25">
      <c r="A66">
        <v>0</v>
      </c>
      <c r="B66">
        <v>-17.254324985215899</v>
      </c>
      <c r="C66">
        <v>-0.98860000000000003</v>
      </c>
      <c r="D66">
        <v>-502</v>
      </c>
      <c r="H66">
        <v>-4.4306455999990604E-3</v>
      </c>
      <c r="J66">
        <f>$K$57*H66*H66+$K$58*H66+$K$59</f>
        <v>-0.14773417048585863</v>
      </c>
      <c r="K66" s="15">
        <f>ABS(J66-A66)</f>
        <v>0.14773417048585863</v>
      </c>
    </row>
    <row r="67" spans="1:11" x14ac:dyDescent="0.25">
      <c r="A67">
        <v>8.5468004326114801</v>
      </c>
      <c r="B67">
        <v>5.2447144022429599</v>
      </c>
      <c r="C67">
        <v>0.30049999999999999</v>
      </c>
      <c r="D67">
        <v>-502</v>
      </c>
      <c r="H67">
        <v>8.601595798</v>
      </c>
      <c r="J67">
        <f>$K$57*H67*H67+$K$58*H67+$K$59</f>
        <v>8.5391645249105697</v>
      </c>
      <c r="K67">
        <f>ABS(J67-A67)</f>
        <v>7.6359077009104936E-3</v>
      </c>
    </row>
    <row r="68" spans="1:11" x14ac:dyDescent="0.25">
      <c r="A68">
        <v>17.092352397716802</v>
      </c>
      <c r="B68">
        <v>26.982790235832301</v>
      </c>
      <c r="C68">
        <v>1.546</v>
      </c>
      <c r="D68">
        <v>-502</v>
      </c>
      <c r="H68">
        <v>16.916548815999999</v>
      </c>
      <c r="J68">
        <f>$K$57*H68*H68+$K$58*H68+$K$59</f>
        <v>17.072951678896906</v>
      </c>
      <c r="K68">
        <f>ABS(J68-A68)</f>
        <v>1.9400718819895246E-2</v>
      </c>
    </row>
    <row r="70" spans="1:11" x14ac:dyDescent="0.25">
      <c r="A70">
        <v>-17.092352397716802</v>
      </c>
      <c r="B70">
        <v>-46.495571273128903</v>
      </c>
      <c r="C70">
        <v>-2.6640000000000001</v>
      </c>
      <c r="D70">
        <v>-187</v>
      </c>
      <c r="H70">
        <v>-17.234123384</v>
      </c>
      <c r="J70">
        <f>$K$57*H70*H70+$K$58*H70+$K$59</f>
        <v>-17.094195673892266</v>
      </c>
      <c r="K70">
        <f>ABS(J70-A70)</f>
        <v>1.8432761754638705E-3</v>
      </c>
    </row>
    <row r="71" spans="1:11" x14ac:dyDescent="0.25">
      <c r="A71">
        <v>-8.5468004326114801</v>
      </c>
      <c r="B71">
        <v>-24.120450262561601</v>
      </c>
      <c r="C71">
        <v>-1.3819999999999999</v>
      </c>
      <c r="D71">
        <v>-187</v>
      </c>
      <c r="H71">
        <v>-8.4659087419999999</v>
      </c>
      <c r="J71">
        <f>$K$57*H71*H71+$K$58*H71+$K$59</f>
        <v>-8.5443098581657271</v>
      </c>
      <c r="K71">
        <f>ABS(J71-A71)</f>
        <v>2.4905744457530687E-3</v>
      </c>
    </row>
    <row r="72" spans="1:11" x14ac:dyDescent="0.25">
      <c r="A72">
        <v>0</v>
      </c>
      <c r="B72">
        <v>-2.26020138133266</v>
      </c>
      <c r="C72">
        <v>-0.1295</v>
      </c>
      <c r="D72">
        <v>-187</v>
      </c>
      <c r="H72">
        <v>0.10054121050000001</v>
      </c>
      <c r="J72">
        <f>$K$57*H72*H72+$K$58*H72+$K$59</f>
        <v>-4.2668247996591205E-2</v>
      </c>
      <c r="K72">
        <f>ABS(J72-A72)</f>
        <v>4.2668247996591205E-2</v>
      </c>
    </row>
    <row r="73" spans="1:11" x14ac:dyDescent="0.25">
      <c r="A73">
        <v>8.5468004326114801</v>
      </c>
      <c r="B73">
        <v>19.582594207376399</v>
      </c>
      <c r="C73">
        <v>1.1220000000000001</v>
      </c>
      <c r="D73">
        <v>-187</v>
      </c>
      <c r="H73">
        <v>8.6601516820000004</v>
      </c>
      <c r="J73">
        <f>$K$57*H73*H73+$K$58*H73+$K$59</f>
        <v>8.5987780305008474</v>
      </c>
      <c r="K73">
        <f>ABS(J73-A73)</f>
        <v>5.1977597889367289E-2</v>
      </c>
    </row>
    <row r="74" spans="1:11" x14ac:dyDescent="0.25">
      <c r="A74">
        <v>17.092352397716802</v>
      </c>
      <c r="B74">
        <v>40.631264986428</v>
      </c>
      <c r="C74">
        <v>2.3279999999999998</v>
      </c>
      <c r="D74">
        <v>-187</v>
      </c>
      <c r="H74">
        <v>16.908565767999999</v>
      </c>
      <c r="J74">
        <f>$K$57*H74*H74+$K$58*H74+$K$59</f>
        <v>17.064692216945179</v>
      </c>
      <c r="K74">
        <f>ABS(J74-A74)</f>
        <v>2.7660180771622578E-2</v>
      </c>
    </row>
    <row r="76" spans="1:11" x14ac:dyDescent="0.25">
      <c r="A76">
        <v>-17.092352397716802</v>
      </c>
      <c r="B76">
        <v>-29.827676916583101</v>
      </c>
      <c r="C76">
        <v>-1.7090000000000001</v>
      </c>
      <c r="D76">
        <v>114</v>
      </c>
      <c r="H76">
        <v>-17.256384300000001</v>
      </c>
      <c r="J76">
        <f>$K$57*H76*H76+$K$58*H76+$K$59</f>
        <v>-17.115706608330715</v>
      </c>
      <c r="K76">
        <f>ABS(J76-A76)</f>
        <v>2.3354210613913295E-2</v>
      </c>
    </row>
    <row r="77" spans="1:11" x14ac:dyDescent="0.25">
      <c r="A77">
        <v>-8.5468004326114801</v>
      </c>
      <c r="B77">
        <v>-7.9342667795662196</v>
      </c>
      <c r="C77">
        <v>-0.4546</v>
      </c>
      <c r="D77">
        <v>114</v>
      </c>
      <c r="H77">
        <v>-8.4809782200000008</v>
      </c>
      <c r="J77">
        <f>$K$57*H77*H77+$K$58*H77+$K$59</f>
        <v>-8.5591360110078867</v>
      </c>
      <c r="K77">
        <f>ABS(J77-A77)</f>
        <v>1.2335578396406532E-2</v>
      </c>
    </row>
    <row r="78" spans="1:11" x14ac:dyDescent="0.25">
      <c r="A78">
        <v>0</v>
      </c>
      <c r="B78">
        <v>13.503612422680099</v>
      </c>
      <c r="C78">
        <v>0.77370000000000005</v>
      </c>
      <c r="D78">
        <v>114</v>
      </c>
      <c r="H78">
        <v>0.111840089999999</v>
      </c>
      <c r="J78">
        <f>$K$57*H78*H78+$K$58*H78+$K$59</f>
        <v>-3.135792972226982E-2</v>
      </c>
      <c r="K78">
        <f>ABS(J78-A78)</f>
        <v>3.135792972226982E-2</v>
      </c>
    </row>
    <row r="79" spans="1:11" x14ac:dyDescent="0.25">
      <c r="A79">
        <v>8.5468004326114801</v>
      </c>
      <c r="B79">
        <v>35.133477842645902</v>
      </c>
      <c r="C79">
        <v>2.0129999999999999</v>
      </c>
      <c r="D79">
        <v>114</v>
      </c>
      <c r="H79">
        <v>8.7816110999999992</v>
      </c>
      <c r="J79">
        <f>$K$57*H79*H79+$K$58*H79+$K$59</f>
        <v>8.7224530823916417</v>
      </c>
      <c r="K79" s="15">
        <f>ABS(J79-A79)</f>
        <v>0.1756526497801616</v>
      </c>
    </row>
    <row r="80" spans="1:11" x14ac:dyDescent="0.25">
      <c r="A80">
        <v>17.092352397716802</v>
      </c>
      <c r="B80">
        <v>55.204764240580602</v>
      </c>
      <c r="C80">
        <v>3.1629999999999998</v>
      </c>
      <c r="D80">
        <v>114</v>
      </c>
      <c r="H80">
        <v>16.826666100000001</v>
      </c>
      <c r="J80">
        <f>$K$57*H80*H80+$K$58*H80+$K$59</f>
        <v>16.979964124920887</v>
      </c>
      <c r="K80" s="15">
        <f>ABS(J80-A80)</f>
        <v>0.1123882727959149</v>
      </c>
    </row>
    <row r="83" spans="1:12" x14ac:dyDescent="0.25">
      <c r="A83" s="20" t="s">
        <v>32</v>
      </c>
      <c r="H83" t="s">
        <v>19</v>
      </c>
    </row>
    <row r="84" spans="1:12" x14ac:dyDescent="0.25">
      <c r="A84" s="19" t="s">
        <v>12</v>
      </c>
      <c r="B84" s="19" t="s">
        <v>13</v>
      </c>
      <c r="C84" s="19" t="s">
        <v>14</v>
      </c>
      <c r="D84" s="19" t="s">
        <v>15</v>
      </c>
      <c r="H84" s="19" t="s">
        <v>33</v>
      </c>
    </row>
    <row r="85" spans="1:12" x14ac:dyDescent="0.25">
      <c r="A85">
        <v>-17.092352397716802</v>
      </c>
      <c r="B85">
        <v>-61.9068285682389</v>
      </c>
      <c r="C85">
        <v>-3.5470000000000002</v>
      </c>
      <c r="D85">
        <v>-502</v>
      </c>
      <c r="F85" t="s">
        <v>20</v>
      </c>
      <c r="G85">
        <v>-2.8130250000000001</v>
      </c>
      <c r="H85">
        <f>$G$85+$G$86*D85+$G$87*D85*D85+$G$88*C85+$G$89*D85*C85+$G$90*D85*D85*C85</f>
        <v>-17.002577902246188</v>
      </c>
      <c r="I85" s="21">
        <f>ABS(H85-A85)</f>
        <v>8.9774495470614113E-2</v>
      </c>
      <c r="J85">
        <f>$H$105+$H$106*C85+$H$107*C85^2+$H$108*D85+$H$109*C85*D85+$H$110*C85*C85*D85+$H$111*D85*D85+$H$112*C85*D85*D85+$H$113*C85^2*D85^2+$H$114*D85^3+$H$115*C85*D85^3+$H$116*D85^4</f>
        <v>-17.004341661329079</v>
      </c>
      <c r="K85" s="21">
        <f>ABS(A85-J85)</f>
        <v>8.8010736387722943E-2</v>
      </c>
      <c r="L85">
        <f>$J$105+$J$106*C85+$J$107*C85^2+$J$108*D85+$J$109*C85*D85+$J$110*C85*C85*D85+$J$111*D85*D85+$H$112*C85*D85*D85+$H$113*C85^2*D85^2+$H$114*D85^3+$H$115*C85*D85^3+$H$116*D85^4</f>
        <v>17.004341661329079</v>
      </c>
    </row>
    <row r="86" spans="1:12" x14ac:dyDescent="0.25">
      <c r="A86">
        <v>-8.5468004326114801</v>
      </c>
      <c r="B86">
        <v>-39.6015207277513</v>
      </c>
      <c r="C86">
        <v>-2.2690000000000001</v>
      </c>
      <c r="D86">
        <v>-502</v>
      </c>
      <c r="F86" t="s">
        <v>21</v>
      </c>
      <c r="G86">
        <v>-2.1252E-2</v>
      </c>
      <c r="H86">
        <f>$G$85+$G$86*D86+$G$87*D86*D86+$G$88*C86+$G$89*D86*C86+$G$90*D86*D86*C86</f>
        <v>-8.5000994243576553</v>
      </c>
      <c r="I86" s="21">
        <f>ABS(H86-A86)</f>
        <v>4.6701008253824838E-2</v>
      </c>
      <c r="J86">
        <f>$H$105+$H$106*C86+$H$107*C86^2+$H$108*D86+$H$109*C86*D86+$H$110*C86*C86*D86+$H$111*D86*D86+$H$112*C86*D86*D86+$H$113*C86^2*D86^2+$H$114*D86^3+$H$115*C86*D86^3+$H$116*D86^4</f>
        <v>-8.6552135063497371</v>
      </c>
      <c r="K86" s="21">
        <f>ABS(A86-J86)</f>
        <v>0.10841307373825693</v>
      </c>
      <c r="L86">
        <f t="shared" ref="L86:L101" si="1">$J$105+$J$106*C86+$J$107*C86^2+$J$108*D86+$J$109*C86*D86+$J$110*C86*C86*D86+$J$111*D86*D86+$H$112*C86*D86*D86+$H$113*C86^2*D86^2+$H$114*D86^3+$H$115*C86*D86^3+$H$116*D86^4</f>
        <v>8.6552135063497371</v>
      </c>
    </row>
    <row r="87" spans="1:12" x14ac:dyDescent="0.25">
      <c r="A87">
        <v>0</v>
      </c>
      <c r="B87">
        <v>-17.254324985215899</v>
      </c>
      <c r="C87">
        <v>-0.98860000000000003</v>
      </c>
      <c r="D87">
        <v>-502</v>
      </c>
      <c r="F87" t="s">
        <v>22</v>
      </c>
      <c r="G87">
        <v>-5.0000000000000004E-6</v>
      </c>
      <c r="H87">
        <f>$G$85+$G$86*D87+$G$87*D87*D87+$G$88*C87+$G$89*D87*C87+$G$90*D87*D87*C87</f>
        <v>1.8346149264003971E-2</v>
      </c>
      <c r="I87" s="21">
        <f>ABS(H87-A87)</f>
        <v>1.8346149264003971E-2</v>
      </c>
      <c r="J87">
        <f>$H$105+$H$106*C87+$H$107*C87^2+$H$108*D87+$H$109*C87*D87+$H$110*C87*C87*D87+$H$111*D87*D87+$H$112*C87*D87*D87+$H$113*C87^2*D87^2+$H$114*D87^3+$H$115*C87*D87^3+$H$116*D87^4</f>
        <v>-0.14463081880906048</v>
      </c>
      <c r="K87" s="15">
        <f>ABS(A87-J87)</f>
        <v>0.14463081880906048</v>
      </c>
      <c r="L87">
        <f t="shared" si="1"/>
        <v>0.14463081880906048</v>
      </c>
    </row>
    <row r="88" spans="1:12" x14ac:dyDescent="0.25">
      <c r="A88">
        <v>8.5468004326114801</v>
      </c>
      <c r="B88">
        <v>5.2447144022429599</v>
      </c>
      <c r="C88">
        <v>0.30049999999999999</v>
      </c>
      <c r="D88">
        <v>-502</v>
      </c>
      <c r="F88" t="s">
        <v>23</v>
      </c>
      <c r="G88">
        <v>6.936534</v>
      </c>
      <c r="H88">
        <f>$G$85+$G$86*D88+$G$87*D88*D88+$G$88*C88+$G$89*D88*C88+$G$90*D88*D88*C88</f>
        <v>8.5946724449182348</v>
      </c>
      <c r="I88" s="21">
        <f>ABS(H88-A88)</f>
        <v>4.7872012306754641E-2</v>
      </c>
      <c r="J88">
        <f>$H$105+$H$106*C88+$H$107*C88^2+$H$108*D88+$H$109*C88*D88+$H$110*C88*C88*D88+$H$111*D88*D88+$H$112*C88*D88*D88+$H$113*C88^2*D88^2+$H$114*D88^3+$H$115*C88*D88^3+$H$116*D88^4</f>
        <v>8.5711818566891136</v>
      </c>
      <c r="K88" s="21">
        <f>ABS(A88-J88)</f>
        <v>2.438142407763344E-2</v>
      </c>
      <c r="L88">
        <f t="shared" si="1"/>
        <v>-8.5711818566891136</v>
      </c>
    </row>
    <row r="89" spans="1:12" x14ac:dyDescent="0.25">
      <c r="A89">
        <v>17.092352397716802</v>
      </c>
      <c r="B89">
        <v>26.982790235832301</v>
      </c>
      <c r="C89">
        <v>1.546</v>
      </c>
      <c r="D89">
        <v>-502</v>
      </c>
      <c r="F89" t="s">
        <v>24</v>
      </c>
      <c r="G89">
        <v>5.1900000000000004E-4</v>
      </c>
      <c r="H89">
        <f>$G$85+$G$86*D89+$G$87*D89*D89+$G$88*C89+$G$89*D89*C89+$G$90*D89*D89*C89</f>
        <v>16.880929834754049</v>
      </c>
      <c r="I89" s="21">
        <f>ABS(H89-A89)</f>
        <v>0.21142256296275264</v>
      </c>
      <c r="J89">
        <f>$H$105+$H$106*C89+$H$107*C89^2+$H$108*D89+$H$109*C89*D89+$H$110*C89*C89*D89+$H$111*D89*D89+$H$112*C89*D89*D89+$H$113*C89^2*D89^2+$H$114*D89^3+$H$115*C89*D89^3+$H$116*D89^4</f>
        <v>17.132690774053739</v>
      </c>
      <c r="K89" s="21">
        <f>ABS(A89-J89)</f>
        <v>4.0338376336936932E-2</v>
      </c>
      <c r="L89">
        <f t="shared" si="1"/>
        <v>-17.132690774053739</v>
      </c>
    </row>
    <row r="90" spans="1:12" x14ac:dyDescent="0.25">
      <c r="F90" t="s">
        <v>25</v>
      </c>
      <c r="G90">
        <v>-9.1424915999999999E-8</v>
      </c>
      <c r="I90" s="21"/>
      <c r="K90" s="21"/>
    </row>
    <row r="91" spans="1:12" x14ac:dyDescent="0.25">
      <c r="A91">
        <v>-17.092352397716802</v>
      </c>
      <c r="B91">
        <v>-46.495571273128903</v>
      </c>
      <c r="C91">
        <v>-2.6640000000000001</v>
      </c>
      <c r="D91">
        <v>-187</v>
      </c>
      <c r="H91">
        <f>$G$85+$G$86*D91+$G$87*D91*D91+$G$88*C91+$G$89*D91*C91+$G$90*D91*D91*C91</f>
        <v>-17.225606475067423</v>
      </c>
      <c r="I91" s="21">
        <f>ABS(H91-A91)</f>
        <v>0.133254077350621</v>
      </c>
      <c r="J91">
        <f>$H$105+$H$106*C91+$H$107*C91^2+$H$108*D91+$H$109*C91*D91+$H$110*C91*C91*D91+$H$111*D91*D91+$H$112*C91*D91*D91+$H$113*C91^2*D91^2+$H$114*D91^3+$H$115*C91*D91^3+$H$116*D91^4</f>
        <v>-17.101329877795042</v>
      </c>
      <c r="K91" s="21">
        <f>ABS(A91-J91)</f>
        <v>8.9774800782400632E-3</v>
      </c>
      <c r="L91">
        <f t="shared" si="1"/>
        <v>17.101329877795042</v>
      </c>
    </row>
    <row r="92" spans="1:12" x14ac:dyDescent="0.25">
      <c r="A92">
        <v>-8.5468004326114801</v>
      </c>
      <c r="B92">
        <v>-24.120450262561601</v>
      </c>
      <c r="C92">
        <v>-1.3819999999999999</v>
      </c>
      <c r="D92">
        <v>-187</v>
      </c>
      <c r="H92">
        <f>$G$85+$G$86*D92+$G$87*D92*D92+$G$88*C92+$G$89*D92*C92+$G$90*D92*D92*C92</f>
        <v>-8.4614904356393286</v>
      </c>
      <c r="I92" s="21">
        <f>ABS(H92-A92)</f>
        <v>8.5309996972151581E-2</v>
      </c>
      <c r="J92">
        <f>$H$105+$H$106*C92+$H$107*C92^2+$H$108*D92+$H$109*C92*D92+$H$110*C92*C92*D92+$H$111*D92*D92+$H$112*C92*D92*D92+$H$113*C92^2*D92^2+$H$114*D92^3+$H$115*C92*D92^3+$H$116*D92^4</f>
        <v>-8.5473401110403273</v>
      </c>
      <c r="K92" s="21">
        <f>ABS(A92-J92)</f>
        <v>5.3967842884716788E-4</v>
      </c>
      <c r="L92">
        <f t="shared" si="1"/>
        <v>8.5473401110403273</v>
      </c>
    </row>
    <row r="93" spans="1:12" x14ac:dyDescent="0.25">
      <c r="A93">
        <v>0</v>
      </c>
      <c r="B93">
        <v>-2.26020138133266</v>
      </c>
      <c r="C93">
        <v>-0.1295</v>
      </c>
      <c r="D93">
        <v>-187</v>
      </c>
      <c r="H93">
        <f>$G$85+$G$86*D93+$G$87*D93*D93+$G$88*C93+$G$89*D93*C93+$G$90*D93*D93*C93</f>
        <v>0.10095522690644479</v>
      </c>
      <c r="I93" s="21">
        <f>ABS(H93-A93)</f>
        <v>0.10095522690644479</v>
      </c>
      <c r="J93">
        <f>$H$105+$H$106*C93+$H$107*C93^2+$H$108*D93+$H$109*C93*D93+$H$110*C93*C93*D93+$H$111*D93*D93+$H$112*C93*D93*D93+$H$113*C93^2*D93^2+$H$114*D93^3+$H$115*C93*D93^3+$H$116*D93^4</f>
        <v>-4.1718886688230206E-2</v>
      </c>
      <c r="K93" s="21">
        <f>ABS(A93-J93)</f>
        <v>4.1718886688230206E-2</v>
      </c>
      <c r="L93">
        <f t="shared" si="1"/>
        <v>4.1718886688230206E-2</v>
      </c>
    </row>
    <row r="94" spans="1:12" x14ac:dyDescent="0.25">
      <c r="A94">
        <v>8.5468004326114801</v>
      </c>
      <c r="B94">
        <v>19.582594207376399</v>
      </c>
      <c r="C94">
        <v>1.1220000000000001</v>
      </c>
      <c r="D94">
        <v>-187</v>
      </c>
      <c r="H94">
        <f>$G$85+$G$86*D94+$G$87*D94*D94+$G$88*C94+$G$89*D94*C94+$G$90*D94*D94*C94</f>
        <v>8.6565646054901109</v>
      </c>
      <c r="I94" s="21">
        <f>ABS(H94-A94)</f>
        <v>0.10976417287863072</v>
      </c>
      <c r="J94">
        <f>$H$105+$H$106*C94+$H$107*C94^2+$H$108*D94+$H$109*C94*D94+$H$110*C94*C94*D94+$H$111*D94*D94+$H$112*C94*D94*D94+$H$113*C94^2*D94^2+$H$114*D94^3+$H$115*C94*D94^3+$H$116*D94^4</f>
        <v>8.6036743109152098</v>
      </c>
      <c r="K94" s="21">
        <f>ABS(A94-J94)</f>
        <v>5.6873878303729697E-2</v>
      </c>
      <c r="L94">
        <f t="shared" si="1"/>
        <v>-8.6036743109152098</v>
      </c>
    </row>
    <row r="95" spans="1:12" x14ac:dyDescent="0.25">
      <c r="A95">
        <v>17.092352397716802</v>
      </c>
      <c r="B95">
        <v>40.631264986428</v>
      </c>
      <c r="C95">
        <v>2.3279999999999998</v>
      </c>
      <c r="D95">
        <v>-187</v>
      </c>
      <c r="H95">
        <f>$G$85+$G$86*D95+$G$87*D95*D95+$G$88*C95+$G$89*D95*C95+$G$90*D95*D95*C95</f>
        <v>16.901123063797655</v>
      </c>
      <c r="I95" s="21">
        <f>ABS(H95-A95)</f>
        <v>0.19122933391914643</v>
      </c>
      <c r="J95">
        <f>$H$105+$H$106*C95+$H$107*C95^2+$H$108*D95+$H$109*C95*D95+$H$110*C95*C95*D95+$H$111*D95*D95+$H$112*C95*D95*D95+$H$113*C95^2*D95^2+$H$114*D95^3+$H$115*C95*D95^3+$H$116*D95^4</f>
        <v>17.073364004446617</v>
      </c>
      <c r="K95" s="21">
        <f>ABS(A95-J95)</f>
        <v>1.8988393270184645E-2</v>
      </c>
      <c r="L95">
        <f t="shared" si="1"/>
        <v>-17.073364004446617</v>
      </c>
    </row>
    <row r="96" spans="1:12" x14ac:dyDescent="0.25">
      <c r="I96" s="21"/>
      <c r="K96" s="21"/>
    </row>
    <row r="97" spans="1:12" x14ac:dyDescent="0.25">
      <c r="A97">
        <v>-17.092352397716802</v>
      </c>
      <c r="B97">
        <v>-29.827676916583101</v>
      </c>
      <c r="C97">
        <v>-1.7090000000000001</v>
      </c>
      <c r="D97">
        <v>114</v>
      </c>
      <c r="H97">
        <f>$G$85+$G$86*D97+$G$87*D97*D97+$G$88*C97+$G$89*D97*C97+$G$90*D97*D97*C97</f>
        <v>-17.254353737621955</v>
      </c>
      <c r="I97" s="21">
        <f>ABS(H97-A97)</f>
        <v>0.16200133990515297</v>
      </c>
      <c r="J97">
        <f>$H$105+$H$106*C97+$H$107*C97^2+$H$108*D97+$H$109*C97*D97+$H$110*C97*C97*D97+$H$111*D97*D97+$H$112*C97*D97*D97+$H$113*C97^2*D97^2+$H$114*D97^3+$H$115*C97*D97^3+$H$116*D97^4</f>
        <v>-17.118079615887016</v>
      </c>
      <c r="K97" s="21">
        <f>ABS(A97-J97)</f>
        <v>2.5727218170214172E-2</v>
      </c>
      <c r="L97">
        <f t="shared" si="1"/>
        <v>17.118079615887016</v>
      </c>
    </row>
    <row r="98" spans="1:12" x14ac:dyDescent="0.25">
      <c r="A98">
        <v>-8.5468004326114801</v>
      </c>
      <c r="B98">
        <v>-7.9342667795662196</v>
      </c>
      <c r="C98">
        <v>-0.4546</v>
      </c>
      <c r="D98">
        <v>114</v>
      </c>
      <c r="H98">
        <f>$G$85+$G$86*D98+$G$87*D98*D98+$G$88*C98+$G$89*D98*C98+$G$90*D98*D98*C98</f>
        <v>-8.4804380832784911</v>
      </c>
      <c r="I98" s="21">
        <f>ABS(H98-A98)</f>
        <v>6.6362349332989012E-2</v>
      </c>
      <c r="J98">
        <f>$H$105+$H$106*C98+$H$107*C98^2+$H$108*D98+$H$109*C98*D98+$H$110*C98*C98*D98+$H$111*D98*D98+$H$112*C98*D98*D98+$H$113*C98^2*D98^2+$H$114*D98^3+$H$115*C98*D98^3+$H$116*D98^4</f>
        <v>-8.5599994468183382</v>
      </c>
      <c r="K98" s="21">
        <f>ABS(A98-J98)</f>
        <v>1.3199014206858095E-2</v>
      </c>
      <c r="L98">
        <f t="shared" si="1"/>
        <v>8.5599994468183382</v>
      </c>
    </row>
    <row r="99" spans="1:12" x14ac:dyDescent="0.25">
      <c r="A99">
        <v>0</v>
      </c>
      <c r="B99">
        <v>13.503612422680099</v>
      </c>
      <c r="C99">
        <v>0.77370000000000005</v>
      </c>
      <c r="D99">
        <v>114</v>
      </c>
      <c r="H99">
        <f>$G$85+$G$86*D99+$G$87*D99*D99+$G$88*C99+$G$89*D99*C99+$G$90*D99*D99*C99</f>
        <v>0.11092081199420945</v>
      </c>
      <c r="I99" s="21">
        <f>ABS(H99-A99)</f>
        <v>0.11092081199420945</v>
      </c>
      <c r="J99">
        <f>$H$105+$H$106*C99+$H$107*C99^2+$H$108*D99+$H$109*C99*D99+$H$110*C99*C99*D99+$H$111*D99*D99+$H$112*C99*D99*D99+$H$113*C99^2*D99^2+$H$114*D99^3+$H$115*C99*D99^3+$H$116*D99^4</f>
        <v>-3.0753878212776333E-2</v>
      </c>
      <c r="K99" s="21">
        <f>ABS(A99-J99)</f>
        <v>3.0753878212776333E-2</v>
      </c>
      <c r="L99">
        <f t="shared" si="1"/>
        <v>3.0753878212776333E-2</v>
      </c>
    </row>
    <row r="100" spans="1:12" x14ac:dyDescent="0.25">
      <c r="A100">
        <v>8.5468004326114801</v>
      </c>
      <c r="B100">
        <v>35.133477842645902</v>
      </c>
      <c r="C100">
        <v>2.0129999999999999</v>
      </c>
      <c r="D100">
        <v>114</v>
      </c>
      <c r="H100">
        <f>$G$85+$G$86*D100+$G$87*D100*D100+$G$88*C100+$G$89*D100*C100+$G$90*D100*D100*C100</f>
        <v>8.7792193375266177</v>
      </c>
      <c r="I100" s="21">
        <f>ABS(H100-A100)</f>
        <v>0.2324189049151375</v>
      </c>
      <c r="J100">
        <f>$H$105+$H$106*C100+$H$107*C100^2+$H$108*D100+$H$109*C100*D100+$H$110*C100*C100*D100+$H$111*D100*D100+$H$112*C100*D100*D100+$H$113*C100^2*D100^2+$H$114*D100^3+$H$115*C100*D100^3+$H$116*D100^4</f>
        <v>8.724527058034397</v>
      </c>
      <c r="K100" s="15">
        <f>ABS(A100-J100)</f>
        <v>0.17772662542291684</v>
      </c>
      <c r="L100">
        <f t="shared" si="1"/>
        <v>-8.724527058034397</v>
      </c>
    </row>
    <row r="101" spans="1:12" x14ac:dyDescent="0.25">
      <c r="A101">
        <v>17.092352397716802</v>
      </c>
      <c r="B101">
        <v>55.204764240580602</v>
      </c>
      <c r="C101">
        <v>3.1629999999999998</v>
      </c>
      <c r="D101">
        <v>114</v>
      </c>
      <c r="H101">
        <f>$G$85+$G$86*D101+$G$87*D101*D101+$G$88*C101+$G$89*D101*C101+$G$90*D101*D101*C101</f>
        <v>16.822907955587031</v>
      </c>
      <c r="I101" s="21">
        <f>ABS(H101-A101)</f>
        <v>0.26944444212977103</v>
      </c>
      <c r="J101">
        <f>$H$105+$H$106*C101+$H$107*C101^2+$H$108*D101+$H$109*C101*D101+$H$110*C101*C101*D101+$H$111*D101*D101+$H$112*C101*D101*D101+$H$113*C101^2*D101^2+$H$114*D101^3+$H$115*C101*D101^3+$H$116*D101^4</f>
        <v>16.983392488034553</v>
      </c>
      <c r="K101" s="15">
        <f>ABS(A101-J101)</f>
        <v>0.10895990968224822</v>
      </c>
      <c r="L101">
        <f t="shared" si="1"/>
        <v>-16.983392488034553</v>
      </c>
    </row>
    <row r="104" spans="1:12" x14ac:dyDescent="0.25">
      <c r="H104" t="s">
        <v>34</v>
      </c>
    </row>
    <row r="105" spans="1:12" x14ac:dyDescent="0.25">
      <c r="F105" s="22">
        <v>1</v>
      </c>
      <c r="G105">
        <f>B106^2*D106+D108+B106*D107</f>
        <v>-2.950662310349375</v>
      </c>
      <c r="H105" s="23">
        <f>B106^2*D106+D108+B106*D107</f>
        <v>-2.950662310349375</v>
      </c>
      <c r="I105">
        <v>-2.9506623103493701</v>
      </c>
      <c r="J105" s="26">
        <f>-H105</f>
        <v>2.950662310349375</v>
      </c>
    </row>
    <row r="106" spans="1:12" x14ac:dyDescent="0.25">
      <c r="A106" t="s">
        <v>20</v>
      </c>
      <c r="B106">
        <v>-2.8130250000000001</v>
      </c>
      <c r="C106" t="s">
        <v>35</v>
      </c>
      <c r="D106">
        <v>1E-3</v>
      </c>
      <c r="F106" s="22" t="s">
        <v>36</v>
      </c>
      <c r="G106">
        <f>2*D106*B106*B109+B109*D107</f>
        <v>6.9030579400892993</v>
      </c>
      <c r="H106" s="23">
        <f>2 *D106 *B106 *B109   + B109 *D107</f>
        <v>6.9030579400892993</v>
      </c>
      <c r="I106">
        <v>6.9030579400893002</v>
      </c>
      <c r="J106" s="26">
        <f t="shared" ref="J106:J111" si="2">-H106</f>
        <v>-6.9030579400892993</v>
      </c>
    </row>
    <row r="107" spans="1:12" x14ac:dyDescent="0.25">
      <c r="A107" t="s">
        <v>21</v>
      </c>
      <c r="B107">
        <v>-2.1252E-2</v>
      </c>
      <c r="C107" t="s">
        <v>37</v>
      </c>
      <c r="D107">
        <v>1.0007999999999999</v>
      </c>
      <c r="F107" s="22" t="s">
        <v>38</v>
      </c>
      <c r="G107">
        <f>D106*B109*B109</f>
        <v>4.8115503933156001E-2</v>
      </c>
      <c r="H107" s="23">
        <f>D106 *B109^2</f>
        <v>4.8115503933156001E-2</v>
      </c>
      <c r="I107">
        <v>4.8115503933156001E-2</v>
      </c>
      <c r="J107" s="26">
        <f t="shared" si="2"/>
        <v>-4.8115503933156001E-2</v>
      </c>
    </row>
    <row r="108" spans="1:12" x14ac:dyDescent="0.25">
      <c r="A108" t="s">
        <v>22</v>
      </c>
      <c r="B108">
        <v>-5.0000000000000004E-6</v>
      </c>
      <c r="C108" t="s">
        <v>39</v>
      </c>
      <c r="D108">
        <v>-0.14330000000000001</v>
      </c>
      <c r="F108" s="22" t="s">
        <v>40</v>
      </c>
      <c r="G108">
        <f>2*D106*B106*B107+B107*D107</f>
        <v>-2.1149436785399996E-2</v>
      </c>
      <c r="H108" s="24">
        <f>2 *D106 *B106 *B107  + B107  *D107</f>
        <v>-2.1149436785399996E-2</v>
      </c>
      <c r="I108">
        <v>-2.1149436785399999E-2</v>
      </c>
      <c r="J108" s="26">
        <f t="shared" si="2"/>
        <v>2.1149436785399996E-2</v>
      </c>
    </row>
    <row r="109" spans="1:12" x14ac:dyDescent="0.25">
      <c r="A109" t="s">
        <v>23</v>
      </c>
      <c r="B109">
        <v>6.936534</v>
      </c>
      <c r="F109" s="22" t="s">
        <v>41</v>
      </c>
      <c r="H109" s="24">
        <f>2 *D106 *B107 *B109  + 2 *D106 *B106 *B110  +   B110  *D107</f>
        <v>2.2166483891400001E-4</v>
      </c>
      <c r="I109">
        <v>2.2166483891400001E-4</v>
      </c>
      <c r="J109" s="26">
        <f t="shared" si="2"/>
        <v>-2.2166483891400001E-4</v>
      </c>
    </row>
    <row r="110" spans="1:12" x14ac:dyDescent="0.25">
      <c r="A110" t="s">
        <v>24</v>
      </c>
      <c r="B110">
        <v>5.1900000000000004E-4</v>
      </c>
      <c r="F110" s="22" t="s">
        <v>42</v>
      </c>
      <c r="H110" s="23">
        <f>2 *D106 *B109 *B110</f>
        <v>7.2001222920000007E-6</v>
      </c>
      <c r="I110">
        <v>7.2001222919999999E-6</v>
      </c>
      <c r="J110" s="26">
        <f t="shared" si="2"/>
        <v>-7.2001222920000007E-6</v>
      </c>
    </row>
    <row r="111" spans="1:12" x14ac:dyDescent="0.25">
      <c r="A111" t="s">
        <v>25</v>
      </c>
      <c r="B111">
        <v>0</v>
      </c>
      <c r="F111" s="22" t="s">
        <v>43</v>
      </c>
      <c r="H111" s="23">
        <f>D106*B107^2+2*D106*B106*B108+B108*D107</f>
        <v>-4.5242222459999994E-6</v>
      </c>
      <c r="I111">
        <v>-4.5242222460000003E-6</v>
      </c>
      <c r="J111" s="26">
        <f t="shared" si="2"/>
        <v>4.5242222459999994E-6</v>
      </c>
      <c r="K111" t="s">
        <v>51</v>
      </c>
      <c r="L111" t="s">
        <v>52</v>
      </c>
    </row>
    <row r="112" spans="1:12" x14ac:dyDescent="0.25">
      <c r="F112" s="22" t="s">
        <v>44</v>
      </c>
      <c r="H112">
        <v>0</v>
      </c>
      <c r="I112">
        <v>-9.1424915999999999E-8</v>
      </c>
      <c r="L112" t="s">
        <v>53</v>
      </c>
    </row>
    <row r="113" spans="6:9" x14ac:dyDescent="0.25">
      <c r="F113" s="22" t="s">
        <v>45</v>
      </c>
      <c r="H113">
        <v>0</v>
      </c>
      <c r="I113">
        <v>2.69361E-10</v>
      </c>
    </row>
    <row r="114" spans="6:9" x14ac:dyDescent="0.25">
      <c r="F114" s="22" t="s">
        <v>46</v>
      </c>
      <c r="H114">
        <v>0</v>
      </c>
      <c r="I114">
        <v>2.1252000000000001E-10</v>
      </c>
    </row>
    <row r="115" spans="6:9" x14ac:dyDescent="0.25">
      <c r="F115" s="22" t="s">
        <v>47</v>
      </c>
      <c r="H115">
        <v>0</v>
      </c>
      <c r="I115">
        <v>-5.1900000000000003E-12</v>
      </c>
    </row>
    <row r="116" spans="6:9" x14ac:dyDescent="0.25">
      <c r="F116" s="22" t="s">
        <v>48</v>
      </c>
      <c r="H116" s="25">
        <v>0</v>
      </c>
      <c r="I116">
        <v>2.5000000000000001E-14</v>
      </c>
    </row>
  </sheetData>
  <phoneticPr fontId="10" type="noConversion"/>
  <pageMargins left="0.75" right="0.75" top="1" bottom="1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A27" sqref="A27"/>
    </sheetView>
  </sheetViews>
  <sheetFormatPr defaultRowHeight="15.6" x14ac:dyDescent="0.25"/>
  <cols>
    <col min="1" max="1025" width="10.59765625"/>
  </cols>
  <sheetData>
    <row r="1" spans="1:5" x14ac:dyDescent="0.25">
      <c r="A1" s="22">
        <v>1</v>
      </c>
      <c r="C1" s="23">
        <v>-2.9506623103493701</v>
      </c>
      <c r="E1" t="s">
        <v>49</v>
      </c>
    </row>
    <row r="2" spans="1:5" x14ac:dyDescent="0.25">
      <c r="A2" s="22" t="s">
        <v>36</v>
      </c>
      <c r="C2" s="23">
        <v>6.9030579400893002</v>
      </c>
    </row>
    <row r="3" spans="1:5" x14ac:dyDescent="0.25">
      <c r="A3" s="22" t="s">
        <v>38</v>
      </c>
      <c r="C3" s="23">
        <v>4.8115503933156001E-2</v>
      </c>
    </row>
    <row r="5" spans="1:5" x14ac:dyDescent="0.25">
      <c r="A5" s="22" t="s">
        <v>41</v>
      </c>
      <c r="C5" s="24">
        <v>2.2166483891400001E-4</v>
      </c>
    </row>
    <row r="6" spans="1:5" x14ac:dyDescent="0.25">
      <c r="A6" s="22" t="s">
        <v>42</v>
      </c>
      <c r="C6" s="23">
        <v>7.2001222919999999E-6</v>
      </c>
    </row>
    <row r="8" spans="1:5" x14ac:dyDescent="0.25">
      <c r="A8" s="22" t="s">
        <v>40</v>
      </c>
      <c r="C8" s="24">
        <v>-2.1149436785399999E-2</v>
      </c>
    </row>
    <row r="9" spans="1:5" x14ac:dyDescent="0.25">
      <c r="A9" s="22" t="s">
        <v>43</v>
      </c>
      <c r="C9" s="23">
        <v>-4.5242222460000003E-6</v>
      </c>
    </row>
    <row r="10" spans="1:5" x14ac:dyDescent="0.25">
      <c r="A10" t="s">
        <v>50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Y</cp:lastModifiedBy>
  <cp:revision>0</cp:revision>
  <dcterms:created xsi:type="dcterms:W3CDTF">2015-09-25T16:32:02Z</dcterms:created>
  <dcterms:modified xsi:type="dcterms:W3CDTF">2015-10-01T23:34:10Z</dcterms:modified>
  <dc:language>en-US</dc:language>
</cp:coreProperties>
</file>