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工作表1" sheetId="1" r:id="rId1"/>
  </sheets>
  <calcPr calcId="144525" iterateDelta="1E-4"/>
</workbook>
</file>

<file path=xl/calcChain.xml><?xml version="1.0" encoding="utf-8"?>
<calcChain xmlns="http://schemas.openxmlformats.org/spreadsheetml/2006/main">
  <c r="H34" i="1" l="1"/>
  <c r="B34" i="1"/>
  <c r="A34" i="1"/>
  <c r="I34" i="1" s="1"/>
  <c r="H33" i="1"/>
  <c r="B33" i="1"/>
  <c r="A33" i="1"/>
  <c r="I33" i="1" s="1"/>
  <c r="H32" i="1"/>
  <c r="B32" i="1"/>
  <c r="A32" i="1"/>
  <c r="I32" i="1" s="1"/>
  <c r="H31" i="1"/>
  <c r="B31" i="1"/>
  <c r="A31" i="1"/>
  <c r="I31" i="1" s="1"/>
  <c r="D30" i="1"/>
  <c r="H30" i="1" s="1"/>
  <c r="A30" i="1"/>
  <c r="I30" i="1" s="1"/>
  <c r="J21" i="1"/>
  <c r="H21" i="1"/>
  <c r="A21" i="1"/>
  <c r="K21" i="1" s="1"/>
  <c r="K20" i="1"/>
  <c r="J20" i="1"/>
  <c r="H20" i="1"/>
  <c r="A20" i="1"/>
  <c r="I20" i="1" s="1"/>
  <c r="J19" i="1"/>
  <c r="H19" i="1"/>
  <c r="A19" i="1"/>
  <c r="K19" i="1" s="1"/>
  <c r="J18" i="1"/>
  <c r="H18" i="1"/>
  <c r="A18" i="1"/>
  <c r="I18" i="1" s="1"/>
  <c r="J17" i="1"/>
  <c r="D17" i="1"/>
  <c r="H17" i="1" s="1"/>
  <c r="B17" i="1"/>
  <c r="A17" i="1"/>
  <c r="K17" i="1" s="1"/>
  <c r="J16" i="1"/>
  <c r="I16" i="1"/>
  <c r="H16" i="1"/>
  <c r="A16" i="1"/>
  <c r="K16" i="1" s="1"/>
  <c r="K15" i="1"/>
  <c r="J15" i="1"/>
  <c r="H15" i="1"/>
  <c r="B15" i="1"/>
  <c r="A15" i="1"/>
  <c r="I15" i="1" s="1"/>
  <c r="J14" i="1"/>
  <c r="I14" i="1"/>
  <c r="H14" i="1"/>
  <c r="A14" i="1"/>
  <c r="K14" i="1" s="1"/>
  <c r="K13" i="1"/>
  <c r="J13" i="1"/>
  <c r="H13" i="1"/>
  <c r="B13" i="1"/>
  <c r="A13" i="1"/>
  <c r="I13" i="1" s="1"/>
  <c r="J12" i="1"/>
  <c r="H12" i="1"/>
  <c r="D12" i="1"/>
  <c r="A12" i="1"/>
  <c r="K12" i="1" s="1"/>
  <c r="K11" i="1"/>
  <c r="J11" i="1"/>
  <c r="H11" i="1"/>
  <c r="I11" i="1" s="1"/>
  <c r="A11" i="1"/>
  <c r="J10" i="1"/>
  <c r="H10" i="1"/>
  <c r="A10" i="1"/>
  <c r="K10" i="1" s="1"/>
  <c r="K9" i="1"/>
  <c r="J9" i="1"/>
  <c r="H9" i="1"/>
  <c r="I9" i="1" s="1"/>
  <c r="A9" i="1"/>
  <c r="J8" i="1"/>
  <c r="H8" i="1"/>
  <c r="B8" i="1"/>
  <c r="A8" i="1"/>
  <c r="I8" i="1" s="1"/>
  <c r="H7" i="1"/>
  <c r="D7" i="1"/>
  <c r="J7" i="1" s="1"/>
  <c r="B7" i="1"/>
  <c r="A7" i="1"/>
  <c r="I7" i="1" s="1"/>
  <c r="E2" i="1"/>
  <c r="B16" i="1" s="1"/>
  <c r="E1" i="1"/>
  <c r="I12" i="1" l="1"/>
  <c r="K8" i="1"/>
  <c r="G7" i="1"/>
  <c r="K7" i="1"/>
  <c r="B9" i="1"/>
  <c r="I10" i="1"/>
  <c r="B11" i="1"/>
  <c r="I17" i="1"/>
  <c r="B18" i="1"/>
  <c r="K18" i="1"/>
  <c r="I19" i="1"/>
  <c r="B20" i="1"/>
  <c r="I21" i="1"/>
  <c r="B30" i="1"/>
  <c r="B10" i="1"/>
  <c r="B12" i="1"/>
  <c r="B19" i="1"/>
  <c r="B21" i="1"/>
  <c r="B14" i="1"/>
</calcChain>
</file>

<file path=xl/sharedStrings.xml><?xml version="1.0" encoding="utf-8"?>
<sst xmlns="http://schemas.openxmlformats.org/spreadsheetml/2006/main" count="50" uniqueCount="36">
  <si>
    <t>r2d</t>
  </si>
  <si>
    <t>deg/rad</t>
  </si>
  <si>
    <t>Thss = a + b*xfp + c*xfp*xfp + d*thfp + e*xfp*thfp + f*xfp*xfp*thfp</t>
  </si>
  <si>
    <t>First Correction</t>
  </si>
  <si>
    <t>d2r</t>
  </si>
  <si>
    <t>rad/deg</t>
  </si>
  <si>
    <t>tgt-ss</t>
  </si>
  <si>
    <t>mm</t>
  </si>
  <si>
    <t>Sieve slits</t>
  </si>
  <si>
    <t>Th_ss(mrad)</t>
  </si>
  <si>
    <t>GTH_fp(mrad)</t>
  </si>
  <si>
    <t>GTH_fp(deg)</t>
  </si>
  <si>
    <t>GX(mm)</t>
  </si>
  <si>
    <t>GX_min(mm)</t>
  </si>
  <si>
    <t>GX_max(mm)</t>
  </si>
  <si>
    <t>TH_cal(mrad)</t>
  </si>
  <si>
    <t>a</t>
  </si>
  <si>
    <t>b</t>
  </si>
  <si>
    <t>c</t>
  </si>
  <si>
    <t>d</t>
  </si>
  <si>
    <t>e</t>
  </si>
  <si>
    <t>f</t>
  </si>
  <si>
    <t>fr 12C</t>
  </si>
  <si>
    <t>from Au</t>
  </si>
  <si>
    <t>th</t>
  </si>
  <si>
    <t>th^2</t>
  </si>
  <si>
    <t>x</t>
  </si>
  <si>
    <t>th x</t>
  </si>
  <si>
    <t>th^2 x</t>
  </si>
  <si>
    <t>x^2</t>
  </si>
  <si>
    <t>peaks fit by paw</t>
  </si>
  <si>
    <t>fr 12C final</t>
  </si>
  <si>
    <t>try to use only one set of data from the only one Au peak</t>
  </si>
  <si>
    <t>peak fit by root</t>
  </si>
  <si>
    <t>looks the fitting parameters from 12C(g.s.)data is acceptable</t>
  </si>
  <si>
    <t>this parameters are from 12C fit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</si>
</sst>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2"/>
      <charset val="1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9" zoomScaleNormal="100" workbookViewId="0">
      <selection activeCell="K29" sqref="K29"/>
    </sheetView>
  </sheetViews>
  <sheetFormatPr defaultRowHeight="15.6" x14ac:dyDescent="0.25"/>
  <cols>
    <col min="1" max="1" width="13.8984375"/>
    <col min="2" max="2" width="14.5"/>
    <col min="3" max="3" width="15"/>
    <col min="4" max="4" width="10.69921875"/>
    <col min="5" max="5" width="13.59765625"/>
    <col min="6" max="6" width="13.69921875"/>
    <col min="7" max="1025" width="10.69921875"/>
  </cols>
  <sheetData>
    <row r="1" spans="1:14" x14ac:dyDescent="0.25">
      <c r="D1" t="s">
        <v>0</v>
      </c>
      <c r="E1">
        <f>180/PI()</f>
        <v>57.295779513082323</v>
      </c>
      <c r="F1" t="s">
        <v>1</v>
      </c>
      <c r="H1" t="s">
        <v>2</v>
      </c>
    </row>
    <row r="2" spans="1:14" x14ac:dyDescent="0.25">
      <c r="A2" t="s">
        <v>3</v>
      </c>
      <c r="D2" t="s">
        <v>4</v>
      </c>
      <c r="E2">
        <f>PI()/180</f>
        <v>1.7453292519943295E-2</v>
      </c>
      <c r="F2" t="s">
        <v>5</v>
      </c>
    </row>
    <row r="3" spans="1:14" x14ac:dyDescent="0.25">
      <c r="D3" t="s">
        <v>6</v>
      </c>
      <c r="E3">
        <v>585</v>
      </c>
      <c r="F3" t="s">
        <v>7</v>
      </c>
    </row>
    <row r="4" spans="1:14" x14ac:dyDescent="0.25">
      <c r="A4" t="s">
        <v>8</v>
      </c>
    </row>
    <row r="6" spans="1:14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2"/>
      <c r="H6" s="1" t="s">
        <v>15</v>
      </c>
      <c r="L6" t="s">
        <v>2</v>
      </c>
    </row>
    <row r="7" spans="1:14" x14ac:dyDescent="0.25">
      <c r="A7" s="2">
        <f>ATAN(-10/$E$3)*1000</f>
        <v>-17.092352397716834</v>
      </c>
      <c r="B7" s="2">
        <f t="shared" ref="B7:B21" si="0">C7*$E$2*1000</f>
        <v>-49.922176193569399</v>
      </c>
      <c r="C7" s="2">
        <v>-2.8603299999999998</v>
      </c>
      <c r="D7" s="2">
        <f>AVERAGE(E7,F7)</f>
        <v>-241.5</v>
      </c>
      <c r="E7" s="2">
        <v>-250</v>
      </c>
      <c r="F7" s="2">
        <v>-233</v>
      </c>
      <c r="G7" s="2">
        <f>-0.4191*(C7-0.00877-0.00003591*D7)</f>
        <v>1.1988052637384998</v>
      </c>
      <c r="H7" s="2">
        <f t="shared" ref="H7:H21" si="1">$M$7+$M$8*D7+$M$9*D7*D7+$M$10*C7+$M$11*D7*C7+$M$12*D7*D7*C7</f>
        <v>-17.454545074515</v>
      </c>
      <c r="I7">
        <f t="shared" ref="I7:I21" si="2">ABS(A7-H7)</f>
        <v>0.36219267679816625</v>
      </c>
      <c r="J7">
        <f t="shared" ref="J7:J21" si="3">$M$15+$M$16*C7+$M$17*C7^2+$M$18*D7+$M$19*D7*C7+$M$20*C7^2*D7+$M$21*D7^2</f>
        <v>-17.319410320588528</v>
      </c>
      <c r="K7">
        <f t="shared" ref="K7:K21" si="4">ABS(A7-J7)</f>
        <v>0.22705792287169402</v>
      </c>
      <c r="L7" t="s">
        <v>16</v>
      </c>
      <c r="M7">
        <v>-2.8130250000000001</v>
      </c>
      <c r="N7">
        <v>-523.22131300000001</v>
      </c>
    </row>
    <row r="8" spans="1:14" x14ac:dyDescent="0.25">
      <c r="A8" s="2">
        <f>ATAN(-5/$E$3)*1000</f>
        <v>-8.5468004326114837</v>
      </c>
      <c r="B8" s="2">
        <f t="shared" si="0"/>
        <v>-27.967155933957137</v>
      </c>
      <c r="C8" s="2">
        <v>-1.6024</v>
      </c>
      <c r="D8" s="2">
        <v>-241.5</v>
      </c>
      <c r="E8" s="2"/>
      <c r="F8" s="2"/>
      <c r="G8" s="2"/>
      <c r="H8" s="2">
        <f t="shared" si="1"/>
        <v>-8.8865379192000002</v>
      </c>
      <c r="I8">
        <f t="shared" si="2"/>
        <v>0.33973748658851655</v>
      </c>
      <c r="J8">
        <f t="shared" si="3"/>
        <v>-8.9635356936120267</v>
      </c>
      <c r="K8">
        <f t="shared" si="4"/>
        <v>0.41673526100054303</v>
      </c>
      <c r="L8" t="s">
        <v>17</v>
      </c>
      <c r="M8">
        <v>-2.1252E-2</v>
      </c>
      <c r="N8">
        <v>-4.5464580000000003</v>
      </c>
    </row>
    <row r="9" spans="1:14" x14ac:dyDescent="0.25">
      <c r="A9" s="2">
        <f>ATAN(0/$E$3)*1000</f>
        <v>0</v>
      </c>
      <c r="B9" s="2">
        <f t="shared" si="0"/>
        <v>-5.4184619292789948</v>
      </c>
      <c r="C9" s="2">
        <v>-0.31045499999999998</v>
      </c>
      <c r="D9" s="2">
        <v>-241.5</v>
      </c>
      <c r="E9" s="2"/>
      <c r="F9" s="2"/>
      <c r="G9" s="2"/>
      <c r="H9" s="2">
        <f t="shared" si="1"/>
        <v>-8.6847948952500004E-2</v>
      </c>
      <c r="I9">
        <f t="shared" si="2"/>
        <v>8.6847948952500004E-2</v>
      </c>
      <c r="J9">
        <f t="shared" si="3"/>
        <v>-0.22893581422972487</v>
      </c>
      <c r="K9">
        <f t="shared" si="4"/>
        <v>0.22893581422972487</v>
      </c>
      <c r="L9" t="s">
        <v>18</v>
      </c>
      <c r="M9">
        <v>-5.0000000000000004E-6</v>
      </c>
      <c r="N9">
        <v>-9.8150000000000008E-3</v>
      </c>
    </row>
    <row r="10" spans="1:14" x14ac:dyDescent="0.25">
      <c r="A10" s="2">
        <f>ATAN(5/$E$3)*1000</f>
        <v>8.5468004326114837</v>
      </c>
      <c r="B10" s="2">
        <f t="shared" si="0"/>
        <v>17.167809014194582</v>
      </c>
      <c r="C10" s="2">
        <v>0.98364300000000005</v>
      </c>
      <c r="D10" s="2">
        <v>-241.5</v>
      </c>
      <c r="E10" s="2"/>
      <c r="F10" s="2"/>
      <c r="G10" s="2"/>
      <c r="H10" s="2">
        <f t="shared" si="1"/>
        <v>8.7275065252065005</v>
      </c>
      <c r="I10">
        <f t="shared" si="2"/>
        <v>0.1807060925950168</v>
      </c>
      <c r="J10">
        <f t="shared" si="3"/>
        <v>8.6754239551057317</v>
      </c>
      <c r="K10">
        <f t="shared" si="4"/>
        <v>0.12862352249424802</v>
      </c>
      <c r="L10" t="s">
        <v>19</v>
      </c>
      <c r="M10">
        <v>6.936534</v>
      </c>
      <c r="N10">
        <v>340.90045199999997</v>
      </c>
    </row>
    <row r="11" spans="1:14" x14ac:dyDescent="0.25">
      <c r="A11" s="3">
        <f>ATAN(10/$E$3)*1000</f>
        <v>17.092352397716834</v>
      </c>
      <c r="B11" s="3">
        <f t="shared" si="0"/>
        <v>39.401156929622388</v>
      </c>
      <c r="C11" s="3">
        <v>2.25752</v>
      </c>
      <c r="D11" s="3">
        <v>-241.5</v>
      </c>
      <c r="E11" s="3"/>
      <c r="F11" s="3"/>
      <c r="G11" s="3"/>
      <c r="H11" s="4">
        <f t="shared" si="1"/>
        <v>17.40413181516</v>
      </c>
      <c r="I11">
        <f t="shared" si="2"/>
        <v>0.31177941744316584</v>
      </c>
      <c r="J11" s="4">
        <f t="shared" si="3"/>
        <v>17.592359443852139</v>
      </c>
      <c r="K11">
        <f t="shared" si="4"/>
        <v>0.50000704613530544</v>
      </c>
      <c r="L11" t="s">
        <v>20</v>
      </c>
      <c r="M11">
        <v>5.1900000000000004E-4</v>
      </c>
      <c r="N11">
        <v>2.9028900000000002</v>
      </c>
    </row>
    <row r="12" spans="1:14" x14ac:dyDescent="0.25">
      <c r="A12" s="5">
        <f>ATAN(-10/$E$3)*1000</f>
        <v>-17.092352397716834</v>
      </c>
      <c r="B12" s="5">
        <f t="shared" si="0"/>
        <v>-48.310888228128242</v>
      </c>
      <c r="C12" s="5">
        <v>-2.7680099999999999</v>
      </c>
      <c r="D12" s="5">
        <f>AVERAGE(E12,F12)</f>
        <v>-230.5</v>
      </c>
      <c r="E12" s="5">
        <v>-232</v>
      </c>
      <c r="F12" s="5">
        <v>-229</v>
      </c>
      <c r="G12" s="5"/>
      <c r="H12" s="2">
        <f t="shared" si="1"/>
        <v>-17.049350075044998</v>
      </c>
      <c r="I12">
        <f t="shared" si="2"/>
        <v>4.3002322671835458E-2</v>
      </c>
      <c r="J12">
        <f t="shared" si="3"/>
        <v>-16.926456285401237</v>
      </c>
      <c r="K12">
        <f t="shared" si="4"/>
        <v>0.16589611231559687</v>
      </c>
      <c r="L12" t="s">
        <v>21</v>
      </c>
      <c r="M12">
        <v>0</v>
      </c>
      <c r="N12">
        <v>6.2859999999999999E-3</v>
      </c>
    </row>
    <row r="13" spans="1:14" x14ac:dyDescent="0.25">
      <c r="A13" s="2">
        <f>ATAN(-5/$E$3)*1000</f>
        <v>-8.5468004326114837</v>
      </c>
      <c r="B13" s="2">
        <f t="shared" si="0"/>
        <v>-26.847527218802774</v>
      </c>
      <c r="C13" s="2">
        <v>-1.5382499999999999</v>
      </c>
      <c r="D13" s="2">
        <v>-230.5</v>
      </c>
      <c r="E13" s="2"/>
      <c r="F13" s="2"/>
      <c r="G13" s="2"/>
      <c r="H13" s="2">
        <f t="shared" si="1"/>
        <v>-8.6661935971250017</v>
      </c>
      <c r="I13">
        <f t="shared" si="2"/>
        <v>0.119393164513518</v>
      </c>
      <c r="J13">
        <f t="shared" si="3"/>
        <v>-8.7461996128103294</v>
      </c>
      <c r="K13">
        <f t="shared" si="4"/>
        <v>0.19939918019884573</v>
      </c>
      <c r="M13" t="s">
        <v>22</v>
      </c>
      <c r="N13" t="s">
        <v>23</v>
      </c>
    </row>
    <row r="14" spans="1:14" x14ac:dyDescent="0.25">
      <c r="A14" s="2">
        <f>ATAN(0/$E$3)*1000</f>
        <v>0</v>
      </c>
      <c r="B14" s="2">
        <f t="shared" si="0"/>
        <v>-42.956218083009638</v>
      </c>
      <c r="C14" s="2">
        <v>-2.4612099999999999</v>
      </c>
      <c r="D14" s="2">
        <v>-230.5</v>
      </c>
      <c r="E14" s="2"/>
      <c r="F14" s="2"/>
      <c r="G14" s="2"/>
      <c r="H14" s="2">
        <f t="shared" si="1"/>
        <v>-14.957923774445</v>
      </c>
      <c r="I14">
        <f t="shared" si="2"/>
        <v>14.957923774445</v>
      </c>
      <c r="J14">
        <f t="shared" si="3"/>
        <v>-14.898803979193026</v>
      </c>
      <c r="K14">
        <f t="shared" si="4"/>
        <v>14.898803979193026</v>
      </c>
    </row>
    <row r="15" spans="1:14" x14ac:dyDescent="0.25">
      <c r="A15" s="2">
        <f>ATAN(5/$E$3)*1000</f>
        <v>8.5468004326114837</v>
      </c>
      <c r="B15" s="2">
        <f t="shared" si="0"/>
        <v>18.248813593002311</v>
      </c>
      <c r="C15" s="2">
        <v>1.04558</v>
      </c>
      <c r="D15" s="2">
        <v>-230.5</v>
      </c>
      <c r="E15" s="2"/>
      <c r="F15" s="2"/>
      <c r="G15" s="2"/>
      <c r="H15" s="2">
        <f t="shared" si="1"/>
        <v>8.9475287571099997</v>
      </c>
      <c r="I15">
        <f t="shared" si="2"/>
        <v>0.40072832449851603</v>
      </c>
      <c r="J15">
        <f t="shared" si="3"/>
        <v>8.8989738395653344</v>
      </c>
      <c r="K15">
        <f t="shared" si="4"/>
        <v>0.35217340695385069</v>
      </c>
      <c r="L15" s="6">
        <v>1</v>
      </c>
      <c r="M15">
        <v>-2.9506623103493701</v>
      </c>
    </row>
    <row r="16" spans="1:14" x14ac:dyDescent="0.25">
      <c r="A16" s="3">
        <f>ATAN(10/$E$3)*1000</f>
        <v>17.092352397716834</v>
      </c>
      <c r="B16" s="3">
        <f t="shared" si="0"/>
        <v>39.056454402353502</v>
      </c>
      <c r="C16" s="3">
        <v>2.2377699999999998</v>
      </c>
      <c r="D16" s="3">
        <v>-230.5</v>
      </c>
      <c r="E16" s="3"/>
      <c r="F16" s="3"/>
      <c r="G16" s="3"/>
      <c r="H16" s="4">
        <f t="shared" si="1"/>
        <v>17.074574132964997</v>
      </c>
      <c r="I16">
        <f t="shared" si="2"/>
        <v>1.7778264751836304E-2</v>
      </c>
      <c r="J16" s="4">
        <f t="shared" si="3"/>
        <v>17.24966284609426</v>
      </c>
      <c r="K16">
        <f t="shared" si="4"/>
        <v>0.15731044837742658</v>
      </c>
      <c r="L16" s="6" t="s">
        <v>24</v>
      </c>
      <c r="M16">
        <v>6.9030579400893002</v>
      </c>
    </row>
    <row r="17" spans="1:13" x14ac:dyDescent="0.25">
      <c r="A17">
        <f>ATAN(-10/$E$3)*1000</f>
        <v>-17.092352397716834</v>
      </c>
      <c r="B17">
        <f t="shared" si="0"/>
        <v>-46.407781211753623</v>
      </c>
      <c r="C17">
        <v>-2.6589700000000001</v>
      </c>
      <c r="D17">
        <f>AVERAGE(E17,F17)</f>
        <v>-219</v>
      </c>
      <c r="E17">
        <v>-228</v>
      </c>
      <c r="F17">
        <v>-210</v>
      </c>
      <c r="H17" s="2">
        <f t="shared" si="1"/>
        <v>-16.540456620809998</v>
      </c>
      <c r="I17">
        <f t="shared" si="2"/>
        <v>0.55189577690683578</v>
      </c>
      <c r="J17">
        <f t="shared" si="3"/>
        <v>-16.432833114034526</v>
      </c>
      <c r="K17">
        <f t="shared" si="4"/>
        <v>0.65951928368230739</v>
      </c>
      <c r="L17" s="6" t="s">
        <v>25</v>
      </c>
      <c r="M17">
        <v>4.8115503933156001E-2</v>
      </c>
    </row>
    <row r="18" spans="1:13" x14ac:dyDescent="0.25">
      <c r="A18">
        <f>ATAN(-5/$E$3)*1000</f>
        <v>-8.5468004326114837</v>
      </c>
      <c r="B18">
        <f t="shared" si="0"/>
        <v>-26.168594139776978</v>
      </c>
      <c r="C18">
        <v>-1.49935</v>
      </c>
      <c r="D18">
        <v>-219</v>
      </c>
      <c r="H18" s="2">
        <f t="shared" si="1"/>
        <v>-8.6285166325500011</v>
      </c>
      <c r="I18">
        <f t="shared" si="2"/>
        <v>8.171619993851742E-2</v>
      </c>
      <c r="J18">
        <f t="shared" si="3"/>
        <v>-8.708615161534274</v>
      </c>
      <c r="K18">
        <f t="shared" si="4"/>
        <v>0.16181472892279025</v>
      </c>
      <c r="L18" s="6" t="s">
        <v>26</v>
      </c>
      <c r="M18">
        <v>-2.1149436785399999E-2</v>
      </c>
    </row>
    <row r="19" spans="1:13" x14ac:dyDescent="0.25">
      <c r="A19">
        <f>ATAN(0/$E$3)*1000</f>
        <v>0</v>
      </c>
      <c r="B19">
        <f t="shared" si="0"/>
        <v>-3.6997664016700997</v>
      </c>
      <c r="C19">
        <v>-0.211981</v>
      </c>
      <c r="D19">
        <v>-219</v>
      </c>
      <c r="H19" s="2">
        <f t="shared" si="1"/>
        <v>0.15503855858700036</v>
      </c>
      <c r="I19">
        <f t="shared" si="2"/>
        <v>0.15503855858700036</v>
      </c>
      <c r="J19">
        <f t="shared" si="3"/>
        <v>1.3142789515559861E-2</v>
      </c>
      <c r="K19">
        <f t="shared" si="4"/>
        <v>1.3142789515559861E-2</v>
      </c>
      <c r="L19" s="6" t="s">
        <v>27</v>
      </c>
      <c r="M19">
        <v>2.2166483891400001E-4</v>
      </c>
    </row>
    <row r="20" spans="1:13" x14ac:dyDescent="0.25">
      <c r="A20">
        <f>ATAN(5/$E$3)*1000</f>
        <v>8.5468004326114837</v>
      </c>
      <c r="B20">
        <f t="shared" si="0"/>
        <v>18.592817988570392</v>
      </c>
      <c r="C20">
        <v>1.0652900000000001</v>
      </c>
      <c r="D20">
        <v>-219</v>
      </c>
      <c r="H20" s="2">
        <f t="shared" si="1"/>
        <v>8.8696963781700013</v>
      </c>
      <c r="I20">
        <f t="shared" si="2"/>
        <v>0.32289594555851764</v>
      </c>
      <c r="J20">
        <f t="shared" si="3"/>
        <v>8.8189367208191367</v>
      </c>
      <c r="K20">
        <f t="shared" si="4"/>
        <v>0.27213628820765301</v>
      </c>
      <c r="L20" s="6" t="s">
        <v>28</v>
      </c>
      <c r="M20">
        <v>7.2001222919999999E-6</v>
      </c>
    </row>
    <row r="21" spans="1:13" x14ac:dyDescent="0.25">
      <c r="A21">
        <f>ATAN(10/$E$3)*1000</f>
        <v>17.092352397716834</v>
      </c>
      <c r="B21">
        <f t="shared" si="0"/>
        <v>39.593666746117364</v>
      </c>
      <c r="C21">
        <v>2.2685499999999998</v>
      </c>
      <c r="D21">
        <v>-219</v>
      </c>
      <c r="H21" s="2">
        <f t="shared" si="1"/>
        <v>17.079386544149997</v>
      </c>
      <c r="I21">
        <f t="shared" si="2"/>
        <v>1.2965853566836216E-2</v>
      </c>
      <c r="J21">
        <f t="shared" si="3"/>
        <v>17.253387244031028</v>
      </c>
      <c r="K21">
        <f t="shared" si="4"/>
        <v>0.16103484631419462</v>
      </c>
      <c r="L21" s="6" t="s">
        <v>29</v>
      </c>
      <c r="M21">
        <v>-4.5242222460000003E-6</v>
      </c>
    </row>
    <row r="22" spans="1:13" x14ac:dyDescent="0.25">
      <c r="A22" t="s">
        <v>30</v>
      </c>
      <c r="M22" t="s">
        <v>31</v>
      </c>
    </row>
    <row r="25" spans="1:13" s="4" customFormat="1" x14ac:dyDescent="0.25"/>
    <row r="26" spans="1:13" x14ac:dyDescent="0.25">
      <c r="A26" t="s">
        <v>32</v>
      </c>
    </row>
    <row r="27" spans="1:13" x14ac:dyDescent="0.25">
      <c r="A27" t="s">
        <v>33</v>
      </c>
      <c r="J27" s="6"/>
    </row>
    <row r="28" spans="1:13" x14ac:dyDescent="0.25">
      <c r="K28" t="s">
        <v>35</v>
      </c>
    </row>
    <row r="29" spans="1:13" x14ac:dyDescent="0.25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2"/>
      <c r="H29" s="1" t="s">
        <v>15</v>
      </c>
      <c r="K29" s="6">
        <v>1</v>
      </c>
      <c r="L29">
        <v>-2.9506623103493701</v>
      </c>
    </row>
    <row r="30" spans="1:13" x14ac:dyDescent="0.25">
      <c r="A30" s="2">
        <f>ATAN(-10/$E$3)*1000</f>
        <v>-17.092352397716834</v>
      </c>
      <c r="B30" s="7">
        <f>C30*$E$2*1000</f>
        <v>-48.764499300721567</v>
      </c>
      <c r="C30">
        <v>-2.794</v>
      </c>
      <c r="D30">
        <f>AVERAGE(E30,F30)</f>
        <v>-230</v>
      </c>
      <c r="E30">
        <v>-250</v>
      </c>
      <c r="F30">
        <v>-210</v>
      </c>
      <c r="H30" s="7">
        <f>$M$15+$M$16*C30+$M$17*C30^2+$M$18*D30+$M$19*D30*C30+$M$20*C30^2*D30+$M$21*D30^2</f>
        <v>-17.107637907874302</v>
      </c>
      <c r="I30">
        <f>ABS(A30-H30)</f>
        <v>1.5285510157468707E-2</v>
      </c>
      <c r="K30" s="6" t="s">
        <v>24</v>
      </c>
      <c r="L30">
        <v>6.9030579400893002</v>
      </c>
    </row>
    <row r="31" spans="1:13" x14ac:dyDescent="0.25">
      <c r="A31" s="2">
        <f>ATAN(-5/$E$3)*1000</f>
        <v>-8.5468004326114837</v>
      </c>
      <c r="B31" s="7">
        <f>C31*$E$2*1000</f>
        <v>-26.494098045273923</v>
      </c>
      <c r="C31">
        <v>-1.518</v>
      </c>
      <c r="D31">
        <v>-230</v>
      </c>
      <c r="H31" s="7">
        <f>$M$15+$M$16*C31+$M$17*C31^2+$M$18*D31+$M$19*D31*C31+$M$20*C31^2*D31+$M$21*D31^2</f>
        <v>-8.6200154125907176</v>
      </c>
      <c r="I31">
        <f>ABS(A31-H31)</f>
        <v>7.3214979979233874E-2</v>
      </c>
      <c r="K31" s="6" t="s">
        <v>25</v>
      </c>
      <c r="L31">
        <v>4.8115503933156001E-2</v>
      </c>
    </row>
    <row r="32" spans="1:13" x14ac:dyDescent="0.25">
      <c r="A32" s="2">
        <f>ATAN(0/$E$3)*1000</f>
        <v>0</v>
      </c>
      <c r="B32" s="7">
        <f>C32*$E$2*1000</f>
        <v>-4.1905355340383847</v>
      </c>
      <c r="C32">
        <v>-0.24010000000000001</v>
      </c>
      <c r="D32">
        <v>-230</v>
      </c>
      <c r="H32" s="7">
        <f>$M$15+$M$16*C32+$M$17*C32^2+$M$18*D32+$M$19*D32*C32+$M$20*C32^2*D32+$M$21*D32^2</f>
        <v>3.1871875788996196E-2</v>
      </c>
      <c r="I32">
        <f>ABS(A32-H32)</f>
        <v>3.1871875788996196E-2</v>
      </c>
      <c r="K32" s="6" t="s">
        <v>26</v>
      </c>
      <c r="L32">
        <v>-2.1149436785399999E-2</v>
      </c>
    </row>
    <row r="33" spans="1:12" x14ac:dyDescent="0.25">
      <c r="A33" s="2">
        <f>ATAN(5/$E$3)*1000</f>
        <v>8.5468004326114837</v>
      </c>
      <c r="B33" s="7">
        <f>C33*$E$2*1000</f>
        <v>17.872171540421935</v>
      </c>
      <c r="C33">
        <v>1.024</v>
      </c>
      <c r="D33">
        <v>-230</v>
      </c>
      <c r="H33" s="7">
        <f>$M$15+$M$16*C33+$M$17*C33^2+$M$18*D33+$M$19*D33*C33+$M$20*C33^2*D33+$M$21*D33^2</f>
        <v>8.7396179125723954</v>
      </c>
      <c r="I33">
        <f>ABS(A33-H33)</f>
        <v>0.1928174799609117</v>
      </c>
      <c r="K33" s="6" t="s">
        <v>27</v>
      </c>
      <c r="L33">
        <v>2.2166483891400001E-4</v>
      </c>
    </row>
    <row r="34" spans="1:12" x14ac:dyDescent="0.25">
      <c r="A34" s="3">
        <f>ATAN(10/$E$3)*1000</f>
        <v>17.092352397716834</v>
      </c>
      <c r="B34" s="7">
        <f>C34*$E$2*1000</f>
        <v>39.112828537192925</v>
      </c>
      <c r="C34">
        <v>2.2410000000000001</v>
      </c>
      <c r="D34">
        <v>-230</v>
      </c>
      <c r="H34" s="7">
        <f>$M$15+$M$16*C34+$M$17*C34^2+$M$18*D34+$M$19*D34*C34+$M$20*C34^2*D34+$M$21*D34^2</f>
        <v>17.263200180013161</v>
      </c>
      <c r="I34">
        <f>ABS(A34-H34)</f>
        <v>0.17084778229632747</v>
      </c>
      <c r="K34" s="6" t="s">
        <v>28</v>
      </c>
      <c r="L34">
        <v>7.2001222919999999E-6</v>
      </c>
    </row>
    <row r="35" spans="1:12" x14ac:dyDescent="0.25">
      <c r="H35" s="7"/>
      <c r="K35" s="6" t="s">
        <v>29</v>
      </c>
      <c r="L35">
        <v>-4.5242222460000003E-6</v>
      </c>
    </row>
    <row r="36" spans="1:12" x14ac:dyDescent="0.25">
      <c r="A36" t="s">
        <v>34</v>
      </c>
    </row>
  </sheetData>
  <phoneticPr fontId="3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Y</cp:lastModifiedBy>
  <cp:revision>0</cp:revision>
  <dcterms:created xsi:type="dcterms:W3CDTF">2015-09-25T16:32:02Z</dcterms:created>
  <dcterms:modified xsi:type="dcterms:W3CDTF">2015-09-30T22:48:10Z</dcterms:modified>
  <dc:language>en-US</dc:language>
</cp:coreProperties>
</file>