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n Silverberg\Documents\GitHub\sedfitting\"/>
    </mc:Choice>
  </mc:AlternateContent>
  <xr:revisionPtr revIDLastSave="0" documentId="8_{1CA72BE1-5C78-4763-8FB2-CF5A3854748D}" xr6:coauthVersionLast="33" xr6:coauthVersionMax="33" xr10:uidLastSave="{00000000-0000-0000-0000-000000000000}"/>
  <bookViews>
    <workbookView xWindow="0" yWindow="0" windowWidth="20490" windowHeight="7545" xr2:uid="{0976686E-2BF4-4A30-8646-83F81F7C513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32" i="1" l="1"/>
  <c r="K1533" i="1"/>
  <c r="K1532" i="1"/>
  <c r="O1527" i="1"/>
  <c r="P12" i="1"/>
  <c r="P11" i="1"/>
  <c r="P10" i="1"/>
  <c r="K6" i="1"/>
  <c r="C1522" i="1"/>
  <c r="C1521" i="1"/>
  <c r="B1518" i="1"/>
  <c r="G1526" i="1"/>
  <c r="G1525" i="1"/>
  <c r="G1523" i="1"/>
  <c r="O1516" i="1"/>
  <c r="P1524" i="1"/>
  <c r="Q1524" i="1" s="1"/>
  <c r="P1519" i="1"/>
  <c r="Q1519" i="1" s="1"/>
  <c r="O1525" i="1"/>
  <c r="O1526" i="1" s="1"/>
  <c r="G1517" i="1"/>
  <c r="O1517" i="1"/>
  <c r="J1519" i="1"/>
  <c r="J1518" i="1"/>
  <c r="Q1525" i="1" l="1"/>
</calcChain>
</file>

<file path=xl/sharedStrings.xml><?xml version="1.0" encoding="utf-8"?>
<sst xmlns="http://schemas.openxmlformats.org/spreadsheetml/2006/main" count="34" uniqueCount="29">
  <si>
    <t>ZooID</t>
  </si>
  <si>
    <t>AWI0000m02</t>
  </si>
  <si>
    <t>AWI0005zi5</t>
  </si>
  <si>
    <t>AWI0000ike</t>
  </si>
  <si>
    <t>AWI00063nx</t>
  </si>
  <si>
    <t>AWI0005zyp</t>
  </si>
  <si>
    <t>AWI000601q</t>
  </si>
  <si>
    <t>AWI0005x5z</t>
  </si>
  <si>
    <t>AWI000601p</t>
  </si>
  <si>
    <t>AWI0005znw</t>
  </si>
  <si>
    <t>WISEID</t>
  </si>
  <si>
    <t>J044115.76-351358.1</t>
  </si>
  <si>
    <t>J053739.64-283734.7</t>
  </si>
  <si>
    <t>J020726.24-594046.2</t>
  </si>
  <si>
    <t>J094900.65-713803.1</t>
  </si>
  <si>
    <t>J034811.63-744138.5</t>
  </si>
  <si>
    <t>J044649.55-261808.8</t>
  </si>
  <si>
    <t>J091727.45-744404.0</t>
  </si>
  <si>
    <t>J044634.16-262756.1</t>
  </si>
  <si>
    <t>J064613.60-835928.7</t>
  </si>
  <si>
    <t>obstime</t>
  </si>
  <si>
    <t>slew</t>
  </si>
  <si>
    <t>cal-config</t>
  </si>
  <si>
    <t>readout</t>
  </si>
  <si>
    <t>target</t>
  </si>
  <si>
    <t>standard</t>
  </si>
  <si>
    <t>0.5"</t>
  </si>
  <si>
    <t>0.25"</t>
  </si>
  <si>
    <t>0.75"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</si>
</sst>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33AC8-B738-40AF-8E33-A292C7BA1B9F}">
  <dimension ref="A1:Q1533"/>
  <sheetViews>
    <sheetView tabSelected="1" topLeftCell="A1514" workbookViewId="0">
      <selection activeCell="L1532" sqref="L1532"/>
    </sheetView>
  </sheetViews>
  <sheetFormatPr defaultRowHeight="15" x14ac:dyDescent="0.25"/>
  <cols>
    <col min="1" max="1" width="14.7109375" customWidth="1"/>
  </cols>
  <sheetData>
    <row r="1" spans="1:16" ht="15.75" thickBot="1" x14ac:dyDescent="0.3">
      <c r="A1" t="s">
        <v>0</v>
      </c>
      <c r="B1" t="s">
        <v>10</v>
      </c>
    </row>
    <row r="2" spans="1:16" ht="15.75" thickBot="1" x14ac:dyDescent="0.3">
      <c r="A2" s="1" t="s">
        <v>1</v>
      </c>
      <c r="B2" t="s">
        <v>11</v>
      </c>
    </row>
    <row r="3" spans="1:16" ht="15.75" thickBot="1" x14ac:dyDescent="0.3">
      <c r="A3" s="1" t="s">
        <v>2</v>
      </c>
      <c r="B3" t="s">
        <v>12</v>
      </c>
    </row>
    <row r="4" spans="1:16" ht="15.75" thickBot="1" x14ac:dyDescent="0.3">
      <c r="A4" s="1" t="s">
        <v>3</v>
      </c>
      <c r="B4" t="s">
        <v>13</v>
      </c>
    </row>
    <row r="5" spans="1:16" ht="15.75" thickBot="1" x14ac:dyDescent="0.3">
      <c r="A5" s="1" t="s">
        <v>4</v>
      </c>
      <c r="B5" t="s">
        <v>14</v>
      </c>
      <c r="I5" t="s">
        <v>25</v>
      </c>
    </row>
    <row r="6" spans="1:16" ht="15.75" thickBot="1" x14ac:dyDescent="0.3">
      <c r="A6" s="1" t="s">
        <v>5</v>
      </c>
      <c r="B6" t="s">
        <v>15</v>
      </c>
      <c r="K6">
        <f>10/3600</f>
        <v>2.7777777777777779E-3</v>
      </c>
    </row>
    <row r="7" spans="1:16" ht="15.75" thickBot="1" x14ac:dyDescent="0.3">
      <c r="A7" s="1" t="s">
        <v>6</v>
      </c>
      <c r="B7" t="s">
        <v>16</v>
      </c>
    </row>
    <row r="8" spans="1:16" ht="15.75" thickBot="1" x14ac:dyDescent="0.3">
      <c r="A8" s="1" t="s">
        <v>7</v>
      </c>
      <c r="B8" t="s">
        <v>17</v>
      </c>
    </row>
    <row r="9" spans="1:16" ht="15.75" thickBot="1" x14ac:dyDescent="0.3">
      <c r="A9" s="1" t="s">
        <v>8</v>
      </c>
      <c r="B9" t="s">
        <v>18</v>
      </c>
    </row>
    <row r="10" spans="1:16" ht="15.75" thickBot="1" x14ac:dyDescent="0.3">
      <c r="A10" s="1" t="s">
        <v>9</v>
      </c>
      <c r="B10" t="s">
        <v>19</v>
      </c>
      <c r="P10">
        <f>980*3</f>
        <v>2940</v>
      </c>
    </row>
    <row r="11" spans="1:16" x14ac:dyDescent="0.25">
      <c r="P11">
        <f>P10+10</f>
        <v>2950</v>
      </c>
    </row>
    <row r="12" spans="1:16" x14ac:dyDescent="0.25">
      <c r="P12">
        <f>32</f>
        <v>32</v>
      </c>
    </row>
    <row r="1516" spans="1:17" x14ac:dyDescent="0.25">
      <c r="A1516" t="s">
        <v>26</v>
      </c>
      <c r="B1516">
        <v>4376</v>
      </c>
      <c r="M1516" t="s">
        <v>24</v>
      </c>
      <c r="N1516" t="s">
        <v>20</v>
      </c>
      <c r="O1516">
        <f>980*3</f>
        <v>2940</v>
      </c>
    </row>
    <row r="1517" spans="1:17" x14ac:dyDescent="0.25">
      <c r="A1517" t="s">
        <v>27</v>
      </c>
      <c r="B1517">
        <v>8800</v>
      </c>
      <c r="G1517">
        <f>30/3600</f>
        <v>8.3333333333333332E-3</v>
      </c>
      <c r="N1517" t="s">
        <v>21</v>
      </c>
      <c r="O1517">
        <f>16*60</f>
        <v>960</v>
      </c>
    </row>
    <row r="1518" spans="1:17" x14ac:dyDescent="0.25">
      <c r="A1518" t="s">
        <v>28</v>
      </c>
      <c r="B1518">
        <f>B1516*2/3</f>
        <v>2917.3333333333335</v>
      </c>
      <c r="J1518">
        <f>35*3</f>
        <v>105</v>
      </c>
      <c r="N1518" t="s">
        <v>22</v>
      </c>
    </row>
    <row r="1519" spans="1:17" x14ac:dyDescent="0.25">
      <c r="J1519">
        <f>J1518/3600</f>
        <v>2.9166666666666667E-2</v>
      </c>
      <c r="N1519" t="s">
        <v>23</v>
      </c>
      <c r="O1519">
        <v>105</v>
      </c>
      <c r="P1519">
        <f>SUM(O1516:O1519)</f>
        <v>4005</v>
      </c>
      <c r="Q1519">
        <f>P1519/3600</f>
        <v>1.1125</v>
      </c>
    </row>
    <row r="1521" spans="3:17" x14ac:dyDescent="0.25">
      <c r="C1521">
        <f>912*5</f>
        <v>4560</v>
      </c>
      <c r="M1521" t="s">
        <v>25</v>
      </c>
      <c r="N1521" t="s">
        <v>20</v>
      </c>
      <c r="O1521">
        <v>10</v>
      </c>
    </row>
    <row r="1522" spans="3:17" x14ac:dyDescent="0.25">
      <c r="C1522">
        <f>C1521/6</f>
        <v>760</v>
      </c>
      <c r="G1522">
        <v>270</v>
      </c>
      <c r="N1522" t="s">
        <v>21</v>
      </c>
      <c r="O1522">
        <v>960</v>
      </c>
    </row>
    <row r="1523" spans="3:17" x14ac:dyDescent="0.25">
      <c r="G1523">
        <f>G1522/2</f>
        <v>135</v>
      </c>
      <c r="N1523" t="s">
        <v>22</v>
      </c>
    </row>
    <row r="1524" spans="3:17" x14ac:dyDescent="0.25">
      <c r="N1524" t="s">
        <v>23</v>
      </c>
      <c r="O1524">
        <v>35</v>
      </c>
      <c r="P1524">
        <f>SUM(O1521:O1524)</f>
        <v>1005</v>
      </c>
      <c r="Q1524">
        <f>P1524/3600</f>
        <v>0.27916666666666667</v>
      </c>
    </row>
    <row r="1525" spans="3:17" x14ac:dyDescent="0.25">
      <c r="G1525">
        <f>6563*(1+(135/299792.458))</f>
        <v>6565.9553945616599</v>
      </c>
      <c r="O1525">
        <f>SUM(O1516:O1524)</f>
        <v>5010</v>
      </c>
      <c r="Q1525">
        <f>SUM(Q1519:Q1524)</f>
        <v>1.3916666666666666</v>
      </c>
    </row>
    <row r="1526" spans="3:17" x14ac:dyDescent="0.25">
      <c r="G1526">
        <f>G1525-6563</f>
        <v>2.9553945616598867</v>
      </c>
      <c r="O1526">
        <f>O1525/3600</f>
        <v>1.3916666666666666</v>
      </c>
    </row>
    <row r="1527" spans="3:17" x14ac:dyDescent="0.25">
      <c r="O1527">
        <f>O1526+0.14</f>
        <v>1.5316666666666667</v>
      </c>
    </row>
    <row r="1530" spans="3:17" x14ac:dyDescent="0.25">
      <c r="K1530">
        <v>6708.57</v>
      </c>
    </row>
    <row r="1531" spans="3:17" x14ac:dyDescent="0.25">
      <c r="K1531">
        <v>6707.8</v>
      </c>
    </row>
    <row r="1532" spans="3:17" x14ac:dyDescent="0.25">
      <c r="K1532">
        <f>K1530-K1531</f>
        <v>0.76999999999952706</v>
      </c>
      <c r="L1532">
        <f>K1532*2</f>
        <v>1.5399999999990541</v>
      </c>
    </row>
    <row r="1533" spans="3:17" x14ac:dyDescent="0.25">
      <c r="K1533">
        <f>K1531-K1532</f>
        <v>6707.0300000000007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Silverberg</dc:creator>
  <cp:lastModifiedBy>Steven Silverberg</cp:lastModifiedBy>
  <dcterms:created xsi:type="dcterms:W3CDTF">2018-07-28T18:55:01Z</dcterms:created>
  <dcterms:modified xsi:type="dcterms:W3CDTF">2018-08-03T00:22:01Z</dcterms:modified>
</cp:coreProperties>
</file>