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sedfitting\"/>
    </mc:Choice>
  </mc:AlternateContent>
  <xr:revisionPtr revIDLastSave="0" documentId="8_{9AA102EA-BA5D-4BF5-A783-BE20BE662F52}" xr6:coauthVersionLast="34" xr6:coauthVersionMax="34" xr10:uidLastSave="{00000000-0000-0000-0000-000000000000}"/>
  <bookViews>
    <workbookView xWindow="0" yWindow="0" windowWidth="16410" windowHeight="7545"/>
  </bookViews>
  <sheets>
    <sheet name="peter_pan_fitting_input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6" i="3" l="1"/>
  <c r="O8" i="2"/>
  <c r="O9" i="2" s="1"/>
  <c r="S25" i="2"/>
  <c r="Q21" i="2"/>
  <c r="R15" i="2"/>
  <c r="R16" i="2" s="1"/>
  <c r="S16" i="2" s="1"/>
  <c r="Q20" i="2"/>
  <c r="Q16" i="2"/>
  <c r="Q15" i="2"/>
  <c r="R10" i="2"/>
  <c r="Q11" i="2"/>
  <c r="R11" i="2" s="1"/>
  <c r="C11" i="2"/>
  <c r="F17" i="2"/>
  <c r="F18" i="2"/>
  <c r="N23" i="2"/>
  <c r="N22" i="2"/>
  <c r="O18" i="2"/>
  <c r="K24" i="2"/>
  <c r="K23" i="2"/>
  <c r="K22" i="2"/>
  <c r="I24" i="2"/>
  <c r="I22" i="2"/>
  <c r="I23" i="2"/>
  <c r="J20" i="2"/>
  <c r="J19" i="2"/>
  <c r="D26" i="2"/>
  <c r="C26" i="2"/>
  <c r="K15" i="2"/>
  <c r="L14" i="2"/>
  <c r="L15" i="2" s="1"/>
  <c r="M15" i="2" s="1"/>
  <c r="K10" i="2"/>
  <c r="L10" i="2" s="1"/>
  <c r="L9" i="2"/>
  <c r="F15" i="2"/>
  <c r="G14" i="2"/>
  <c r="G15" i="2" s="1"/>
  <c r="H15" i="2" s="1"/>
  <c r="F10" i="2"/>
  <c r="G10" i="2" s="1"/>
  <c r="G9" i="2"/>
</calcChain>
</file>

<file path=xl/sharedStrings.xml><?xml version="1.0" encoding="utf-8"?>
<sst xmlns="http://schemas.openxmlformats.org/spreadsheetml/2006/main" count="56" uniqueCount="47">
  <si>
    <t>ZooID</t>
  </si>
  <si>
    <t>WISEID</t>
  </si>
  <si>
    <t>RA</t>
  </si>
  <si>
    <t>DEC</t>
  </si>
  <si>
    <t>Gaia_gmag</t>
  </si>
  <si>
    <t>Gaia_gmagerr</t>
  </si>
  <si>
    <t>G_Bpmag</t>
  </si>
  <si>
    <t>G_Bperr</t>
  </si>
  <si>
    <t>G_Rpmag</t>
  </si>
  <si>
    <t>G_Rperr</t>
  </si>
  <si>
    <t>Bmag</t>
  </si>
  <si>
    <t>Berr</t>
  </si>
  <si>
    <t>Vmag</t>
  </si>
  <si>
    <t>Verr</t>
  </si>
  <si>
    <t>jmag</t>
  </si>
  <si>
    <t>jerr</t>
  </si>
  <si>
    <t>hmag</t>
  </si>
  <si>
    <t>herr</t>
  </si>
  <si>
    <t>kmag</t>
  </si>
  <si>
    <t>kerr</t>
  </si>
  <si>
    <t>w1mag</t>
  </si>
  <si>
    <t>w1err</t>
  </si>
  <si>
    <t>w2mag</t>
  </si>
  <si>
    <t>w2err</t>
  </si>
  <si>
    <t>w3mag</t>
  </si>
  <si>
    <t>w3err</t>
  </si>
  <si>
    <t>w4mag</t>
  </si>
  <si>
    <t>w4err</t>
  </si>
  <si>
    <t>AWI0005zyp</t>
  </si>
  <si>
    <t>J034811.63-744138.5</t>
  </si>
  <si>
    <t>AWI0005znw</t>
  </si>
  <si>
    <t>J064613.60-835928.7</t>
  </si>
  <si>
    <t>AWI0005zi5</t>
  </si>
  <si>
    <t>J053739.64-283734.7</t>
  </si>
  <si>
    <t>AWI0000m02</t>
  </si>
  <si>
    <t>J044115.76-351358.1</t>
  </si>
  <si>
    <t>AWI0000ike</t>
  </si>
  <si>
    <t>J020726.24-594046.2</t>
  </si>
  <si>
    <t>AWI00063nx</t>
  </si>
  <si>
    <t>J094900.65-713803.1</t>
  </si>
  <si>
    <t>NaN</t>
  </si>
  <si>
    <t>AWI000601p</t>
  </si>
  <si>
    <t>J044634.16-262756.1</t>
  </si>
  <si>
    <t>AWI000601q</t>
  </si>
  <si>
    <t>J044649.55-261808.8</t>
  </si>
  <si>
    <t>GE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</si>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</sst>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workbookViewId="0">
      <selection activeCell="B7" sqref="B7"/>
    </sheetView>
  </sheetViews>
  <sheetFormatPr defaultRowHeight="15" x14ac:dyDescent="0.25"/>
  <cols>
    <col min="1" max="1" width="12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>
        <v>57.048473199999997</v>
      </c>
      <c r="D2">
        <v>-74.694033200000007</v>
      </c>
      <c r="E2">
        <v>7.022278</v>
      </c>
      <c r="F2">
        <v>2.6364200000000002E-4</v>
      </c>
      <c r="G2">
        <v>7.2502680000000002</v>
      </c>
      <c r="H2">
        <v>1.9698530000000001E-3</v>
      </c>
      <c r="I2">
        <v>6.7126999999999999</v>
      </c>
      <c r="J2">
        <v>2.5505789999999999E-3</v>
      </c>
      <c r="K2">
        <v>7.5129999999999999</v>
      </c>
      <c r="L2">
        <v>1.4999999999999999E-2</v>
      </c>
      <c r="M2">
        <v>7.1269999999999998</v>
      </c>
      <c r="N2">
        <v>0.01</v>
      </c>
      <c r="O2">
        <v>6.367</v>
      </c>
      <c r="P2">
        <v>2.1000000000000001E-2</v>
      </c>
      <c r="Q2">
        <v>6.2240000000000002</v>
      </c>
      <c r="R2">
        <v>4.5999999999999999E-2</v>
      </c>
      <c r="S2">
        <v>6.1360000000000001</v>
      </c>
      <c r="T2">
        <v>1.7999999999999999E-2</v>
      </c>
      <c r="U2">
        <v>6.14</v>
      </c>
      <c r="V2">
        <v>0.104</v>
      </c>
      <c r="W2">
        <v>6.03</v>
      </c>
      <c r="X2">
        <v>3.5000000000000003E-2</v>
      </c>
      <c r="Y2">
        <v>6.1390000000000002</v>
      </c>
      <c r="Z2">
        <v>1.4999999999999999E-2</v>
      </c>
      <c r="AA2">
        <v>5.5629999999999997</v>
      </c>
      <c r="AB2">
        <v>3.1E-2</v>
      </c>
    </row>
    <row r="3" spans="1:28" x14ac:dyDescent="0.25">
      <c r="A3" t="s">
        <v>30</v>
      </c>
      <c r="B3" t="s">
        <v>31</v>
      </c>
      <c r="C3">
        <v>101.5566822</v>
      </c>
      <c r="D3">
        <v>-83.991322699999998</v>
      </c>
      <c r="E3">
        <v>7.3545309999999997</v>
      </c>
      <c r="F3">
        <v>3.5237499999999999E-4</v>
      </c>
      <c r="G3">
        <v>7.6059859999999997</v>
      </c>
      <c r="H3">
        <v>2.1493739999999999E-3</v>
      </c>
      <c r="I3">
        <v>7.002211</v>
      </c>
      <c r="J3">
        <v>1.9576860000000001E-3</v>
      </c>
      <c r="K3">
        <v>8.8800000000000008</v>
      </c>
      <c r="L3">
        <v>1.4E-2</v>
      </c>
      <c r="M3">
        <v>8.6219999999999999</v>
      </c>
      <c r="N3">
        <v>6.0000000000000001E-3</v>
      </c>
      <c r="O3">
        <v>6.5529999999999999</v>
      </c>
      <c r="P3">
        <v>2.9000000000000001E-2</v>
      </c>
      <c r="Q3">
        <v>6.3959999999999999</v>
      </c>
      <c r="R3">
        <v>3.1E-2</v>
      </c>
      <c r="S3">
        <v>6.2990000000000004</v>
      </c>
      <c r="T3">
        <v>2.1000000000000001E-2</v>
      </c>
      <c r="U3">
        <v>6.33</v>
      </c>
      <c r="V3">
        <v>8.8999999999999996E-2</v>
      </c>
      <c r="W3">
        <v>6.2329999999999997</v>
      </c>
      <c r="X3">
        <v>2.7E-2</v>
      </c>
      <c r="Y3">
        <v>6.2789999999999999</v>
      </c>
      <c r="Z3">
        <v>1.4999999999999999E-2</v>
      </c>
      <c r="AA3">
        <v>5.7649999999999997</v>
      </c>
      <c r="AB3">
        <v>3.6999999999999998E-2</v>
      </c>
    </row>
    <row r="4" spans="1:28" x14ac:dyDescent="0.25">
      <c r="A4" t="s">
        <v>32</v>
      </c>
      <c r="B4" t="s">
        <v>33</v>
      </c>
      <c r="C4">
        <v>84.415187599999996</v>
      </c>
      <c r="D4">
        <v>-28.626306799999998</v>
      </c>
      <c r="E4">
        <v>7.1516640000000002</v>
      </c>
      <c r="F4">
        <v>2.1844200000000001E-4</v>
      </c>
      <c r="G4">
        <v>7.384182</v>
      </c>
      <c r="H4">
        <v>1.7000209999999999E-3</v>
      </c>
      <c r="I4">
        <v>6.8267449999999998</v>
      </c>
      <c r="J4">
        <v>3.2439529999999999E-3</v>
      </c>
      <c r="K4">
        <v>7.66</v>
      </c>
      <c r="L4">
        <v>0.02</v>
      </c>
      <c r="M4">
        <v>7.25</v>
      </c>
      <c r="N4">
        <v>0.01</v>
      </c>
      <c r="O4">
        <v>6.47</v>
      </c>
      <c r="P4">
        <v>2.4E-2</v>
      </c>
      <c r="Q4">
        <v>6.2880000000000003</v>
      </c>
      <c r="R4">
        <v>2.1000000000000001E-2</v>
      </c>
      <c r="S4">
        <v>6.2770000000000001</v>
      </c>
      <c r="T4">
        <v>0.02</v>
      </c>
      <c r="U4">
        <v>6.2629999999999999</v>
      </c>
      <c r="V4">
        <v>8.6999999999999994E-2</v>
      </c>
      <c r="W4">
        <v>6.1859999999999999</v>
      </c>
      <c r="X4">
        <v>2.7E-2</v>
      </c>
      <c r="Y4">
        <v>6.2149999999999999</v>
      </c>
      <c r="Z4">
        <v>1.4999999999999999E-2</v>
      </c>
      <c r="AA4">
        <v>5.3170000000000002</v>
      </c>
      <c r="AB4">
        <v>3.5000000000000003E-2</v>
      </c>
    </row>
    <row r="5" spans="1:28" x14ac:dyDescent="0.25">
      <c r="A5" t="s">
        <v>34</v>
      </c>
      <c r="B5" t="s">
        <v>35</v>
      </c>
      <c r="C5">
        <v>70.315679099999997</v>
      </c>
      <c r="D5">
        <v>-35.232822400000003</v>
      </c>
      <c r="E5">
        <v>9.8561060000000005</v>
      </c>
      <c r="F5">
        <v>5.5413299999999995E-4</v>
      </c>
      <c r="G5">
        <v>10.28003</v>
      </c>
      <c r="H5">
        <v>1.842443E-3</v>
      </c>
      <c r="I5">
        <v>9.3032199999999996</v>
      </c>
      <c r="J5">
        <v>1.424427E-3</v>
      </c>
      <c r="K5">
        <v>10.9</v>
      </c>
      <c r="L5">
        <v>0.05</v>
      </c>
      <c r="M5">
        <v>10.09</v>
      </c>
      <c r="N5">
        <v>0.04</v>
      </c>
      <c r="O5">
        <v>8.641</v>
      </c>
      <c r="P5">
        <v>1.9E-2</v>
      </c>
      <c r="Q5">
        <v>8.2789999999999999</v>
      </c>
      <c r="R5">
        <v>0.02</v>
      </c>
      <c r="S5">
        <v>8.1880000000000006</v>
      </c>
      <c r="T5">
        <v>0.02</v>
      </c>
      <c r="U5">
        <v>8.1440000000000001</v>
      </c>
      <c r="V5">
        <v>2.3E-2</v>
      </c>
      <c r="W5">
        <v>8.1820000000000004</v>
      </c>
      <c r="X5">
        <v>2.1000000000000001E-2</v>
      </c>
      <c r="Y5">
        <v>7.9050000000000002</v>
      </c>
      <c r="Z5">
        <v>1.9E-2</v>
      </c>
      <c r="AA5">
        <v>7.0810000000000004</v>
      </c>
      <c r="AB5">
        <v>8.2000000000000003E-2</v>
      </c>
    </row>
    <row r="6" spans="1:28" x14ac:dyDescent="0.25">
      <c r="A6" t="s">
        <v>36</v>
      </c>
      <c r="B6" t="s">
        <v>37</v>
      </c>
      <c r="C6">
        <v>31.859374299999999</v>
      </c>
      <c r="D6">
        <v>-59.6795008</v>
      </c>
      <c r="E6">
        <v>7.3702209999999999</v>
      </c>
      <c r="F6">
        <v>3.8186900000000001E-4</v>
      </c>
      <c r="G6">
        <v>7.667459</v>
      </c>
      <c r="H6">
        <v>2.0263770000000002E-3</v>
      </c>
      <c r="I6">
        <v>6.9624470000000001</v>
      </c>
      <c r="J6">
        <v>1.6418629999999999E-3</v>
      </c>
      <c r="K6">
        <v>8.02</v>
      </c>
      <c r="L6">
        <v>0.02</v>
      </c>
      <c r="M6">
        <v>7.5</v>
      </c>
      <c r="N6">
        <v>0.01</v>
      </c>
      <c r="O6">
        <v>6.5339999999999998</v>
      </c>
      <c r="P6">
        <v>0.02</v>
      </c>
      <c r="Q6">
        <v>6.3040000000000003</v>
      </c>
      <c r="R6">
        <v>3.3000000000000002E-2</v>
      </c>
      <c r="S6">
        <v>6.2039999999999997</v>
      </c>
      <c r="T6">
        <v>0.02</v>
      </c>
      <c r="U6">
        <v>6.2149999999999999</v>
      </c>
      <c r="V6">
        <v>9.7000000000000003E-2</v>
      </c>
      <c r="W6">
        <v>6.0670000000000002</v>
      </c>
      <c r="X6">
        <v>3.5000000000000003E-2</v>
      </c>
      <c r="Y6">
        <v>6.1159999999999997</v>
      </c>
      <c r="Z6">
        <v>1.4999999999999999E-2</v>
      </c>
      <c r="AA6">
        <v>5.4649999999999999</v>
      </c>
      <c r="AB6">
        <v>3.5000000000000003E-2</v>
      </c>
    </row>
    <row r="7" spans="1:28" x14ac:dyDescent="0.25">
      <c r="A7" t="s">
        <v>38</v>
      </c>
      <c r="B7" t="s">
        <v>39</v>
      </c>
      <c r="C7">
        <v>147.25273369999999</v>
      </c>
      <c r="D7">
        <v>-71.634213599999995</v>
      </c>
      <c r="E7">
        <v>13.887409999999999</v>
      </c>
      <c r="F7">
        <v>5.1169170000000003E-3</v>
      </c>
      <c r="G7">
        <v>14.93812</v>
      </c>
      <c r="H7">
        <v>3.5192227999999999E-2</v>
      </c>
      <c r="I7">
        <v>12.43981</v>
      </c>
      <c r="J7">
        <v>3.1550074999999997E-2</v>
      </c>
      <c r="K7" t="s">
        <v>40</v>
      </c>
      <c r="L7" t="s">
        <v>40</v>
      </c>
      <c r="M7" t="s">
        <v>40</v>
      </c>
      <c r="N7" t="s">
        <v>40</v>
      </c>
      <c r="O7">
        <v>10.436999999999999</v>
      </c>
      <c r="P7">
        <v>3.3000000000000002E-2</v>
      </c>
      <c r="Q7">
        <v>9.8580000000000005</v>
      </c>
      <c r="R7">
        <v>3.5999999999999997E-2</v>
      </c>
      <c r="S7">
        <v>9.5</v>
      </c>
      <c r="T7">
        <v>2.4E-2</v>
      </c>
      <c r="U7">
        <v>9.2479999999999993</v>
      </c>
      <c r="V7">
        <v>2.1999999999999999E-2</v>
      </c>
      <c r="W7">
        <v>9.0050000000000008</v>
      </c>
      <c r="X7">
        <v>0.02</v>
      </c>
      <c r="Y7">
        <v>7.78</v>
      </c>
      <c r="Z7">
        <v>1.6E-2</v>
      </c>
      <c r="AA7">
        <v>6.36</v>
      </c>
      <c r="AB7">
        <v>3.6999999999999998E-2</v>
      </c>
    </row>
    <row r="8" spans="1:28" x14ac:dyDescent="0.25">
      <c r="A8" t="s">
        <v>41</v>
      </c>
      <c r="B8" t="s">
        <v>42</v>
      </c>
      <c r="C8">
        <v>71.642358400000006</v>
      </c>
      <c r="D8">
        <v>-26.465585000000001</v>
      </c>
      <c r="E8">
        <v>15.125640000000001</v>
      </c>
      <c r="F8">
        <v>1.143715E-3</v>
      </c>
      <c r="G8">
        <v>16.949729999999999</v>
      </c>
      <c r="H8">
        <v>2.8822793999999999E-2</v>
      </c>
      <c r="I8">
        <v>13.7936</v>
      </c>
      <c r="J8">
        <v>3.772414E-3</v>
      </c>
      <c r="K8" t="s">
        <v>40</v>
      </c>
      <c r="L8" t="s">
        <v>40</v>
      </c>
      <c r="M8" t="s">
        <v>40</v>
      </c>
      <c r="N8" t="s">
        <v>40</v>
      </c>
      <c r="O8">
        <v>11.180999999999999</v>
      </c>
      <c r="P8">
        <v>2.7E-2</v>
      </c>
      <c r="Q8">
        <v>10.743</v>
      </c>
      <c r="R8">
        <v>3.6999999999999998E-2</v>
      </c>
      <c r="S8">
        <v>10.494999999999999</v>
      </c>
      <c r="T8">
        <v>3.4000000000000002E-2</v>
      </c>
      <c r="U8">
        <v>10.057</v>
      </c>
      <c r="V8">
        <v>2.3E-2</v>
      </c>
      <c r="W8">
        <v>9.8290000000000006</v>
      </c>
      <c r="X8">
        <v>1.9E-2</v>
      </c>
      <c r="Y8">
        <v>8.9109999999999996</v>
      </c>
      <c r="Z8">
        <v>2.5000000000000001E-2</v>
      </c>
      <c r="AA8">
        <v>6.9640000000000004</v>
      </c>
      <c r="AB8">
        <v>7.4999999999999997E-2</v>
      </c>
    </row>
    <row r="9" spans="1:28" x14ac:dyDescent="0.25">
      <c r="A9" t="s">
        <v>43</v>
      </c>
      <c r="B9" t="s">
        <v>44</v>
      </c>
      <c r="C9">
        <v>71.706469100000007</v>
      </c>
      <c r="D9">
        <v>-26.302467799999999</v>
      </c>
      <c r="E9">
        <v>7.7540849999999999</v>
      </c>
      <c r="F9">
        <v>2.9280099999999998E-4</v>
      </c>
      <c r="G9">
        <v>7.9738699999999998</v>
      </c>
      <c r="H9">
        <v>1.325031E-3</v>
      </c>
      <c r="I9">
        <v>7.4395009999999999</v>
      </c>
      <c r="J9">
        <v>1.4044179999999999E-3</v>
      </c>
      <c r="K9">
        <v>8.25</v>
      </c>
      <c r="L9">
        <v>0.01</v>
      </c>
      <c r="M9">
        <v>7.86</v>
      </c>
      <c r="N9">
        <v>0.01</v>
      </c>
      <c r="O9">
        <v>7.0990000000000002</v>
      </c>
      <c r="P9">
        <v>1.7999999999999999E-2</v>
      </c>
      <c r="Q9">
        <v>6.9509999999999996</v>
      </c>
      <c r="R9">
        <v>3.1E-2</v>
      </c>
      <c r="S9">
        <v>6.8940000000000001</v>
      </c>
      <c r="T9">
        <v>2.1000000000000001E-2</v>
      </c>
      <c r="U9">
        <v>6.8719999999999999</v>
      </c>
      <c r="V9">
        <v>6.3E-2</v>
      </c>
      <c r="W9">
        <v>6.867</v>
      </c>
      <c r="X9">
        <v>2.1000000000000001E-2</v>
      </c>
      <c r="Y9">
        <v>6.867</v>
      </c>
      <c r="Z9">
        <v>1.6E-2</v>
      </c>
      <c r="AA9">
        <v>6</v>
      </c>
      <c r="AB9">
        <v>4.9000000000000002E-2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26"/>
  <sheetViews>
    <sheetView topLeftCell="E7" workbookViewId="0">
      <selection activeCell="O9" sqref="O9"/>
    </sheetView>
  </sheetViews>
  <sheetFormatPr defaultRowHeight="15" x14ac:dyDescent="0.25"/>
  <sheetData>
    <row r="8" spans="3:19" x14ac:dyDescent="0.25">
      <c r="O8">
        <f>179*4</f>
        <v>716</v>
      </c>
    </row>
    <row r="9" spans="3:19" x14ac:dyDescent="0.25">
      <c r="F9">
        <v>125</v>
      </c>
      <c r="G9">
        <f>F9/8</f>
        <v>15.625</v>
      </c>
      <c r="K9">
        <v>155</v>
      </c>
      <c r="L9">
        <f>K9/8</f>
        <v>19.375</v>
      </c>
      <c r="O9">
        <f>O8*1.18</f>
        <v>844.88</v>
      </c>
    </row>
    <row r="10" spans="3:19" x14ac:dyDescent="0.25">
      <c r="F10">
        <f>F9-50</f>
        <v>75</v>
      </c>
      <c r="G10">
        <f>F10/6</f>
        <v>12.5</v>
      </c>
      <c r="K10">
        <f>K9-50</f>
        <v>105</v>
      </c>
      <c r="L10">
        <f>K10/6</f>
        <v>17.5</v>
      </c>
      <c r="Q10">
        <v>105</v>
      </c>
      <c r="R10">
        <f>Q10/8</f>
        <v>13.125</v>
      </c>
    </row>
    <row r="11" spans="3:19" x14ac:dyDescent="0.25">
      <c r="C11">
        <f>125/200*320</f>
        <v>200</v>
      </c>
      <c r="Q11">
        <f>Q10-40</f>
        <v>65</v>
      </c>
      <c r="R11">
        <f>Q11/6</f>
        <v>10.833333333333334</v>
      </c>
    </row>
    <row r="12" spans="3:19" x14ac:dyDescent="0.25">
      <c r="F12" t="s">
        <v>45</v>
      </c>
      <c r="G12" t="s">
        <v>46</v>
      </c>
      <c r="K12" t="s">
        <v>45</v>
      </c>
      <c r="L12" t="s">
        <v>46</v>
      </c>
    </row>
    <row r="13" spans="3:19" x14ac:dyDescent="0.25">
      <c r="F13">
        <v>25</v>
      </c>
      <c r="G13">
        <v>13</v>
      </c>
      <c r="K13">
        <v>25</v>
      </c>
      <c r="L13">
        <v>17</v>
      </c>
    </row>
    <row r="14" spans="3:19" x14ac:dyDescent="0.25">
      <c r="F14">
        <v>40</v>
      </c>
      <c r="G14">
        <f>G13+15</f>
        <v>28</v>
      </c>
      <c r="K14">
        <v>40</v>
      </c>
      <c r="L14">
        <f>L13+15</f>
        <v>32</v>
      </c>
      <c r="Q14">
        <v>20</v>
      </c>
      <c r="R14">
        <v>11</v>
      </c>
    </row>
    <row r="15" spans="3:19" x14ac:dyDescent="0.25">
      <c r="F15">
        <f>F14*2</f>
        <v>80</v>
      </c>
      <c r="G15">
        <f>G14*6</f>
        <v>168</v>
      </c>
      <c r="H15">
        <f>SUM(F15:G15)</f>
        <v>248</v>
      </c>
      <c r="I15">
        <v>240</v>
      </c>
      <c r="K15">
        <f>K14*2</f>
        <v>80</v>
      </c>
      <c r="L15">
        <f>L14*6</f>
        <v>192</v>
      </c>
      <c r="M15">
        <f>L15+K15</f>
        <v>272</v>
      </c>
      <c r="Q15">
        <f>35</f>
        <v>35</v>
      </c>
      <c r="R15">
        <f>R14+15</f>
        <v>26</v>
      </c>
    </row>
    <row r="16" spans="3:19" x14ac:dyDescent="0.25">
      <c r="I16">
        <v>250</v>
      </c>
      <c r="Q16">
        <f>Q15*2</f>
        <v>70</v>
      </c>
      <c r="R16">
        <f>R15*6</f>
        <v>156</v>
      </c>
      <c r="S16">
        <f>Q16+R16</f>
        <v>226</v>
      </c>
    </row>
    <row r="17" spans="3:19" x14ac:dyDescent="0.25">
      <c r="F17">
        <f>125/200*320</f>
        <v>200</v>
      </c>
      <c r="M17">
        <v>265</v>
      </c>
    </row>
    <row r="18" spans="3:19" x14ac:dyDescent="0.25">
      <c r="C18">
        <v>39</v>
      </c>
      <c r="D18">
        <v>23</v>
      </c>
      <c r="F18">
        <f>130/200*320</f>
        <v>208</v>
      </c>
      <c r="M18">
        <v>275</v>
      </c>
      <c r="O18">
        <f>150/200*320</f>
        <v>240</v>
      </c>
      <c r="S18">
        <v>220</v>
      </c>
    </row>
    <row r="19" spans="3:19" x14ac:dyDescent="0.25">
      <c r="C19">
        <v>36</v>
      </c>
      <c r="D19">
        <v>20</v>
      </c>
      <c r="J19">
        <f>155/200</f>
        <v>0.77500000000000002</v>
      </c>
      <c r="S19">
        <v>225</v>
      </c>
    </row>
    <row r="20" spans="3:19" x14ac:dyDescent="0.25">
      <c r="C20">
        <v>36</v>
      </c>
      <c r="D20">
        <v>20</v>
      </c>
      <c r="J20">
        <f>J19*320</f>
        <v>248</v>
      </c>
      <c r="Q20">
        <f>100/200*320</f>
        <v>160</v>
      </c>
    </row>
    <row r="21" spans="3:19" x14ac:dyDescent="0.25">
      <c r="C21">
        <v>28</v>
      </c>
      <c r="D21">
        <v>12</v>
      </c>
      <c r="Q21">
        <f>105/200*320</f>
        <v>168</v>
      </c>
      <c r="S21">
        <v>180</v>
      </c>
    </row>
    <row r="22" spans="3:19" x14ac:dyDescent="0.25">
      <c r="C22">
        <v>35</v>
      </c>
      <c r="D22">
        <v>19</v>
      </c>
      <c r="I22">
        <f>25*8</f>
        <v>200</v>
      </c>
      <c r="K22">
        <f>40*8</f>
        <v>320</v>
      </c>
      <c r="N22">
        <f>125/200*320</f>
        <v>200</v>
      </c>
    </row>
    <row r="23" spans="3:19" x14ac:dyDescent="0.25">
      <c r="C23">
        <v>23</v>
      </c>
      <c r="D23">
        <v>8</v>
      </c>
      <c r="I23">
        <f>1*8</f>
        <v>8</v>
      </c>
      <c r="K23">
        <f>5*8</f>
        <v>40</v>
      </c>
      <c r="N23">
        <f>130/200*320</f>
        <v>208</v>
      </c>
    </row>
    <row r="24" spans="3:19" x14ac:dyDescent="0.25">
      <c r="C24">
        <v>36</v>
      </c>
      <c r="D24">
        <v>20</v>
      </c>
      <c r="F24">
        <v>200</v>
      </c>
      <c r="G24">
        <v>240</v>
      </c>
      <c r="H24">
        <v>220</v>
      </c>
      <c r="I24">
        <f>I22-I23</f>
        <v>192</v>
      </c>
      <c r="K24">
        <f>K22-K23</f>
        <v>280</v>
      </c>
      <c r="Q24">
        <v>160</v>
      </c>
      <c r="R24">
        <v>220</v>
      </c>
      <c r="S24">
        <v>190</v>
      </c>
    </row>
    <row r="25" spans="3:19" x14ac:dyDescent="0.25">
      <c r="C25">
        <v>23</v>
      </c>
      <c r="D25">
        <v>8</v>
      </c>
      <c r="F25">
        <v>210</v>
      </c>
      <c r="G25">
        <v>250</v>
      </c>
      <c r="H25">
        <v>230</v>
      </c>
      <c r="Q25">
        <v>170</v>
      </c>
      <c r="R25">
        <v>225</v>
      </c>
      <c r="S25">
        <f>(Q25+R25)/2</f>
        <v>197.5</v>
      </c>
    </row>
    <row r="26" spans="3:19" x14ac:dyDescent="0.25">
      <c r="C26">
        <f>SUM(C18:C25)</f>
        <v>256</v>
      </c>
      <c r="D26">
        <f>SUM(D18:D25)</f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G6"/>
  <sheetViews>
    <sheetView workbookViewId="0">
      <selection activeCell="G7" sqref="G7"/>
    </sheetView>
  </sheetViews>
  <sheetFormatPr defaultRowHeight="15" x14ac:dyDescent="0.25"/>
  <sheetData>
    <row r="4" spans="7:7" x14ac:dyDescent="0.25">
      <c r="G4">
        <v>7570</v>
      </c>
    </row>
    <row r="5" spans="7:7" x14ac:dyDescent="0.25">
      <c r="G5">
        <v>4400</v>
      </c>
    </row>
    <row r="6" spans="7:7" x14ac:dyDescent="0.25">
      <c r="G6">
        <f>G4/G5</f>
        <v>1.7204545454545455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peter_pan_fitting_inputs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Silverberg</cp:lastModifiedBy>
  <dcterms:created xsi:type="dcterms:W3CDTF">2018-08-25T18:56:43Z</dcterms:created>
  <dcterms:modified xsi:type="dcterms:W3CDTF">2018-08-25T18:56:43Z</dcterms:modified>
</cp:coreProperties>
</file>