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ate1904="1"/>
  <mc:AlternateContent xmlns:mc="http://schemas.openxmlformats.org/markup-compatibility/2006">
    <mc:Choice Requires="x15">
      <x15ac:absPath xmlns:x15ac="http://schemas.microsoft.com/office/spreadsheetml/2010/11/ac" url="/Users/davidlane/Library/Mobile Documents/com~apple~CloudDocs/teaching/503 recent/Data/"/>
    </mc:Choice>
  </mc:AlternateContent>
  <xr:revisionPtr revIDLastSave="0" documentId="8_{ECB9EE61-DC7A-DC4E-ADE4-D533DEF390A9}" xr6:coauthVersionLast="36" xr6:coauthVersionMax="36" xr10:uidLastSave="{00000000-0000-0000-0000-000000000000}"/>
  <bookViews>
    <workbookView xWindow="10300" yWindow="460" windowWidth="32760" windowHeight="19420" tabRatio="500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27" i="1" l="1" a="1"/>
  <c r="F26" i="1" a="1"/>
  <c r="F28" i="1" a="1"/>
  <c r="F28" i="1" s="1"/>
  <c r="G2" i="1"/>
  <c r="G16" i="1" s="1"/>
  <c r="G3" i="1"/>
  <c r="G4" i="1"/>
  <c r="G5" i="1"/>
  <c r="G6" i="1"/>
  <c r="G7" i="1"/>
  <c r="G8" i="1"/>
  <c r="G9" i="1"/>
  <c r="G10" i="1"/>
  <c r="G18" i="1" s="1"/>
  <c r="G11" i="1"/>
  <c r="G12" i="1"/>
  <c r="G13" i="1"/>
  <c r="C16" i="1"/>
  <c r="C19" i="1" a="1"/>
  <c r="C17" i="1"/>
  <c r="C20" i="1" a="1"/>
  <c r="C20" i="1" s="1"/>
  <c r="C18" i="1"/>
  <c r="C21" i="1" a="1"/>
  <c r="D16" i="1"/>
  <c r="D19" i="1" a="1"/>
  <c r="D17" i="1"/>
  <c r="D20" i="1" a="1"/>
  <c r="D20" i="1" s="1"/>
  <c r="D18" i="1"/>
  <c r="D21" i="1" a="1"/>
  <c r="B16" i="1"/>
  <c r="B19" i="1" a="1"/>
  <c r="B19" i="1" s="1"/>
  <c r="B17" i="1"/>
  <c r="B20" i="1" a="1"/>
  <c r="B20" i="1" s="1"/>
  <c r="B18" i="1"/>
  <c r="B21" i="1" a="1"/>
  <c r="B21" i="1" s="1"/>
  <c r="C21" i="1"/>
  <c r="D21" i="1"/>
  <c r="C19" i="1"/>
  <c r="C22" i="1" s="1"/>
  <c r="C23" i="1" s="1"/>
  <c r="D19" i="1"/>
  <c r="C15" i="1"/>
  <c r="D15" i="1"/>
  <c r="B15" i="1"/>
  <c r="F27" i="1"/>
  <c r="C32" i="1" s="1"/>
  <c r="F26" i="1"/>
  <c r="E31" i="1" s="1"/>
  <c r="B22" i="1" l="1"/>
  <c r="B23" i="1" s="1"/>
  <c r="F3" i="1" a="1"/>
  <c r="F3" i="1" s="1"/>
  <c r="C36" i="1"/>
  <c r="C37" i="1" s="1"/>
  <c r="F6" i="1" a="1"/>
  <c r="F6" i="1" s="1"/>
  <c r="F13" i="1" a="1"/>
  <c r="F13" i="1" s="1"/>
  <c r="D22" i="1"/>
  <c r="D23" i="1" s="1"/>
  <c r="C33" i="1"/>
  <c r="D33" i="1"/>
  <c r="E33" i="1"/>
  <c r="G17" i="1"/>
  <c r="G20" i="1" s="1" a="1"/>
  <c r="G20" i="1" s="1"/>
  <c r="D31" i="1"/>
  <c r="G15" i="1"/>
  <c r="G21" i="1" a="1"/>
  <c r="G21" i="1" s="1"/>
  <c r="C31" i="1"/>
  <c r="D32" i="1"/>
  <c r="F4" i="1" s="1" a="1"/>
  <c r="F4" i="1" s="1"/>
  <c r="G19" i="1" a="1"/>
  <c r="G19" i="1" s="1"/>
  <c r="E32" i="1"/>
  <c r="F11" i="1" s="1" a="1"/>
  <c r="F11" i="1" s="1"/>
  <c r="F7" i="1" l="1" a="1"/>
  <c r="F7" i="1" s="1"/>
  <c r="F17" i="1" s="1"/>
  <c r="F9" i="1" a="1"/>
  <c r="F9" i="1" s="1"/>
  <c r="F2" i="1" a="1"/>
  <c r="F2" i="1" s="1"/>
  <c r="F12" i="1" a="1"/>
  <c r="F12" i="1" s="1"/>
  <c r="F8" i="1" a="1"/>
  <c r="F8" i="1" s="1"/>
  <c r="C38" i="1"/>
  <c r="G22" i="1"/>
  <c r="G23" i="1" s="1"/>
  <c r="C39" i="1" s="1"/>
  <c r="F5" i="1" a="1"/>
  <c r="F5" i="1" s="1"/>
  <c r="E4" i="1" a="1"/>
  <c r="E4" i="1" s="1"/>
  <c r="E9" i="1" a="1"/>
  <c r="E9" i="1" s="1"/>
  <c r="E5" i="1" a="1"/>
  <c r="E5" i="1" s="1"/>
  <c r="E10" i="1" a="1"/>
  <c r="E10" i="1" s="1"/>
  <c r="E11" i="1" a="1"/>
  <c r="E11" i="1" s="1"/>
  <c r="E6" i="1" a="1"/>
  <c r="E6" i="1" s="1"/>
  <c r="E12" i="1" a="1"/>
  <c r="E12" i="1" s="1"/>
  <c r="B36" i="1"/>
  <c r="B37" i="1" s="1"/>
  <c r="E7" i="1" a="1"/>
  <c r="E7" i="1" s="1"/>
  <c r="E13" i="1" a="1"/>
  <c r="E13" i="1" s="1"/>
  <c r="E2" i="1" a="1"/>
  <c r="E2" i="1" s="1"/>
  <c r="E8" i="1" a="1"/>
  <c r="E8" i="1" s="1"/>
  <c r="E3" i="1" a="1"/>
  <c r="E3" i="1" s="1"/>
  <c r="F10" i="1" a="1"/>
  <c r="F10" i="1" s="1"/>
  <c r="F19" i="1" l="1" a="1"/>
  <c r="F19" i="1" s="1"/>
  <c r="F15" i="1"/>
  <c r="C45" i="1" s="1"/>
  <c r="C46" i="1" s="1"/>
  <c r="F16" i="1"/>
  <c r="D37" i="1"/>
  <c r="D38" i="1" s="1"/>
  <c r="D39" i="1" s="1"/>
  <c r="B38" i="1"/>
  <c r="B39" i="1"/>
  <c r="E15" i="1"/>
  <c r="B45" i="1" s="1"/>
  <c r="B46" i="1" s="1"/>
  <c r="E16" i="1"/>
  <c r="F20" i="1" a="1"/>
  <c r="F20" i="1" s="1"/>
  <c r="E18" i="1"/>
  <c r="E21" i="1" s="1" a="1"/>
  <c r="E21" i="1" s="1"/>
  <c r="F18" i="1"/>
  <c r="F21" i="1" a="1"/>
  <c r="F21" i="1" s="1"/>
  <c r="E17" i="1"/>
  <c r="E20" i="1" a="1"/>
  <c r="E20" i="1" s="1"/>
  <c r="B47" i="1" l="1"/>
  <c r="D46" i="1"/>
  <c r="D47" i="1" s="1"/>
  <c r="E53" i="1"/>
  <c r="E54" i="1" s="1"/>
  <c r="D53" i="1"/>
  <c r="D54" i="1" s="1"/>
  <c r="C53" i="1"/>
  <c r="C54" i="1" s="1"/>
  <c r="B53" i="1"/>
  <c r="B54" i="1" s="1"/>
  <c r="C47" i="1"/>
  <c r="E19" i="1" a="1"/>
  <c r="E19" i="1" s="1"/>
  <c r="E22" i="1" s="1"/>
  <c r="E23" i="1" s="1"/>
  <c r="B48" i="1" s="1"/>
  <c r="F22" i="1"/>
  <c r="F23" i="1" s="1"/>
  <c r="C48" i="1" s="1"/>
  <c r="I54" i="1" l="1"/>
  <c r="I55" i="1" s="1"/>
  <c r="I56" i="1" s="1"/>
  <c r="B55" i="1"/>
  <c r="B56" i="1"/>
  <c r="F54" i="1"/>
  <c r="H54" i="1"/>
  <c r="H55" i="1" s="1"/>
  <c r="H56" i="1" s="1"/>
  <c r="J54" i="1"/>
  <c r="J55" i="1" s="1"/>
  <c r="J56" i="1" s="1"/>
  <c r="D56" i="1"/>
  <c r="D55" i="1"/>
  <c r="D48" i="1"/>
  <c r="E56" i="1"/>
  <c r="E55" i="1"/>
  <c r="G54" i="1"/>
  <c r="G55" i="1" s="1"/>
  <c r="G56" i="1" s="1"/>
  <c r="C56" i="1"/>
  <c r="C55" i="1"/>
  <c r="F55" i="1" l="1"/>
  <c r="F56" i="1" s="1"/>
</calcChain>
</file>

<file path=xl/sharedStrings.xml><?xml version="1.0" encoding="utf-8"?>
<sst xmlns="http://schemas.openxmlformats.org/spreadsheetml/2006/main" count="111" uniqueCount="61">
  <si>
    <t>G</t>
  </si>
  <si>
    <t>T1</t>
  </si>
  <si>
    <t>T2</t>
  </si>
  <si>
    <t>T3</t>
  </si>
  <si>
    <t>Lin</t>
  </si>
  <si>
    <t>Quad</t>
  </si>
  <si>
    <t>lin</t>
  </si>
  <si>
    <t>quad</t>
  </si>
  <si>
    <t>sum of ai^2</t>
  </si>
  <si>
    <t>Mean</t>
  </si>
  <si>
    <t>SSE</t>
  </si>
  <si>
    <t>SSE 1</t>
  </si>
  <si>
    <t>SSE 2</t>
  </si>
  <si>
    <t>SSE 3</t>
  </si>
  <si>
    <t>Mean 2</t>
  </si>
  <si>
    <t>Mean 1</t>
  </si>
  <si>
    <t>Mean 3</t>
  </si>
  <si>
    <t>MSE</t>
  </si>
  <si>
    <t>L</t>
  </si>
  <si>
    <t>SSQ</t>
  </si>
  <si>
    <t>F</t>
  </si>
  <si>
    <t>between</t>
  </si>
  <si>
    <t>Between</t>
  </si>
  <si>
    <t>MS</t>
  </si>
  <si>
    <t>Trials</t>
  </si>
  <si>
    <t>Test</t>
  </si>
  <si>
    <t>Value</t>
  </si>
  <si>
    <t>Approx. F</t>
  </si>
  <si>
    <t>NumDF</t>
  </si>
  <si>
    <t>DenDF</t>
  </si>
  <si>
    <t>Prob&gt;F</t>
  </si>
  <si>
    <t>Wilks' Lambda</t>
  </si>
  <si>
    <t>Univar unadj Epsilon=</t>
  </si>
  <si>
    <t>&lt;.0001</t>
  </si>
  <si>
    <t>Contrast</t>
  </si>
  <si>
    <t>Exact F</t>
  </si>
  <si>
    <t>F Test</t>
  </si>
  <si>
    <t>G(L) x T(L)</t>
  </si>
  <si>
    <t>G(Q) x T(L)</t>
  </si>
  <si>
    <t>G(L) x T(Q)</t>
  </si>
  <si>
    <t>G(Q) x T(Q)</t>
  </si>
  <si>
    <t>G(L) x T</t>
  </si>
  <si>
    <t>G(Q) x T</t>
  </si>
  <si>
    <t>G x T</t>
  </si>
  <si>
    <t>Test Detail</t>
  </si>
  <si>
    <t xml:space="preserve"> </t>
  </si>
  <si>
    <t>Intercept</t>
  </si>
  <si>
    <t>G x T(L)</t>
  </si>
  <si>
    <t>G x T(Q)</t>
  </si>
  <si>
    <t>Groups</t>
    <phoneticPr fontId="6" type="noConversion"/>
  </si>
  <si>
    <t>Within</t>
    <phoneticPr fontId="6" type="noConversion"/>
  </si>
  <si>
    <t>Group x Trial</t>
    <phoneticPr fontId="6" type="noConversion"/>
  </si>
  <si>
    <t>JMP</t>
    <phoneticPr fontId="6" type="noConversion"/>
  </si>
  <si>
    <t xml:space="preserve">GLM T1 T2 T3 BY G </t>
  </si>
  <si>
    <t xml:space="preserve">  /WSFACTOR=factor1 3 Polynomial </t>
  </si>
  <si>
    <t xml:space="preserve">  /CONTRAST(G)=Polynomial </t>
  </si>
  <si>
    <t xml:space="preserve">  /METHOD=SSTYPE(3) </t>
  </si>
  <si>
    <t xml:space="preserve">  /CRITERIA=ALPHA(.05) </t>
  </si>
  <si>
    <t xml:space="preserve">  /WSDESIGN=factor1 </t>
  </si>
  <si>
    <t xml:space="preserve">  /DESIGN=G.</t>
  </si>
  <si>
    <t>SPSS Syntax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</si>
</sst>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name val="Verdana"/>
    </font>
    <font>
      <b/>
      <sz val="10"/>
      <name val="Verdana"/>
    </font>
    <font>
      <sz val="10"/>
      <color indexed="10"/>
      <name val="Verdana"/>
      <family val="2"/>
    </font>
    <font>
      <sz val="10"/>
      <color indexed="18"/>
      <name val="Verdana"/>
      <family val="2"/>
    </font>
    <font>
      <sz val="10"/>
      <color indexed="57"/>
      <name val="Verdana"/>
      <family val="2"/>
    </font>
    <font>
      <sz val="10"/>
      <color indexed="53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685800</xdr:colOff>
      <xdr:row>16</xdr:row>
      <xdr:rowOff>63500</xdr:rowOff>
    </xdr:from>
    <xdr:to>
      <xdr:col>18</xdr:col>
      <xdr:colOff>431800</xdr:colOff>
      <xdr:row>43</xdr:row>
      <xdr:rowOff>127000</xdr:rowOff>
    </xdr:to>
    <xdr:pic>
      <xdr:nvPicPr>
        <xdr:cNvPr id="1033" name="Picture 2">
          <a:extLst>
            <a:ext uri="{FF2B5EF4-FFF2-40B4-BE49-F238E27FC236}">
              <a16:creationId xmlns:a16="http://schemas.microsoft.com/office/drawing/2014/main" id="{AEDA99DE-7EAD-E542-B9D9-57F552A54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94900" y="2705100"/>
          <a:ext cx="5524500" cy="452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zoomScale="125" workbookViewId="0">
      <selection activeCell="I2" sqref="I2"/>
    </sheetView>
  </sheetViews>
  <sheetFormatPr baseColWidth="10" defaultRowHeight="13" x14ac:dyDescent="0.15"/>
  <cols>
    <col min="5" max="5" width="12.6640625" bestFit="1" customWidth="1"/>
    <col min="6" max="6" width="12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21</v>
      </c>
    </row>
    <row r="2" spans="1:7" x14ac:dyDescent="0.15">
      <c r="A2">
        <v>1</v>
      </c>
      <c r="B2">
        <v>2</v>
      </c>
      <c r="C2">
        <v>3</v>
      </c>
      <c r="D2">
        <v>4</v>
      </c>
      <c r="E2" s="1">
        <f t="array" ref="E2">SUM(B2:D2*$C$31:$E$31)</f>
        <v>1.4142135623730949</v>
      </c>
      <c r="F2" s="1">
        <f t="array" ref="F2">SUM(B2:D2*$C$32:$E$32)</f>
        <v>2.2204460492503131E-16</v>
      </c>
      <c r="G2" s="1">
        <f>SUM(B2:D2)/SQRT(3)</f>
        <v>5.196152422706632</v>
      </c>
    </row>
    <row r="3" spans="1:7" x14ac:dyDescent="0.15">
      <c r="A3">
        <v>1</v>
      </c>
      <c r="B3">
        <v>2</v>
      </c>
      <c r="C3">
        <v>4</v>
      </c>
      <c r="D3">
        <v>5</v>
      </c>
      <c r="E3" s="1">
        <f t="array" ref="E3">SUM(B3:D3*$C$31:$E$31)</f>
        <v>2.1213203435596424</v>
      </c>
      <c r="F3" s="1">
        <f t="array" ref="F3">SUM(B3:D3*$C$32:$E$32)</f>
        <v>-0.40824829046386313</v>
      </c>
      <c r="G3" s="1">
        <f t="shared" ref="G3:G13" si="0">SUM(B3:D3)/SQRT(3)</f>
        <v>6.3508529610858835</v>
      </c>
    </row>
    <row r="4" spans="1:7" x14ac:dyDescent="0.15">
      <c r="A4">
        <v>1</v>
      </c>
      <c r="B4">
        <v>4</v>
      </c>
      <c r="C4">
        <v>5</v>
      </c>
      <c r="D4">
        <v>8</v>
      </c>
      <c r="E4" s="1">
        <f t="array" ref="E4">SUM(B4:D4*$C$31:$E$31)</f>
        <v>2.8284271247461898</v>
      </c>
      <c r="F4" s="1">
        <f t="array" ref="F4">SUM(B4:D4*$C$32:$E$32)</f>
        <v>0.8164965809277267</v>
      </c>
      <c r="G4" s="1">
        <f t="shared" si="0"/>
        <v>9.8149545762236379</v>
      </c>
    </row>
    <row r="5" spans="1:7" x14ac:dyDescent="0.15">
      <c r="A5">
        <v>1</v>
      </c>
      <c r="B5">
        <v>3</v>
      </c>
      <c r="C5">
        <v>4</v>
      </c>
      <c r="D5">
        <v>5</v>
      </c>
      <c r="E5" s="1">
        <f t="array" ref="E5">SUM(B5:D5*$C$31:$E$31)</f>
        <v>1.4142135623730949</v>
      </c>
      <c r="F5" s="1">
        <f t="array" ref="F5">SUM(B5:D5*$C$32:$E$32)</f>
        <v>-4.4408920985006262E-16</v>
      </c>
      <c r="G5" s="1">
        <f t="shared" si="0"/>
        <v>6.9282032302755097</v>
      </c>
    </row>
    <row r="6" spans="1:7" x14ac:dyDescent="0.15">
      <c r="A6">
        <v>2</v>
      </c>
      <c r="B6">
        <v>4</v>
      </c>
      <c r="C6">
        <v>6</v>
      </c>
      <c r="D6">
        <v>9</v>
      </c>
      <c r="E6" s="1">
        <f t="array" ref="E6">SUM(B6:D6*$C$31:$E$31)</f>
        <v>3.5355339059327378</v>
      </c>
      <c r="F6" s="1">
        <f t="array" ref="F6">SUM(B6:D6*$C$32:$E$32)</f>
        <v>0.40824829046386357</v>
      </c>
      <c r="G6" s="1">
        <f t="shared" si="0"/>
        <v>10.96965511460289</v>
      </c>
    </row>
    <row r="7" spans="1:7" x14ac:dyDescent="0.15">
      <c r="A7">
        <v>2</v>
      </c>
      <c r="B7">
        <v>5</v>
      </c>
      <c r="C7">
        <v>9</v>
      </c>
      <c r="D7">
        <v>12</v>
      </c>
      <c r="E7" s="1">
        <f t="array" ref="E7">SUM(B7:D7*$C$31:$E$31)</f>
        <v>4.9497474683058318</v>
      </c>
      <c r="F7" s="1">
        <f t="array" ref="F7">SUM(B7:D7*$C$32:$E$32)</f>
        <v>-0.40824829046386402</v>
      </c>
      <c r="G7" s="1">
        <f t="shared" si="0"/>
        <v>15.01110699893027</v>
      </c>
    </row>
    <row r="8" spans="1:7" x14ac:dyDescent="0.15">
      <c r="A8">
        <v>2</v>
      </c>
      <c r="B8">
        <v>4</v>
      </c>
      <c r="C8">
        <v>6</v>
      </c>
      <c r="D8">
        <v>7</v>
      </c>
      <c r="E8" s="1">
        <f t="array" ref="E8">SUM(B8:D8*$C$31:$E$31)</f>
        <v>2.1213203435596419</v>
      </c>
      <c r="F8" s="1">
        <f t="array" ref="F8">SUM(B8:D8*$C$32:$E$32)</f>
        <v>-0.40824829046386268</v>
      </c>
      <c r="G8" s="1">
        <f t="shared" si="0"/>
        <v>9.8149545762236379</v>
      </c>
    </row>
    <row r="9" spans="1:7" x14ac:dyDescent="0.15">
      <c r="A9">
        <v>2</v>
      </c>
      <c r="B9">
        <v>5</v>
      </c>
      <c r="C9">
        <v>8</v>
      </c>
      <c r="D9">
        <v>13</v>
      </c>
      <c r="E9" s="1">
        <f t="array" ref="E9">SUM(B9:D9*$C$31:$E$31)</f>
        <v>5.6568542494923797</v>
      </c>
      <c r="F9" s="1">
        <f t="array" ref="F9">SUM(B9:D9*$C$32:$E$32)</f>
        <v>0.81649658092772537</v>
      </c>
      <c r="G9" s="1">
        <f t="shared" si="0"/>
        <v>15.01110699893027</v>
      </c>
    </row>
    <row r="10" spans="1:7" x14ac:dyDescent="0.15">
      <c r="A10">
        <v>3</v>
      </c>
      <c r="B10">
        <v>1</v>
      </c>
      <c r="C10">
        <v>8</v>
      </c>
      <c r="D10">
        <v>16</v>
      </c>
      <c r="E10" s="1">
        <f t="array" ref="E10">SUM(B10:D10*$C$31:$E$31)</f>
        <v>10.606601717798211</v>
      </c>
      <c r="F10" s="1">
        <f t="array" ref="F10">SUM(B10:D10*$C$32:$E$32)</f>
        <v>0.40824829046386313</v>
      </c>
      <c r="G10" s="1">
        <f t="shared" si="0"/>
        <v>14.433756729740645</v>
      </c>
    </row>
    <row r="11" spans="1:7" x14ac:dyDescent="0.15">
      <c r="A11">
        <v>3</v>
      </c>
      <c r="B11">
        <v>2</v>
      </c>
      <c r="C11">
        <v>6</v>
      </c>
      <c r="D11">
        <v>17</v>
      </c>
      <c r="E11" s="1">
        <f t="array" ref="E11">SUM(B11:D11*$C$31:$E$31)</f>
        <v>10.606601717798213</v>
      </c>
      <c r="F11" s="1">
        <f t="array" ref="F11">SUM(B11:D11*$C$32:$E$32)</f>
        <v>2.8577380332470419</v>
      </c>
      <c r="G11" s="1">
        <f t="shared" si="0"/>
        <v>14.433756729740645</v>
      </c>
    </row>
    <row r="12" spans="1:7" x14ac:dyDescent="0.15">
      <c r="A12">
        <v>3</v>
      </c>
      <c r="B12">
        <v>4</v>
      </c>
      <c r="C12">
        <v>6</v>
      </c>
      <c r="D12">
        <v>12</v>
      </c>
      <c r="E12" s="1">
        <f t="array" ref="E12">SUM(B12:D12*$C$31:$E$31)</f>
        <v>5.6568542494923797</v>
      </c>
      <c r="F12" s="1">
        <f t="array" ref="F12">SUM(B12:D12*$C$32:$E$32)</f>
        <v>1.6329931618554525</v>
      </c>
      <c r="G12" s="1">
        <f t="shared" si="0"/>
        <v>12.701705922171767</v>
      </c>
    </row>
    <row r="13" spans="1:7" x14ac:dyDescent="0.15">
      <c r="A13">
        <v>3</v>
      </c>
      <c r="B13">
        <v>5</v>
      </c>
      <c r="C13">
        <v>8</v>
      </c>
      <c r="D13">
        <v>16</v>
      </c>
      <c r="E13" s="1">
        <f t="array" ref="E13">SUM(B13:D13*$C$31:$E$31)</f>
        <v>7.7781745930520216</v>
      </c>
      <c r="F13" s="1">
        <f t="array" ref="F13">SUM(B13:D13*$C$32:$E$32)</f>
        <v>2.0412414523193148</v>
      </c>
      <c r="G13" s="1">
        <f t="shared" si="0"/>
        <v>16.743157806499148</v>
      </c>
    </row>
    <row r="15" spans="1:7" x14ac:dyDescent="0.15">
      <c r="A15" t="s">
        <v>9</v>
      </c>
      <c r="B15" s="1">
        <f t="shared" ref="B15:G15" si="1">AVERAGE(B2:B13)</f>
        <v>3.4166666666666665</v>
      </c>
      <c r="C15" s="1">
        <f t="shared" si="1"/>
        <v>6.083333333333333</v>
      </c>
      <c r="D15" s="1">
        <f t="shared" si="1"/>
        <v>10.333333333333334</v>
      </c>
      <c r="E15" s="1">
        <f t="shared" si="1"/>
        <v>4.8908219032069535</v>
      </c>
      <c r="F15" s="1">
        <f t="shared" si="1"/>
        <v>0.64639312656778314</v>
      </c>
      <c r="G15" s="1">
        <f t="shared" si="1"/>
        <v>11.450780338927579</v>
      </c>
    </row>
    <row r="16" spans="1:7" x14ac:dyDescent="0.15">
      <c r="A16" t="s">
        <v>15</v>
      </c>
      <c r="B16" s="1">
        <f t="shared" ref="B16:G16" si="2">AVERAGE(B2:B5)</f>
        <v>2.75</v>
      </c>
      <c r="C16" s="1">
        <f t="shared" si="2"/>
        <v>4</v>
      </c>
      <c r="D16" s="1">
        <f t="shared" si="2"/>
        <v>5.5</v>
      </c>
      <c r="E16" s="1">
        <f t="shared" si="2"/>
        <v>1.9445436482630056</v>
      </c>
      <c r="F16" s="1">
        <f t="shared" si="2"/>
        <v>0.10206207261596584</v>
      </c>
      <c r="G16" s="1">
        <f t="shared" si="2"/>
        <v>7.0725407975729162</v>
      </c>
    </row>
    <row r="17" spans="1:7" x14ac:dyDescent="0.15">
      <c r="A17" t="s">
        <v>14</v>
      </c>
      <c r="B17" s="1">
        <f t="shared" ref="B17:G17" si="3">AVERAGE(B6:B9)</f>
        <v>4.5</v>
      </c>
      <c r="C17" s="1">
        <f t="shared" si="3"/>
        <v>7.25</v>
      </c>
      <c r="D17" s="1">
        <f t="shared" si="3"/>
        <v>10.25</v>
      </c>
      <c r="E17" s="1">
        <f t="shared" si="3"/>
        <v>4.0658639918226473</v>
      </c>
      <c r="F17" s="1">
        <f t="shared" si="3"/>
        <v>0.10206207261596556</v>
      </c>
      <c r="G17" s="1">
        <f t="shared" si="3"/>
        <v>12.701705922171769</v>
      </c>
    </row>
    <row r="18" spans="1:7" x14ac:dyDescent="0.15">
      <c r="A18" t="s">
        <v>16</v>
      </c>
      <c r="B18" s="1">
        <f t="shared" ref="B18:G18" si="4">AVERAGE(B10:B13)</f>
        <v>3</v>
      </c>
      <c r="C18" s="1">
        <f t="shared" si="4"/>
        <v>7</v>
      </c>
      <c r="D18" s="1">
        <f t="shared" si="4"/>
        <v>15.25</v>
      </c>
      <c r="E18" s="1">
        <f t="shared" si="4"/>
        <v>8.6620580695352061</v>
      </c>
      <c r="F18" s="1">
        <f t="shared" si="4"/>
        <v>1.7350552344714181</v>
      </c>
      <c r="G18" s="1">
        <f t="shared" si="4"/>
        <v>14.578094297038051</v>
      </c>
    </row>
    <row r="19" spans="1:7" x14ac:dyDescent="0.15">
      <c r="A19" t="s">
        <v>11</v>
      </c>
      <c r="B19" s="1">
        <f t="array" ref="B19">SUM(B2:B5*B2:B5)-B16^2*4</f>
        <v>2.75</v>
      </c>
      <c r="C19" s="1">
        <f t="array" ref="C19">SUM(C2:C5*C2:C5)-C16^2*4</f>
        <v>2</v>
      </c>
      <c r="D19" s="1">
        <f t="array" ref="D19">SUM(D2:D5*D2:D5)-D16^2*4</f>
        <v>9</v>
      </c>
      <c r="E19" s="1">
        <f t="array" ref="E19">SUM(E2:E5*E2:E5)-E16^2*4</f>
        <v>1.3749999999999982</v>
      </c>
      <c r="F19" s="1">
        <f t="array" ref="F19">SUM(F2:F5*F2:F5)-F16^2*4</f>
        <v>0.79166666666666774</v>
      </c>
      <c r="G19" s="1">
        <f t="array" ref="G19">SUM(G2:G5*G2:G5)-G16^2*4</f>
        <v>11.583333333333314</v>
      </c>
    </row>
    <row r="20" spans="1:7" x14ac:dyDescent="0.15">
      <c r="A20" t="s">
        <v>12</v>
      </c>
      <c r="B20" s="1">
        <f t="array" ref="B20">SUM(B6:B9*B6:B9)-B17^2*4</f>
        <v>1</v>
      </c>
      <c r="C20" s="1">
        <f t="array" ref="C20">SUM(C6:C9*C6:C9)-C17^2*4</f>
        <v>6.75</v>
      </c>
      <c r="D20" s="1">
        <f t="array" ref="D20">SUM(D6:D9*D6:D9)-D17^2*4</f>
        <v>22.75</v>
      </c>
      <c r="E20" s="1">
        <f t="array" ref="E20">SUM(E6:E9*E6:E9)-E17^2*4</f>
        <v>7.3750000000000142</v>
      </c>
      <c r="F20" s="1">
        <f t="array" ref="F20">SUM(F6:F9*F6:F9)-F17^2*4</f>
        <v>1.125</v>
      </c>
      <c r="G20" s="1">
        <f t="array" ref="G20">SUM(G6:G9*G6:G9)-G17^2*4</f>
        <v>21.999999999999886</v>
      </c>
    </row>
    <row r="21" spans="1:7" x14ac:dyDescent="0.15">
      <c r="A21" t="s">
        <v>13</v>
      </c>
      <c r="B21" s="1">
        <f t="array" ref="B21">SUM(B10:B13*B10:B13)-B18^2*4</f>
        <v>10</v>
      </c>
      <c r="C21" s="1">
        <f t="array" ref="C21">SUM(C10:C13*C10:C13)-C18^2*4</f>
        <v>4</v>
      </c>
      <c r="D21" s="1">
        <f t="array" ref="D21">SUM(D10:D13*D10:D13)-D18^2*4</f>
        <v>14.75</v>
      </c>
      <c r="E21" s="1">
        <f t="array" ref="E21">SUM(E10:E13*E10:E13)-E18^2*4</f>
        <v>17.375000000000057</v>
      </c>
      <c r="F21" s="1">
        <f t="array" ref="F21">SUM(F10:F13*F10:F13)-F18^2*4</f>
        <v>3.1250000000000018</v>
      </c>
      <c r="G21" s="1">
        <f t="array" ref="G21">SUM(G10:G13*G10:G13)-G18^2*4</f>
        <v>8.2500000000001137</v>
      </c>
    </row>
    <row r="22" spans="1:7" x14ac:dyDescent="0.15">
      <c r="A22" t="s">
        <v>10</v>
      </c>
      <c r="B22" s="1">
        <f t="shared" ref="B22:G22" si="5">B19+B20+B21</f>
        <v>13.75</v>
      </c>
      <c r="C22" s="1">
        <f t="shared" si="5"/>
        <v>12.75</v>
      </c>
      <c r="D22" s="1">
        <f t="shared" si="5"/>
        <v>46.5</v>
      </c>
      <c r="E22" s="1">
        <f t="shared" si="5"/>
        <v>26.125000000000071</v>
      </c>
      <c r="F22" s="1">
        <f t="shared" si="5"/>
        <v>5.0416666666666696</v>
      </c>
      <c r="G22" s="1">
        <f t="shared" si="5"/>
        <v>41.833333333333314</v>
      </c>
    </row>
    <row r="23" spans="1:7" x14ac:dyDescent="0.15">
      <c r="A23" t="s">
        <v>17</v>
      </c>
      <c r="B23" s="1">
        <f t="shared" ref="B23:G23" si="6">B22/9</f>
        <v>1.5277777777777777</v>
      </c>
      <c r="C23" s="1">
        <f t="shared" si="6"/>
        <v>1.4166666666666667</v>
      </c>
      <c r="D23" s="1">
        <f t="shared" si="6"/>
        <v>5.166666666666667</v>
      </c>
      <c r="E23" s="1">
        <f t="shared" si="6"/>
        <v>2.9027777777777857</v>
      </c>
      <c r="F23" s="1">
        <f t="shared" si="6"/>
        <v>0.56018518518518556</v>
      </c>
      <c r="G23" s="1">
        <f t="shared" si="6"/>
        <v>4.6481481481481461</v>
      </c>
    </row>
    <row r="24" spans="1:7" x14ac:dyDescent="0.15">
      <c r="B24" s="1"/>
      <c r="C24" s="1"/>
      <c r="D24" s="1"/>
      <c r="E24" s="1"/>
      <c r="F24" s="1"/>
      <c r="G24" s="1"/>
    </row>
    <row r="25" spans="1:7" x14ac:dyDescent="0.15">
      <c r="A25" s="8" t="s">
        <v>49</v>
      </c>
      <c r="F25" t="s">
        <v>8</v>
      </c>
    </row>
    <row r="26" spans="1:7" x14ac:dyDescent="0.15">
      <c r="B26" t="s">
        <v>4</v>
      </c>
      <c r="C26">
        <v>-1</v>
      </c>
      <c r="D26">
        <v>0</v>
      </c>
      <c r="E26">
        <v>1</v>
      </c>
      <c r="F26">
        <f t="array" ref="F26">SUM(C26:E26*C26:E26)</f>
        <v>2</v>
      </c>
    </row>
    <row r="27" spans="1:7" x14ac:dyDescent="0.15">
      <c r="B27" t="s">
        <v>5</v>
      </c>
      <c r="C27">
        <v>1</v>
      </c>
      <c r="D27">
        <v>-2</v>
      </c>
      <c r="E27">
        <v>1</v>
      </c>
      <c r="F27">
        <f t="array" ref="F27">SUM(C27:E27*C27:E27)</f>
        <v>6</v>
      </c>
    </row>
    <row r="28" spans="1:7" x14ac:dyDescent="0.15">
      <c r="B28" t="s">
        <v>21</v>
      </c>
      <c r="C28">
        <v>1</v>
      </c>
      <c r="D28">
        <v>1</v>
      </c>
      <c r="E28">
        <v>1</v>
      </c>
      <c r="F28">
        <f t="array" ref="F28">SUM(C28:E28*C28:E28)</f>
        <v>3</v>
      </c>
    </row>
    <row r="31" spans="1:7" x14ac:dyDescent="0.15">
      <c r="B31" t="s">
        <v>4</v>
      </c>
      <c r="C31" s="1">
        <f t="shared" ref="C31:E32" si="7">C26/SQRT($F26)</f>
        <v>-0.70710678118654746</v>
      </c>
      <c r="D31" s="1">
        <f t="shared" si="7"/>
        <v>0</v>
      </c>
      <c r="E31" s="1">
        <f t="shared" si="7"/>
        <v>0.70710678118654746</v>
      </c>
      <c r="G31" s="8" t="s">
        <v>60</v>
      </c>
    </row>
    <row r="32" spans="1:7" x14ac:dyDescent="0.15">
      <c r="B32" t="s">
        <v>5</v>
      </c>
      <c r="C32" s="1">
        <f t="shared" si="7"/>
        <v>0.40824829046386307</v>
      </c>
      <c r="D32" s="1">
        <f t="shared" si="7"/>
        <v>-0.81649658092772615</v>
      </c>
      <c r="E32" s="1">
        <f t="shared" si="7"/>
        <v>0.40824829046386307</v>
      </c>
      <c r="G32" t="s">
        <v>53</v>
      </c>
    </row>
    <row r="33" spans="1:11" x14ac:dyDescent="0.15">
      <c r="B33" t="s">
        <v>21</v>
      </c>
      <c r="C33" s="1">
        <f>C28/SQRT($F$28)</f>
        <v>0.57735026918962584</v>
      </c>
      <c r="D33" s="1">
        <f>D28/SQRT($F$28)</f>
        <v>0.57735026918962584</v>
      </c>
      <c r="E33" s="1">
        <f>E28/SQRT($F$28)</f>
        <v>0.57735026918962584</v>
      </c>
      <c r="G33" t="s">
        <v>54</v>
      </c>
    </row>
    <row r="34" spans="1:11" x14ac:dyDescent="0.15">
      <c r="G34" t="s">
        <v>55</v>
      </c>
    </row>
    <row r="35" spans="1:11" x14ac:dyDescent="0.15">
      <c r="A35" t="s">
        <v>22</v>
      </c>
      <c r="B35" t="s">
        <v>4</v>
      </c>
      <c r="C35" t="s">
        <v>5</v>
      </c>
      <c r="D35" t="s">
        <v>0</v>
      </c>
      <c r="G35" t="s">
        <v>56</v>
      </c>
    </row>
    <row r="36" spans="1:11" x14ac:dyDescent="0.15">
      <c r="A36" t="s">
        <v>18</v>
      </c>
      <c r="B36" s="1">
        <f>C31*G16+D31*G17+E31*G18</f>
        <v>5.3072277760302198</v>
      </c>
      <c r="C36" s="1">
        <f>C32*G16+D32*G17+E32*G18</f>
        <v>-1.5320646925708541</v>
      </c>
      <c r="D36" s="1"/>
      <c r="G36" t="s">
        <v>57</v>
      </c>
    </row>
    <row r="37" spans="1:11" x14ac:dyDescent="0.15">
      <c r="A37" t="s">
        <v>19</v>
      </c>
      <c r="B37" s="1">
        <f>4*B36^2</f>
        <v>112.66666666666669</v>
      </c>
      <c r="C37" s="1">
        <f>4*C36^2</f>
        <v>9.3888888888889035</v>
      </c>
      <c r="D37" s="1">
        <f>SUM(B37:C37)</f>
        <v>122.05555555555559</v>
      </c>
      <c r="G37" t="s">
        <v>58</v>
      </c>
    </row>
    <row r="38" spans="1:11" x14ac:dyDescent="0.15">
      <c r="A38" t="s">
        <v>23</v>
      </c>
      <c r="B38" s="1">
        <f>B37</f>
        <v>112.66666666666669</v>
      </c>
      <c r="C38" s="1">
        <f>C37</f>
        <v>9.3888888888889035</v>
      </c>
      <c r="D38" s="1">
        <f>D37/2</f>
        <v>61.027777777777793</v>
      </c>
      <c r="G38" t="s">
        <v>59</v>
      </c>
    </row>
    <row r="39" spans="1:11" x14ac:dyDescent="0.15">
      <c r="A39" t="s">
        <v>20</v>
      </c>
      <c r="B39" s="1">
        <f>B37/G23</f>
        <v>24.239043824701209</v>
      </c>
      <c r="C39" s="1">
        <f>C37/G23</f>
        <v>2.0199203187251036</v>
      </c>
      <c r="D39" s="1">
        <f>D38/G23</f>
        <v>13.129482071713156</v>
      </c>
    </row>
    <row r="40" spans="1:11" x14ac:dyDescent="0.15">
      <c r="B40" s="1"/>
      <c r="C40" s="1"/>
      <c r="D40" s="1"/>
    </row>
    <row r="41" spans="1:11" x14ac:dyDescent="0.15">
      <c r="A41" s="8" t="s">
        <v>50</v>
      </c>
      <c r="B41" s="1"/>
      <c r="C41" s="1"/>
      <c r="D41" s="1"/>
    </row>
    <row r="44" spans="1:11" x14ac:dyDescent="0.15">
      <c r="A44" s="8" t="s">
        <v>24</v>
      </c>
      <c r="B44" t="s">
        <v>4</v>
      </c>
      <c r="C44" t="s">
        <v>5</v>
      </c>
      <c r="D44" t="s">
        <v>24</v>
      </c>
      <c r="F44" t="s">
        <v>46</v>
      </c>
    </row>
    <row r="45" spans="1:11" x14ac:dyDescent="0.15">
      <c r="A45" t="s">
        <v>18</v>
      </c>
      <c r="B45" s="1">
        <f>E15</f>
        <v>4.8908219032069535</v>
      </c>
      <c r="C45" s="1">
        <f>F15</f>
        <v>0.64639312656778314</v>
      </c>
      <c r="D45" s="1"/>
    </row>
    <row r="46" spans="1:11" x14ac:dyDescent="0.15">
      <c r="A46" t="s">
        <v>19</v>
      </c>
      <c r="B46" s="1">
        <f>B45^2*12</f>
        <v>287.04166666666663</v>
      </c>
      <c r="C46" s="1">
        <f>C45^2*12</f>
        <v>5.0138888888888893</v>
      </c>
      <c r="D46" s="1">
        <f>B46+C46</f>
        <v>292.05555555555554</v>
      </c>
      <c r="F46" t="s">
        <v>25</v>
      </c>
      <c r="G46" t="s">
        <v>26</v>
      </c>
      <c r="H46" t="s">
        <v>35</v>
      </c>
      <c r="I46" t="s">
        <v>28</v>
      </c>
      <c r="J46" t="s">
        <v>29</v>
      </c>
      <c r="K46" t="s">
        <v>30</v>
      </c>
    </row>
    <row r="47" spans="1:11" x14ac:dyDescent="0.15">
      <c r="A47" t="s">
        <v>23</v>
      </c>
      <c r="B47" s="1">
        <f>B46</f>
        <v>287.04166666666663</v>
      </c>
      <c r="C47" s="1">
        <f>C46</f>
        <v>5.0138888888888893</v>
      </c>
      <c r="D47" s="1">
        <f>D46/2</f>
        <v>146.02777777777777</v>
      </c>
      <c r="F47" t="s">
        <v>36</v>
      </c>
      <c r="G47">
        <v>11.219699</v>
      </c>
      <c r="H47">
        <v>44.878799999999998</v>
      </c>
      <c r="I47">
        <v>2</v>
      </c>
      <c r="J47">
        <v>8</v>
      </c>
      <c r="K47" t="s">
        <v>33</v>
      </c>
    </row>
    <row r="48" spans="1:11" x14ac:dyDescent="0.15">
      <c r="A48" t="s">
        <v>20</v>
      </c>
      <c r="B48" s="1">
        <f>B46/E23</f>
        <v>98.885167464114545</v>
      </c>
      <c r="C48" s="1">
        <f>C46/F23</f>
        <v>8.9504132231404903</v>
      </c>
      <c r="D48" s="10">
        <f>D47/(AVERAGE(E23:F23))</f>
        <v>84.336898395721718</v>
      </c>
      <c r="F48" t="s">
        <v>32</v>
      </c>
      <c r="G48">
        <v>1</v>
      </c>
      <c r="H48" s="9">
        <v>84.3369</v>
      </c>
      <c r="I48">
        <v>2</v>
      </c>
      <c r="J48">
        <v>18</v>
      </c>
      <c r="K48" t="s">
        <v>33</v>
      </c>
    </row>
    <row r="51" spans="1:10" x14ac:dyDescent="0.15">
      <c r="A51" s="8" t="s">
        <v>51</v>
      </c>
    </row>
    <row r="52" spans="1:10" x14ac:dyDescent="0.15"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42</v>
      </c>
      <c r="H52" t="s">
        <v>43</v>
      </c>
      <c r="I52" t="s">
        <v>47</v>
      </c>
      <c r="J52" t="s">
        <v>48</v>
      </c>
    </row>
    <row r="53" spans="1:10" x14ac:dyDescent="0.15">
      <c r="A53" t="s">
        <v>18</v>
      </c>
      <c r="B53" s="1">
        <f>C31*E16+D31*E17+E31*E18</f>
        <v>4.7499999999999991</v>
      </c>
      <c r="C53" s="1">
        <f>C32*E16+D32*E17+E32*E18</f>
        <v>1.0103629710818454</v>
      </c>
      <c r="D53" s="1">
        <f>C31*F16+D31*F17+E31*F18</f>
        <v>1.1547005383792515</v>
      </c>
      <c r="E53" s="1">
        <f>C32*F16+D32*F17+E32*F18</f>
        <v>0.66666666666666696</v>
      </c>
      <c r="F53" s="1"/>
      <c r="G53" s="1"/>
      <c r="H53" s="1"/>
      <c r="J53" s="1"/>
    </row>
    <row r="54" spans="1:10" x14ac:dyDescent="0.15">
      <c r="A54" t="s">
        <v>19</v>
      </c>
      <c r="B54" s="1">
        <f>4*B53^2</f>
        <v>90.249999999999972</v>
      </c>
      <c r="C54" s="1">
        <f>4*C53^2</f>
        <v>4.0833333333333357</v>
      </c>
      <c r="D54" s="1">
        <f>4*D53^2</f>
        <v>5.333333333333333</v>
      </c>
      <c r="E54" s="1">
        <f>4*E53^2</f>
        <v>1.7777777777777795</v>
      </c>
      <c r="F54" s="1">
        <f>B54+D54</f>
        <v>95.5833333333333</v>
      </c>
      <c r="G54" s="1">
        <f>C54+E54</f>
        <v>5.8611111111111152</v>
      </c>
      <c r="H54" s="1">
        <f>SUM(B54:E54)</f>
        <v>101.44444444444443</v>
      </c>
      <c r="I54" s="1">
        <f>B54+C54</f>
        <v>94.333333333333314</v>
      </c>
      <c r="J54" s="1">
        <f>D54+E54</f>
        <v>7.1111111111111125</v>
      </c>
    </row>
    <row r="55" spans="1:10" x14ac:dyDescent="0.15">
      <c r="A55" t="s">
        <v>23</v>
      </c>
      <c r="B55" s="1">
        <f>B54</f>
        <v>90.249999999999972</v>
      </c>
      <c r="C55" s="1">
        <f>C54</f>
        <v>4.0833333333333357</v>
      </c>
      <c r="D55" s="1">
        <f>D54</f>
        <v>5.333333333333333</v>
      </c>
      <c r="E55" s="1">
        <f>E54</f>
        <v>1.7777777777777795</v>
      </c>
      <c r="F55" s="1">
        <f>AVERAGE(B55,D55)</f>
        <v>47.79166666666665</v>
      </c>
      <c r="G55" s="1">
        <f>G54/2</f>
        <v>2.9305555555555576</v>
      </c>
      <c r="H55" s="1">
        <f>H54/4</f>
        <v>25.361111111111107</v>
      </c>
      <c r="I55" s="1">
        <f>I54/2</f>
        <v>47.166666666666657</v>
      </c>
      <c r="J55" s="1">
        <f>J54/2</f>
        <v>3.5555555555555562</v>
      </c>
    </row>
    <row r="56" spans="1:10" x14ac:dyDescent="0.15">
      <c r="A56" t="s">
        <v>20</v>
      </c>
      <c r="B56" s="1">
        <f>B54/E23</f>
        <v>31.090909090908998</v>
      </c>
      <c r="C56" s="1">
        <f>C54/E23</f>
        <v>1.4066985645932983</v>
      </c>
      <c r="D56" s="1">
        <f>D54/F23</f>
        <v>9.5206611570247865</v>
      </c>
      <c r="E56" s="1">
        <f>E54/F23</f>
        <v>3.1735537190082654</v>
      </c>
      <c r="F56" s="5">
        <f>F55/AVERAGE(E23:F23)</f>
        <v>27.601604278074792</v>
      </c>
      <c r="G56" s="7">
        <f>G55/AVERAGE(E23:F23)</f>
        <v>1.6925133689839544</v>
      </c>
      <c r="H56" s="3">
        <f>H55/AVERAGE(E23:F23)</f>
        <v>14.647058823529374</v>
      </c>
      <c r="I56" s="1">
        <f>I55/E23</f>
        <v>16.24880382775115</v>
      </c>
      <c r="J56" s="1">
        <f>J55/F23</f>
        <v>6.3471074380165255</v>
      </c>
    </row>
    <row r="61" spans="1:10" x14ac:dyDescent="0.15">
      <c r="A61" s="8" t="s">
        <v>52</v>
      </c>
    </row>
    <row r="62" spans="1:10" x14ac:dyDescent="0.15">
      <c r="A62" t="s">
        <v>0</v>
      </c>
      <c r="B62" s="8" t="s">
        <v>43</v>
      </c>
    </row>
    <row r="64" spans="1:10" x14ac:dyDescent="0.1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F64" t="s">
        <v>30</v>
      </c>
    </row>
    <row r="65" spans="1:6" x14ac:dyDescent="0.15">
      <c r="A65" t="s">
        <v>31</v>
      </c>
      <c r="B65">
        <v>0.16793159999999999</v>
      </c>
      <c r="C65">
        <v>5.7610000000000001</v>
      </c>
      <c r="D65">
        <v>4</v>
      </c>
      <c r="E65">
        <v>16</v>
      </c>
      <c r="F65">
        <v>4.5999999999999999E-3</v>
      </c>
    </row>
    <row r="66" spans="1:6" x14ac:dyDescent="0.15">
      <c r="A66" t="s">
        <v>32</v>
      </c>
      <c r="B66">
        <v>1</v>
      </c>
      <c r="C66" s="2">
        <v>14.6471</v>
      </c>
      <c r="D66">
        <v>4</v>
      </c>
      <c r="E66">
        <v>18</v>
      </c>
      <c r="F66" t="s">
        <v>33</v>
      </c>
    </row>
    <row r="71" spans="1:6" x14ac:dyDescent="0.15">
      <c r="A71" s="8" t="s">
        <v>34</v>
      </c>
      <c r="B71" s="8" t="s">
        <v>41</v>
      </c>
    </row>
    <row r="74" spans="1:6" x14ac:dyDescent="0.15">
      <c r="A74" t="s">
        <v>44</v>
      </c>
    </row>
    <row r="75" spans="1:6" x14ac:dyDescent="0.15">
      <c r="A75">
        <v>1</v>
      </c>
      <c r="B75">
        <v>-1</v>
      </c>
    </row>
    <row r="76" spans="1:6" x14ac:dyDescent="0.15">
      <c r="A76">
        <v>2</v>
      </c>
      <c r="B76">
        <v>0</v>
      </c>
    </row>
    <row r="77" spans="1:6" x14ac:dyDescent="0.15">
      <c r="A77">
        <v>3</v>
      </c>
      <c r="B77">
        <v>1</v>
      </c>
    </row>
    <row r="81" spans="1:6" x14ac:dyDescent="0.15">
      <c r="A81" t="s">
        <v>25</v>
      </c>
      <c r="B81" t="s">
        <v>26</v>
      </c>
      <c r="C81" t="s">
        <v>35</v>
      </c>
      <c r="D81" t="s">
        <v>28</v>
      </c>
      <c r="E81" t="s">
        <v>29</v>
      </c>
      <c r="F81" t="s">
        <v>30</v>
      </c>
    </row>
    <row r="82" spans="1:6" x14ac:dyDescent="0.15">
      <c r="A82" t="s">
        <v>36</v>
      </c>
      <c r="B82">
        <v>4.0104606</v>
      </c>
      <c r="C82">
        <v>16.041799999999999</v>
      </c>
      <c r="D82">
        <v>2</v>
      </c>
      <c r="E82">
        <v>8</v>
      </c>
      <c r="F82">
        <v>1.6000000000000001E-3</v>
      </c>
    </row>
    <row r="83" spans="1:6" x14ac:dyDescent="0.15">
      <c r="A83" t="s">
        <v>32</v>
      </c>
      <c r="B83">
        <v>1</v>
      </c>
      <c r="C83" s="4">
        <v>27.601600000000001</v>
      </c>
      <c r="D83">
        <v>2</v>
      </c>
      <c r="E83">
        <v>18</v>
      </c>
      <c r="F83" t="s">
        <v>33</v>
      </c>
    </row>
    <row r="89" spans="1:6" x14ac:dyDescent="0.15">
      <c r="A89" s="8" t="s">
        <v>34</v>
      </c>
      <c r="B89" s="8" t="s">
        <v>42</v>
      </c>
    </row>
    <row r="90" spans="1:6" x14ac:dyDescent="0.15">
      <c r="A90" t="s">
        <v>44</v>
      </c>
    </row>
    <row r="92" spans="1:6" x14ac:dyDescent="0.15">
      <c r="A92" t="s">
        <v>45</v>
      </c>
      <c r="B92" t="s">
        <v>45</v>
      </c>
    </row>
    <row r="93" spans="1:6" x14ac:dyDescent="0.15">
      <c r="A93">
        <v>1</v>
      </c>
      <c r="B93">
        <v>0.5</v>
      </c>
    </row>
    <row r="94" spans="1:6" x14ac:dyDescent="0.15">
      <c r="A94">
        <v>2</v>
      </c>
      <c r="B94">
        <v>-1</v>
      </c>
    </row>
    <row r="95" spans="1:6" x14ac:dyDescent="0.15">
      <c r="A95">
        <v>3</v>
      </c>
      <c r="B95">
        <v>0.5</v>
      </c>
    </row>
    <row r="99" spans="1:6" x14ac:dyDescent="0.15">
      <c r="A99" t="s">
        <v>25</v>
      </c>
      <c r="B99" t="s">
        <v>26</v>
      </c>
      <c r="C99" t="s">
        <v>35</v>
      </c>
      <c r="D99" t="s">
        <v>28</v>
      </c>
      <c r="E99" t="s">
        <v>29</v>
      </c>
      <c r="F99" t="s">
        <v>30</v>
      </c>
    </row>
    <row r="100" spans="1:6" x14ac:dyDescent="0.15">
      <c r="A100" t="s">
        <v>36</v>
      </c>
      <c r="B100">
        <v>0.44612930000000001</v>
      </c>
      <c r="C100">
        <v>1.7845</v>
      </c>
      <c r="D100">
        <v>2</v>
      </c>
      <c r="E100">
        <v>8</v>
      </c>
      <c r="F100">
        <v>0.22869999999999999</v>
      </c>
    </row>
    <row r="101" spans="1:6" x14ac:dyDescent="0.15">
      <c r="A101" t="s">
        <v>32</v>
      </c>
      <c r="B101">
        <v>1</v>
      </c>
      <c r="C101" s="6">
        <v>1.6924999999999999</v>
      </c>
      <c r="D101">
        <v>2</v>
      </c>
      <c r="E101">
        <v>18</v>
      </c>
      <c r="F101">
        <v>0.21210000000000001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  <headerFooter alignWithMargins="0"/>
  <ignoredErrors>
    <ignoredError sqref="E2:E13 B19:F21 G2:G13 F2:F13 B16:C16 B17:B18 C17:C18 D16:D18" formulaRange="1"/>
    <ignoredError sqref="H55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Lane</dc:creator>
  <cp:lastModifiedBy>David Lane</cp:lastModifiedBy>
  <dcterms:created xsi:type="dcterms:W3CDTF">2008-01-30T18:51:38Z</dcterms:created>
  <dcterms:modified xsi:type="dcterms:W3CDTF">2020-11-03T15:31:53Z</dcterms:modified>
</cp:coreProperties>
</file>