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ers2244\Documents\lynch_gyn_local\project_lynch_gyn\data\"/>
    </mc:Choice>
  </mc:AlternateContent>
  <bookViews>
    <workbookView xWindow="240" yWindow="105" windowWidth="14805" windowHeight="8010" firstSheet="4" activeTab="9"/>
  </bookViews>
  <sheets>
    <sheet name="summary_reference" sheetId="21" r:id="rId1"/>
    <sheet name="other_EC_risk_data" sheetId="23" r:id="rId2"/>
    <sheet name="MLH1EC" sheetId="11" r:id="rId3"/>
    <sheet name="MLH1OC" sheetId="1" r:id="rId4"/>
    <sheet name="MSH2EC" sheetId="13" r:id="rId5"/>
    <sheet name="MSH2OC" sheetId="10" r:id="rId6"/>
    <sheet name="MSH6EC" sheetId="3" r:id="rId7"/>
    <sheet name="MSH6OC" sheetId="9" r:id="rId8"/>
    <sheet name="PMS2EC" sheetId="4" r:id="rId9"/>
    <sheet name="PMS2OC" sheetId="22" r:id="rId10"/>
    <sheet name="refs" sheetId="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2" l="1"/>
  <c r="D4" i="22"/>
  <c r="C8" i="1" l="1"/>
  <c r="B8" i="1"/>
  <c r="F8" i="1" s="1"/>
  <c r="E8" i="1" l="1"/>
  <c r="D7" i="9"/>
  <c r="C7" i="9"/>
  <c r="B7" i="9"/>
  <c r="E5" i="9"/>
  <c r="E6" i="9"/>
  <c r="F6" i="9"/>
  <c r="C5" i="9"/>
  <c r="D5" i="9"/>
  <c r="F5" i="9" s="1"/>
  <c r="B5" i="9"/>
  <c r="A5" i="9"/>
  <c r="C8" i="3"/>
  <c r="D8" i="3"/>
  <c r="B8" i="3"/>
  <c r="C8" i="4"/>
  <c r="D8" i="4"/>
  <c r="F8" i="4" s="1"/>
  <c r="B8" i="4"/>
  <c r="E8" i="4" s="1"/>
  <c r="E7" i="1" l="1"/>
  <c r="F7" i="1"/>
  <c r="E4" i="4" l="1"/>
  <c r="F8" i="11"/>
  <c r="E8" i="11"/>
  <c r="F7" i="11"/>
  <c r="E7" i="11"/>
  <c r="F6" i="11"/>
  <c r="E6" i="11"/>
  <c r="F5" i="11"/>
  <c r="E5" i="11"/>
  <c r="F4" i="11"/>
  <c r="E4" i="11"/>
  <c r="F3" i="11"/>
  <c r="F6" i="1"/>
  <c r="E6" i="1"/>
  <c r="F5" i="1"/>
  <c r="E5" i="1"/>
  <c r="F4" i="1"/>
  <c r="E4" i="1"/>
  <c r="F3" i="1"/>
  <c r="F8" i="13"/>
  <c r="E8" i="13"/>
  <c r="F7" i="13"/>
  <c r="E7" i="13"/>
  <c r="F6" i="13"/>
  <c r="E6" i="13"/>
  <c r="F5" i="13"/>
  <c r="E5" i="13"/>
  <c r="F4" i="13"/>
  <c r="E4" i="13"/>
  <c r="F3" i="13"/>
  <c r="F7" i="10"/>
  <c r="E7" i="10"/>
  <c r="F6" i="10"/>
  <c r="E6" i="10"/>
  <c r="F5" i="10"/>
  <c r="E5" i="10"/>
  <c r="F4" i="10"/>
  <c r="E4" i="10"/>
  <c r="F3" i="10"/>
  <c r="F3" i="3"/>
  <c r="F8" i="3"/>
  <c r="E8" i="3"/>
  <c r="F7" i="3"/>
  <c r="E7" i="3"/>
  <c r="F6" i="3"/>
  <c r="E6" i="3"/>
  <c r="F5" i="3"/>
  <c r="E5" i="3"/>
  <c r="F4" i="3"/>
  <c r="E4" i="3"/>
  <c r="F7" i="9"/>
  <c r="F4" i="9"/>
  <c r="E7" i="9"/>
  <c r="E4" i="9"/>
  <c r="E6" i="4"/>
  <c r="E7" i="4"/>
  <c r="F6" i="4"/>
  <c r="F7" i="4"/>
  <c r="F5" i="4"/>
  <c r="F4" i="4"/>
  <c r="E5" i="4"/>
  <c r="E7" i="22"/>
  <c r="E6" i="22"/>
  <c r="F7" i="22"/>
  <c r="F3" i="22"/>
  <c r="E5" i="22"/>
  <c r="E4" i="22"/>
  <c r="F3" i="9"/>
  <c r="L16" i="23" l="1"/>
  <c r="L15" i="23"/>
  <c r="L14" i="23"/>
  <c r="L13" i="23"/>
  <c r="L12" i="23"/>
  <c r="L24" i="23"/>
  <c r="L23" i="23"/>
  <c r="L22" i="23"/>
  <c r="E23" i="23"/>
  <c r="D23" i="23"/>
  <c r="E22" i="23"/>
  <c r="D22" i="23"/>
  <c r="E21" i="23"/>
  <c r="D21" i="23"/>
  <c r="E20" i="23"/>
  <c r="D20" i="23"/>
  <c r="C23" i="23"/>
  <c r="C22" i="23"/>
  <c r="C21" i="23"/>
  <c r="C20" i="23"/>
  <c r="C16" i="23"/>
  <c r="C15" i="23"/>
  <c r="C14" i="23"/>
  <c r="C13" i="23"/>
  <c r="C12" i="23"/>
  <c r="C4" i="21" l="1"/>
  <c r="E10" i="21"/>
  <c r="D10" i="21"/>
  <c r="C10" i="21"/>
  <c r="F6" i="22" l="1"/>
  <c r="F4" i="22"/>
  <c r="F5" i="22" l="1"/>
</calcChain>
</file>

<file path=xl/sharedStrings.xml><?xml version="1.0" encoding="utf-8"?>
<sst xmlns="http://schemas.openxmlformats.org/spreadsheetml/2006/main" count="159" uniqueCount="51">
  <si>
    <t>age</t>
  </si>
  <si>
    <t>risk_EC</t>
  </si>
  <si>
    <t>min_risk_EC</t>
  </si>
  <si>
    <t>max_risk_EC</t>
  </si>
  <si>
    <t>ref</t>
  </si>
  <si>
    <t>risk_OC</t>
  </si>
  <si>
    <t>min_risk_OC</t>
  </si>
  <si>
    <t>max_risk_OC</t>
  </si>
  <si>
    <t>Møller, P., Seppälä, T. T., Bernstein, I., Holinski-Feder, E., Sala, P., Gareth Evans, D., … Mallorca Group. (2018). Cancer risk and survival in path_MMR carriers by gene and gender up to 75 years of age: A report from the Prospective Lynch Syndrome Database. Gut, 67(7), 1306–1316. https://doi.org/10.1136/gutjnl-2017-314057</t>
  </si>
  <si>
    <t>Stoffel, E., Mukherjee, B., Raymond, V. M., Tayob, N., Kastrinos, F., Sparr, J., … Gruber, S. B. (2009). Calculation of Risk of Colorectal and Endometrial Cancer Among Patients With Lynch Syndrome. Gastroenterology, 137(5), 1621–1627. https://doi.org/10.1053/j.gastro.2009.07.039</t>
  </si>
  <si>
    <t>ten Broeke, S. W., Brohet, R. M., Tops, C. M., van der Klift, H. M., Velthuizen, M. E., Bernstein, I., … Wijnen, J. T. (2015). Lynch syndrome caused by germline PMS2 mutations: Delineating the cancer risk. Journal of Clinical Oncology: Official Journal of the American Society of Clinical Oncology, 33(4), 319–325. https://doi.org/10.1200/JCO.2014.57.8088</t>
  </si>
  <si>
    <t>Karimi, M., von Salomé, J., Aravidis, C., Silander, G., Askmalm, M. S., Henriksson, I., … Tham, E. (2018). A retrospective study of extracolonic, non-endometrial cancer in Swedish Lynch syndrome families. Hereditary Cancer in Clinical Practice, 16, 16. https://doi.org/10.1186/s13053-018-0098-9</t>
  </si>
  <si>
    <t>Engel, C., Loeffler, M., Steinke, V., Rahner, N., Holinski-Feder, E., Dietmaier, W., … Vasen, H. F. A. (2012). Risks of Less Common Cancers in Proven Mutation Carriers With Lynch Syndrome. Journal of Clinical Oncology, 30(35), 4409–4415. https://doi.org/10.1200/JCO.2012.43.2278</t>
  </si>
  <si>
    <t>Baglietto, L., Lindor, N. M., Dowty, J. G., White, D. M., Wagner, A., Gomez Garcia, E. B., … Jenkins, M. A. (2010). Risks of Lynch syndrome cancers for MSH6 mutation carriers. Journal of the National Cancer Institute, 102(3), 193–201. https://doi.org/10.1093/jnci/djp473</t>
  </si>
  <si>
    <t>total EC</t>
  </si>
  <si>
    <t>total OC</t>
  </si>
  <si>
    <t>total C</t>
  </si>
  <si>
    <t>MLH1</t>
  </si>
  <si>
    <t>MSH2</t>
  </si>
  <si>
    <t>MSH6</t>
  </si>
  <si>
    <t>PMS2</t>
  </si>
  <si>
    <t>by 70</t>
  </si>
  <si>
    <t>by 40</t>
  </si>
  <si>
    <t>Havrilesky, L. J., Sanders, G. D., Kulasingam, S., Chino, J. P., Berchuck, A., Marks, J. R., &amp; Myers, E. R. (2011). Development of an ovarian cancer screening decision model that incorporates disease heterogeneity: Implications for potential mortality reduction. Cancer, 117(3), 545–553. https://doi.org/10.1002/cncr.25624</t>
  </si>
  <si>
    <t>diff_risk</t>
  </si>
  <si>
    <t>min_risk</t>
  </si>
  <si>
    <t>max_risk</t>
  </si>
  <si>
    <t>STOFFEL ET AL</t>
  </si>
  <si>
    <t>BAGLIETTO ET AL</t>
  </si>
  <si>
    <t>low_bound</t>
  </si>
  <si>
    <t>up_bound</t>
  </si>
  <si>
    <t>BONADONA ET AL</t>
  </si>
  <si>
    <t>Bonadona, V., Bonaïti, B., Olschwang, S., Grandjouan, S., Huiart, L., Longy, M., … Network, for the F. C. G. (2011). Cancer Risks Associated With Germline Mutations in MLH1, MSH2, and MSH6 Genes in Lynch Syndrome. JAMA, 305(22), 2304–2310. https://doi.org/10.1001/jama.2011.743</t>
  </si>
  <si>
    <t>n = 87</t>
  </si>
  <si>
    <t>n = 72</t>
  </si>
  <si>
    <t>n = 50</t>
  </si>
  <si>
    <t>n = 95</t>
  </si>
  <si>
    <t>n = 71</t>
  </si>
  <si>
    <t>(22 from pop, 49 from clinic)</t>
  </si>
  <si>
    <t>n = 23</t>
  </si>
  <si>
    <t>MOLLER ET AL</t>
  </si>
  <si>
    <t>n = 276</t>
  </si>
  <si>
    <t>n = 599</t>
  </si>
  <si>
    <t>diff_risk_ceil</t>
  </si>
  <si>
    <t>diff_risk_floor</t>
  </si>
  <si>
    <t>NOTE: last estimate is + 0.1 since risk maxes out at age 70</t>
  </si>
  <si>
    <t>source</t>
  </si>
  <si>
    <t>dominguez-valentin et al., 2020</t>
  </si>
  <si>
    <t>dominguez-valentin et al</t>
  </si>
  <si>
    <t>ten Broeke et al 2015</t>
  </si>
  <si>
    <t>dominguez-valentin et 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</si>
</sst>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P28" sqref="P28"/>
    </sheetView>
  </sheetViews>
  <sheetFormatPr defaultRowHeight="15" x14ac:dyDescent="0.25"/>
  <sheetData>
    <row r="1" spans="1:6" x14ac:dyDescent="0.25"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22</v>
      </c>
      <c r="B2" t="s">
        <v>14</v>
      </c>
      <c r="C2">
        <v>3.1</v>
      </c>
      <c r="D2">
        <v>1.5</v>
      </c>
      <c r="E2">
        <v>0</v>
      </c>
      <c r="F2">
        <v>0</v>
      </c>
    </row>
    <row r="3" spans="1:6" x14ac:dyDescent="0.25">
      <c r="B3" t="s">
        <v>15</v>
      </c>
      <c r="C3">
        <v>2.6</v>
      </c>
      <c r="D3">
        <v>2</v>
      </c>
      <c r="E3">
        <v>4.2</v>
      </c>
      <c r="F3">
        <v>0</v>
      </c>
    </row>
    <row r="4" spans="1:6" x14ac:dyDescent="0.25">
      <c r="B4" t="s">
        <v>16</v>
      </c>
      <c r="C4">
        <f>SUM(C2,C3)</f>
        <v>5.7</v>
      </c>
      <c r="D4">
        <v>3.5</v>
      </c>
      <c r="E4">
        <v>4.2</v>
      </c>
      <c r="F4">
        <v>0</v>
      </c>
    </row>
    <row r="8" spans="1:6" x14ac:dyDescent="0.25">
      <c r="A8" t="s">
        <v>21</v>
      </c>
      <c r="B8" t="s">
        <v>14</v>
      </c>
      <c r="C8">
        <v>40.299999999999997</v>
      </c>
      <c r="D8">
        <v>52.7</v>
      </c>
      <c r="E8">
        <v>46.2</v>
      </c>
      <c r="F8">
        <v>26.4</v>
      </c>
    </row>
    <row r="9" spans="1:6" x14ac:dyDescent="0.25">
      <c r="B9" t="s">
        <v>15</v>
      </c>
      <c r="C9">
        <v>10.1</v>
      </c>
      <c r="D9">
        <v>16.899999999999999</v>
      </c>
      <c r="E9">
        <v>13.1</v>
      </c>
      <c r="F9">
        <v>0</v>
      </c>
    </row>
    <row r="10" spans="1:6" x14ac:dyDescent="0.25">
      <c r="B10" t="s">
        <v>16</v>
      </c>
      <c r="C10">
        <f>C8+C9</f>
        <v>50.4</v>
      </c>
      <c r="D10">
        <f>SUM(D8+D9)</f>
        <v>69.599999999999994</v>
      </c>
      <c r="E10">
        <f>SUM(E8+E9)</f>
        <v>59.300000000000004</v>
      </c>
      <c r="F10">
        <v>26.4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9" sqref="E29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25</v>
      </c>
      <c r="D1" t="s">
        <v>26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50</v>
      </c>
    </row>
    <row r="3" spans="1:7" x14ac:dyDescent="0.25">
      <c r="A3">
        <v>30</v>
      </c>
      <c r="B3">
        <v>0</v>
      </c>
      <c r="C3">
        <v>0</v>
      </c>
      <c r="D3">
        <v>0.41399999999999998</v>
      </c>
      <c r="E3">
        <v>0</v>
      </c>
      <c r="F3">
        <f>D3/5</f>
        <v>8.2799999999999999E-2</v>
      </c>
    </row>
    <row r="4" spans="1:7" x14ac:dyDescent="0.25">
      <c r="A4">
        <v>40</v>
      </c>
      <c r="B4">
        <v>0</v>
      </c>
      <c r="C4">
        <v>0</v>
      </c>
      <c r="D4">
        <f>D3+(D6-D3)/3</f>
        <v>0.42033333333333334</v>
      </c>
      <c r="E4">
        <f>B4-C4</f>
        <v>0</v>
      </c>
      <c r="F4">
        <f t="shared" ref="F4:F7" si="0">D4/5</f>
        <v>8.4066666666666665E-2</v>
      </c>
    </row>
    <row r="5" spans="1:7" x14ac:dyDescent="0.25">
      <c r="A5">
        <v>50</v>
      </c>
      <c r="B5">
        <v>0</v>
      </c>
      <c r="C5">
        <v>0</v>
      </c>
      <c r="D5">
        <f>D4+(D6-D3)/3</f>
        <v>0.42666666666666669</v>
      </c>
      <c r="E5">
        <f>B5-C5</f>
        <v>0</v>
      </c>
      <c r="F5">
        <f t="shared" si="0"/>
        <v>8.5333333333333344E-2</v>
      </c>
    </row>
    <row r="6" spans="1:7" x14ac:dyDescent="0.25">
      <c r="A6">
        <v>60</v>
      </c>
      <c r="B6">
        <v>0.03</v>
      </c>
      <c r="C6">
        <v>5.0000000000000001E-3</v>
      </c>
      <c r="D6">
        <v>0.433</v>
      </c>
      <c r="E6" s="2">
        <f>(B6-C6)/5</f>
        <v>4.9999999999999992E-3</v>
      </c>
      <c r="F6">
        <f t="shared" si="0"/>
        <v>8.6599999999999996E-2</v>
      </c>
    </row>
    <row r="7" spans="1:7" x14ac:dyDescent="0.25">
      <c r="A7">
        <v>75</v>
      </c>
      <c r="B7">
        <v>0.04</v>
      </c>
      <c r="C7">
        <v>6.0000000000000001E-3</v>
      </c>
      <c r="D7">
        <v>0.434</v>
      </c>
      <c r="E7" s="2">
        <f t="shared" ref="E7" si="1">(B7-C7)/5</f>
        <v>6.8000000000000005E-3</v>
      </c>
      <c r="F7">
        <f t="shared" si="0"/>
        <v>8.6800000000000002E-2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4" workbookViewId="0">
      <selection activeCell="B8" sqref="B8"/>
    </sheetView>
  </sheetViews>
  <sheetFormatPr defaultRowHeight="15" x14ac:dyDescent="0.25"/>
  <cols>
    <col min="2" max="2" width="60.5703125" customWidth="1"/>
  </cols>
  <sheetData>
    <row r="1" spans="1:2" ht="75" x14ac:dyDescent="0.25">
      <c r="A1">
        <v>1</v>
      </c>
      <c r="B1" s="1" t="s">
        <v>8</v>
      </c>
    </row>
    <row r="2" spans="1:2" ht="75" x14ac:dyDescent="0.25">
      <c r="A2">
        <v>2</v>
      </c>
      <c r="B2" s="1" t="s">
        <v>9</v>
      </c>
    </row>
    <row r="3" spans="1:2" ht="90" x14ac:dyDescent="0.25">
      <c r="A3">
        <v>3</v>
      </c>
      <c r="B3" s="1" t="s">
        <v>10</v>
      </c>
    </row>
    <row r="4" spans="1:2" ht="75" x14ac:dyDescent="0.25">
      <c r="A4">
        <v>4</v>
      </c>
      <c r="B4" s="1" t="s">
        <v>11</v>
      </c>
    </row>
    <row r="5" spans="1:2" ht="75" x14ac:dyDescent="0.25">
      <c r="A5">
        <v>5</v>
      </c>
      <c r="B5" s="1" t="s">
        <v>12</v>
      </c>
    </row>
    <row r="6" spans="1:2" ht="75" x14ac:dyDescent="0.25">
      <c r="A6">
        <v>6</v>
      </c>
      <c r="B6" s="1" t="s">
        <v>13</v>
      </c>
    </row>
    <row r="7" spans="1:2" ht="90" x14ac:dyDescent="0.25">
      <c r="A7">
        <v>7</v>
      </c>
      <c r="B7" s="1" t="s">
        <v>23</v>
      </c>
    </row>
    <row r="8" spans="1:2" ht="75" x14ac:dyDescent="0.25">
      <c r="A8">
        <v>8</v>
      </c>
      <c r="B8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F32" sqref="F32"/>
    </sheetView>
  </sheetViews>
  <sheetFormatPr defaultRowHeight="15" x14ac:dyDescent="0.25"/>
  <sheetData>
    <row r="1" spans="1:16" x14ac:dyDescent="0.25">
      <c r="B1" t="s">
        <v>27</v>
      </c>
      <c r="H1" t="s">
        <v>40</v>
      </c>
    </row>
    <row r="2" spans="1:16" x14ac:dyDescent="0.25">
      <c r="A2" t="s">
        <v>17</v>
      </c>
      <c r="B2" t="s">
        <v>0</v>
      </c>
      <c r="C2" t="s">
        <v>1</v>
      </c>
      <c r="D2" t="s">
        <v>4</v>
      </c>
      <c r="G2" t="s">
        <v>17</v>
      </c>
      <c r="H2" t="s">
        <v>0</v>
      </c>
      <c r="I2" t="s">
        <v>1</v>
      </c>
      <c r="O2" t="s">
        <v>0</v>
      </c>
      <c r="P2" t="s">
        <v>5</v>
      </c>
    </row>
    <row r="3" spans="1:16" x14ac:dyDescent="0.25">
      <c r="A3" t="s">
        <v>35</v>
      </c>
      <c r="B3">
        <v>20</v>
      </c>
      <c r="C3">
        <v>0</v>
      </c>
      <c r="D3">
        <v>2</v>
      </c>
      <c r="H3">
        <v>25</v>
      </c>
      <c r="I3">
        <v>0</v>
      </c>
      <c r="O3">
        <v>25</v>
      </c>
      <c r="P3">
        <v>0</v>
      </c>
    </row>
    <row r="4" spans="1:16" x14ac:dyDescent="0.25">
      <c r="B4">
        <v>30</v>
      </c>
      <c r="C4">
        <v>4.8999999999999998E-3</v>
      </c>
      <c r="D4">
        <v>2</v>
      </c>
      <c r="H4">
        <v>40</v>
      </c>
      <c r="I4">
        <v>3.1E-2</v>
      </c>
      <c r="O4">
        <v>40</v>
      </c>
      <c r="P4">
        <v>2.5999999999999999E-2</v>
      </c>
    </row>
    <row r="5" spans="1:16" x14ac:dyDescent="0.25">
      <c r="B5">
        <v>40</v>
      </c>
      <c r="C5">
        <v>3.4099999999999998E-2</v>
      </c>
      <c r="D5">
        <v>2</v>
      </c>
      <c r="H5">
        <v>50</v>
      </c>
      <c r="I5">
        <v>0.187</v>
      </c>
      <c r="O5">
        <v>50</v>
      </c>
      <c r="P5">
        <v>6.8000000000000005E-2</v>
      </c>
    </row>
    <row r="6" spans="1:16" x14ac:dyDescent="0.25">
      <c r="B6">
        <v>50</v>
      </c>
      <c r="C6">
        <v>0.1391</v>
      </c>
      <c r="D6">
        <v>2</v>
      </c>
      <c r="H6">
        <v>60</v>
      </c>
      <c r="I6">
        <v>0.34799999999999998</v>
      </c>
      <c r="O6">
        <v>60</v>
      </c>
      <c r="P6">
        <v>8.5999999999999993E-2</v>
      </c>
    </row>
    <row r="7" spans="1:16" x14ac:dyDescent="0.25">
      <c r="B7">
        <v>60</v>
      </c>
      <c r="C7">
        <v>0.21609999999999999</v>
      </c>
      <c r="D7">
        <v>2</v>
      </c>
      <c r="H7">
        <v>70</v>
      </c>
      <c r="I7">
        <v>0.40300000000000002</v>
      </c>
      <c r="O7">
        <v>70</v>
      </c>
      <c r="P7">
        <v>0.10100000000000001</v>
      </c>
    </row>
    <row r="8" spans="1:16" x14ac:dyDescent="0.25">
      <c r="B8">
        <v>70</v>
      </c>
      <c r="C8">
        <v>0.32500000000000001</v>
      </c>
      <c r="D8">
        <v>2</v>
      </c>
      <c r="H8">
        <v>75</v>
      </c>
      <c r="I8">
        <v>0.42699999999999999</v>
      </c>
    </row>
    <row r="9" spans="1:16" x14ac:dyDescent="0.25">
      <c r="H9" t="s">
        <v>40</v>
      </c>
    </row>
    <row r="10" spans="1:16" x14ac:dyDescent="0.25">
      <c r="A10" t="s">
        <v>18</v>
      </c>
      <c r="B10" t="s">
        <v>0</v>
      </c>
      <c r="C10" t="s">
        <v>1</v>
      </c>
      <c r="D10" t="s">
        <v>4</v>
      </c>
      <c r="G10" t="s">
        <v>18</v>
      </c>
      <c r="H10" t="s">
        <v>0</v>
      </c>
      <c r="I10" t="s">
        <v>1</v>
      </c>
      <c r="J10" t="s">
        <v>2</v>
      </c>
      <c r="K10" t="s">
        <v>3</v>
      </c>
      <c r="L10" t="s">
        <v>24</v>
      </c>
      <c r="M10" t="s">
        <v>4</v>
      </c>
      <c r="O10" t="s">
        <v>0</v>
      </c>
      <c r="P10" t="s">
        <v>5</v>
      </c>
    </row>
    <row r="11" spans="1:16" x14ac:dyDescent="0.25">
      <c r="A11" t="s">
        <v>36</v>
      </c>
      <c r="B11">
        <v>20</v>
      </c>
      <c r="C11">
        <v>0</v>
      </c>
      <c r="D11">
        <v>2</v>
      </c>
      <c r="G11" t="s">
        <v>42</v>
      </c>
      <c r="H11">
        <v>25</v>
      </c>
      <c r="I11">
        <v>0</v>
      </c>
      <c r="J11">
        <v>0</v>
      </c>
      <c r="K11">
        <v>0</v>
      </c>
      <c r="L11">
        <v>0</v>
      </c>
      <c r="M11">
        <v>1</v>
      </c>
      <c r="O11">
        <v>25</v>
      </c>
      <c r="P11">
        <v>0</v>
      </c>
    </row>
    <row r="12" spans="1:16" x14ac:dyDescent="0.25">
      <c r="B12">
        <v>30</v>
      </c>
      <c r="C12">
        <f>0.69/100</f>
        <v>6.8999999999999999E-3</v>
      </c>
      <c r="D12">
        <v>2</v>
      </c>
      <c r="H12">
        <v>40</v>
      </c>
      <c r="I12">
        <v>1.4999999999999999E-2</v>
      </c>
      <c r="J12">
        <v>0</v>
      </c>
      <c r="K12">
        <v>4.0399999999999998E-2</v>
      </c>
      <c r="L12">
        <f>(K12-I12)/5</f>
        <v>5.0799999999999994E-3</v>
      </c>
      <c r="M12">
        <v>1</v>
      </c>
      <c r="O12">
        <v>40</v>
      </c>
      <c r="P12">
        <v>0.02</v>
      </c>
    </row>
    <row r="13" spans="1:16" x14ac:dyDescent="0.25">
      <c r="B13">
        <v>40</v>
      </c>
      <c r="C13">
        <f>4.78/100</f>
        <v>4.7800000000000002E-2</v>
      </c>
      <c r="D13">
        <v>2</v>
      </c>
      <c r="H13">
        <v>50</v>
      </c>
      <c r="I13">
        <v>0.159</v>
      </c>
      <c r="J13">
        <v>7.9000000000000001E-2</v>
      </c>
      <c r="K13">
        <v>0.23799999999999999</v>
      </c>
      <c r="L13">
        <f t="shared" ref="L13:L16" si="0">(K13-I13)/5</f>
        <v>1.5799999999999998E-2</v>
      </c>
      <c r="M13">
        <v>1</v>
      </c>
      <c r="O13">
        <v>50</v>
      </c>
      <c r="P13">
        <v>0.107</v>
      </c>
    </row>
    <row r="14" spans="1:16" x14ac:dyDescent="0.25">
      <c r="B14">
        <v>50</v>
      </c>
      <c r="C14">
        <f>19.03/100</f>
        <v>0.19030000000000002</v>
      </c>
      <c r="D14">
        <v>2</v>
      </c>
      <c r="H14">
        <v>60</v>
      </c>
      <c r="I14">
        <v>0.40899999999999997</v>
      </c>
      <c r="J14">
        <v>0.29199999999999998</v>
      </c>
      <c r="K14">
        <v>0.52600000000000002</v>
      </c>
      <c r="L14">
        <f t="shared" si="0"/>
        <v>2.3400000000000011E-2</v>
      </c>
      <c r="M14">
        <v>1</v>
      </c>
      <c r="O14">
        <v>60</v>
      </c>
      <c r="P14">
        <v>0.123</v>
      </c>
    </row>
    <row r="15" spans="1:16" x14ac:dyDescent="0.25">
      <c r="B15">
        <v>60</v>
      </c>
      <c r="C15">
        <f>30.06/100</f>
        <v>0.30059999999999998</v>
      </c>
      <c r="D15">
        <v>2</v>
      </c>
      <c r="H15">
        <v>70</v>
      </c>
      <c r="I15">
        <v>0.52700000000000002</v>
      </c>
      <c r="J15">
        <v>0.38700000000000001</v>
      </c>
      <c r="K15">
        <v>0.66800000000000004</v>
      </c>
      <c r="L15">
        <f t="shared" si="0"/>
        <v>2.8200000000000003E-2</v>
      </c>
      <c r="M15">
        <v>1</v>
      </c>
      <c r="O15">
        <v>70</v>
      </c>
      <c r="P15">
        <v>0.16900000000000001</v>
      </c>
    </row>
    <row r="16" spans="1:16" x14ac:dyDescent="0.25">
      <c r="B16">
        <v>70</v>
      </c>
      <c r="C16">
        <f>44.66/100</f>
        <v>0.44659999999999994</v>
      </c>
      <c r="D16">
        <v>2</v>
      </c>
      <c r="H16">
        <v>75</v>
      </c>
      <c r="I16">
        <v>0.56699999999999995</v>
      </c>
      <c r="J16">
        <v>0.41799999999999998</v>
      </c>
      <c r="K16">
        <v>0.71599999999999997</v>
      </c>
      <c r="L16">
        <f t="shared" si="0"/>
        <v>2.9800000000000004E-2</v>
      </c>
      <c r="M16">
        <v>1</v>
      </c>
    </row>
    <row r="18" spans="1:16" x14ac:dyDescent="0.25">
      <c r="B18" t="s">
        <v>28</v>
      </c>
      <c r="H18" t="s">
        <v>40</v>
      </c>
    </row>
    <row r="19" spans="1:16" x14ac:dyDescent="0.25">
      <c r="A19" t="s">
        <v>19</v>
      </c>
      <c r="B19" t="s">
        <v>0</v>
      </c>
      <c r="C19" t="s">
        <v>1</v>
      </c>
      <c r="D19" t="s">
        <v>29</v>
      </c>
      <c r="E19" t="s">
        <v>30</v>
      </c>
      <c r="F19" t="s">
        <v>4</v>
      </c>
      <c r="G19" t="s">
        <v>19</v>
      </c>
      <c r="H19" t="s">
        <v>0</v>
      </c>
      <c r="I19" t="s">
        <v>1</v>
      </c>
      <c r="J19" t="s">
        <v>2</v>
      </c>
      <c r="K19" t="s">
        <v>3</v>
      </c>
      <c r="L19" t="s">
        <v>24</v>
      </c>
      <c r="M19" t="s">
        <v>4</v>
      </c>
      <c r="O19" t="s">
        <v>0</v>
      </c>
      <c r="P19" t="s">
        <v>5</v>
      </c>
    </row>
    <row r="20" spans="1:16" x14ac:dyDescent="0.25">
      <c r="A20" t="s">
        <v>37</v>
      </c>
      <c r="B20">
        <v>50</v>
      </c>
      <c r="C20">
        <f>7/100</f>
        <v>7.0000000000000007E-2</v>
      </c>
      <c r="D20">
        <f>4/100</f>
        <v>0.04</v>
      </c>
      <c r="E20">
        <f>11/100</f>
        <v>0.11</v>
      </c>
      <c r="F20">
        <v>6</v>
      </c>
      <c r="G20" t="s">
        <v>41</v>
      </c>
      <c r="H20">
        <v>25</v>
      </c>
      <c r="I20">
        <v>0</v>
      </c>
      <c r="J20">
        <v>0</v>
      </c>
      <c r="K20">
        <v>0</v>
      </c>
      <c r="L20">
        <v>0</v>
      </c>
      <c r="M20">
        <v>1</v>
      </c>
      <c r="O20">
        <v>25</v>
      </c>
      <c r="P20">
        <v>0</v>
      </c>
    </row>
    <row r="21" spans="1:16" x14ac:dyDescent="0.25">
      <c r="A21" t="s">
        <v>38</v>
      </c>
      <c r="B21">
        <v>60</v>
      </c>
      <c r="C21">
        <f>14/100</f>
        <v>0.14000000000000001</v>
      </c>
      <c r="D21">
        <f>9/100</f>
        <v>0.09</v>
      </c>
      <c r="E21">
        <f>20/100</f>
        <v>0.2</v>
      </c>
      <c r="F21">
        <v>6</v>
      </c>
      <c r="H21">
        <v>40</v>
      </c>
      <c r="I21">
        <v>0</v>
      </c>
      <c r="J21">
        <v>0</v>
      </c>
      <c r="K21">
        <v>0</v>
      </c>
      <c r="L21">
        <v>0</v>
      </c>
      <c r="M21">
        <v>1</v>
      </c>
      <c r="O21">
        <v>40</v>
      </c>
      <c r="P21">
        <v>4.2000000000000003E-2</v>
      </c>
    </row>
    <row r="22" spans="1:16" x14ac:dyDescent="0.25">
      <c r="B22">
        <v>70</v>
      </c>
      <c r="C22">
        <f>26/100</f>
        <v>0.26</v>
      </c>
      <c r="D22">
        <f>18/100</f>
        <v>0.18</v>
      </c>
      <c r="E22">
        <f>36/100</f>
        <v>0.36</v>
      </c>
      <c r="F22">
        <v>6</v>
      </c>
      <c r="H22">
        <v>50</v>
      </c>
      <c r="I22">
        <v>0.154</v>
      </c>
      <c r="J22">
        <v>4.1000000000000002E-2</v>
      </c>
      <c r="K22">
        <v>0.26800000000000002</v>
      </c>
      <c r="L22">
        <f>(K22-I22)/5</f>
        <v>2.2800000000000004E-2</v>
      </c>
      <c r="M22">
        <v>1</v>
      </c>
      <c r="O22">
        <v>70</v>
      </c>
      <c r="P22">
        <v>0.13100000000000001</v>
      </c>
    </row>
    <row r="23" spans="1:16" x14ac:dyDescent="0.25">
      <c r="B23">
        <v>80</v>
      </c>
      <c r="C23">
        <f>44/100</f>
        <v>0.44</v>
      </c>
      <c r="D23">
        <f>30/100</f>
        <v>0.3</v>
      </c>
      <c r="E23">
        <f>58/100</f>
        <v>0.57999999999999996</v>
      </c>
      <c r="F23">
        <v>6</v>
      </c>
      <c r="H23">
        <v>60</v>
      </c>
      <c r="I23">
        <v>0.33200000000000002</v>
      </c>
      <c r="J23">
        <v>0.16500000000000001</v>
      </c>
      <c r="K23">
        <v>0.499</v>
      </c>
      <c r="L23">
        <f t="shared" ref="L23:L24" si="1">(K23-I23)/5</f>
        <v>3.3399999999999999E-2</v>
      </c>
      <c r="M23">
        <v>1</v>
      </c>
    </row>
    <row r="24" spans="1:16" x14ac:dyDescent="0.25">
      <c r="H24">
        <v>70</v>
      </c>
      <c r="I24">
        <v>0.46200000000000002</v>
      </c>
      <c r="J24">
        <v>0.27300000000000002</v>
      </c>
      <c r="K24">
        <v>0.65</v>
      </c>
      <c r="L24">
        <f t="shared" si="1"/>
        <v>3.7600000000000001E-2</v>
      </c>
      <c r="M24">
        <v>1</v>
      </c>
    </row>
    <row r="25" spans="1:16" x14ac:dyDescent="0.25">
      <c r="B25" t="s">
        <v>31</v>
      </c>
    </row>
    <row r="26" spans="1:16" x14ac:dyDescent="0.25">
      <c r="A26" t="s">
        <v>17</v>
      </c>
      <c r="B26" t="s">
        <v>0</v>
      </c>
      <c r="C26" t="s">
        <v>1</v>
      </c>
      <c r="D26" t="s">
        <v>29</v>
      </c>
      <c r="E26" t="s">
        <v>30</v>
      </c>
      <c r="F26" t="s">
        <v>4</v>
      </c>
    </row>
    <row r="27" spans="1:16" x14ac:dyDescent="0.25">
      <c r="A27" t="s">
        <v>34</v>
      </c>
      <c r="B27">
        <v>20</v>
      </c>
      <c r="C27">
        <v>0</v>
      </c>
      <c r="D27">
        <v>0</v>
      </c>
      <c r="E27">
        <v>0</v>
      </c>
      <c r="F27">
        <v>7</v>
      </c>
    </row>
    <row r="28" spans="1:16" x14ac:dyDescent="0.25">
      <c r="B28">
        <v>30</v>
      </c>
      <c r="C28">
        <v>0</v>
      </c>
      <c r="D28">
        <v>0</v>
      </c>
      <c r="E28">
        <v>0.01</v>
      </c>
      <c r="F28">
        <v>7</v>
      </c>
    </row>
    <row r="29" spans="1:16" x14ac:dyDescent="0.25">
      <c r="B29">
        <v>40</v>
      </c>
      <c r="C29">
        <v>0.01</v>
      </c>
      <c r="D29">
        <v>0</v>
      </c>
      <c r="E29">
        <v>0.04</v>
      </c>
      <c r="F29">
        <v>7</v>
      </c>
    </row>
    <row r="30" spans="1:16" x14ac:dyDescent="0.25">
      <c r="B30">
        <v>50</v>
      </c>
      <c r="C30">
        <v>0.09</v>
      </c>
      <c r="D30">
        <v>0.03</v>
      </c>
      <c r="E30">
        <v>0.19</v>
      </c>
      <c r="F30">
        <v>7</v>
      </c>
    </row>
    <row r="31" spans="1:16" x14ac:dyDescent="0.25">
      <c r="B31">
        <v>60</v>
      </c>
      <c r="C31">
        <v>0.32</v>
      </c>
      <c r="D31">
        <v>0.12</v>
      </c>
      <c r="E31">
        <v>0.55000000000000004</v>
      </c>
      <c r="F31">
        <v>7</v>
      </c>
    </row>
    <row r="32" spans="1:16" x14ac:dyDescent="0.25">
      <c r="B32">
        <v>70</v>
      </c>
      <c r="C32">
        <v>0.54</v>
      </c>
      <c r="D32">
        <v>0.2</v>
      </c>
      <c r="E32">
        <v>0.8</v>
      </c>
      <c r="F32">
        <v>7</v>
      </c>
    </row>
    <row r="33" spans="1:12" x14ac:dyDescent="0.25">
      <c r="B33">
        <v>80</v>
      </c>
      <c r="C33">
        <v>0.56999999999999995</v>
      </c>
      <c r="D33">
        <v>0.22</v>
      </c>
      <c r="E33">
        <v>0.82</v>
      </c>
      <c r="F33">
        <v>7</v>
      </c>
    </row>
    <row r="34" spans="1:12" x14ac:dyDescent="0.25">
      <c r="A34" t="s">
        <v>18</v>
      </c>
      <c r="B34" t="s">
        <v>0</v>
      </c>
      <c r="C34" t="s">
        <v>1</v>
      </c>
      <c r="D34" t="s">
        <v>29</v>
      </c>
      <c r="E34" t="s">
        <v>30</v>
      </c>
      <c r="F34" t="s">
        <v>4</v>
      </c>
    </row>
    <row r="35" spans="1:12" x14ac:dyDescent="0.25">
      <c r="A35" t="s">
        <v>33</v>
      </c>
      <c r="B35">
        <v>20</v>
      </c>
      <c r="C35">
        <v>0</v>
      </c>
      <c r="D35">
        <v>0</v>
      </c>
      <c r="E35">
        <v>0</v>
      </c>
      <c r="F35">
        <v>7</v>
      </c>
    </row>
    <row r="36" spans="1:12" x14ac:dyDescent="0.25">
      <c r="B36">
        <v>30</v>
      </c>
      <c r="C36">
        <v>0</v>
      </c>
      <c r="D36">
        <v>0</v>
      </c>
      <c r="E36">
        <v>0.01</v>
      </c>
      <c r="F36">
        <v>7</v>
      </c>
    </row>
    <row r="37" spans="1:12" x14ac:dyDescent="0.25">
      <c r="B37">
        <v>40</v>
      </c>
      <c r="C37">
        <v>0.02</v>
      </c>
      <c r="D37">
        <v>0</v>
      </c>
      <c r="E37">
        <v>7.0000000000000007E-2</v>
      </c>
      <c r="F37">
        <v>7</v>
      </c>
    </row>
    <row r="38" spans="1:12" x14ac:dyDescent="0.25">
      <c r="B38">
        <v>50</v>
      </c>
      <c r="C38">
        <v>0.08</v>
      </c>
      <c r="D38">
        <v>0.03</v>
      </c>
      <c r="E38">
        <v>0.21</v>
      </c>
      <c r="F38">
        <v>7</v>
      </c>
    </row>
    <row r="39" spans="1:12" x14ac:dyDescent="0.25">
      <c r="B39">
        <v>60</v>
      </c>
      <c r="C39">
        <v>0.18</v>
      </c>
      <c r="D39">
        <v>0.08</v>
      </c>
      <c r="E39">
        <v>0.53</v>
      </c>
      <c r="F39">
        <v>7</v>
      </c>
    </row>
    <row r="40" spans="1:12" x14ac:dyDescent="0.25">
      <c r="B40">
        <v>70</v>
      </c>
      <c r="C40">
        <v>0.21</v>
      </c>
      <c r="D40">
        <v>0.08</v>
      </c>
      <c r="E40">
        <v>0.77</v>
      </c>
      <c r="F40">
        <v>7</v>
      </c>
    </row>
    <row r="41" spans="1:12" x14ac:dyDescent="0.25">
      <c r="B41">
        <v>80</v>
      </c>
      <c r="C41">
        <v>0.21</v>
      </c>
      <c r="D41">
        <v>0.09</v>
      </c>
      <c r="E41">
        <v>0.82</v>
      </c>
      <c r="F41">
        <v>7</v>
      </c>
    </row>
    <row r="42" spans="1:12" x14ac:dyDescent="0.25">
      <c r="A42" t="s">
        <v>19</v>
      </c>
      <c r="B42" t="s">
        <v>0</v>
      </c>
      <c r="C42" t="s">
        <v>1</v>
      </c>
      <c r="D42" t="s">
        <v>29</v>
      </c>
      <c r="E42" t="s">
        <v>30</v>
      </c>
      <c r="F42" t="s">
        <v>4</v>
      </c>
      <c r="K42" t="s">
        <v>0</v>
      </c>
      <c r="L42" t="s">
        <v>5</v>
      </c>
    </row>
    <row r="43" spans="1:12" x14ac:dyDescent="0.25">
      <c r="A43" t="s">
        <v>39</v>
      </c>
      <c r="B43">
        <v>20</v>
      </c>
      <c r="C43">
        <v>0</v>
      </c>
      <c r="D43">
        <v>0</v>
      </c>
      <c r="E43">
        <v>0</v>
      </c>
      <c r="F43">
        <v>7</v>
      </c>
      <c r="K43">
        <v>25</v>
      </c>
      <c r="L43">
        <v>0</v>
      </c>
    </row>
    <row r="44" spans="1:12" x14ac:dyDescent="0.25">
      <c r="B44">
        <v>30</v>
      </c>
      <c r="C44">
        <v>0</v>
      </c>
      <c r="D44">
        <v>0</v>
      </c>
      <c r="E44">
        <v>0</v>
      </c>
      <c r="F44">
        <v>7</v>
      </c>
      <c r="K44">
        <v>40</v>
      </c>
      <c r="L44">
        <v>4.2000000000000003E-2</v>
      </c>
    </row>
    <row r="45" spans="1:12" x14ac:dyDescent="0.25">
      <c r="B45">
        <v>40</v>
      </c>
      <c r="C45">
        <v>0.01</v>
      </c>
      <c r="D45">
        <v>0</v>
      </c>
      <c r="E45">
        <v>0.02</v>
      </c>
      <c r="F45">
        <v>7</v>
      </c>
      <c r="K45">
        <v>70</v>
      </c>
      <c r="L45">
        <v>0.13100000000000001</v>
      </c>
    </row>
    <row r="46" spans="1:12" x14ac:dyDescent="0.25">
      <c r="B46">
        <v>50</v>
      </c>
      <c r="C46">
        <v>0.03</v>
      </c>
      <c r="D46">
        <v>0.01</v>
      </c>
      <c r="E46">
        <v>0.08</v>
      </c>
      <c r="F46">
        <v>7</v>
      </c>
    </row>
    <row r="47" spans="1:12" x14ac:dyDescent="0.25">
      <c r="B47">
        <v>60</v>
      </c>
      <c r="C47">
        <v>0.09</v>
      </c>
      <c r="D47">
        <v>0.05</v>
      </c>
      <c r="E47">
        <v>0.19</v>
      </c>
      <c r="F47">
        <v>7</v>
      </c>
    </row>
    <row r="48" spans="1:12" x14ac:dyDescent="0.25">
      <c r="B48">
        <v>70</v>
      </c>
      <c r="C48">
        <v>0.16</v>
      </c>
      <c r="D48">
        <v>0.08</v>
      </c>
      <c r="E48">
        <v>0.32</v>
      </c>
      <c r="F48">
        <v>7</v>
      </c>
    </row>
    <row r="49" spans="2:6" x14ac:dyDescent="0.25">
      <c r="B49">
        <v>80</v>
      </c>
      <c r="C49">
        <v>0.17</v>
      </c>
      <c r="D49">
        <v>0.08</v>
      </c>
      <c r="E49">
        <v>0.47</v>
      </c>
      <c r="F4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1" sqref="D31"/>
    </sheetView>
  </sheetViews>
  <sheetFormatPr defaultRowHeight="15" x14ac:dyDescent="0.25"/>
  <cols>
    <col min="3" max="3" width="16.140625" customWidth="1"/>
    <col min="4" max="4" width="18" customWidth="1"/>
    <col min="5" max="5" width="15.85546875" customWidth="1"/>
    <col min="6" max="6" width="1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47</v>
      </c>
    </row>
    <row r="3" spans="1:7" x14ac:dyDescent="0.25">
      <c r="A3">
        <v>30</v>
      </c>
      <c r="B3">
        <v>0</v>
      </c>
      <c r="C3">
        <v>0</v>
      </c>
      <c r="D3">
        <v>2.5999999999999999E-2</v>
      </c>
      <c r="E3">
        <v>0</v>
      </c>
      <c r="F3">
        <f>D3/5</f>
        <v>5.1999999999999998E-3</v>
      </c>
    </row>
    <row r="4" spans="1:7" x14ac:dyDescent="0.25">
      <c r="A4">
        <v>40</v>
      </c>
      <c r="B4">
        <v>1.9E-2</v>
      </c>
      <c r="C4">
        <v>8.0000000000000002E-3</v>
      </c>
      <c r="D4">
        <v>4.8000000000000001E-2</v>
      </c>
      <c r="E4">
        <f>(B4-C4)/5</f>
        <v>2.1999999999999997E-3</v>
      </c>
      <c r="F4">
        <f>(D4-B4)/5</f>
        <v>5.8000000000000005E-3</v>
      </c>
    </row>
    <row r="5" spans="1:7" x14ac:dyDescent="0.25">
      <c r="A5">
        <v>50</v>
      </c>
      <c r="B5">
        <v>0.14699999999999999</v>
      </c>
      <c r="C5">
        <v>0.11</v>
      </c>
      <c r="D5">
        <v>0.19500000000000001</v>
      </c>
      <c r="E5">
        <f t="shared" ref="E5:E8" si="0">(B5-C5)/5</f>
        <v>7.3999999999999986E-3</v>
      </c>
      <c r="F5">
        <f t="shared" ref="F5:F8" si="1">(D5-B5)/5</f>
        <v>9.6000000000000026E-3</v>
      </c>
    </row>
    <row r="6" spans="1:7" x14ac:dyDescent="0.25">
      <c r="A6">
        <v>60</v>
      </c>
      <c r="B6">
        <v>0.27300000000000002</v>
      </c>
      <c r="C6">
        <v>0.221</v>
      </c>
      <c r="D6">
        <v>0.33600000000000002</v>
      </c>
      <c r="E6">
        <f t="shared" si="0"/>
        <v>1.0400000000000003E-2</v>
      </c>
      <c r="F6">
        <f t="shared" si="1"/>
        <v>1.26E-2</v>
      </c>
    </row>
    <row r="7" spans="1:7" x14ac:dyDescent="0.25">
      <c r="A7">
        <v>70</v>
      </c>
      <c r="B7">
        <v>0.35199999999999998</v>
      </c>
      <c r="C7">
        <v>0.28799999999999998</v>
      </c>
      <c r="D7">
        <v>0.434</v>
      </c>
      <c r="E7">
        <f t="shared" si="0"/>
        <v>1.2800000000000001E-2</v>
      </c>
      <c r="F7">
        <f t="shared" si="1"/>
        <v>1.6400000000000005E-2</v>
      </c>
    </row>
    <row r="8" spans="1:7" x14ac:dyDescent="0.25">
      <c r="A8">
        <v>75</v>
      </c>
      <c r="B8">
        <v>0.37</v>
      </c>
      <c r="C8">
        <v>0.30099999999999999</v>
      </c>
      <c r="D8">
        <v>0.46500000000000002</v>
      </c>
      <c r="E8">
        <f t="shared" si="0"/>
        <v>1.3800000000000002E-2</v>
      </c>
      <c r="F8">
        <f t="shared" si="1"/>
        <v>1.9000000000000006E-2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4" sqref="B4:B8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47</v>
      </c>
    </row>
    <row r="3" spans="1:7" x14ac:dyDescent="0.25">
      <c r="A3">
        <v>30</v>
      </c>
      <c r="B3">
        <v>0</v>
      </c>
      <c r="C3">
        <v>0</v>
      </c>
      <c r="D3">
        <v>2.5999999999999999E-2</v>
      </c>
      <c r="E3">
        <v>0</v>
      </c>
      <c r="F3">
        <f>D3/5</f>
        <v>5.1999999999999998E-3</v>
      </c>
    </row>
    <row r="4" spans="1:7" x14ac:dyDescent="0.25">
      <c r="A4">
        <v>40</v>
      </c>
      <c r="B4">
        <v>0.02</v>
      </c>
      <c r="C4">
        <v>8.9999999999999993E-3</v>
      </c>
      <c r="D4">
        <v>0.05</v>
      </c>
      <c r="E4">
        <f>(B4-C4)/5</f>
        <v>2.2000000000000001E-3</v>
      </c>
      <c r="F4">
        <f>(D4-B4)/5</f>
        <v>6.0000000000000001E-3</v>
      </c>
    </row>
    <row r="5" spans="1:7" x14ac:dyDescent="0.25">
      <c r="A5">
        <v>50</v>
      </c>
      <c r="B5">
        <v>6.0999999999999999E-2</v>
      </c>
      <c r="C5">
        <v>3.7999999999999999E-2</v>
      </c>
      <c r="D5">
        <v>9.8000000000000004E-2</v>
      </c>
      <c r="E5">
        <f t="shared" ref="E5:E8" si="0">(B5-C5)/5</f>
        <v>4.5999999999999999E-3</v>
      </c>
      <c r="F5">
        <f t="shared" ref="F5:F8" si="1">(D5-B5)/5</f>
        <v>7.4000000000000012E-3</v>
      </c>
    </row>
    <row r="6" spans="1:7" x14ac:dyDescent="0.25">
      <c r="A6">
        <v>60</v>
      </c>
      <c r="B6">
        <v>0.10100000000000001</v>
      </c>
      <c r="C6">
        <v>6.8000000000000005E-2</v>
      </c>
      <c r="D6">
        <v>0.151</v>
      </c>
      <c r="E6">
        <f t="shared" si="0"/>
        <v>6.6E-3</v>
      </c>
      <c r="F6">
        <f t="shared" si="1"/>
        <v>9.9999999999999985E-3</v>
      </c>
    </row>
    <row r="7" spans="1:7" x14ac:dyDescent="0.25">
      <c r="A7">
        <v>70</v>
      </c>
      <c r="B7">
        <v>0.11</v>
      </c>
      <c r="C7">
        <v>7.3999999999999996E-2</v>
      </c>
      <c r="D7">
        <v>0.17100000000000001</v>
      </c>
      <c r="E7">
        <f t="shared" si="0"/>
        <v>7.2000000000000007E-3</v>
      </c>
      <c r="F7">
        <f t="shared" si="1"/>
        <v>1.2200000000000003E-2</v>
      </c>
    </row>
    <row r="8" spans="1:7" x14ac:dyDescent="0.25">
      <c r="A8">
        <v>75</v>
      </c>
      <c r="B8">
        <f>B7+0.01</f>
        <v>0.12</v>
      </c>
      <c r="C8">
        <f>C7+0.01</f>
        <v>8.3999999999999991E-2</v>
      </c>
      <c r="D8">
        <v>0.19700000000000001</v>
      </c>
      <c r="E8">
        <f t="shared" si="0"/>
        <v>7.2000000000000007E-3</v>
      </c>
      <c r="F8">
        <f t="shared" si="1"/>
        <v>1.5400000000000002E-2</v>
      </c>
      <c r="G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3" sqref="B3:B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48</v>
      </c>
    </row>
    <row r="3" spans="1:7" x14ac:dyDescent="0.25">
      <c r="A3">
        <v>30</v>
      </c>
      <c r="B3">
        <v>0</v>
      </c>
      <c r="C3">
        <v>0</v>
      </c>
      <c r="D3">
        <v>3.3000000000000002E-2</v>
      </c>
      <c r="E3">
        <v>0</v>
      </c>
      <c r="F3">
        <f>D3/5</f>
        <v>6.6E-3</v>
      </c>
    </row>
    <row r="4" spans="1:7" x14ac:dyDescent="0.25">
      <c r="A4">
        <v>40</v>
      </c>
      <c r="B4">
        <v>2.3E-2</v>
      </c>
      <c r="C4">
        <v>8.9999999999999993E-3</v>
      </c>
      <c r="D4">
        <v>6.2E-2</v>
      </c>
      <c r="E4">
        <f>(B4-C4)/5</f>
        <v>2.8E-3</v>
      </c>
      <c r="F4">
        <f>(D4-B4)/5</f>
        <v>7.7999999999999996E-3</v>
      </c>
    </row>
    <row r="5" spans="1:7" x14ac:dyDescent="0.25">
      <c r="A5">
        <v>50</v>
      </c>
      <c r="B5">
        <v>0.17499999999999999</v>
      </c>
      <c r="C5">
        <v>0.128</v>
      </c>
      <c r="D5">
        <v>0.23699999999999999</v>
      </c>
      <c r="E5">
        <f t="shared" ref="E5:E8" si="0">(B5-C5)/5</f>
        <v>9.3999999999999969E-3</v>
      </c>
      <c r="F5">
        <f t="shared" ref="F5:F8" si="1">(D5-B5)/5</f>
        <v>1.24E-2</v>
      </c>
    </row>
    <row r="6" spans="1:7" x14ac:dyDescent="0.25">
      <c r="A6">
        <v>60</v>
      </c>
      <c r="B6">
        <v>0.38</v>
      </c>
      <c r="C6">
        <v>0.309</v>
      </c>
      <c r="D6">
        <v>0.46200000000000002</v>
      </c>
      <c r="E6">
        <f t="shared" si="0"/>
        <v>1.4200000000000001E-2</v>
      </c>
      <c r="F6">
        <f t="shared" si="1"/>
        <v>1.6400000000000005E-2</v>
      </c>
    </row>
    <row r="7" spans="1:7" x14ac:dyDescent="0.25">
      <c r="A7">
        <v>70</v>
      </c>
      <c r="B7">
        <v>0.46500000000000002</v>
      </c>
      <c r="C7">
        <v>0.38300000000000001</v>
      </c>
      <c r="D7">
        <v>0.56299999999999994</v>
      </c>
      <c r="E7">
        <f t="shared" si="0"/>
        <v>1.6400000000000005E-2</v>
      </c>
      <c r="F7">
        <f t="shared" si="1"/>
        <v>1.9599999999999985E-2</v>
      </c>
    </row>
    <row r="8" spans="1:7" x14ac:dyDescent="0.25">
      <c r="A8">
        <v>75</v>
      </c>
      <c r="B8">
        <v>0.48899999999999999</v>
      </c>
      <c r="C8">
        <v>0.40200000000000002</v>
      </c>
      <c r="D8">
        <v>0.60699999999999998</v>
      </c>
      <c r="E8">
        <f t="shared" si="0"/>
        <v>1.7399999999999992E-2</v>
      </c>
      <c r="F8">
        <f t="shared" si="1"/>
        <v>2.3599999999999999E-2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:B7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48</v>
      </c>
    </row>
    <row r="3" spans="1:7" x14ac:dyDescent="0.25">
      <c r="A3">
        <v>30</v>
      </c>
      <c r="B3">
        <v>0</v>
      </c>
      <c r="C3">
        <v>0</v>
      </c>
      <c r="D3">
        <v>3.3000000000000002E-2</v>
      </c>
      <c r="E3">
        <v>0</v>
      </c>
      <c r="F3">
        <f>D3/5</f>
        <v>6.6E-3</v>
      </c>
    </row>
    <row r="4" spans="1:7" x14ac:dyDescent="0.25">
      <c r="A4">
        <v>40</v>
      </c>
      <c r="B4">
        <v>2.1999999999999999E-2</v>
      </c>
      <c r="C4">
        <v>8.9999999999999993E-3</v>
      </c>
      <c r="D4">
        <v>0.06</v>
      </c>
      <c r="E4">
        <f>(B4-C4)/5</f>
        <v>2.5999999999999999E-3</v>
      </c>
      <c r="F4">
        <f>(D4-B4)/5</f>
        <v>7.6E-3</v>
      </c>
    </row>
    <row r="5" spans="1:7" x14ac:dyDescent="0.25">
      <c r="A5">
        <v>50</v>
      </c>
      <c r="B5">
        <v>0.105</v>
      </c>
      <c r="C5">
        <v>6.9000000000000006E-2</v>
      </c>
      <c r="D5">
        <v>0.157</v>
      </c>
      <c r="E5">
        <f t="shared" ref="E5:E7" si="0">(B5-C5)/5</f>
        <v>7.1999999999999981E-3</v>
      </c>
      <c r="F5">
        <f t="shared" ref="F5:F7" si="1">(D5-B5)/5</f>
        <v>1.0400000000000001E-2</v>
      </c>
    </row>
    <row r="6" spans="1:7" x14ac:dyDescent="0.25">
      <c r="A6">
        <v>60</v>
      </c>
      <c r="B6">
        <v>0.126</v>
      </c>
      <c r="C6">
        <v>8.5000000000000006E-2</v>
      </c>
      <c r="D6">
        <v>0.184</v>
      </c>
      <c r="E6">
        <f t="shared" si="0"/>
        <v>8.199999999999999E-3</v>
      </c>
      <c r="F6">
        <f t="shared" si="1"/>
        <v>1.1599999999999999E-2</v>
      </c>
    </row>
    <row r="7" spans="1:7" x14ac:dyDescent="0.25">
      <c r="A7">
        <v>75</v>
      </c>
      <c r="B7">
        <v>0.17399999999999999</v>
      </c>
      <c r="C7">
        <v>0.11799999999999999</v>
      </c>
      <c r="D7">
        <v>0.312</v>
      </c>
      <c r="E7">
        <f t="shared" si="0"/>
        <v>1.1199999999999998E-2</v>
      </c>
      <c r="F7">
        <f t="shared" si="1"/>
        <v>2.7600000000000003E-2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3" sqref="B3:B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47</v>
      </c>
    </row>
    <row r="3" spans="1:7" x14ac:dyDescent="0.25">
      <c r="A3">
        <v>30</v>
      </c>
      <c r="B3">
        <v>0</v>
      </c>
      <c r="C3">
        <v>0</v>
      </c>
      <c r="D3">
        <v>0.22600000000000001</v>
      </c>
      <c r="E3">
        <v>0</v>
      </c>
      <c r="F3">
        <f>D3/5</f>
        <v>4.5200000000000004E-2</v>
      </c>
    </row>
    <row r="4" spans="1:7" x14ac:dyDescent="0.25">
      <c r="A4">
        <v>40</v>
      </c>
      <c r="B4">
        <v>2.3E-2</v>
      </c>
      <c r="C4">
        <v>4.0000000000000001E-3</v>
      </c>
      <c r="D4">
        <v>0.246</v>
      </c>
      <c r="E4">
        <f>(B4-C4)/5</f>
        <v>3.8E-3</v>
      </c>
      <c r="F4">
        <f>(D4-B4)/5</f>
        <v>4.4600000000000001E-2</v>
      </c>
    </row>
    <row r="5" spans="1:7" x14ac:dyDescent="0.25">
      <c r="A5">
        <v>50</v>
      </c>
      <c r="B5">
        <v>0.126</v>
      </c>
      <c r="C5">
        <v>6.3E-2</v>
      </c>
      <c r="D5">
        <v>0.33100000000000002</v>
      </c>
      <c r="E5">
        <f t="shared" ref="E5:E8" si="0">(B5-C5)/5</f>
        <v>1.26E-2</v>
      </c>
      <c r="F5">
        <f t="shared" ref="F5:F8" si="1">(D5-B5)/5</f>
        <v>4.1000000000000002E-2</v>
      </c>
    </row>
    <row r="6" spans="1:7" x14ac:dyDescent="0.25">
      <c r="A6">
        <v>60</v>
      </c>
      <c r="B6">
        <v>0.28299999999999997</v>
      </c>
      <c r="C6">
        <v>0.182</v>
      </c>
      <c r="D6">
        <v>0.46500000000000002</v>
      </c>
      <c r="E6">
        <f t="shared" si="0"/>
        <v>2.0199999999999996E-2</v>
      </c>
      <c r="F6">
        <f t="shared" si="1"/>
        <v>3.6400000000000009E-2</v>
      </c>
    </row>
    <row r="7" spans="1:7" x14ac:dyDescent="0.25">
      <c r="A7">
        <v>70</v>
      </c>
      <c r="B7">
        <v>0.41099999999999998</v>
      </c>
      <c r="C7">
        <v>0.28599999999999998</v>
      </c>
      <c r="D7">
        <v>0.57899999999999996</v>
      </c>
      <c r="E7">
        <f t="shared" si="0"/>
        <v>2.5000000000000001E-2</v>
      </c>
      <c r="F7">
        <f t="shared" si="1"/>
        <v>3.3599999999999998E-2</v>
      </c>
    </row>
    <row r="8" spans="1:7" x14ac:dyDescent="0.25">
      <c r="A8">
        <v>75</v>
      </c>
      <c r="B8">
        <f>B7+0.01</f>
        <v>0.42099999999999999</v>
      </c>
      <c r="C8">
        <f t="shared" ref="C8:D8" si="2">C7+0.01</f>
        <v>0.29599999999999999</v>
      </c>
      <c r="D8">
        <f t="shared" si="2"/>
        <v>0.58899999999999997</v>
      </c>
      <c r="E8">
        <f t="shared" si="0"/>
        <v>2.5000000000000001E-2</v>
      </c>
      <c r="F8">
        <f t="shared" si="1"/>
        <v>3.3599999999999998E-2</v>
      </c>
      <c r="G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:B7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47</v>
      </c>
    </row>
    <row r="3" spans="1:7" x14ac:dyDescent="0.25">
      <c r="A3">
        <v>30</v>
      </c>
      <c r="B3">
        <v>0</v>
      </c>
      <c r="C3">
        <v>0</v>
      </c>
      <c r="D3">
        <v>0</v>
      </c>
      <c r="E3">
        <v>0</v>
      </c>
      <c r="F3">
        <f>D3</f>
        <v>0</v>
      </c>
    </row>
    <row r="4" spans="1:7" x14ac:dyDescent="0.25">
      <c r="A4">
        <v>40</v>
      </c>
      <c r="B4">
        <v>2.3E-2</v>
      </c>
      <c r="C4">
        <v>4.0000000000000001E-3</v>
      </c>
      <c r="D4">
        <v>0.123</v>
      </c>
      <c r="E4">
        <f>(B4-C4)/5</f>
        <v>3.8E-3</v>
      </c>
      <c r="F4">
        <f>(D4-B4)/5</f>
        <v>0.02</v>
      </c>
    </row>
    <row r="5" spans="1:7" x14ac:dyDescent="0.25">
      <c r="A5">
        <f>40+15</f>
        <v>55</v>
      </c>
      <c r="B5">
        <f>B4+((B6-B4)/2)</f>
        <v>6.5500000000000003E-2</v>
      </c>
      <c r="C5">
        <f t="shared" ref="C5:D5" si="0">C4+((C6-C4)/2)</f>
        <v>2.0500000000000001E-2</v>
      </c>
      <c r="D5">
        <f t="shared" si="0"/>
        <v>0.22600000000000001</v>
      </c>
      <c r="E5">
        <f t="shared" ref="E5:E6" si="1">(B5-C5)/5</f>
        <v>8.9999999999999993E-3</v>
      </c>
      <c r="F5">
        <f t="shared" ref="F5:F6" si="2">(D5-B5)/5</f>
        <v>3.2100000000000004E-2</v>
      </c>
    </row>
    <row r="6" spans="1:7" x14ac:dyDescent="0.25">
      <c r="A6">
        <v>70</v>
      </c>
      <c r="B6">
        <v>0.108</v>
      </c>
      <c r="C6">
        <v>3.6999999999999998E-2</v>
      </c>
      <c r="D6">
        <v>0.32900000000000001</v>
      </c>
      <c r="E6">
        <f t="shared" si="1"/>
        <v>1.4200000000000001E-2</v>
      </c>
      <c r="F6">
        <f t="shared" si="2"/>
        <v>4.4200000000000003E-2</v>
      </c>
    </row>
    <row r="7" spans="1:7" x14ac:dyDescent="0.25">
      <c r="A7">
        <v>75</v>
      </c>
      <c r="B7">
        <f>B6+0.01</f>
        <v>0.11799999999999999</v>
      </c>
      <c r="C7">
        <f>C6+0.01</f>
        <v>4.7E-2</v>
      </c>
      <c r="D7">
        <f>D6+0.01</f>
        <v>0.33900000000000002</v>
      </c>
      <c r="E7">
        <f t="shared" ref="E7" si="3">(B7-C7)/5</f>
        <v>1.4199999999999999E-2</v>
      </c>
      <c r="F7">
        <f t="shared" ref="F7" si="4">(D7-B7)/5</f>
        <v>4.4200000000000003E-2</v>
      </c>
      <c r="G7" t="s">
        <v>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43" sqref="E4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43</v>
      </c>
      <c r="G1" t="s">
        <v>46</v>
      </c>
    </row>
    <row r="2" spans="1:7" x14ac:dyDescent="0.25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 t="s">
        <v>49</v>
      </c>
    </row>
    <row r="3" spans="1:7" x14ac:dyDescent="0.25">
      <c r="A3">
        <v>30</v>
      </c>
      <c r="B3">
        <v>0</v>
      </c>
      <c r="C3">
        <v>0</v>
      </c>
      <c r="D3">
        <v>0</v>
      </c>
      <c r="E3">
        <v>0</v>
      </c>
      <c r="F3">
        <v>0</v>
      </c>
    </row>
    <row r="4" spans="1:7" x14ac:dyDescent="0.25">
      <c r="A4">
        <v>40</v>
      </c>
      <c r="B4">
        <v>1.9E-3</v>
      </c>
      <c r="C4">
        <v>0</v>
      </c>
      <c r="D4">
        <v>3.8E-3</v>
      </c>
      <c r="E4">
        <f>(B4-C4)/5</f>
        <v>3.8000000000000002E-4</v>
      </c>
      <c r="F4">
        <f>D4/5</f>
        <v>7.6000000000000004E-4</v>
      </c>
    </row>
    <row r="5" spans="1:7" x14ac:dyDescent="0.25">
      <c r="A5">
        <v>50</v>
      </c>
      <c r="B5">
        <v>6.8999999999999999E-3</v>
      </c>
      <c r="C5">
        <v>0</v>
      </c>
      <c r="D5">
        <v>1.38E-2</v>
      </c>
      <c r="E5">
        <f>(B5-C5)/5</f>
        <v>1.3799999999999999E-3</v>
      </c>
      <c r="F5">
        <f>(D5-B5)/5</f>
        <v>1.3799999999999999E-3</v>
      </c>
    </row>
    <row r="6" spans="1:7" x14ac:dyDescent="0.25">
      <c r="A6">
        <v>60</v>
      </c>
      <c r="B6">
        <v>7.1099999999999997E-2</v>
      </c>
      <c r="C6">
        <v>5.1999999999999963E-3</v>
      </c>
      <c r="D6">
        <v>0.13700000000000001</v>
      </c>
      <c r="E6">
        <f t="shared" ref="E6:E7" si="0">(B6-C6)/5</f>
        <v>1.3180000000000001E-2</v>
      </c>
      <c r="F6">
        <f t="shared" ref="F6:F7" si="1">(D6-B6)/5</f>
        <v>1.3180000000000002E-2</v>
      </c>
    </row>
    <row r="7" spans="1:7" x14ac:dyDescent="0.25">
      <c r="A7">
        <v>70</v>
      </c>
      <c r="B7">
        <v>0.1178</v>
      </c>
      <c r="C7">
        <v>3.5600000000000007E-2</v>
      </c>
      <c r="D7">
        <v>0.2</v>
      </c>
      <c r="E7">
        <f t="shared" si="0"/>
        <v>1.644E-2</v>
      </c>
      <c r="F7">
        <f t="shared" si="1"/>
        <v>1.6440000000000003E-2</v>
      </c>
    </row>
    <row r="8" spans="1:7" x14ac:dyDescent="0.25">
      <c r="A8">
        <v>75</v>
      </c>
      <c r="B8">
        <f>B7+0.01</f>
        <v>0.1278</v>
      </c>
      <c r="C8">
        <f t="shared" ref="C8:D8" si="2">C7+0.01</f>
        <v>4.5600000000000009E-2</v>
      </c>
      <c r="D8">
        <f t="shared" si="2"/>
        <v>0.21000000000000002</v>
      </c>
      <c r="E8">
        <f t="shared" ref="E8" si="3">(B8-C8)/5</f>
        <v>1.644E-2</v>
      </c>
      <c r="F8">
        <f t="shared" ref="F8" si="4">(D8-B8)/5</f>
        <v>1.6440000000000003E-2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summary_reference</vt:lpstr>
      <vt:lpstr>other_EC_risk_data</vt:lpstr>
      <vt:lpstr>MLH1EC</vt:lpstr>
      <vt:lpstr>MLH1OC</vt:lpstr>
      <vt:lpstr>MSH2EC</vt:lpstr>
      <vt:lpstr>MSH2OC</vt:lpstr>
      <vt:lpstr>MSH6EC</vt:lpstr>
      <vt:lpstr>MSH6OC</vt:lpstr>
      <vt:lpstr>PMS2EC</vt:lpstr>
      <vt:lpstr>PMS2OC</vt:lpstr>
      <vt:lpstr>refs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Silver, Elisabeth R.</dc:creator>
  <cp:keywords/>
  <dc:description/>
  <cp:lastModifiedBy>Windows User</cp:lastModifiedBy>
  <cp:revision/>
  <dcterms:created xsi:type="dcterms:W3CDTF">2019-06-19T20:43:34Z</dcterms:created>
  <dcterms:modified xsi:type="dcterms:W3CDTF">2020-03-03T18:45:55Z</dcterms:modified>
  <cp:category/>
  <cp:contentStatus/>
</cp:coreProperties>
</file>