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DieseArbeitsmappe" defaultThemeVersion="166925"/>
  <xr:revisionPtr revIDLastSave="0" documentId="8_{370F53D0-C64B-48BD-8A70-8EBEB3BA74BC}" xr6:coauthVersionLast="47" xr6:coauthVersionMax="47" xr10:uidLastSave="{00000000-0000-0000-0000-000000000000}"/>
  <bookViews>
    <workbookView xWindow="2595" yWindow="4080" windowWidth="21600" windowHeight="11385" xr2:uid="{00000000-000D-0000-FFFF-FFFF00000000}"/>
  </bookViews>
  <sheets>
    <sheet name="POP-Form" sheetId="9" r:id="rId1"/>
    <sheet name="HA" sheetId="19" state="hidden" r:id="rId2"/>
    <sheet name="Whitelist_HA" sheetId="20" state="hidden" r:id="rId3"/>
    <sheet name="Blacklist_HA" sheetId="21" state="hidden" r:id="rId4"/>
    <sheet name="dropdown etc" sheetId="18" state="hidden" r:id="rId5"/>
  </sheets>
  <definedNames>
    <definedName name="Additional_remark">#REF!</definedName>
    <definedName name="antibody" localSheetId="0">#REF!</definedName>
    <definedName name="BCT" localSheetId="0">'POP-Form'!#REF!</definedName>
    <definedName name="BCT_1">#REF!</definedName>
    <definedName name="BCT_F_EFA">#REF!</definedName>
    <definedName name="BCT_F_name">#REF!</definedName>
    <definedName name="BCT_remark">'POP-Form'!#REF!</definedName>
    <definedName name="BCT_remark_parameter_8">#REF!</definedName>
    <definedName name="Bioburden1_Y_N">#REF!</definedName>
    <definedName name="Bioburden2_Y_N">#REF!</definedName>
    <definedName name="blood_product">#REF!</definedName>
    <definedName name="BRF_Leachables_Testing">'POP-Form'!$AD$92</definedName>
    <definedName name="BRF1_article">'POP-Form'!#REF!</definedName>
    <definedName name="BRF1_batch_max">'POP-Form'!#REF!</definedName>
    <definedName name="BRF1_batch_min">'POP-Form'!#REF!</definedName>
    <definedName name="BRF1_EFA">'POP-Form'!#REF!</definedName>
    <definedName name="BRF1_name">'POP-Form'!#REF!</definedName>
    <definedName name="BRF2_article">'POP-Form'!#REF!</definedName>
    <definedName name="BRF2_batch_max">'POP-Form'!#REF!</definedName>
    <definedName name="BRF2_batch_min">'POP-Form'!#REF!</definedName>
    <definedName name="BRF2_EFA">'POP-Form'!#REF!</definedName>
    <definedName name="BRF2_name">'POP-Form'!#REF!</definedName>
    <definedName name="BubblePoint">'POP-Form'!$K$85</definedName>
    <definedName name="Burst_Y_N">#REF!</definedName>
    <definedName name="CAS_1">'POP-Form'!$W$29</definedName>
    <definedName name="CAS_1_2">#REF!</definedName>
    <definedName name="CAS_1_3">#REF!</definedName>
    <definedName name="CAS_10">'POP-Form'!$W$38</definedName>
    <definedName name="CAS_10_2">#REF!</definedName>
    <definedName name="CAS_10_3">#REF!</definedName>
    <definedName name="CAS_2">'POP-Form'!$W$30</definedName>
    <definedName name="CAS_2_2">#REF!</definedName>
    <definedName name="CAS_2_3">#REF!</definedName>
    <definedName name="CAS_3">'POP-Form'!$W$31</definedName>
    <definedName name="CAS_3_2">#REF!</definedName>
    <definedName name="CAS_3_3">#REF!</definedName>
    <definedName name="CAS_4">'POP-Form'!$W$32</definedName>
    <definedName name="CAS_4_2">#REF!</definedName>
    <definedName name="CAS_4_3">#REF!</definedName>
    <definedName name="CAS_5">'POP-Form'!$W$33</definedName>
    <definedName name="CAS_5_2">#REF!</definedName>
    <definedName name="CAS_5_3">#REF!</definedName>
    <definedName name="CAS_6">'POP-Form'!$W$34</definedName>
    <definedName name="CAS_6_2">#REF!</definedName>
    <definedName name="CAS_6_3">#REF!</definedName>
    <definedName name="CAS_7">'POP-Form'!$W$35</definedName>
    <definedName name="CAS_7_2">#REF!</definedName>
    <definedName name="CAS_7_3">#REF!</definedName>
    <definedName name="CAS_8">'POP-Form'!$W$36</definedName>
    <definedName name="CAS_8_2">#REF!</definedName>
    <definedName name="CAS_8_3">#REF!</definedName>
    <definedName name="CAS_9">'POP-Form'!$W$37</definedName>
    <definedName name="CAS_9_2">#REF!</definedName>
    <definedName name="CAS_9_3">#REF!</definedName>
    <definedName name="CC_1">#REF!</definedName>
    <definedName name="CC_remark">'POP-Form'!$T$86</definedName>
    <definedName name="ChemicalCompatibility">'POP-Form'!#REF!</definedName>
    <definedName name="Company" localSheetId="1">#REF!</definedName>
    <definedName name="Company">#REF!</definedName>
    <definedName name="Concentration_1">'POP-Form'!$N$29</definedName>
    <definedName name="Concentration_1_2">#REF!</definedName>
    <definedName name="Concentration_1_3">#REF!</definedName>
    <definedName name="Concentration_10">'POP-Form'!$N$38</definedName>
    <definedName name="Concentration_10_2">#REF!</definedName>
    <definedName name="Concentration_10_3">#REF!</definedName>
    <definedName name="Concentration_2">'POP-Form'!$N$30</definedName>
    <definedName name="Concentration_2_2">#REF!</definedName>
    <definedName name="Concentration_2_3">#REF!</definedName>
    <definedName name="Concentration_3">'POP-Form'!$N$31</definedName>
    <definedName name="Concentration_3_2">#REF!</definedName>
    <definedName name="Concentration_3_3">#REF!</definedName>
    <definedName name="Concentration_4">'POP-Form'!$N$32</definedName>
    <definedName name="Concentration_4_2">#REF!</definedName>
    <definedName name="Concentration_4_3">#REF!</definedName>
    <definedName name="Concentration_5">'POP-Form'!$N$33</definedName>
    <definedName name="Concentration_5_2">#REF!</definedName>
    <definedName name="Concentration_5_3">#REF!</definedName>
    <definedName name="Concentration_6">'POP-Form'!$N$34</definedName>
    <definedName name="Concentration_6_2">#REF!</definedName>
    <definedName name="Concentration_6_3">#REF!</definedName>
    <definedName name="Concentration_7">'POP-Form'!$N$35</definedName>
    <definedName name="Concentration_7_2">#REF!</definedName>
    <definedName name="Concentration_7_3">#REF!</definedName>
    <definedName name="Concentration_8">'POP-Form'!$N$36</definedName>
    <definedName name="Concentration_8_2">#REF!</definedName>
    <definedName name="Concentration_8_3">#REF!</definedName>
    <definedName name="Concentration_9">'POP-Form'!$N$37</definedName>
    <definedName name="Concentration_9_2">#REF!</definedName>
    <definedName name="Concentration_9_3">#REF!</definedName>
    <definedName name="contact_time_max">'POP-Form'!$P$69</definedName>
    <definedName name="contact_time_min">'POP-Form'!$J$69</definedName>
    <definedName name="ContactJob" localSheetId="0">'POP-Form'!$AA$17</definedName>
    <definedName name="ContactJob">'POP-Form'!$AA$17</definedName>
    <definedName name="ContactMail" localSheetId="0">'POP-Form'!$AA$19</definedName>
    <definedName name="ContactMail">'POP-Form'!$AA$19</definedName>
    <definedName name="ContactName" localSheetId="0">'POP-Form'!$AA$16</definedName>
    <definedName name="ContactName">'POP-Form'!$AA$16</definedName>
    <definedName name="ContactPhone" localSheetId="0">'POP-Form'!$AA$18</definedName>
    <definedName name="ContactPhone">'POP-Form'!$AA$18</definedName>
    <definedName name="CUST_SIG_1_Job" localSheetId="0">'POP-Form'!#REF!</definedName>
    <definedName name="CUST_SIG_1_Job">'POP-Form'!#REF!</definedName>
    <definedName name="CUST_SIG_1_Mail" localSheetId="0">'POP-Form'!#REF!</definedName>
    <definedName name="CUST_SIG_1_Mail">'POP-Form'!#REF!</definedName>
    <definedName name="CUST_SIG_1_Name" localSheetId="0">'POP-Form'!#REF!</definedName>
    <definedName name="CUST_SIG_1_Name">'POP-Form'!#REF!</definedName>
    <definedName name="CUST_SIG_1_Type" localSheetId="0">'POP-Form'!#REF!</definedName>
    <definedName name="CUST_SIG_1_Type">'POP-Form'!#REF!</definedName>
    <definedName name="CUST_SIG_2_Job" localSheetId="0">'POP-Form'!#REF!</definedName>
    <definedName name="CUST_SIG_2_Job">'POP-Form'!#REF!</definedName>
    <definedName name="CUST_SIG_2_Mail" localSheetId="0">'POP-Form'!#REF!</definedName>
    <definedName name="CUST_SIG_2_Mail">'POP-Form'!#REF!</definedName>
    <definedName name="CUST_SIG_2_Name" localSheetId="0">'POP-Form'!#REF!</definedName>
    <definedName name="CUST_SIG_2_Name">'POP-Form'!#REF!</definedName>
    <definedName name="CUST_SIG_2_Type" localSheetId="0">'POP-Form'!#REF!</definedName>
    <definedName name="CUST_SIG_2_Type">'POP-Form'!#REF!</definedName>
    <definedName name="CUST_SIG_3_Job" localSheetId="0">'POP-Form'!#REF!</definedName>
    <definedName name="CUST_SIG_3_Job">'POP-Form'!#REF!</definedName>
    <definedName name="CUST_SIG_3_Mail" localSheetId="0">'POP-Form'!#REF!</definedName>
    <definedName name="CUST_SIG_3_Mail">'POP-Form'!#REF!</definedName>
    <definedName name="CUST_SIG_3_Name" localSheetId="0">'POP-Form'!#REF!</definedName>
    <definedName name="CUST_SIG_3_Name">'POP-Form'!#REF!</definedName>
    <definedName name="CUST_SIG_3_Type" localSheetId="0">'POP-Form'!#REF!</definedName>
    <definedName name="CUST_SIG_3_Type">'POP-Form'!#REF!</definedName>
    <definedName name="CUST_SIG_4_Job" localSheetId="0">'POP-Form'!#REF!</definedName>
    <definedName name="CUST_SIG_4_Job">'POP-Form'!#REF!</definedName>
    <definedName name="CUST_SIG_4_Mail" localSheetId="0">'POP-Form'!#REF!</definedName>
    <definedName name="CUST_SIG_4_Mail">'POP-Form'!#REF!</definedName>
    <definedName name="CUST_SIG_4_Name" localSheetId="0">'POP-Form'!#REF!</definedName>
    <definedName name="CUST_SIG_4_Name">'POP-Form'!#REF!</definedName>
    <definedName name="CUST_SIG_4_Type" localSheetId="0">'POP-Form'!#REF!</definedName>
    <definedName name="CUST_SIG_4_Type">'POP-Form'!#REF!</definedName>
    <definedName name="CustomerAddress_line1" localSheetId="0">'POP-Form'!$H$16</definedName>
    <definedName name="CustomerAddress_line1">'POP-Form'!$H$16</definedName>
    <definedName name="CustomerAddress_line2" localSheetId="0">'POP-Form'!$H$17</definedName>
    <definedName name="CustomerAddress_line2">'POP-Form'!$H$17</definedName>
    <definedName name="CustomerAddress_line3" localSheetId="0">'POP-Form'!$H$18</definedName>
    <definedName name="CustomerAddress_line3">'POP-Form'!$H$18</definedName>
    <definedName name="CustomerAddress_line4" localSheetId="0">'POP-Form'!$H$19</definedName>
    <definedName name="CustomerAddress_line4">'POP-Form'!$H$19</definedName>
    <definedName name="customername" localSheetId="0">'POP-Form'!$H$15</definedName>
    <definedName name="customername">'POP-Form'!$H$15</definedName>
    <definedName name="CustomerProduct1" localSheetId="0">'POP-Form'!$J$24</definedName>
    <definedName name="CustomerProduct1">'POP-Form'!$J$24</definedName>
    <definedName name="cytotox">#REF!</definedName>
    <definedName name="date_POP" localSheetId="0">'POP-Form'!$H$12</definedName>
    <definedName name="date_POP">'POP-Form'!$H$12</definedName>
    <definedName name="deadline_VR" localSheetId="0">'POP-Form'!#REF!</definedName>
    <definedName name="deadline_VR">'POP-Form'!#REF!</definedName>
    <definedName name="differential_pressure_max">'POP-Form'!#REF!</definedName>
    <definedName name="differential_pressure_min">'POP-Form'!#REF!</definedName>
    <definedName name="Diffusion">'POP-Form'!$K$86</definedName>
    <definedName name="draft">#REF!</definedName>
    <definedName name="DrugProductStorage_remarks">'POP-Form'!$AG$38</definedName>
    <definedName name="DrugProductStorage_temperature">'POP-Form'!$AG$36</definedName>
    <definedName name="Extractable_Assessment">'POP-Form'!#REF!</definedName>
    <definedName name="Filter1_Y_N">#REF!</definedName>
    <definedName name="Filter2_Y_N">#REF!</definedName>
    <definedName name="Filter3_Y_N">#REF!</definedName>
    <definedName name="filtration_time_max">'POP-Form'!$P$67</definedName>
    <definedName name="filtration_time_min">'POP-Form'!$J$67</definedName>
    <definedName name="flamable">#REF!</definedName>
    <definedName name="flow_rate_max">'POP-Form'!#REF!</definedName>
    <definedName name="flow_rate_min">'POP-Form'!#REF!</definedName>
    <definedName name="Foot1">#REF!</definedName>
    <definedName name="Foot2">#REF!</definedName>
    <definedName name="Foot3">#REF!</definedName>
    <definedName name="Foot4">#REF!</definedName>
    <definedName name="Foot5">#REF!</definedName>
    <definedName name="Footnote1">#REF!</definedName>
    <definedName name="Footnote2">#REF!</definedName>
    <definedName name="Footnote3">#REF!</definedName>
    <definedName name="Footnote4">#REF!</definedName>
    <definedName name="Footnote5">#REF!</definedName>
    <definedName name="GC_MS_1">#REF!</definedName>
    <definedName name="GCMS">'POP-Form'!#REF!</definedName>
    <definedName name="HCPL">#REF!</definedName>
    <definedName name="hormon">#REF!</definedName>
    <definedName name="HPLC">'POP-Form'!#REF!</definedName>
    <definedName name="ICP">'POP-Form'!#REF!</definedName>
    <definedName name="ICP_1">#REF!</definedName>
    <definedName name="Ingredient_1" localSheetId="0">'POP-Form'!$B$29</definedName>
    <definedName name="ingredient_1_3">#REF!</definedName>
    <definedName name="Ingredient_10" localSheetId="0">'POP-Form'!$B$38</definedName>
    <definedName name="Ingredient_10_2">#REF!</definedName>
    <definedName name="ingredient_10_3">#REF!</definedName>
    <definedName name="Ingredient_2" localSheetId="0">'POP-Form'!$B$30</definedName>
    <definedName name="ingredient_2_3">#REF!</definedName>
    <definedName name="Ingredient_3" localSheetId="0">'POP-Form'!$B$31</definedName>
    <definedName name="ingredient_3_3">#REF!</definedName>
    <definedName name="Ingredient_4" localSheetId="0">'POP-Form'!$B$32</definedName>
    <definedName name="ingredient_4_3">#REF!</definedName>
    <definedName name="Ingredient_5" localSheetId="0">'POP-Form'!$B$33</definedName>
    <definedName name="ingredient_5_3">#REF!</definedName>
    <definedName name="Ingredient_6" localSheetId="0">'POP-Form'!$B$34</definedName>
    <definedName name="ingredient_6_3">#REF!</definedName>
    <definedName name="Ingredient_7" localSheetId="0">'POP-Form'!$B$35</definedName>
    <definedName name="ingredient_7_3">#REF!</definedName>
    <definedName name="Ingredient_8" localSheetId="0">'POP-Form'!$B$36</definedName>
    <definedName name="ingredient_8_3">#REF!</definedName>
    <definedName name="Ingredient_9" localSheetId="0">'POP-Form'!$B$37</definedName>
    <definedName name="ingredient_9_3">#REF!</definedName>
    <definedName name="inlet_pressure_max">'POP-Form'!#REF!</definedName>
    <definedName name="inlet_pressure_min">'POP-Form'!#REF!</definedName>
    <definedName name="Leachables_Testing">'POP-Form'!$K$91</definedName>
    <definedName name="Leachables_Testing_1">#REF!</definedName>
    <definedName name="live_vaccine_virus">#REF!</definedName>
    <definedName name="max">#REF!</definedName>
    <definedName name="maximum">#REF!</definedName>
    <definedName name="Methods">#REF!</definedName>
    <definedName name="min">#REF!</definedName>
    <definedName name="minimum">#REF!</definedName>
    <definedName name="narcotic">#REF!</definedName>
    <definedName name="PF1_article">'POP-Form'!$T$48</definedName>
    <definedName name="PF1_batch_max">'POP-Form'!$AC$48</definedName>
    <definedName name="PF1_batch_min">'POP-Form'!#REF!</definedName>
    <definedName name="PF1_EFA">'POP-Form'!$J$48</definedName>
    <definedName name="PF1_name">'POP-Form'!$B$48</definedName>
    <definedName name="PF2_article">'POP-Form'!$T$49</definedName>
    <definedName name="PF2_batch_max">'POP-Form'!$AC$49</definedName>
    <definedName name="PF2_batch_min">'POP-Form'!#REF!</definedName>
    <definedName name="PF2_EFA">'POP-Form'!$J$49</definedName>
    <definedName name="PF2_name">'POP-Form'!$B$49</definedName>
    <definedName name="PF3_article">'POP-Form'!$T$50</definedName>
    <definedName name="PF3_batch_max">'POP-Form'!$AC$50</definedName>
    <definedName name="PF3_batch_min">'POP-Form'!#REF!</definedName>
    <definedName name="PF3_EFA">'POP-Form'!$J$50</definedName>
    <definedName name="PF3_name">'POP-Form'!$B$50</definedName>
    <definedName name="pH_value">#REF!</definedName>
    <definedName name="_xlnm.Print_Area" localSheetId="0">'POP-Form'!$A$1:$BI$111</definedName>
    <definedName name="process_temp_max">'POP-Form'!#REF!</definedName>
    <definedName name="process_temp_min">'POP-Form'!#REF!</definedName>
    <definedName name="product_available" localSheetId="0">#REF!</definedName>
    <definedName name="product_available">#REF!</definedName>
    <definedName name="Product_Formulation1_YN">#REF!</definedName>
    <definedName name="Product_Formulation2_YN">#REF!</definedName>
    <definedName name="product_pH_value">'POP-Form'!$AG$30</definedName>
    <definedName name="product_viscosity">'POP-Form'!$AG$31</definedName>
    <definedName name="product1_pH">'POP-Form'!$AG$30</definedName>
    <definedName name="ProductSpecificIntegrityLimits">'POP-Form'!$K$84</definedName>
    <definedName name="projectnumber">#REF!</definedName>
    <definedName name="ProjectSpecific">#REF!</definedName>
    <definedName name="PSIL_1">#REF!</definedName>
    <definedName name="PSIL_remark">'POP-Form'!$X$93</definedName>
    <definedName name="PSIStatement">#REF!</definedName>
    <definedName name="radioactive">#REF!</definedName>
    <definedName name="Rationale">#REF!</definedName>
    <definedName name="regulation_filtration_process">'POP-Form'!#REF!</definedName>
    <definedName name="Remark_4_Y_N">#REF!</definedName>
    <definedName name="Remark_YN">#REF!</definedName>
    <definedName name="Remark10">#REF!</definedName>
    <definedName name="Remark10_Yn">#REF!</definedName>
    <definedName name="Remark11">#REF!</definedName>
    <definedName name="Remark11_YN">#REF!</definedName>
    <definedName name="Remark12">#REF!</definedName>
    <definedName name="Remark13">#REF!</definedName>
    <definedName name="Remark14">#REF!</definedName>
    <definedName name="Remark15">#REF!</definedName>
    <definedName name="Remark5_Y_N">#REF!</definedName>
    <definedName name="Remark7_YN">#REF!</definedName>
    <definedName name="Remark8_YN">#REF!</definedName>
    <definedName name="Remark9_YN">#REF!</definedName>
    <definedName name="remarks_comments_questions" localSheetId="0">'POP-Form'!$B$104</definedName>
    <definedName name="remarks_comments_questions">'POP-Form'!$B$104</definedName>
    <definedName name="remarks_deadline_VR" localSheetId="0">'POP-Form'!#REF!</definedName>
    <definedName name="remarks_deadline_VR">'POP-Form'!#REF!</definedName>
    <definedName name="remarks_handling_safety">#REF!</definedName>
    <definedName name="Respon1">#REF!</definedName>
    <definedName name="Respon10">#REF!</definedName>
    <definedName name="Respon2">#REF!</definedName>
    <definedName name="Respon3">#REF!</definedName>
    <definedName name="Respon4">#REF!</definedName>
    <definedName name="Respon5">#REF!</definedName>
    <definedName name="Respon6">#REF!</definedName>
    <definedName name="Respon7">#REF!</definedName>
    <definedName name="Respon8">#REF!</definedName>
    <definedName name="Respon9">#REF!</definedName>
    <definedName name="Respons3">#REF!</definedName>
    <definedName name="SafetyEval_ExAss">'POP-Form'!#REF!</definedName>
    <definedName name="sanitization_descrip">#REF!</definedName>
    <definedName name="sanitization_description">'POP-Form'!#REF!</definedName>
    <definedName name="SartoriusContact" localSheetId="1">#REF!</definedName>
    <definedName name="SartoriusContact">#REF!</definedName>
    <definedName name="SSB">HA!$H$3</definedName>
    <definedName name="SSB_contact" localSheetId="0">'POP-Form'!$H$7</definedName>
    <definedName name="SSB_contact_phone" localSheetId="0">'POP-Form'!$AA$8</definedName>
    <definedName name="SSB_contact_phone">'POP-Form'!$AA$8</definedName>
    <definedName name="SSB_jobtitle" localSheetId="0">'POP-Form'!$H$8</definedName>
    <definedName name="SSB_jobtitle">'POP-Form'!$H$8</definedName>
    <definedName name="SSB_mail" localSheetId="0">'POP-Form'!$AA$7</definedName>
    <definedName name="SSB_mail">'POP-Form'!$AA$7</definedName>
    <definedName name="SSB_SIG_3_Mail">#REF!</definedName>
    <definedName name="Statement_YN">#REF!</definedName>
    <definedName name="sterilization_parameters">'POP-Form'!$X$59</definedName>
    <definedName name="tbd">#REF!</definedName>
    <definedName name="Test">'POP-Form'!$H$12,'POP-Form'!$H$15,'POP-Form'!$H$16,'POP-Form'!$H$17,'POP-Form'!$H$18,'POP-Form'!$H$19,'POP-Form'!$AA$16,'POP-Form'!$AA$17,'POP-Form'!$AA$18,'POP-Form'!$AA$19</definedName>
    <definedName name="TestFilter2_YN">#REF!</definedName>
    <definedName name="Testfilter3_YN">#REF!</definedName>
    <definedName name="toxin_toxoid">#REF!</definedName>
    <definedName name="unit_ingredient_1">'POP-Form'!$S$29</definedName>
    <definedName name="unit_ingredient_1_2">#REF!</definedName>
    <definedName name="unit_ingredient_1_3">#REF!</definedName>
    <definedName name="unit_ingredient_10">'POP-Form'!$S$38</definedName>
    <definedName name="unit_ingredient_10_2">#REF!</definedName>
    <definedName name="unit_ingredient_10_3">#REF!</definedName>
    <definedName name="unit_ingredient_2">'POP-Form'!$S$30</definedName>
    <definedName name="unit_ingredient_2_2">#REF!</definedName>
    <definedName name="unit_ingredient_2_3">#REF!</definedName>
    <definedName name="unit_ingredient_3">'POP-Form'!$S$31</definedName>
    <definedName name="unit_ingredient_3_2">#REF!</definedName>
    <definedName name="unit_ingredient_3_3">#REF!</definedName>
    <definedName name="unit_ingredient_4">'POP-Form'!$S$32</definedName>
    <definedName name="unit_ingredient_4_2">#REF!</definedName>
    <definedName name="unit_ingredient_4_3">#REF!</definedName>
    <definedName name="unit_ingredient_5">'POP-Form'!$S$33</definedName>
    <definedName name="unit_ingredient_5_2">#REF!</definedName>
    <definedName name="unit_ingredient_5_3">#REF!</definedName>
    <definedName name="unit_ingredient_6">'POP-Form'!$S$34</definedName>
    <definedName name="unit_ingredient_6_2">#REF!</definedName>
    <definedName name="unit_ingredient_6_3">#REF!</definedName>
    <definedName name="unit_ingredient_7">'POP-Form'!$S$35</definedName>
    <definedName name="unit_ingredient_7_2">#REF!</definedName>
    <definedName name="unit_ingredient_7_3">#REF!</definedName>
    <definedName name="unit_ingredient_8">'POP-Form'!$S$36</definedName>
    <definedName name="unit_ingredient_8_2">#REF!</definedName>
    <definedName name="unit_ingredient_8_3">#REF!</definedName>
    <definedName name="unit_ingredient_9">'POP-Form'!$S$37</definedName>
    <definedName name="unit_ingredient_9_2">#REF!</definedName>
    <definedName name="unit_ingredient_9_3">#REF!</definedName>
    <definedName name="Version" localSheetId="1">#REF!</definedName>
    <definedName name="Version">#REF!</definedName>
    <definedName name="ViabilityTest">'POP-Form'!#REF!</definedName>
    <definedName name="VT_1">#REF!</definedName>
    <definedName name="VT_remark">'POP-Form'!#REF!</definedName>
    <definedName name="YES_Respon1">#REF!</definedName>
    <definedName name="Yes_Respon10">#REF!</definedName>
    <definedName name="YES_Respon2">#REF!</definedName>
    <definedName name="YES_Respon3">#REF!</definedName>
    <definedName name="YES_Respon4">#REF!</definedName>
    <definedName name="YES_Respon5">#REF!</definedName>
    <definedName name="YES_Respon6">#REF!</definedName>
    <definedName name="YES_Respon7">#REF!</definedName>
    <definedName name="YES_Respon8">#REF!</definedName>
    <definedName name="YES_Respon9">#REF!</definedName>
    <definedName name="YNRespon1">#REF!</definedName>
    <definedName name="YNRespon10">#REF!</definedName>
    <definedName name="YNRespon10C">#REF!</definedName>
    <definedName name="YNRespon1C">#REF!</definedName>
    <definedName name="YNRespon2">#REF!</definedName>
    <definedName name="YNRespon2C">#REF!</definedName>
    <definedName name="YNRespon3">#REF!</definedName>
    <definedName name="YNRespon3C">#REF!</definedName>
    <definedName name="YNRespon4">#REF!</definedName>
    <definedName name="YNRespon4C">#REF!</definedName>
    <definedName name="YNRespon5">#REF!</definedName>
    <definedName name="YNRespon5C">#REF!</definedName>
    <definedName name="YNRespon6">#REF!</definedName>
    <definedName name="YNRespon6C">#REF!</definedName>
    <definedName name="YNRespon7">#REF!</definedName>
    <definedName name="YNRespon7C">#REF!</definedName>
    <definedName name="YNRespon8">#REF!</definedName>
    <definedName name="YNRespon8C">#REF!</definedName>
    <definedName name="YNRespon9">#REF!</definedName>
    <definedName name="YNRespon9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9" l="1"/>
  <c r="D59" i="19"/>
  <c r="AS40" i="19"/>
  <c r="D62" i="19" s="1"/>
  <c r="AX39" i="19"/>
  <c r="AW39" i="19"/>
  <c r="AV39" i="19"/>
  <c r="AU39" i="19"/>
  <c r="Z39" i="19"/>
  <c r="T39" i="19"/>
  <c r="H39" i="19"/>
  <c r="F39" i="19" a="1"/>
  <c r="F39" i="19" s="1"/>
  <c r="AE39" i="19" s="1"/>
  <c r="A39" i="19"/>
  <c r="AX38" i="19"/>
  <c r="AW38" i="19"/>
  <c r="AV38" i="19"/>
  <c r="AU38" i="19"/>
  <c r="Z38" i="19"/>
  <c r="T38" i="19"/>
  <c r="H38" i="19"/>
  <c r="A38" i="19"/>
  <c r="F38" i="19" s="1" a="1"/>
  <c r="F38" i="19" s="1"/>
  <c r="AE38" i="19" s="1"/>
  <c r="AX37" i="19"/>
  <c r="AW37" i="19"/>
  <c r="AV37" i="19"/>
  <c r="AU37" i="19"/>
  <c r="Z37" i="19"/>
  <c r="T37" i="19"/>
  <c r="H37" i="19"/>
  <c r="F37" i="19" a="1"/>
  <c r="F37" i="19"/>
  <c r="AE37" i="19" s="1"/>
  <c r="A37" i="19"/>
  <c r="AX36" i="19"/>
  <c r="AW36" i="19"/>
  <c r="AV36" i="19"/>
  <c r="AU36" i="19"/>
  <c r="Z36" i="19"/>
  <c r="T36" i="19"/>
  <c r="H36" i="19"/>
  <c r="F36" i="19" a="1"/>
  <c r="F36" i="19" s="1"/>
  <c r="AE36" i="19" s="1"/>
  <c r="A36" i="19"/>
  <c r="AX35" i="19"/>
  <c r="AW35" i="19"/>
  <c r="AV35" i="19"/>
  <c r="AU35" i="19"/>
  <c r="AG40" i="19" s="1"/>
  <c r="Z35" i="19"/>
  <c r="T35" i="19"/>
  <c r="H35" i="19"/>
  <c r="A35" i="19"/>
  <c r="F35" i="19" s="1" a="1"/>
  <c r="F35" i="19" s="1"/>
  <c r="AE35" i="19" s="1"/>
  <c r="AX34" i="19"/>
  <c r="AW34" i="19"/>
  <c r="AV34" i="19"/>
  <c r="AU34" i="19"/>
  <c r="Z34" i="19"/>
  <c r="T34" i="19"/>
  <c r="H34" i="19"/>
  <c r="F34" i="19" a="1"/>
  <c r="F34" i="19" s="1"/>
  <c r="AE34" i="19" s="1"/>
  <c r="A34" i="19"/>
  <c r="AX33" i="19"/>
  <c r="AW33" i="19"/>
  <c r="AV33" i="19"/>
  <c r="AU33" i="19"/>
  <c r="Z33" i="19"/>
  <c r="T33" i="19"/>
  <c r="H33" i="19"/>
  <c r="A33" i="19"/>
  <c r="F33" i="19" s="1" a="1"/>
  <c r="F33" i="19" s="1"/>
  <c r="AE33" i="19" s="1"/>
  <c r="AX32" i="19"/>
  <c r="AW32" i="19"/>
  <c r="AM40" i="19" s="1"/>
  <c r="AV32" i="19"/>
  <c r="AJ40" i="19" s="1"/>
  <c r="D55" i="19" s="1" a="1"/>
  <c r="D55" i="19" s="1"/>
  <c r="AU32" i="19"/>
  <c r="Z32" i="19"/>
  <c r="T32" i="19"/>
  <c r="H32" i="19"/>
  <c r="A32" i="19"/>
  <c r="F32" i="19" s="1" a="1"/>
  <c r="F32" i="19" s="1"/>
  <c r="AE32" i="19" s="1"/>
  <c r="AX31" i="19"/>
  <c r="AP40" i="19" s="1"/>
  <c r="AW31" i="19"/>
  <c r="AV31" i="19"/>
  <c r="AU31" i="19"/>
  <c r="Z31" i="19"/>
  <c r="T31" i="19"/>
  <c r="H31" i="19"/>
  <c r="F31" i="19" a="1"/>
  <c r="F31" i="19" s="1"/>
  <c r="AE31" i="19" s="1"/>
  <c r="A31" i="19"/>
  <c r="AX30" i="19"/>
  <c r="AW30" i="19"/>
  <c r="AV30" i="19"/>
  <c r="AU30" i="19"/>
  <c r="Z30" i="19"/>
  <c r="T30" i="19"/>
  <c r="H30" i="19"/>
  <c r="A30" i="19"/>
  <c r="F30" i="19" s="1" a="1"/>
  <c r="F30" i="19" s="1"/>
  <c r="AE30" i="19" s="1"/>
  <c r="M10" i="19"/>
  <c r="M9" i="19"/>
  <c r="M8" i="19"/>
  <c r="T3" i="19"/>
  <c r="H3" i="19"/>
  <c r="D45" i="19" l="1"/>
  <c r="D52" i="19" a="1"/>
  <c r="D52" i="19" s="1"/>
  <c r="D49" i="19"/>
</calcChain>
</file>

<file path=xl/sharedStrings.xml><?xml version="1.0" encoding="utf-8"?>
<sst xmlns="http://schemas.openxmlformats.org/spreadsheetml/2006/main" count="315" uniqueCount="250">
  <si>
    <t>Confidence® Validation Services</t>
  </si>
  <si>
    <t>Process Operating Parameters (POP) Form - Container / Assembly Validation</t>
  </si>
  <si>
    <t xml:space="preserve">Please fill all light grey cells, dark grey cells are already prefilled. 
Once you enter information into the light grey cells the will turn colour into dark grey. </t>
  </si>
  <si>
    <t>Sartorius contact information</t>
  </si>
  <si>
    <t>Contact person</t>
  </si>
  <si>
    <t>Mail address</t>
  </si>
  <si>
    <t>Job description</t>
  </si>
  <si>
    <t>Phone</t>
  </si>
  <si>
    <t>Company &amp; contact information</t>
  </si>
  <si>
    <t>Date POP filled out</t>
  </si>
  <si>
    <t>Required reporting</t>
  </si>
  <si>
    <t>Company name</t>
  </si>
  <si>
    <t>Company address</t>
  </si>
  <si>
    <t>Name</t>
  </si>
  <si>
    <t>Job title</t>
  </si>
  <si>
    <t>Mail</t>
  </si>
  <si>
    <t>Note, information will be part of validation documents</t>
  </si>
  <si>
    <t>Product attributes</t>
  </si>
  <si>
    <t>Name of the product</t>
  </si>
  <si>
    <t>Product development phase</t>
  </si>
  <si>
    <t>Volume restriction</t>
  </si>
  <si>
    <t>Remarks</t>
  </si>
  <si>
    <t>Product formulation</t>
  </si>
  <si>
    <t>Ingredient</t>
  </si>
  <si>
    <t>Concentration</t>
  </si>
  <si>
    <t>Unit</t>
  </si>
  <si>
    <t>CAS number</t>
  </si>
  <si>
    <t>pH value</t>
  </si>
  <si>
    <t>Viscosity [cps]</t>
  </si>
  <si>
    <t>Density [g/L]</t>
  </si>
  <si>
    <t>Cytotoxic</t>
  </si>
  <si>
    <t>Product storage conditions</t>
  </si>
  <si>
    <t>Temperature [°C]</t>
  </si>
  <si>
    <t>Light protection</t>
  </si>
  <si>
    <r>
      <t xml:space="preserve">Please note: Appropriate </t>
    </r>
    <r>
      <rPr>
        <b/>
        <i/>
        <sz val="10"/>
        <color theme="1"/>
        <rFont val="TT Norms Pro"/>
        <family val="2"/>
      </rPr>
      <t>Material Safety Data Sheets</t>
    </r>
    <r>
      <rPr>
        <i/>
        <sz val="10"/>
        <color theme="1"/>
        <rFont val="TT Norms Pro"/>
        <family val="2"/>
      </rPr>
      <t xml:space="preserve"> (MSDS)  have to be attached to the POP Form.</t>
    </r>
  </si>
  <si>
    <t>Process equipment to be validated</t>
  </si>
  <si>
    <t>Test article in the process</t>
  </si>
  <si>
    <t>Article type</t>
  </si>
  <si>
    <t xml:space="preserve">Details for "final drug container" and "other" </t>
  </si>
  <si>
    <t>ECA</t>
  </si>
  <si>
    <t>Part Number</t>
  </si>
  <si>
    <t>Trade name</t>
  </si>
  <si>
    <t>Manufacturer</t>
  </si>
  <si>
    <t>Materials of construction</t>
  </si>
  <si>
    <t>#1</t>
  </si>
  <si>
    <t>cm²</t>
  </si>
  <si>
    <t>#2</t>
  </si>
  <si>
    <t>#3</t>
  </si>
  <si>
    <t>Relevant data for tubing study</t>
  </si>
  <si>
    <t>Lenght</t>
  </si>
  <si>
    <t>Inner diameter</t>
  </si>
  <si>
    <t>Outer diameter</t>
  </si>
  <si>
    <t>cm</t>
  </si>
  <si>
    <t>Sterilization</t>
  </si>
  <si>
    <t>Parameters</t>
  </si>
  <si>
    <t>Sterilization II</t>
  </si>
  <si>
    <t>Process parameters</t>
  </si>
  <si>
    <t>minimum</t>
  </si>
  <si>
    <t>maximum</t>
  </si>
  <si>
    <t>Batch size</t>
  </si>
  <si>
    <t>-</t>
  </si>
  <si>
    <t>L</t>
  </si>
  <si>
    <t>Temperature range</t>
  </si>
  <si>
    <t>°C</t>
  </si>
  <si>
    <t>Contact time*</t>
  </si>
  <si>
    <t>days</t>
  </si>
  <si>
    <t>* Time when solution stored inside the bag</t>
  </si>
  <si>
    <t>Contact time II**</t>
  </si>
  <si>
    <t>**If another single use system should be tested separately</t>
  </si>
  <si>
    <t>Test conditions</t>
  </si>
  <si>
    <t>Test approach</t>
  </si>
  <si>
    <t>Accelerated conditions</t>
  </si>
  <si>
    <t>Actual conditions</t>
  </si>
  <si>
    <t>Contact temperature [°C]</t>
  </si>
  <si>
    <t>Time points</t>
  </si>
  <si>
    <t>Specific testing conditions</t>
  </si>
  <si>
    <t>Required tests and scope for validation</t>
  </si>
  <si>
    <t>Extraction</t>
  </si>
  <si>
    <t>Extractables testing</t>
  </si>
  <si>
    <t>Information for extractables testing</t>
  </si>
  <si>
    <t>Extractables profile</t>
  </si>
  <si>
    <t>Number of test items</t>
  </si>
  <si>
    <t>In water</t>
  </si>
  <si>
    <t>Remark</t>
  </si>
  <si>
    <t>In ethanol</t>
  </si>
  <si>
    <t>In other</t>
  </si>
  <si>
    <t>Please specify</t>
  </si>
  <si>
    <t>Leachables testing</t>
  </si>
  <si>
    <t>Information for leachables testing</t>
  </si>
  <si>
    <t>Detection of leachables in product formulation</t>
  </si>
  <si>
    <t>Identification of leachables</t>
  </si>
  <si>
    <t>Quantification of leachables</t>
  </si>
  <si>
    <t>Physico-chemical tests for flexible bags</t>
  </si>
  <si>
    <t>Chemical Compatibility</t>
  </si>
  <si>
    <t>Integrity test</t>
  </si>
  <si>
    <t>Shipping validation</t>
  </si>
  <si>
    <t>Other</t>
  </si>
  <si>
    <t>Remarks/Comments/Questions</t>
  </si>
  <si>
    <t>Hazard Assessment</t>
  </si>
  <si>
    <t>Drafted by</t>
  </si>
  <si>
    <t>Date</t>
  </si>
  <si>
    <t>Comment (optional / e.g. next step- optional)</t>
  </si>
  <si>
    <t>Project Information</t>
  </si>
  <si>
    <t>Description / Application of the product (optional)</t>
  </si>
  <si>
    <t>Customer</t>
  </si>
  <si>
    <t>Country</t>
  </si>
  <si>
    <t>Name Product / Testsolution</t>
  </si>
  <si>
    <t>Attention List: Can shorten the assessment or gives an indication what you need to consider</t>
  </si>
  <si>
    <t>Explosive</t>
  </si>
  <si>
    <r>
      <t xml:space="preserve">If checked, cannot be handled in the lab -&gt; </t>
    </r>
    <r>
      <rPr>
        <b/>
        <sz val="10"/>
        <color rgb="FFFF0000"/>
        <rFont val="TT Norms Pro"/>
        <family val="2"/>
      </rPr>
      <t>Stop assessment!</t>
    </r>
  </si>
  <si>
    <t xml:space="preserve">Live Vaccine </t>
  </si>
  <si>
    <r>
      <t xml:space="preserve">If checked, cannot be handled in the lab -&gt; </t>
    </r>
    <r>
      <rPr>
        <b/>
        <i/>
        <sz val="10"/>
        <color rgb="FFFF0000"/>
        <rFont val="TT Norms Pro"/>
        <family val="2"/>
      </rPr>
      <t>Stop assessment!</t>
    </r>
  </si>
  <si>
    <t>Radioactive</t>
  </si>
  <si>
    <t>Narcotic</t>
  </si>
  <si>
    <t>Cytotoxic (NIOSH Table 1)</t>
  </si>
  <si>
    <r>
      <t xml:space="preserve">If checked need to be handled in the safety lab -&gt; </t>
    </r>
    <r>
      <rPr>
        <b/>
        <i/>
        <sz val="10"/>
        <color rgb="FFFF0000"/>
        <rFont val="TT Norms Pro"/>
        <family val="2"/>
      </rPr>
      <t>Stop assessment!</t>
    </r>
    <r>
      <rPr>
        <i/>
        <sz val="10"/>
        <color theme="1"/>
        <rFont val="TT Norms Pro"/>
        <family val="2"/>
      </rPr>
      <t xml:space="preserve"> -&gt; Saftey level 5</t>
    </r>
  </si>
  <si>
    <t>Organic Solvent</t>
  </si>
  <si>
    <t>May require throughout assessment regarding flammability, temperatures above ambient, storage</t>
  </si>
  <si>
    <t>Blood Product</t>
  </si>
  <si>
    <t>Provide certificates regarding absence of viruses</t>
  </si>
  <si>
    <t>Antibody</t>
  </si>
  <si>
    <t>Check occurrence of conjugated substances (e.g. antineoplastic agents, toxins)</t>
  </si>
  <si>
    <t>Hormone</t>
  </si>
  <si>
    <t>Check the occurrence of highly potent substances (e.g. Botulinum, Epinephrine)</t>
  </si>
  <si>
    <t>Toxin</t>
  </si>
  <si>
    <t>Identification of GHS Classification of Product and Components</t>
  </si>
  <si>
    <t>H1 Phrases: 300, 301, 310, 311, 330, 331</t>
  </si>
  <si>
    <t>H2 Phrase: 304, 334, 340, 341, 350, 351, 360, 361, 370, 371, 372, 373</t>
  </si>
  <si>
    <t>H3 range: 302, 312, 315, 317, 319, 332, 335, 336</t>
  </si>
  <si>
    <t>H4 Phrase: 314, 318</t>
  </si>
  <si>
    <t>Product Formulation</t>
  </si>
  <si>
    <t>toxic</t>
  </si>
  <si>
    <t>health hazard</t>
  </si>
  <si>
    <t>harmful</t>
  </si>
  <si>
    <t>corrosive</t>
  </si>
  <si>
    <t>flamable</t>
  </si>
  <si>
    <t>Pure Components</t>
  </si>
  <si>
    <t>CAS No.</t>
  </si>
  <si>
    <t>Whitelist</t>
  </si>
  <si>
    <t>Name Ingredient</t>
  </si>
  <si>
    <t>Concentration [%]</t>
  </si>
  <si>
    <t>Unit from POP</t>
  </si>
  <si>
    <t>Check necessary?</t>
  </si>
  <si>
    <t>If you are not sure, please refer to NIOSH, BGW, drugs.com and online resources on potetial hazards</t>
  </si>
  <si>
    <t>If more than one H phrase per category please choose the leftmost one</t>
  </si>
  <si>
    <t>300&gt;310&gt;330&gt;301&gt;311&gt;331</t>
  </si>
  <si>
    <t>340&gt;350&gt;360&gt;341&gt;351&gt;361&gt;334&gt;304&gt;370&gt;372&gt;373&gt;371</t>
  </si>
  <si>
    <t>335&gt;336&gt;302&gt;312&gt;332&gt;315&gt;317&gt;319</t>
  </si>
  <si>
    <t>314&gt;318</t>
  </si>
  <si>
    <t>Safety Level</t>
  </si>
  <si>
    <t>None</t>
  </si>
  <si>
    <t>Criteria:</t>
  </si>
  <si>
    <t xml:space="preserve">TOXIC, HEALTH HAZARD, FLAMMABLE &lt; 0.05%, </t>
  </si>
  <si>
    <t xml:space="preserve">HARMFUL &lt; 19%, </t>
  </si>
  <si>
    <t xml:space="preserve">CORROSIVE &lt; 3% or </t>
  </si>
  <si>
    <t xml:space="preserve">HARMFUL &gt; 19%, </t>
  </si>
  <si>
    <t>Fume Hood; Volume &lt; 2.5 L</t>
  </si>
  <si>
    <t>TOXIC or HEALTH HAZARD high value</t>
  </si>
  <si>
    <t>Capsules Preferred</t>
  </si>
  <si>
    <t>No Female</t>
  </si>
  <si>
    <t>Cytotoxics</t>
  </si>
  <si>
    <t>Safety Lab</t>
  </si>
  <si>
    <t>F</t>
  </si>
  <si>
    <t xml:space="preserve">FLAMMABLE &gt; 0.05%, </t>
  </si>
  <si>
    <t>Fume Hood; Volume &lt; 2.5 L, Protection Level 2</t>
  </si>
  <si>
    <t xml:space="preserve">May required additional Hazard Assessment and </t>
  </si>
  <si>
    <t>safety measures (T &gt;25°C)</t>
  </si>
  <si>
    <t>Cannot be executed</t>
  </si>
  <si>
    <t>CAS</t>
  </si>
  <si>
    <t>7647-14-5</t>
  </si>
  <si>
    <t>NaCl</t>
  </si>
  <si>
    <t>77-86-1</t>
  </si>
  <si>
    <t>Tris</t>
  </si>
  <si>
    <t>7447-40-7</t>
  </si>
  <si>
    <t>KCl</t>
  </si>
  <si>
    <t>7791-18-6</t>
  </si>
  <si>
    <t>MgCl</t>
  </si>
  <si>
    <t>57-50-1</t>
  </si>
  <si>
    <t>Saccharose</t>
  </si>
  <si>
    <t>YES/NO</t>
  </si>
  <si>
    <t>o-ring materials</t>
  </si>
  <si>
    <t>cytotox Y/N</t>
  </si>
  <si>
    <t>primary means of regulating</t>
  </si>
  <si>
    <t>Approval</t>
  </si>
  <si>
    <t>1 filter</t>
  </si>
  <si>
    <t>Nitrogen</t>
  </si>
  <si>
    <t>H-Sätze</t>
  </si>
  <si>
    <t>H1</t>
  </si>
  <si>
    <t>H2</t>
  </si>
  <si>
    <t>H3</t>
  </si>
  <si>
    <t>H4</t>
  </si>
  <si>
    <t>Phase 1</t>
  </si>
  <si>
    <t>Flexible bag (including tubing)</t>
  </si>
  <si>
    <t>product formulation</t>
  </si>
  <si>
    <t>hours</t>
  </si>
  <si>
    <t>samples for test provided by customer</t>
  </si>
  <si>
    <t>Process conditions</t>
  </si>
  <si>
    <t>YES</t>
  </si>
  <si>
    <t>samples for test provided by you</t>
  </si>
  <si>
    <t>EPDM</t>
  </si>
  <si>
    <t>Inlet Pressure</t>
  </si>
  <si>
    <t>mg/mL</t>
  </si>
  <si>
    <t>reviewed by</t>
  </si>
  <si>
    <t>3 filter</t>
  </si>
  <si>
    <t>Compressed air</t>
  </si>
  <si>
    <t>Phase 2&amp;3</t>
  </si>
  <si>
    <t>Filter / Bag assembly</t>
  </si>
  <si>
    <t>placebo</t>
  </si>
  <si>
    <t>to be conducted by Sartorius</t>
  </si>
  <si>
    <t>Scale down conditions</t>
  </si>
  <si>
    <t>NO</t>
  </si>
  <si>
    <t>Silicone</t>
  </si>
  <si>
    <t>Differential Pressure</t>
  </si>
  <si>
    <t>g/L</t>
  </si>
  <si>
    <t>approved by</t>
  </si>
  <si>
    <t>Autoclavation</t>
  </si>
  <si>
    <t>Commercial</t>
  </si>
  <si>
    <t>Process container</t>
  </si>
  <si>
    <t>mimic solution</t>
  </si>
  <si>
    <t>months</t>
  </si>
  <si>
    <t>Viton</t>
  </si>
  <si>
    <t>Flow Rate</t>
  </si>
  <si>
    <t>%</t>
  </si>
  <si>
    <t>SIP</t>
  </si>
  <si>
    <t>Final drug container</t>
  </si>
  <si>
    <t>w/v</t>
  </si>
  <si>
    <t>Gamma-irradiation</t>
  </si>
  <si>
    <t>Transfer set</t>
  </si>
  <si>
    <t>IU</t>
  </si>
  <si>
    <t>pH adjustment</t>
  </si>
  <si>
    <t>q.s.</t>
  </si>
  <si>
    <t>Piers Kim</t>
    <phoneticPr fontId="25" type="noConversion"/>
  </si>
  <si>
    <t>FMT Application Specialist</t>
    <phoneticPr fontId="25" type="noConversion"/>
  </si>
  <si>
    <t>piers.kim@sartorius.co.kr</t>
    <phoneticPr fontId="25" type="noConversion"/>
  </si>
  <si>
    <t>82 10 7325 1979</t>
    <phoneticPr fontId="25" type="noConversion"/>
  </si>
  <si>
    <t>Myung In Shin</t>
    <phoneticPr fontId="25" type="noConversion"/>
  </si>
  <si>
    <t>Assistant Manager</t>
    <phoneticPr fontId="25" type="noConversion"/>
  </si>
  <si>
    <t>82 10 2604 5969</t>
    <phoneticPr fontId="25" type="noConversion"/>
  </si>
  <si>
    <t>myungin.shin@celltrion.com</t>
    <phoneticPr fontId="25" type="noConversion"/>
  </si>
  <si>
    <t>Celltrion</t>
    <phoneticPr fontId="25" type="noConversion"/>
  </si>
  <si>
    <t>FBT500695</t>
    <phoneticPr fontId="25" type="noConversion"/>
  </si>
  <si>
    <t>FFT500314</t>
    <phoneticPr fontId="25" type="noConversion"/>
  </si>
  <si>
    <t>FXB301438</t>
    <phoneticPr fontId="25" type="noConversion"/>
  </si>
  <si>
    <t>Transfer set</t>
    <phoneticPr fontId="25" type="noConversion"/>
  </si>
  <si>
    <t>Flexel Drum</t>
    <phoneticPr fontId="25" type="noConversion"/>
  </si>
  <si>
    <t>Sartorius</t>
    <phoneticPr fontId="25" type="noConversion"/>
  </si>
  <si>
    <t>Product attributes</t>
    <phoneticPr fontId="25" type="noConversion"/>
  </si>
  <si>
    <t>Formulation Buffer</t>
    <phoneticPr fontId="25" type="noConversion"/>
  </si>
  <si>
    <t xml:space="preserve">20, Academy-ro 51beon-gil, Yeonsu-gu, Incheon, </t>
    <phoneticPr fontId="25" type="noConversion"/>
  </si>
  <si>
    <t>Republic of Korea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</si>
</sst>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7" x14ac:knownFonts="1"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10"/>
      <color theme="1"/>
      <name val="TT Norms Pro"/>
      <family val="2"/>
    </font>
    <font>
      <b/>
      <sz val="10"/>
      <color theme="1"/>
      <name val="TT Norms Pro"/>
      <family val="2"/>
    </font>
    <font>
      <i/>
      <sz val="10"/>
      <color theme="1"/>
      <name val="TT Norms Pro"/>
      <family val="2"/>
    </font>
    <font>
      <b/>
      <sz val="18"/>
      <color theme="1"/>
      <name val="TT Norms Pro"/>
      <family val="2"/>
    </font>
    <font>
      <u/>
      <sz val="10"/>
      <color theme="1"/>
      <name val="TT Norms Pro"/>
      <family val="2"/>
    </font>
    <font>
      <sz val="9"/>
      <color theme="1"/>
      <name val="TT Norms Pro"/>
      <family val="2"/>
    </font>
    <font>
      <b/>
      <u/>
      <sz val="10"/>
      <color theme="1"/>
      <name val="TT Norms Pro"/>
      <family val="2"/>
    </font>
    <font>
      <sz val="11"/>
      <color theme="1"/>
      <name val="TT Norms Pro"/>
      <family val="2"/>
    </font>
    <font>
      <sz val="11"/>
      <color rgb="FFFF0000"/>
      <name val="TT Norms Pro"/>
      <family val="2"/>
    </font>
    <font>
      <sz val="11"/>
      <name val="Arial"/>
      <family val="2"/>
    </font>
    <font>
      <sz val="11"/>
      <color rgb="FF7030A0"/>
      <name val="TT Norms Pro"/>
      <family val="2"/>
    </font>
    <font>
      <u/>
      <sz val="11"/>
      <color theme="10"/>
      <name val="맑은 고딕"/>
      <family val="2"/>
      <scheme val="minor"/>
    </font>
    <font>
      <b/>
      <i/>
      <sz val="10"/>
      <color theme="1"/>
      <name val="TT Norms Pro"/>
      <family val="2"/>
    </font>
    <font>
      <sz val="9"/>
      <color theme="0"/>
      <name val="TT Norms Pro"/>
      <family val="2"/>
    </font>
    <font>
      <b/>
      <sz val="11"/>
      <color theme="1"/>
      <name val="맑은 고딕"/>
      <family val="2"/>
      <scheme val="minor"/>
    </font>
    <font>
      <b/>
      <i/>
      <sz val="10"/>
      <color rgb="FFFF0000"/>
      <name val="TT Norms Pro"/>
      <family val="2"/>
    </font>
    <font>
      <sz val="10"/>
      <name val="TT Norms Pro"/>
      <family val="2"/>
    </font>
    <font>
      <b/>
      <sz val="16"/>
      <color theme="1"/>
      <name val="TT Norms Pro"/>
      <family val="2"/>
    </font>
    <font>
      <b/>
      <sz val="10"/>
      <name val="TT Norms Pro"/>
      <family val="2"/>
    </font>
    <font>
      <b/>
      <sz val="10"/>
      <color rgb="FFFF0000"/>
      <name val="TT Norms Pro"/>
      <family val="2"/>
    </font>
    <font>
      <b/>
      <sz val="11"/>
      <color theme="1"/>
      <name val="TT Norms Pro"/>
      <family val="2"/>
    </font>
    <font>
      <sz val="11"/>
      <color theme="1"/>
      <name val="Arial"/>
      <family val="2"/>
    </font>
    <font>
      <sz val="10"/>
      <color rgb="FF000000"/>
      <name val="Calibri"/>
      <family val="2"/>
    </font>
    <font>
      <sz val="8"/>
      <name val="맑은 고딕"/>
      <family val="3"/>
      <charset val="129"/>
      <scheme val="minor"/>
    </font>
    <font>
      <u/>
      <sz val="10"/>
      <color theme="10"/>
      <name val="맑은 고딕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9BE"/>
        <bgColor indexed="64"/>
      </patternFill>
    </fill>
    <fill>
      <patternFill patternType="solid">
        <fgColor rgb="FFE600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D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2" fillId="4" borderId="0" xfId="0" applyFont="1" applyFill="1" applyAlignment="1">
      <alignment horizontal="left" vertical="top"/>
    </xf>
    <xf numFmtId="0" fontId="2" fillId="5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Font="1" applyAlignment="1">
      <alignment wrapText="1"/>
    </xf>
    <xf numFmtId="0" fontId="2" fillId="6" borderId="0" xfId="0" applyFont="1" applyFill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9" fillId="7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9" fillId="7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7" borderId="0" xfId="0" applyFont="1" applyFill="1" applyAlignment="1" applyProtection="1">
      <alignment vertical="top"/>
      <protection locked="0"/>
    </xf>
    <xf numFmtId="0" fontId="9" fillId="7" borderId="0" xfId="0" applyFont="1" applyFill="1" applyAlignment="1">
      <alignment horizontal="center" vertical="top"/>
    </xf>
    <xf numFmtId="0" fontId="22" fillId="0" borderId="0" xfId="0" applyFont="1" applyAlignment="1">
      <alignment vertical="top"/>
    </xf>
    <xf numFmtId="0" fontId="2" fillId="7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1"/>
    </xf>
    <xf numFmtId="0" fontId="2" fillId="7" borderId="0" xfId="0" applyFont="1" applyFill="1" applyAlignment="1">
      <alignment horizontal="center" vertical="top"/>
    </xf>
    <xf numFmtId="0" fontId="2" fillId="0" borderId="0" xfId="0" quotePrefix="1" applyFont="1" applyAlignment="1">
      <alignment horizontal="center" vertical="top"/>
    </xf>
    <xf numFmtId="0" fontId="5" fillId="0" borderId="0" xfId="0" applyFont="1" applyAlignment="1">
      <alignment vertical="top"/>
    </xf>
    <xf numFmtId="0" fontId="3" fillId="7" borderId="0" xfId="0" applyFont="1" applyFill="1" applyAlignment="1">
      <alignment vertical="top"/>
    </xf>
    <xf numFmtId="0" fontId="9" fillId="0" borderId="0" xfId="0" applyFont="1" applyAlignment="1">
      <alignment horizontal="left" vertical="top"/>
    </xf>
    <xf numFmtId="0" fontId="23" fillId="0" borderId="0" xfId="0" applyFont="1"/>
    <xf numFmtId="0" fontId="7" fillId="0" borderId="0" xfId="0" applyFont="1" applyAlignment="1">
      <alignment horizontal="left" vertical="top"/>
    </xf>
    <xf numFmtId="0" fontId="7" fillId="7" borderId="0" xfId="0" applyFont="1" applyFill="1" applyAlignment="1">
      <alignment vertical="top"/>
    </xf>
    <xf numFmtId="0" fontId="2" fillId="11" borderId="0" xfId="0" applyFont="1" applyFill="1" applyAlignment="1" applyProtection="1">
      <alignment horizontal="left" vertical="top"/>
      <protection locked="0"/>
    </xf>
    <xf numFmtId="0" fontId="2" fillId="8" borderId="0" xfId="0" applyFont="1" applyFill="1" applyAlignment="1" applyProtection="1">
      <alignment horizontal="left" vertical="top"/>
      <protection locked="0"/>
    </xf>
    <xf numFmtId="0" fontId="2" fillId="11" borderId="0" xfId="0" applyFont="1" applyFill="1" applyAlignment="1" applyProtection="1">
      <alignment horizontal="left" vertical="top"/>
      <protection locked="0"/>
    </xf>
    <xf numFmtId="0" fontId="2" fillId="8" borderId="0" xfId="0" applyFont="1" applyFill="1" applyAlignment="1" applyProtection="1">
      <alignment horizontal="center" vertical="top"/>
      <protection locked="0"/>
    </xf>
    <xf numFmtId="0" fontId="2" fillId="0" borderId="0" xfId="0" quotePrefix="1" applyFont="1" applyAlignment="1">
      <alignment horizontal="center" vertical="top"/>
    </xf>
    <xf numFmtId="0" fontId="9" fillId="8" borderId="0" xfId="0" applyFont="1" applyFill="1" applyAlignment="1" applyProtection="1">
      <alignment horizontal="left" vertical="top"/>
      <protection locked="0"/>
    </xf>
    <xf numFmtId="0" fontId="2" fillId="8" borderId="0" xfId="0" applyFont="1" applyFill="1" applyAlignment="1" applyProtection="1">
      <alignment horizontal="left" vertical="top" wrapText="1"/>
      <protection locked="0"/>
    </xf>
    <xf numFmtId="0" fontId="18" fillId="11" borderId="0" xfId="0" applyFont="1" applyFill="1" applyAlignment="1" applyProtection="1">
      <alignment horizontal="left" vertical="top"/>
      <protection locked="0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/>
    </xf>
    <xf numFmtId="0" fontId="26" fillId="11" borderId="0" xfId="1" applyFont="1" applyFill="1" applyAlignment="1" applyProtection="1">
      <alignment horizontal="left" vertical="top"/>
      <protection locked="0"/>
    </xf>
    <xf numFmtId="49" fontId="2" fillId="11" borderId="0" xfId="0" applyNumberFormat="1" applyFont="1" applyFill="1" applyAlignment="1" applyProtection="1">
      <alignment horizontal="left" vertical="top"/>
      <protection locked="0"/>
    </xf>
    <xf numFmtId="0" fontId="7" fillId="11" borderId="0" xfId="0" applyFont="1" applyFill="1" applyAlignment="1" applyProtection="1">
      <alignment horizontal="left" vertical="top"/>
      <protection locked="0"/>
    </xf>
    <xf numFmtId="0" fontId="9" fillId="11" borderId="0" xfId="0" applyFont="1" applyFill="1" applyAlignment="1" applyProtection="1">
      <alignment horizontal="left" vertical="top"/>
      <protection locked="0"/>
    </xf>
    <xf numFmtId="49" fontId="2" fillId="8" borderId="0" xfId="0" applyNumberFormat="1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 vertical="top" wrapText="1"/>
    </xf>
    <xf numFmtId="0" fontId="2" fillId="11" borderId="0" xfId="0" applyFont="1" applyFill="1" applyAlignment="1" applyProtection="1">
      <alignment horizontal="center" vertical="top"/>
      <protection locked="0"/>
    </xf>
    <xf numFmtId="0" fontId="7" fillId="0" borderId="0" xfId="0" applyFont="1" applyAlignment="1">
      <alignment horizontal="left" vertical="top" wrapText="1"/>
    </xf>
    <xf numFmtId="176" fontId="2" fillId="11" borderId="0" xfId="0" applyNumberFormat="1" applyFont="1" applyFill="1" applyAlignment="1" applyProtection="1">
      <alignment horizontal="left" vertical="top"/>
      <protection locked="0"/>
    </xf>
    <xf numFmtId="16" fontId="2" fillId="11" borderId="0" xfId="0" applyNumberFormat="1" applyFont="1" applyFill="1" applyAlignment="1" applyProtection="1">
      <alignment horizontal="left" vertical="top"/>
      <protection locked="0"/>
    </xf>
    <xf numFmtId="0" fontId="2" fillId="0" borderId="0" xfId="0" applyFont="1" applyAlignment="1">
      <alignment horizontal="left" wrapText="1"/>
    </xf>
    <xf numFmtId="0" fontId="2" fillId="9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5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14" fontId="2" fillId="5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/>
    </xf>
    <xf numFmtId="0" fontId="15" fillId="10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8" fillId="6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 vertical="top" wrapText="1"/>
    </xf>
  </cellXfs>
  <cellStyles count="2">
    <cellStyle name="표준" xfId="0" builtinId="0"/>
    <cellStyle name="하이퍼링크" xfId="1" builtinId="8"/>
  </cellStyles>
  <dxfs count="27">
    <dxf>
      <fill>
        <patternFill>
          <bgColor rgb="FFBFBFBF"/>
        </patternFill>
      </fill>
    </dxf>
    <dxf>
      <fill>
        <patternFill>
          <bgColor theme="0" tint="-0.24991607409894101"/>
        </patternFill>
      </fill>
    </dxf>
    <dxf>
      <fill>
        <patternFill>
          <bgColor theme="0" tint="-0.24991607409894101"/>
        </patternFill>
      </fill>
    </dxf>
    <dxf>
      <fill>
        <patternFill>
          <bgColor theme="0" tint="-0.24991607409894101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theme="0" tint="-0.24991607409894101"/>
        </patternFill>
      </fill>
    </dxf>
    <dxf>
      <fill>
        <patternFill>
          <bgColor theme="0" tint="-0.24991607409894101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theme="0" tint="-0.24991607409894101"/>
        </patternFill>
      </fill>
    </dxf>
    <dxf>
      <fill>
        <patternFill>
          <bgColor theme="0" tint="-0.24991607409894101"/>
        </patternFill>
      </fill>
    </dxf>
    <dxf>
      <fill>
        <patternFill>
          <bgColor theme="0" tint="-0.24991607409894101"/>
        </patternFill>
      </fill>
    </dxf>
    <dxf>
      <fill>
        <patternFill>
          <bgColor theme="0" tint="-0.24991607409894101"/>
        </patternFill>
      </fill>
    </dxf>
    <dxf>
      <fill>
        <patternFill>
          <bgColor theme="0" tint="-0.24991607409894101"/>
        </patternFill>
      </fill>
    </dxf>
    <dxf>
      <fill>
        <patternFill>
          <bgColor theme="0" tint="-0.24991607409894101"/>
        </patternFill>
      </fill>
    </dxf>
    <dxf>
      <fill>
        <patternFill>
          <bgColor theme="0" tint="-0.24991607409894101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theme="0" tint="-0.24991607409894101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theme="0" tint="-0.24991607409894101"/>
        </patternFill>
      </fill>
    </dxf>
    <dxf>
      <fill>
        <patternFill>
          <bgColor rgb="FFBFBFBF"/>
        </patternFill>
      </fill>
    </dxf>
    <dxf>
      <fill>
        <patternFill>
          <bgColor theme="0" tint="-0.24991607409894101"/>
        </patternFill>
      </fill>
    </dxf>
    <dxf>
      <fill>
        <patternFill patternType="none"/>
      </fill>
    </dxf>
  </dxfs>
  <tableStyles count="0" defaultTableStyle="TableStyleMedium2" defaultPivotStyle="PivotStyleLight16"/>
  <colors>
    <mruColors>
      <color rgb="FFFFE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190500</xdr:colOff>
      <xdr:row>1</xdr:row>
      <xdr:rowOff>28575</xdr:rowOff>
    </xdr:from>
    <xdr:to>
      <xdr:col>39</xdr:col>
      <xdr:colOff>38853</xdr:colOff>
      <xdr:row>2</xdr:row>
      <xdr:rowOff>172116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49" t="31947" r="10200" b="30418"/>
        <a:stretch>
          <a:fillRect/>
        </a:stretch>
      </xdr:blipFill>
      <xdr:spPr>
        <a:xfrm>
          <a:off x="8248650" y="228600"/>
          <a:ext cx="1990725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445282</xdr:colOff>
      <xdr:row>26</xdr:row>
      <xdr:rowOff>178239</xdr:rowOff>
    </xdr:from>
    <xdr:to>
      <xdr:col>33</xdr:col>
      <xdr:colOff>168583</xdr:colOff>
      <xdr:row>28</xdr:row>
      <xdr:rowOff>96940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001375" y="5457825"/>
          <a:ext cx="361950" cy="295275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372253</xdr:colOff>
      <xdr:row>26</xdr:row>
      <xdr:rowOff>178239</xdr:rowOff>
    </xdr:from>
    <xdr:to>
      <xdr:col>36</xdr:col>
      <xdr:colOff>174449</xdr:colOff>
      <xdr:row>28</xdr:row>
      <xdr:rowOff>88685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515850" y="5457825"/>
          <a:ext cx="342900" cy="29527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315406</xdr:colOff>
      <xdr:row>26</xdr:row>
      <xdr:rowOff>168080</xdr:rowOff>
    </xdr:from>
    <xdr:to>
      <xdr:col>44</xdr:col>
      <xdr:colOff>627380</xdr:colOff>
      <xdr:row>28</xdr:row>
      <xdr:rowOff>96098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583025" y="5448300"/>
          <a:ext cx="314325" cy="304800"/>
        </a:xfrm>
        <a:prstGeom prst="rect">
          <a:avLst/>
        </a:prstGeom>
        <a:noFill/>
      </xdr:spPr>
    </xdr:pic>
    <xdr:clientData/>
  </xdr:twoCellAnchor>
  <xdr:twoCellAnchor editAs="oneCell">
    <xdr:from>
      <xdr:col>38</xdr:col>
      <xdr:colOff>267474</xdr:colOff>
      <xdr:row>26</xdr:row>
      <xdr:rowOff>171889</xdr:rowOff>
    </xdr:from>
    <xdr:to>
      <xdr:col>39</xdr:col>
      <xdr:colOff>136187</xdr:colOff>
      <xdr:row>28</xdr:row>
      <xdr:rowOff>63938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820775" y="5448300"/>
          <a:ext cx="400050" cy="276225"/>
        </a:xfrm>
        <a:prstGeom prst="rect">
          <a:avLst/>
        </a:prstGeom>
        <a:noFill/>
      </xdr:spPr>
    </xdr:pic>
    <xdr:clientData/>
  </xdr:twoCellAnchor>
  <xdr:twoCellAnchor editAs="oneCell">
    <xdr:from>
      <xdr:col>41</xdr:col>
      <xdr:colOff>268102</xdr:colOff>
      <xdr:row>26</xdr:row>
      <xdr:rowOff>178239</xdr:rowOff>
    </xdr:from>
    <xdr:to>
      <xdr:col>42</xdr:col>
      <xdr:colOff>202769</xdr:colOff>
      <xdr:row>28</xdr:row>
      <xdr:rowOff>88368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192375" y="5457825"/>
          <a:ext cx="419100" cy="2952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95250</xdr:colOff>
      <xdr:row>47</xdr:row>
      <xdr:rowOff>135363</xdr:rowOff>
    </xdr:from>
    <xdr:to>
      <xdr:col>9</xdr:col>
      <xdr:colOff>154623</xdr:colOff>
      <xdr:row>49</xdr:row>
      <xdr:rowOff>18522</xdr:rowOff>
    </xdr:to>
    <xdr:pic>
      <xdr:nvPicPr>
        <xdr:cNvPr id="13" name="Grafik 1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48" t="17678" r="17544" b="17292"/>
        <a:stretch>
          <a:fillRect/>
        </a:stretch>
      </xdr:blipFill>
      <xdr:spPr bwMode="auto">
        <a:xfrm>
          <a:off x="3200400" y="9839325"/>
          <a:ext cx="314325" cy="247650"/>
        </a:xfrm>
        <a:prstGeom prst="rect">
          <a:avLst/>
        </a:prstGeom>
        <a:noFill/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53976</xdr:colOff>
      <xdr:row>50</xdr:row>
      <xdr:rowOff>154308</xdr:rowOff>
    </xdr:from>
    <xdr:to>
      <xdr:col>9</xdr:col>
      <xdr:colOff>154989</xdr:colOff>
      <xdr:row>52</xdr:row>
      <xdr:rowOff>56963</xdr:rowOff>
    </xdr:to>
    <xdr:pic>
      <xdr:nvPicPr>
        <xdr:cNvPr id="14" name="Grafik 1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162300" y="10401300"/>
          <a:ext cx="361950" cy="2667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65723</xdr:colOff>
      <xdr:row>54</xdr:row>
      <xdr:rowOff>13971</xdr:rowOff>
    </xdr:from>
    <xdr:to>
      <xdr:col>9</xdr:col>
      <xdr:colOff>168276</xdr:colOff>
      <xdr:row>55</xdr:row>
      <xdr:rowOff>131130</xdr:rowOff>
    </xdr:to>
    <xdr:pic>
      <xdr:nvPicPr>
        <xdr:cNvPr id="15" name="Grafik 1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71825" y="10982325"/>
          <a:ext cx="361950" cy="295275"/>
        </a:xfrm>
        <a:prstGeom prst="rect">
          <a:avLst/>
        </a:prstGeom>
      </xdr:spPr>
    </xdr:pic>
    <xdr:clientData/>
  </xdr:twoCellAnchor>
  <xdr:twoCellAnchor editAs="oneCell">
    <xdr:from>
      <xdr:col>8</xdr:col>
      <xdr:colOff>69532</xdr:colOff>
      <xdr:row>61</xdr:row>
      <xdr:rowOff>17781</xdr:rowOff>
    </xdr:from>
    <xdr:to>
      <xdr:col>9</xdr:col>
      <xdr:colOff>170180</xdr:colOff>
      <xdr:row>62</xdr:row>
      <xdr:rowOff>94935</xdr:rowOff>
    </xdr:to>
    <xdr:pic>
      <xdr:nvPicPr>
        <xdr:cNvPr id="16" name="Grafik 2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171825" y="12258675"/>
          <a:ext cx="361950" cy="257175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180975</xdr:rowOff>
        </xdr:from>
        <xdr:to>
          <xdr:col>11</xdr:col>
          <xdr:colOff>0</xdr:colOff>
          <xdr:row>16</xdr:row>
          <xdr:rowOff>38100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18</xdr:row>
          <xdr:rowOff>0</xdr:rowOff>
        </xdr:from>
        <xdr:to>
          <xdr:col>11</xdr:col>
          <xdr:colOff>0</xdr:colOff>
          <xdr:row>19</xdr:row>
          <xdr:rowOff>47625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19</xdr:row>
          <xdr:rowOff>0</xdr:rowOff>
        </xdr:from>
        <xdr:to>
          <xdr:col>11</xdr:col>
          <xdr:colOff>0</xdr:colOff>
          <xdr:row>20</xdr:row>
          <xdr:rowOff>47625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0</xdr:rowOff>
        </xdr:from>
        <xdr:to>
          <xdr:col>11</xdr:col>
          <xdr:colOff>0</xdr:colOff>
          <xdr:row>15</xdr:row>
          <xdr:rowOff>47625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13</xdr:row>
          <xdr:rowOff>0</xdr:rowOff>
        </xdr:from>
        <xdr:to>
          <xdr:col>11</xdr:col>
          <xdr:colOff>0</xdr:colOff>
          <xdr:row>14</xdr:row>
          <xdr:rowOff>47625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66675</xdr:rowOff>
        </xdr:from>
        <xdr:to>
          <xdr:col>11</xdr:col>
          <xdr:colOff>0</xdr:colOff>
          <xdr:row>13</xdr:row>
          <xdr:rowOff>28575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180975</xdr:rowOff>
        </xdr:from>
        <xdr:to>
          <xdr:col>11</xdr:col>
          <xdr:colOff>0</xdr:colOff>
          <xdr:row>18</xdr:row>
          <xdr:rowOff>9525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180975</xdr:rowOff>
        </xdr:from>
        <xdr:to>
          <xdr:col>11</xdr:col>
          <xdr:colOff>0</xdr:colOff>
          <xdr:row>18</xdr:row>
          <xdr:rowOff>9525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180975</xdr:rowOff>
        </xdr:from>
        <xdr:to>
          <xdr:col>11</xdr:col>
          <xdr:colOff>0</xdr:colOff>
          <xdr:row>18</xdr:row>
          <xdr:rowOff>9525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15</xdr:row>
          <xdr:rowOff>180975</xdr:rowOff>
        </xdr:from>
        <xdr:to>
          <xdr:col>10</xdr:col>
          <xdr:colOff>219075</xdr:colOff>
          <xdr:row>17</xdr:row>
          <xdr:rowOff>9525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19</xdr:row>
          <xdr:rowOff>180975</xdr:rowOff>
        </xdr:from>
        <xdr:to>
          <xdr:col>10</xdr:col>
          <xdr:colOff>219075</xdr:colOff>
          <xdr:row>21</xdr:row>
          <xdr:rowOff>38100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29</xdr:row>
          <xdr:rowOff>28575</xdr:rowOff>
        </xdr:from>
        <xdr:to>
          <xdr:col>44</xdr:col>
          <xdr:colOff>561975</xdr:colOff>
          <xdr:row>30</xdr:row>
          <xdr:rowOff>47625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30</xdr:row>
          <xdr:rowOff>9525</xdr:rowOff>
        </xdr:from>
        <xdr:to>
          <xdr:col>44</xdr:col>
          <xdr:colOff>561975</xdr:colOff>
          <xdr:row>31</xdr:row>
          <xdr:rowOff>28575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31</xdr:row>
          <xdr:rowOff>28575</xdr:rowOff>
        </xdr:from>
        <xdr:to>
          <xdr:col>44</xdr:col>
          <xdr:colOff>561975</xdr:colOff>
          <xdr:row>32</xdr:row>
          <xdr:rowOff>47625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32</xdr:row>
          <xdr:rowOff>28575</xdr:rowOff>
        </xdr:from>
        <xdr:to>
          <xdr:col>44</xdr:col>
          <xdr:colOff>561975</xdr:colOff>
          <xdr:row>33</xdr:row>
          <xdr:rowOff>47625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33</xdr:row>
          <xdr:rowOff>28575</xdr:rowOff>
        </xdr:from>
        <xdr:to>
          <xdr:col>44</xdr:col>
          <xdr:colOff>561975</xdr:colOff>
          <xdr:row>34</xdr:row>
          <xdr:rowOff>47625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34</xdr:row>
          <xdr:rowOff>28575</xdr:rowOff>
        </xdr:from>
        <xdr:to>
          <xdr:col>44</xdr:col>
          <xdr:colOff>561975</xdr:colOff>
          <xdr:row>35</xdr:row>
          <xdr:rowOff>47625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35</xdr:row>
          <xdr:rowOff>28575</xdr:rowOff>
        </xdr:from>
        <xdr:to>
          <xdr:col>44</xdr:col>
          <xdr:colOff>561975</xdr:colOff>
          <xdr:row>36</xdr:row>
          <xdr:rowOff>47625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36</xdr:row>
          <xdr:rowOff>28575</xdr:rowOff>
        </xdr:from>
        <xdr:to>
          <xdr:col>44</xdr:col>
          <xdr:colOff>561975</xdr:colOff>
          <xdr:row>37</xdr:row>
          <xdr:rowOff>47625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37</xdr:row>
          <xdr:rowOff>28575</xdr:rowOff>
        </xdr:from>
        <xdr:to>
          <xdr:col>44</xdr:col>
          <xdr:colOff>561975</xdr:colOff>
          <xdr:row>38</xdr:row>
          <xdr:rowOff>47625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342900</xdr:colOff>
          <xdr:row>38</xdr:row>
          <xdr:rowOff>28575</xdr:rowOff>
        </xdr:from>
        <xdr:to>
          <xdr:col>44</xdr:col>
          <xdr:colOff>561975</xdr:colOff>
          <xdr:row>39</xdr:row>
          <xdr:rowOff>47625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ko-KR" altLang="en-US"/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A3" totalsRowShown="0" headerRowDxfId="26">
  <autoFilter ref="A1:A3" xr:uid="{00000000-0009-0000-0100-000001000000}"/>
  <tableColumns count="1">
    <tableColumn id="1" xr3:uid="{00000000-0010-0000-0000-000001000000}" name="YES/N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ungin.shin@celltrion.com" TargetMode="External"/><Relationship Id="rId1" Type="http://schemas.openxmlformats.org/officeDocument/2006/relationships/hyperlink" Target="mailto:piers.kim@sartorius.co.k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C9BF-790C-493C-9054-8A278E45F830}">
  <sheetPr codeName="Tabelle1">
    <pageSetUpPr fitToPage="1"/>
  </sheetPr>
  <dimension ref="A2:AX107"/>
  <sheetViews>
    <sheetView showGridLines="0" tabSelected="1" zoomScale="120" zoomScaleNormal="120" workbookViewId="0">
      <selection activeCell="C19" sqref="C19"/>
    </sheetView>
  </sheetViews>
  <sheetFormatPr defaultColWidth="11.25" defaultRowHeight="15.75" x14ac:dyDescent="0.3"/>
  <cols>
    <col min="1" max="29" width="3.125" style="4" customWidth="1"/>
    <col min="30" max="30" width="15.125" style="4" customWidth="1"/>
    <col min="31" max="73" width="3.125" style="4" customWidth="1"/>
    <col min="74" max="16384" width="11.25" style="4"/>
  </cols>
  <sheetData>
    <row r="2" spans="1:39" x14ac:dyDescent="0.3">
      <c r="A2" s="32" t="s">
        <v>0</v>
      </c>
    </row>
    <row r="3" spans="1:39" x14ac:dyDescent="0.3">
      <c r="A3" s="32" t="s">
        <v>1</v>
      </c>
    </row>
    <row r="4" spans="1:39" x14ac:dyDescent="0.3">
      <c r="A4" s="74" t="s">
        <v>2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</row>
    <row r="5" spans="1:39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</row>
    <row r="6" spans="1:39" x14ac:dyDescent="0.3">
      <c r="B6" s="32" t="s">
        <v>3</v>
      </c>
    </row>
    <row r="7" spans="1:39" ht="15.75" customHeight="1" x14ac:dyDescent="0.3">
      <c r="B7" s="29" t="s">
        <v>4</v>
      </c>
      <c r="H7" s="58" t="s">
        <v>231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V7" s="29" t="s">
        <v>5</v>
      </c>
      <c r="AA7" s="67" t="s">
        <v>233</v>
      </c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</row>
    <row r="8" spans="1:39" x14ac:dyDescent="0.3">
      <c r="B8" s="29" t="s">
        <v>6</v>
      </c>
      <c r="H8" s="58" t="s">
        <v>232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V8" s="29" t="s">
        <v>7</v>
      </c>
      <c r="AA8" s="68" t="s">
        <v>234</v>
      </c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</row>
    <row r="10" spans="1:39" s="1" customFormat="1" ht="24.75" x14ac:dyDescent="0.3">
      <c r="A10" s="3" t="s">
        <v>8</v>
      </c>
      <c r="D10" s="2"/>
    </row>
    <row r="12" spans="1:39" x14ac:dyDescent="0.3">
      <c r="B12" s="29" t="s">
        <v>9</v>
      </c>
      <c r="H12" s="75">
        <v>44586</v>
      </c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</row>
    <row r="13" spans="1:39" x14ac:dyDescent="0.3">
      <c r="B13" s="1" t="s">
        <v>10</v>
      </c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</row>
    <row r="14" spans="1:39" x14ac:dyDescent="0.3">
      <c r="B14" s="1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39" x14ac:dyDescent="0.3">
      <c r="B15" s="29" t="s">
        <v>11</v>
      </c>
      <c r="H15" s="58" t="s">
        <v>239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V15" s="29" t="s">
        <v>4</v>
      </c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39" x14ac:dyDescent="0.3">
      <c r="B16" s="29" t="s">
        <v>12</v>
      </c>
      <c r="H16" s="58" t="s">
        <v>248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V16" s="29"/>
      <c r="W16" s="29" t="s">
        <v>13</v>
      </c>
      <c r="X16" s="29"/>
      <c r="Y16" s="29"/>
      <c r="Z16" s="29"/>
      <c r="AA16" s="58" t="s">
        <v>235</v>
      </c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</row>
    <row r="17" spans="1:40" x14ac:dyDescent="0.3">
      <c r="H17" s="58" t="s">
        <v>249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V17" s="29"/>
      <c r="W17" s="29" t="s">
        <v>14</v>
      </c>
      <c r="AA17" s="58" t="s">
        <v>236</v>
      </c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40" x14ac:dyDescent="0.3"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V18" s="29"/>
      <c r="W18" s="29" t="s">
        <v>7</v>
      </c>
      <c r="X18" s="29"/>
      <c r="Y18" s="29"/>
      <c r="Z18" s="29"/>
      <c r="AA18" s="68" t="s">
        <v>237</v>
      </c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</row>
    <row r="19" spans="1:40" x14ac:dyDescent="0.3"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W19" s="29" t="s">
        <v>15</v>
      </c>
      <c r="X19" s="29"/>
      <c r="Y19" s="29"/>
      <c r="Z19" s="29"/>
      <c r="AA19" s="67" t="s">
        <v>238</v>
      </c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</row>
    <row r="20" spans="1:40" x14ac:dyDescent="0.3">
      <c r="H20" s="54" t="s">
        <v>16</v>
      </c>
    </row>
    <row r="22" spans="1:40" s="1" customFormat="1" ht="24.75" x14ac:dyDescent="0.3">
      <c r="A22" s="3" t="s">
        <v>246</v>
      </c>
    </row>
    <row r="24" spans="1:40" x14ac:dyDescent="0.3">
      <c r="B24" s="29" t="s">
        <v>18</v>
      </c>
      <c r="H24" s="34"/>
      <c r="I24" s="35"/>
      <c r="J24" s="58" t="s">
        <v>247</v>
      </c>
      <c r="K24" s="58"/>
      <c r="L24" s="58"/>
      <c r="M24" s="58"/>
      <c r="N24" s="58"/>
      <c r="O24" s="58"/>
      <c r="P24" s="58"/>
      <c r="Q24" s="58"/>
      <c r="R24" s="58"/>
      <c r="S24" s="58"/>
      <c r="T24" s="58"/>
      <c r="V24" s="1" t="s">
        <v>19</v>
      </c>
      <c r="AD24" s="57" t="s">
        <v>216</v>
      </c>
      <c r="AE24" s="57"/>
      <c r="AF24" s="57"/>
      <c r="AG24" s="57"/>
      <c r="AH24" s="57"/>
      <c r="AI24" s="57"/>
      <c r="AJ24" s="57"/>
      <c r="AK24" s="57"/>
      <c r="AL24" s="57"/>
      <c r="AM24" s="57"/>
    </row>
    <row r="25" spans="1:40" x14ac:dyDescent="0.3">
      <c r="B25" s="1" t="s">
        <v>20</v>
      </c>
      <c r="H25" s="34"/>
      <c r="I25" s="35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V25" s="1" t="s">
        <v>21</v>
      </c>
      <c r="AD25" s="57"/>
      <c r="AE25" s="57"/>
      <c r="AF25" s="57"/>
      <c r="AG25" s="57"/>
      <c r="AH25" s="57"/>
      <c r="AI25" s="57"/>
      <c r="AJ25" s="57"/>
      <c r="AK25" s="57"/>
      <c r="AL25" s="57"/>
      <c r="AM25" s="57"/>
    </row>
    <row r="27" spans="1:40" x14ac:dyDescent="0.3">
      <c r="B27" s="37" t="s">
        <v>22</v>
      </c>
    </row>
    <row r="28" spans="1:40" x14ac:dyDescent="0.3">
      <c r="B28" s="4" t="s">
        <v>23</v>
      </c>
      <c r="N28" s="4" t="s">
        <v>24</v>
      </c>
      <c r="S28" s="4" t="s">
        <v>25</v>
      </c>
      <c r="W28" s="4" t="s">
        <v>26</v>
      </c>
    </row>
    <row r="29" spans="1:40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N29" s="76"/>
      <c r="O29" s="58"/>
      <c r="P29" s="58"/>
      <c r="Q29" s="58"/>
      <c r="S29" s="58"/>
      <c r="T29" s="58"/>
      <c r="U29" s="58"/>
      <c r="W29" s="58"/>
      <c r="X29" s="58"/>
      <c r="Y29" s="58"/>
      <c r="Z29" s="58"/>
      <c r="AB29" s="32" t="s">
        <v>17</v>
      </c>
      <c r="AM29" s="38"/>
    </row>
    <row r="30" spans="1:40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N30" s="58"/>
      <c r="O30" s="58"/>
      <c r="P30" s="58"/>
      <c r="Q30" s="58"/>
      <c r="S30" s="58"/>
      <c r="T30" s="58"/>
      <c r="U30" s="58"/>
      <c r="W30" s="58"/>
      <c r="X30" s="58"/>
      <c r="Y30" s="58"/>
      <c r="Z30" s="58"/>
      <c r="AB30" s="29" t="s">
        <v>27</v>
      </c>
      <c r="AG30" s="68"/>
      <c r="AH30" s="68"/>
      <c r="AI30" s="68"/>
      <c r="AJ30" s="68"/>
      <c r="AK30" s="68"/>
      <c r="AL30" s="68"/>
      <c r="AM30" s="68"/>
      <c r="AN30" s="5"/>
    </row>
    <row r="31" spans="1:40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N31" s="58"/>
      <c r="O31" s="58"/>
      <c r="P31" s="58"/>
      <c r="Q31" s="58"/>
      <c r="S31" s="58"/>
      <c r="T31" s="58"/>
      <c r="U31" s="58"/>
      <c r="W31" s="58"/>
      <c r="X31" s="58"/>
      <c r="Y31" s="58"/>
      <c r="Z31" s="58"/>
      <c r="AB31" s="29" t="s">
        <v>28</v>
      </c>
      <c r="AG31" s="71"/>
      <c r="AH31" s="71"/>
      <c r="AI31" s="71"/>
      <c r="AJ31" s="71"/>
      <c r="AK31" s="71"/>
      <c r="AL31" s="71"/>
      <c r="AM31" s="71"/>
    </row>
    <row r="32" spans="1:40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N32" s="58"/>
      <c r="O32" s="58"/>
      <c r="P32" s="58"/>
      <c r="Q32" s="58"/>
      <c r="S32" s="58"/>
      <c r="T32" s="58"/>
      <c r="U32" s="58"/>
      <c r="W32" s="58"/>
      <c r="X32" s="58"/>
      <c r="Y32" s="58"/>
      <c r="Z32" s="58"/>
      <c r="AB32" s="1" t="s">
        <v>29</v>
      </c>
      <c r="AG32" s="59"/>
      <c r="AH32" s="59"/>
      <c r="AI32" s="59"/>
      <c r="AJ32" s="59"/>
      <c r="AK32" s="59"/>
      <c r="AL32" s="59"/>
      <c r="AM32" s="59"/>
    </row>
    <row r="33" spans="1:43" x14ac:dyDescent="0.3"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N33" s="58"/>
      <c r="O33" s="58"/>
      <c r="P33" s="58"/>
      <c r="Q33" s="58"/>
      <c r="S33" s="58"/>
      <c r="T33" s="58"/>
      <c r="U33" s="58"/>
      <c r="W33" s="58"/>
      <c r="X33" s="58"/>
      <c r="Y33" s="58"/>
      <c r="Z33" s="58"/>
      <c r="AB33" s="1" t="s">
        <v>30</v>
      </c>
      <c r="AG33" s="59"/>
      <c r="AH33" s="59"/>
      <c r="AI33" s="59"/>
      <c r="AJ33" s="59"/>
      <c r="AK33" s="59"/>
      <c r="AL33" s="59"/>
      <c r="AM33" s="59"/>
    </row>
    <row r="34" spans="1:43" x14ac:dyDescent="0.3"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N34" s="58"/>
      <c r="O34" s="58"/>
      <c r="P34" s="58"/>
      <c r="Q34" s="58"/>
      <c r="S34" s="58"/>
      <c r="T34" s="58"/>
      <c r="U34" s="58"/>
      <c r="W34" s="58"/>
      <c r="X34" s="58"/>
      <c r="Y34" s="58"/>
      <c r="Z34" s="58"/>
      <c r="AM34" s="5"/>
    </row>
    <row r="35" spans="1:43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N35" s="58"/>
      <c r="O35" s="58"/>
      <c r="P35" s="58"/>
      <c r="Q35" s="58"/>
      <c r="S35" s="58"/>
      <c r="T35" s="58"/>
      <c r="U35" s="58"/>
      <c r="W35" s="58"/>
      <c r="X35" s="58"/>
      <c r="Y35" s="58"/>
      <c r="Z35" s="58"/>
      <c r="AB35" s="32" t="s">
        <v>31</v>
      </c>
      <c r="AM35" s="5"/>
    </row>
    <row r="36" spans="1:43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N36" s="58"/>
      <c r="O36" s="58"/>
      <c r="P36" s="58"/>
      <c r="Q36" s="58"/>
      <c r="S36" s="58"/>
      <c r="T36" s="58"/>
      <c r="U36" s="58"/>
      <c r="W36" s="58"/>
      <c r="X36" s="58"/>
      <c r="Y36" s="58"/>
      <c r="Z36" s="58"/>
      <c r="AB36" s="1" t="s">
        <v>32</v>
      </c>
      <c r="AG36" s="71"/>
      <c r="AH36" s="71"/>
      <c r="AI36" s="71"/>
      <c r="AJ36" s="71"/>
      <c r="AK36" s="71"/>
      <c r="AL36" s="71"/>
      <c r="AM36" s="71"/>
    </row>
    <row r="37" spans="1:43" ht="15.7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N37" s="58"/>
      <c r="O37" s="58"/>
      <c r="P37" s="58"/>
      <c r="Q37" s="58"/>
      <c r="S37" s="58"/>
      <c r="T37" s="58"/>
      <c r="U37" s="58"/>
      <c r="W37" s="58"/>
      <c r="X37" s="58"/>
      <c r="Y37" s="58"/>
      <c r="Z37" s="58"/>
      <c r="AB37" s="1" t="s">
        <v>33</v>
      </c>
      <c r="AG37" s="61"/>
      <c r="AH37" s="61"/>
      <c r="AI37" s="61"/>
      <c r="AJ37" s="61"/>
      <c r="AK37" s="61"/>
      <c r="AL37" s="61"/>
      <c r="AM37" s="61"/>
    </row>
    <row r="38" spans="1:43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N38" s="58"/>
      <c r="O38" s="58"/>
      <c r="P38" s="58"/>
      <c r="Q38" s="58"/>
      <c r="S38" s="58"/>
      <c r="T38" s="58"/>
      <c r="U38" s="58"/>
      <c r="W38" s="58"/>
      <c r="X38" s="58"/>
      <c r="Y38" s="58"/>
      <c r="Z38" s="58"/>
      <c r="AB38" s="1" t="s">
        <v>21</v>
      </c>
      <c r="AG38" s="62"/>
      <c r="AH38" s="62"/>
      <c r="AI38" s="62"/>
      <c r="AJ38" s="62"/>
      <c r="AK38" s="62"/>
      <c r="AL38" s="62"/>
      <c r="AM38" s="62"/>
    </row>
    <row r="39" spans="1:43" x14ac:dyDescent="0.3">
      <c r="B39" s="72" t="s">
        <v>34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G39" s="62"/>
      <c r="AH39" s="62"/>
      <c r="AI39" s="62"/>
      <c r="AJ39" s="62"/>
      <c r="AK39" s="62"/>
      <c r="AL39" s="62"/>
      <c r="AM39" s="62"/>
      <c r="AQ39" s="5"/>
    </row>
    <row r="40" spans="1:43" x14ac:dyDescent="0.3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3" spans="1:43" s="1" customFormat="1" ht="24.75" x14ac:dyDescent="0.3">
      <c r="A43" s="3" t="s">
        <v>35</v>
      </c>
    </row>
    <row r="45" spans="1:43" x14ac:dyDescent="0.3">
      <c r="B45" s="32" t="s">
        <v>36</v>
      </c>
      <c r="X45" s="1"/>
      <c r="AC45" s="34"/>
      <c r="AD45" s="34"/>
      <c r="AE45" s="34"/>
    </row>
    <row r="46" spans="1:43" s="1" customFormat="1" ht="14.25" x14ac:dyDescent="0.3">
      <c r="B46" s="1" t="s">
        <v>37</v>
      </c>
      <c r="I46" s="65" t="s">
        <v>38</v>
      </c>
      <c r="J46" s="65"/>
      <c r="K46" s="65"/>
      <c r="L46" s="65"/>
      <c r="M46" s="65"/>
      <c r="N46" s="65"/>
      <c r="O46" s="65"/>
      <c r="Q46" s="1" t="s">
        <v>39</v>
      </c>
      <c r="U46" s="1" t="s">
        <v>40</v>
      </c>
      <c r="Z46" s="1" t="s">
        <v>41</v>
      </c>
      <c r="AD46" s="1" t="s">
        <v>42</v>
      </c>
      <c r="AG46" s="1" t="s">
        <v>43</v>
      </c>
    </row>
    <row r="47" spans="1:43" s="1" customFormat="1" ht="14.25" x14ac:dyDescent="0.3">
      <c r="I47" s="65"/>
      <c r="J47" s="65"/>
      <c r="K47" s="65"/>
      <c r="L47" s="65"/>
      <c r="M47" s="65"/>
      <c r="N47" s="65"/>
      <c r="O47" s="65"/>
    </row>
    <row r="48" spans="1:43" x14ac:dyDescent="0.3">
      <c r="A48" s="1" t="s">
        <v>44</v>
      </c>
      <c r="B48" s="73" t="s">
        <v>227</v>
      </c>
      <c r="C48" s="73"/>
      <c r="D48" s="73"/>
      <c r="E48" s="73"/>
      <c r="F48" s="73"/>
      <c r="G48" s="73"/>
      <c r="I48" s="58"/>
      <c r="J48" s="58"/>
      <c r="K48" s="58"/>
      <c r="L48" s="58"/>
      <c r="M48" s="58"/>
      <c r="N48" s="58"/>
      <c r="O48" s="58"/>
      <c r="Q48" s="68"/>
      <c r="R48" s="68"/>
      <c r="S48" s="39" t="s">
        <v>45</v>
      </c>
      <c r="T48" s="1"/>
      <c r="U48" s="58" t="s">
        <v>240</v>
      </c>
      <c r="V48" s="58"/>
      <c r="W48" s="58"/>
      <c r="X48" s="58"/>
      <c r="Z48" s="58" t="s">
        <v>243</v>
      </c>
      <c r="AA48" s="58"/>
      <c r="AB48" s="58"/>
      <c r="AC48" s="1"/>
      <c r="AD48" s="58" t="s">
        <v>245</v>
      </c>
      <c r="AE48" s="58"/>
      <c r="AG48" s="69"/>
      <c r="AH48" s="69"/>
      <c r="AI48" s="69"/>
      <c r="AJ48" s="69"/>
      <c r="AK48" s="69"/>
      <c r="AL48" s="69"/>
      <c r="AM48" s="69"/>
    </row>
    <row r="49" spans="1:50" x14ac:dyDescent="0.3">
      <c r="A49" s="1" t="s">
        <v>46</v>
      </c>
      <c r="B49" s="73" t="s">
        <v>227</v>
      </c>
      <c r="C49" s="73"/>
      <c r="D49" s="73"/>
      <c r="E49" s="73"/>
      <c r="F49" s="73"/>
      <c r="G49" s="73"/>
      <c r="I49" s="58"/>
      <c r="J49" s="58"/>
      <c r="K49" s="58"/>
      <c r="L49" s="58"/>
      <c r="M49" s="58"/>
      <c r="N49" s="58"/>
      <c r="O49" s="58"/>
      <c r="Q49" s="68"/>
      <c r="R49" s="68"/>
      <c r="S49" s="39" t="s">
        <v>45</v>
      </c>
      <c r="T49" s="1"/>
      <c r="U49" s="58" t="s">
        <v>241</v>
      </c>
      <c r="V49" s="58"/>
      <c r="W49" s="58"/>
      <c r="X49" s="58"/>
      <c r="Z49" s="58" t="s">
        <v>243</v>
      </c>
      <c r="AA49" s="58"/>
      <c r="AB49" s="58"/>
      <c r="AC49" s="1"/>
      <c r="AD49" s="58" t="s">
        <v>245</v>
      </c>
      <c r="AE49" s="58"/>
      <c r="AG49" s="69"/>
      <c r="AH49" s="69"/>
      <c r="AI49" s="69"/>
      <c r="AJ49" s="69"/>
      <c r="AK49" s="69"/>
      <c r="AL49" s="69"/>
      <c r="AM49" s="69"/>
    </row>
    <row r="50" spans="1:50" x14ac:dyDescent="0.3">
      <c r="A50" s="1" t="s">
        <v>47</v>
      </c>
      <c r="B50" s="73" t="s">
        <v>217</v>
      </c>
      <c r="C50" s="73"/>
      <c r="D50" s="73"/>
      <c r="E50" s="73"/>
      <c r="F50" s="73"/>
      <c r="G50" s="73"/>
      <c r="I50" s="58"/>
      <c r="J50" s="58"/>
      <c r="K50" s="58"/>
      <c r="L50" s="58"/>
      <c r="M50" s="58"/>
      <c r="N50" s="58"/>
      <c r="O50" s="58"/>
      <c r="Q50" s="68"/>
      <c r="R50" s="68"/>
      <c r="S50" s="39" t="s">
        <v>45</v>
      </c>
      <c r="T50" s="1"/>
      <c r="U50" s="58" t="s">
        <v>242</v>
      </c>
      <c r="V50" s="58"/>
      <c r="W50" s="58"/>
      <c r="X50" s="58"/>
      <c r="Z50" s="58" t="s">
        <v>244</v>
      </c>
      <c r="AA50" s="58"/>
      <c r="AB50" s="58"/>
      <c r="AC50" s="1"/>
      <c r="AD50" s="58" t="s">
        <v>245</v>
      </c>
      <c r="AE50" s="58"/>
      <c r="AG50" s="69"/>
      <c r="AH50" s="69"/>
      <c r="AI50" s="69"/>
      <c r="AJ50" s="69"/>
      <c r="AK50" s="69"/>
      <c r="AL50" s="69"/>
      <c r="AM50" s="69"/>
    </row>
    <row r="52" spans="1:50" x14ac:dyDescent="0.3">
      <c r="B52" s="1" t="s">
        <v>48</v>
      </c>
    </row>
    <row r="53" spans="1:50" x14ac:dyDescent="0.3">
      <c r="B53" s="1" t="s">
        <v>49</v>
      </c>
      <c r="J53" s="1" t="s">
        <v>50</v>
      </c>
      <c r="R53" s="1" t="s">
        <v>51</v>
      </c>
    </row>
    <row r="54" spans="1:50" x14ac:dyDescent="0.3">
      <c r="A54" s="29" t="s">
        <v>44</v>
      </c>
      <c r="B54" s="57"/>
      <c r="C54" s="57"/>
      <c r="D54" s="57"/>
      <c r="E54" s="57"/>
      <c r="F54" s="57"/>
      <c r="G54" s="55" t="s">
        <v>52</v>
      </c>
      <c r="J54" s="61"/>
      <c r="K54" s="61"/>
      <c r="L54" s="61"/>
      <c r="M54" s="61"/>
      <c r="N54" s="61"/>
      <c r="O54" s="61"/>
      <c r="P54" s="39" t="s">
        <v>52</v>
      </c>
      <c r="R54" s="61"/>
      <c r="S54" s="61"/>
      <c r="T54" s="61"/>
      <c r="U54" s="61"/>
      <c r="V54" s="61"/>
      <c r="W54" s="39" t="s">
        <v>52</v>
      </c>
      <c r="Y54" s="34"/>
      <c r="Z54" s="34"/>
      <c r="AA54" s="34"/>
      <c r="AF54" s="34"/>
      <c r="AG54" s="34"/>
      <c r="AH54" s="34"/>
      <c r="AI54" s="34"/>
      <c r="AJ54" s="34"/>
      <c r="AK54" s="34"/>
    </row>
    <row r="55" spans="1:50" x14ac:dyDescent="0.3">
      <c r="A55" s="29" t="s">
        <v>46</v>
      </c>
      <c r="B55" s="57"/>
      <c r="C55" s="57"/>
      <c r="D55" s="57"/>
      <c r="E55" s="57"/>
      <c r="F55" s="57"/>
      <c r="G55" s="55" t="s">
        <v>52</v>
      </c>
      <c r="J55" s="61"/>
      <c r="K55" s="61"/>
      <c r="L55" s="61"/>
      <c r="M55" s="61"/>
      <c r="N55" s="61"/>
      <c r="O55" s="61"/>
      <c r="P55" s="39" t="s">
        <v>52</v>
      </c>
      <c r="R55" s="61"/>
      <c r="S55" s="61"/>
      <c r="T55" s="61"/>
      <c r="U55" s="61"/>
      <c r="V55" s="61"/>
      <c r="W55" s="39" t="s">
        <v>52</v>
      </c>
      <c r="Y55" s="36"/>
      <c r="Z55" s="36"/>
      <c r="AA55" s="36"/>
      <c r="AD55" s="1"/>
      <c r="AF55" s="36"/>
      <c r="AG55" s="36"/>
      <c r="AH55" s="36"/>
      <c r="AI55" s="36"/>
      <c r="AJ55" s="36"/>
      <c r="AK55" s="36"/>
    </row>
    <row r="56" spans="1:50" x14ac:dyDescent="0.3">
      <c r="A56" s="29" t="s">
        <v>47</v>
      </c>
      <c r="B56" s="57"/>
      <c r="C56" s="57"/>
      <c r="D56" s="57"/>
      <c r="E56" s="57"/>
      <c r="F56" s="57"/>
      <c r="G56" s="55" t="s">
        <v>52</v>
      </c>
      <c r="J56" s="61"/>
      <c r="K56" s="61"/>
      <c r="L56" s="61"/>
      <c r="M56" s="61"/>
      <c r="N56" s="61"/>
      <c r="O56" s="61"/>
      <c r="P56" s="39" t="s">
        <v>52</v>
      </c>
      <c r="R56" s="61"/>
      <c r="S56" s="61"/>
      <c r="T56" s="61"/>
      <c r="U56" s="61"/>
      <c r="V56" s="61"/>
      <c r="W56" s="39" t="s">
        <v>52</v>
      </c>
      <c r="Y56" s="36"/>
      <c r="Z56" s="36"/>
      <c r="AA56" s="36"/>
      <c r="AD56" s="1"/>
      <c r="AF56" s="36"/>
      <c r="AG56" s="36"/>
      <c r="AH56" s="36"/>
      <c r="AI56" s="36"/>
      <c r="AJ56" s="36"/>
      <c r="AK56" s="36"/>
    </row>
    <row r="57" spans="1:50" x14ac:dyDescent="0.3">
      <c r="B57" s="1"/>
      <c r="J57" s="35"/>
      <c r="K57" s="35"/>
      <c r="L57" s="35"/>
      <c r="M57" s="35"/>
      <c r="N57" s="35"/>
      <c r="O57" s="35"/>
      <c r="P57" s="35"/>
    </row>
    <row r="59" spans="1:50" x14ac:dyDescent="0.3">
      <c r="B59" s="40" t="s">
        <v>53</v>
      </c>
      <c r="J59" s="58" t="s">
        <v>226</v>
      </c>
      <c r="K59" s="58"/>
      <c r="L59" s="58"/>
      <c r="M59" s="58"/>
      <c r="N59" s="58"/>
      <c r="O59" s="58"/>
      <c r="P59" s="58"/>
      <c r="R59" s="1" t="s">
        <v>54</v>
      </c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</row>
    <row r="60" spans="1:50" x14ac:dyDescent="0.3">
      <c r="B60" s="40"/>
      <c r="J60" s="5"/>
    </row>
    <row r="61" spans="1:50" x14ac:dyDescent="0.3">
      <c r="B61" s="40" t="s">
        <v>55</v>
      </c>
      <c r="J61" s="63"/>
      <c r="K61" s="63"/>
      <c r="L61" s="63"/>
      <c r="M61" s="63"/>
      <c r="N61" s="63"/>
      <c r="O61" s="63"/>
      <c r="P61" s="63"/>
      <c r="R61" s="1" t="s">
        <v>54</v>
      </c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</row>
    <row r="62" spans="1:50" x14ac:dyDescent="0.3">
      <c r="B62" s="40"/>
      <c r="J62" s="5"/>
    </row>
    <row r="63" spans="1:50" x14ac:dyDescent="0.3">
      <c r="B63" s="40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X63" s="1"/>
    </row>
    <row r="64" spans="1:50" ht="24.75" x14ac:dyDescent="0.3">
      <c r="A64" s="3" t="s">
        <v>56</v>
      </c>
      <c r="AX64" s="1"/>
    </row>
    <row r="65" spans="1:50" x14ac:dyDescent="0.3">
      <c r="AX65" s="1"/>
    </row>
    <row r="66" spans="1:50" x14ac:dyDescent="0.3">
      <c r="J66" s="66" t="s">
        <v>57</v>
      </c>
      <c r="K66" s="66"/>
      <c r="L66" s="66"/>
      <c r="M66" s="66"/>
      <c r="P66" s="66" t="s">
        <v>58</v>
      </c>
      <c r="Q66" s="66"/>
      <c r="R66" s="66"/>
      <c r="S66" s="66"/>
      <c r="T66" s="4" t="s">
        <v>25</v>
      </c>
      <c r="AX66" s="1"/>
    </row>
    <row r="67" spans="1:50" x14ac:dyDescent="0.3">
      <c r="B67" s="29" t="s">
        <v>59</v>
      </c>
      <c r="J67" s="58"/>
      <c r="K67" s="58"/>
      <c r="L67" s="58"/>
      <c r="M67" s="58"/>
      <c r="N67" s="60" t="s">
        <v>60</v>
      </c>
      <c r="O67" s="60"/>
      <c r="P67" s="58"/>
      <c r="Q67" s="58"/>
      <c r="R67" s="58"/>
      <c r="S67" s="58"/>
      <c r="T67" s="39" t="s">
        <v>61</v>
      </c>
      <c r="U67" s="39"/>
      <c r="V67" s="39"/>
      <c r="W67" s="1"/>
      <c r="AX67" s="1"/>
    </row>
    <row r="68" spans="1:50" x14ac:dyDescent="0.3">
      <c r="B68" s="29" t="s">
        <v>62</v>
      </c>
      <c r="J68" s="58"/>
      <c r="K68" s="58"/>
      <c r="L68" s="58"/>
      <c r="M68" s="58"/>
      <c r="N68" s="60" t="s">
        <v>60</v>
      </c>
      <c r="O68" s="60"/>
      <c r="P68" s="58"/>
      <c r="Q68" s="58"/>
      <c r="R68" s="58"/>
      <c r="S68" s="58"/>
      <c r="T68" s="39" t="s">
        <v>63</v>
      </c>
      <c r="U68" s="39"/>
      <c r="V68" s="39"/>
      <c r="W68" s="1"/>
      <c r="AX68" s="1"/>
    </row>
    <row r="69" spans="1:50" ht="15.75" customHeight="1" x14ac:dyDescent="0.3">
      <c r="B69" s="29" t="s">
        <v>64</v>
      </c>
      <c r="J69" s="58"/>
      <c r="K69" s="58"/>
      <c r="L69" s="58"/>
      <c r="M69" s="58"/>
      <c r="N69" s="60" t="s">
        <v>60</v>
      </c>
      <c r="O69" s="60"/>
      <c r="P69" s="58"/>
      <c r="Q69" s="58"/>
      <c r="R69" s="58"/>
      <c r="S69" s="58"/>
      <c r="T69" s="64" t="s">
        <v>65</v>
      </c>
      <c r="U69" s="64"/>
      <c r="V69" s="39"/>
      <c r="W69" s="35" t="s">
        <v>66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</row>
    <row r="70" spans="1:50" ht="15.75" customHeight="1" x14ac:dyDescent="0.3">
      <c r="B70" s="29" t="s">
        <v>67</v>
      </c>
      <c r="J70" s="56"/>
      <c r="K70" s="56"/>
      <c r="L70" s="56"/>
      <c r="M70" s="56"/>
      <c r="N70" s="60" t="s">
        <v>60</v>
      </c>
      <c r="O70" s="60"/>
      <c r="P70" s="58"/>
      <c r="Q70" s="58"/>
      <c r="R70" s="58"/>
      <c r="S70" s="58"/>
      <c r="T70" s="64" t="s">
        <v>65</v>
      </c>
      <c r="U70" s="64"/>
      <c r="V70" s="39"/>
      <c r="W70" s="1" t="s">
        <v>68</v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</row>
    <row r="71" spans="1:50" ht="15.75" customHeight="1" x14ac:dyDescent="0.3">
      <c r="B71" s="29"/>
      <c r="J71" s="29"/>
      <c r="K71" s="29"/>
      <c r="L71" s="29"/>
      <c r="M71" s="29"/>
      <c r="N71" s="49"/>
      <c r="O71" s="49"/>
      <c r="P71" s="29"/>
      <c r="Q71" s="29"/>
      <c r="R71" s="29"/>
      <c r="S71" s="29"/>
      <c r="T71" s="54"/>
      <c r="U71" s="54"/>
      <c r="V71" s="39"/>
      <c r="W71" s="1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</row>
    <row r="72" spans="1:50" ht="24.75" x14ac:dyDescent="0.3">
      <c r="A72" s="50" t="s">
        <v>69</v>
      </c>
      <c r="B72" s="29"/>
      <c r="J72" s="29"/>
      <c r="K72" s="29"/>
      <c r="L72" s="29"/>
      <c r="M72" s="29"/>
      <c r="N72" s="49"/>
      <c r="O72" s="49"/>
      <c r="P72" s="29"/>
      <c r="Q72" s="29"/>
      <c r="R72" s="29"/>
      <c r="S72" s="29"/>
      <c r="T72" s="54"/>
      <c r="U72" s="54"/>
      <c r="V72" s="39"/>
      <c r="W72" s="1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</row>
    <row r="73" spans="1:50" s="1" customFormat="1" x14ac:dyDescent="0.3">
      <c r="B73" s="1" t="s">
        <v>70</v>
      </c>
      <c r="C73" s="4"/>
      <c r="D73" s="4"/>
      <c r="E73" s="4"/>
      <c r="F73" s="4"/>
      <c r="G73" s="4"/>
      <c r="H73" s="4"/>
      <c r="I73" s="4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39"/>
      <c r="U73" s="39"/>
      <c r="V73" s="39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</row>
    <row r="74" spans="1:50" s="1" customFormat="1" x14ac:dyDescent="0.3">
      <c r="C74" s="4"/>
      <c r="D74" s="4"/>
      <c r="E74" s="4"/>
      <c r="F74" s="4"/>
      <c r="G74" s="4"/>
      <c r="H74" s="4"/>
      <c r="I74" s="4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39"/>
      <c r="U74" s="39"/>
      <c r="V74" s="39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</row>
    <row r="75" spans="1:50" s="1" customFormat="1" x14ac:dyDescent="0.3">
      <c r="B75" s="32" t="s">
        <v>71</v>
      </c>
      <c r="C75" s="4"/>
      <c r="D75" s="4"/>
      <c r="E75" s="4"/>
      <c r="F75" s="4"/>
      <c r="G75" s="4"/>
      <c r="H75" s="4"/>
      <c r="I75" s="4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39"/>
      <c r="U75" s="39"/>
      <c r="V75" s="39"/>
      <c r="W75" s="51" t="s">
        <v>72</v>
      </c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</row>
    <row r="76" spans="1:50" s="1" customFormat="1" x14ac:dyDescent="0.3">
      <c r="B76" s="29" t="s">
        <v>73</v>
      </c>
      <c r="C76" s="4"/>
      <c r="D76" s="4"/>
      <c r="E76" s="4"/>
      <c r="F76" s="4"/>
      <c r="G76" s="4"/>
      <c r="H76" s="4"/>
      <c r="I76" s="4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39"/>
      <c r="U76" s="39"/>
      <c r="V76" s="39"/>
      <c r="W76" s="1" t="s">
        <v>73</v>
      </c>
      <c r="Y76" s="46"/>
      <c r="Z76" s="46"/>
      <c r="AA76" s="46"/>
      <c r="AB76" s="46"/>
      <c r="AC76" s="46"/>
      <c r="AD76" s="62"/>
      <c r="AE76" s="62"/>
      <c r="AF76" s="62"/>
      <c r="AG76" s="62"/>
      <c r="AH76" s="62"/>
      <c r="AI76" s="46"/>
      <c r="AJ76" s="46"/>
      <c r="AK76" s="46"/>
      <c r="AL76" s="46"/>
    </row>
    <row r="77" spans="1:50" x14ac:dyDescent="0.3">
      <c r="B77" s="1" t="s">
        <v>74</v>
      </c>
      <c r="J77" s="61"/>
      <c r="K77" s="61"/>
      <c r="L77" s="61"/>
      <c r="M77" s="61"/>
      <c r="N77" s="61"/>
      <c r="O77" s="61"/>
      <c r="P77" s="61"/>
      <c r="Q77" s="61"/>
      <c r="R77" s="61"/>
      <c r="S77" s="61"/>
      <c r="W77" s="1" t="s">
        <v>74</v>
      </c>
      <c r="AD77" s="61"/>
      <c r="AE77" s="61"/>
      <c r="AF77" s="61"/>
      <c r="AG77" s="61"/>
      <c r="AH77" s="61"/>
    </row>
    <row r="78" spans="1:50" x14ac:dyDescent="0.3">
      <c r="B78" s="1"/>
      <c r="J78" s="52"/>
      <c r="K78" s="52"/>
      <c r="L78" s="52"/>
      <c r="M78" s="52"/>
      <c r="N78" s="52"/>
      <c r="O78" s="52"/>
      <c r="P78" s="52"/>
      <c r="Q78" s="52"/>
      <c r="R78" s="52"/>
      <c r="S78" s="52"/>
      <c r="W78" s="1"/>
      <c r="AD78" s="52"/>
      <c r="AE78" s="52"/>
      <c r="AF78" s="52"/>
      <c r="AG78" s="52"/>
      <c r="AH78" s="52"/>
    </row>
    <row r="79" spans="1:50" x14ac:dyDescent="0.3">
      <c r="B79" s="1" t="s">
        <v>75</v>
      </c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</row>
    <row r="80" spans="1:50" x14ac:dyDescent="0.3">
      <c r="B80" s="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</row>
    <row r="81" spans="1:42" s="1" customFormat="1" ht="24.75" x14ac:dyDescent="0.3">
      <c r="A81" s="3" t="s">
        <v>76</v>
      </c>
      <c r="J81" s="29"/>
    </row>
    <row r="82" spans="1:42" x14ac:dyDescent="0.3">
      <c r="B82" s="42" t="s">
        <v>77</v>
      </c>
      <c r="C82" s="29"/>
      <c r="D82" s="29"/>
      <c r="E82" s="29"/>
      <c r="F82" s="29"/>
      <c r="G82" s="29"/>
      <c r="H82" s="29"/>
      <c r="I82" s="29"/>
      <c r="J82" s="29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</row>
    <row r="83" spans="1:42" x14ac:dyDescent="0.3">
      <c r="B83" s="42"/>
      <c r="C83" s="29"/>
      <c r="D83" s="29"/>
      <c r="E83" s="29"/>
      <c r="F83" s="29"/>
      <c r="G83" s="29"/>
      <c r="H83" s="29"/>
      <c r="I83" s="29"/>
      <c r="J83" s="29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</row>
    <row r="84" spans="1:42" x14ac:dyDescent="0.3">
      <c r="B84" s="42" t="s">
        <v>78</v>
      </c>
      <c r="C84" s="29"/>
      <c r="D84" s="29"/>
      <c r="E84" s="29"/>
      <c r="F84" s="29"/>
      <c r="G84" s="29"/>
      <c r="H84" s="29"/>
      <c r="I84" s="29"/>
      <c r="J84" s="29"/>
      <c r="K84" s="57"/>
      <c r="L84" s="57"/>
      <c r="M84" s="57"/>
      <c r="Q84" s="42" t="s">
        <v>79</v>
      </c>
      <c r="R84" s="29"/>
      <c r="S84" s="29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</row>
    <row r="85" spans="1:42" x14ac:dyDescent="0.3">
      <c r="B85" s="42"/>
      <c r="C85" s="29" t="s">
        <v>80</v>
      </c>
      <c r="D85" s="29"/>
      <c r="E85" s="29"/>
      <c r="F85" s="29"/>
      <c r="G85" s="29"/>
      <c r="H85" s="29"/>
      <c r="I85" s="29"/>
      <c r="J85" s="29"/>
      <c r="K85" s="35"/>
      <c r="L85" s="35"/>
      <c r="M85" s="35"/>
      <c r="Q85" s="29"/>
      <c r="R85" s="29" t="s">
        <v>81</v>
      </c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57"/>
      <c r="AE85" s="57"/>
      <c r="AF85" s="57"/>
      <c r="AG85" s="57"/>
      <c r="AH85" s="57"/>
    </row>
    <row r="86" spans="1:42" x14ac:dyDescent="0.3">
      <c r="B86" s="42"/>
      <c r="C86" s="47" t="s">
        <v>82</v>
      </c>
      <c r="D86" s="29"/>
      <c r="E86" s="29"/>
      <c r="F86" s="29"/>
      <c r="G86" s="29"/>
      <c r="H86" s="29"/>
      <c r="I86" s="29"/>
      <c r="J86" s="29"/>
      <c r="K86" s="57"/>
      <c r="L86" s="57"/>
      <c r="M86" s="57"/>
      <c r="R86" s="29" t="s">
        <v>83</v>
      </c>
      <c r="S86" s="29"/>
      <c r="T86" s="35"/>
      <c r="U86" s="35"/>
      <c r="V86" s="35"/>
      <c r="W86" s="35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35"/>
      <c r="AJ86" s="35"/>
      <c r="AK86" s="35"/>
      <c r="AL86" s="35"/>
    </row>
    <row r="87" spans="1:42" x14ac:dyDescent="0.3">
      <c r="B87" s="42"/>
      <c r="C87" s="47" t="s">
        <v>84</v>
      </c>
      <c r="D87" s="29"/>
      <c r="E87" s="29"/>
      <c r="F87" s="29"/>
      <c r="G87" s="29"/>
      <c r="H87" s="29"/>
      <c r="I87" s="29"/>
      <c r="J87" s="29"/>
      <c r="K87" s="57"/>
      <c r="L87" s="57"/>
      <c r="M87" s="57"/>
      <c r="R87" s="29"/>
      <c r="S87" s="29"/>
    </row>
    <row r="88" spans="1:42" x14ac:dyDescent="0.3">
      <c r="B88" s="42"/>
      <c r="C88" s="47" t="s">
        <v>85</v>
      </c>
      <c r="D88" s="29"/>
      <c r="E88" s="29"/>
      <c r="F88" s="29"/>
      <c r="G88" s="29"/>
      <c r="H88" s="29"/>
      <c r="I88" s="29"/>
      <c r="J88" s="29"/>
      <c r="K88" s="57"/>
      <c r="L88" s="57"/>
      <c r="M88" s="57"/>
      <c r="N88" s="29"/>
      <c r="O88" s="29"/>
      <c r="P88" s="29"/>
      <c r="R88" s="1" t="s">
        <v>86</v>
      </c>
      <c r="S88" s="29"/>
      <c r="T88" s="29"/>
      <c r="U88" s="29"/>
      <c r="W88" s="35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35"/>
      <c r="AJ88" s="35"/>
      <c r="AK88" s="35"/>
      <c r="AL88" s="35"/>
    </row>
    <row r="89" spans="1:42" x14ac:dyDescent="0.3">
      <c r="B89" s="42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H89" s="1"/>
      <c r="AI89" s="1"/>
      <c r="AJ89" s="1"/>
      <c r="AK89" s="1"/>
      <c r="AL89" s="1"/>
    </row>
    <row r="90" spans="1:42" x14ac:dyDescent="0.3">
      <c r="B90" s="42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H90" s="1"/>
      <c r="AI90" s="1"/>
      <c r="AJ90" s="1"/>
      <c r="AK90" s="1"/>
      <c r="AL90" s="1"/>
    </row>
    <row r="91" spans="1:42" x14ac:dyDescent="0.3">
      <c r="B91" s="42" t="s">
        <v>87</v>
      </c>
      <c r="C91" s="29"/>
      <c r="D91" s="29"/>
      <c r="E91" s="29"/>
      <c r="F91" s="29"/>
      <c r="G91" s="29"/>
      <c r="H91" s="29"/>
      <c r="I91" s="29"/>
      <c r="J91" s="29"/>
      <c r="K91" s="57"/>
      <c r="L91" s="57"/>
      <c r="M91" s="57"/>
      <c r="N91" s="29"/>
      <c r="O91" s="29"/>
      <c r="P91" s="29"/>
      <c r="Q91" s="42" t="s">
        <v>88</v>
      </c>
      <c r="R91" s="29"/>
      <c r="S91" s="29"/>
      <c r="T91" s="29"/>
      <c r="U91" s="29"/>
      <c r="V91" s="29"/>
      <c r="W91" s="29"/>
      <c r="X91" s="29"/>
      <c r="Y91" s="29"/>
      <c r="Z91" s="29"/>
      <c r="AH91" s="1"/>
      <c r="AI91" s="1"/>
      <c r="AJ91" s="1"/>
      <c r="AK91" s="1"/>
      <c r="AL91" s="1"/>
    </row>
    <row r="92" spans="1:42" x14ac:dyDescent="0.3">
      <c r="B92" s="42"/>
      <c r="C92" s="65" t="s">
        <v>89</v>
      </c>
      <c r="D92" s="65"/>
      <c r="E92" s="65"/>
      <c r="F92" s="65"/>
      <c r="G92" s="65"/>
      <c r="H92" s="65"/>
      <c r="I92" s="65"/>
      <c r="J92" s="65"/>
      <c r="K92" s="57"/>
      <c r="L92" s="57"/>
      <c r="M92" s="57"/>
      <c r="N92" s="29"/>
      <c r="O92" s="29"/>
      <c r="P92" s="29"/>
      <c r="R92" s="29" t="s">
        <v>81</v>
      </c>
      <c r="S92" s="29"/>
      <c r="T92" s="29"/>
      <c r="U92" s="29"/>
      <c r="V92" s="29"/>
      <c r="W92" s="29"/>
      <c r="X92" s="29"/>
      <c r="Y92" s="29"/>
      <c r="Z92" s="29"/>
      <c r="AD92" s="59"/>
      <c r="AE92" s="59"/>
      <c r="AF92" s="59"/>
      <c r="AG92" s="59"/>
      <c r="AH92" s="59"/>
    </row>
    <row r="93" spans="1:42" x14ac:dyDescent="0.3">
      <c r="C93" s="65"/>
      <c r="D93" s="65"/>
      <c r="E93" s="65"/>
      <c r="F93" s="65"/>
      <c r="G93" s="65"/>
      <c r="H93" s="65"/>
      <c r="I93" s="65"/>
      <c r="J93" s="65"/>
      <c r="R93" s="29" t="s">
        <v>83</v>
      </c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35"/>
      <c r="AJ93" s="35"/>
      <c r="AK93" s="35"/>
      <c r="AL93" s="35"/>
      <c r="AM93" s="43"/>
      <c r="AN93" s="43"/>
      <c r="AO93" s="43"/>
      <c r="AP93" s="43"/>
    </row>
    <row r="94" spans="1:42" x14ac:dyDescent="0.3">
      <c r="C94" s="47" t="s">
        <v>90</v>
      </c>
      <c r="D94" s="5"/>
      <c r="E94" s="5"/>
      <c r="F94" s="5"/>
      <c r="G94" s="5"/>
      <c r="H94" s="5"/>
      <c r="I94" s="5"/>
      <c r="J94" s="5"/>
      <c r="K94" s="57"/>
      <c r="L94" s="57"/>
      <c r="M94" s="57"/>
      <c r="N94" s="5"/>
      <c r="O94" s="5"/>
      <c r="P94" s="5"/>
      <c r="S94" s="5"/>
      <c r="AM94" s="5"/>
      <c r="AN94" s="5"/>
    </row>
    <row r="95" spans="1:42" x14ac:dyDescent="0.3">
      <c r="C95" s="47" t="s">
        <v>91</v>
      </c>
      <c r="K95" s="57"/>
      <c r="L95" s="57"/>
      <c r="M95" s="57"/>
      <c r="R95" s="1"/>
    </row>
    <row r="96" spans="1:42" x14ac:dyDescent="0.3">
      <c r="C96" s="1"/>
      <c r="K96" s="44"/>
      <c r="L96" s="44"/>
      <c r="M96" s="44"/>
      <c r="R96" s="1"/>
    </row>
    <row r="97" spans="1:45" x14ac:dyDescent="0.3">
      <c r="B97" s="45" t="s">
        <v>92</v>
      </c>
      <c r="C97" s="1"/>
      <c r="K97" s="44"/>
      <c r="L97" s="44"/>
      <c r="M97" s="44"/>
      <c r="R97" s="1"/>
    </row>
    <row r="98" spans="1:45" x14ac:dyDescent="0.3">
      <c r="B98" s="40" t="s">
        <v>93</v>
      </c>
      <c r="K98" s="57"/>
      <c r="L98" s="57"/>
      <c r="M98" s="57"/>
      <c r="R98" s="1"/>
    </row>
    <row r="99" spans="1:45" x14ac:dyDescent="0.3">
      <c r="B99" s="40" t="s">
        <v>94</v>
      </c>
      <c r="K99" s="57"/>
      <c r="L99" s="57"/>
      <c r="M99" s="57"/>
      <c r="R99" s="1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45" x14ac:dyDescent="0.3">
      <c r="B100" s="40" t="s">
        <v>95</v>
      </c>
      <c r="K100" s="57"/>
      <c r="L100" s="57"/>
      <c r="M100" s="57"/>
      <c r="R100" s="1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45" x14ac:dyDescent="0.3">
      <c r="B101" s="40" t="s">
        <v>96</v>
      </c>
      <c r="K101" s="57"/>
      <c r="L101" s="57"/>
      <c r="M101" s="57"/>
      <c r="R101" s="1" t="s">
        <v>86</v>
      </c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34"/>
      <c r="AJ101" s="34"/>
      <c r="AK101" s="34"/>
      <c r="AL101" s="34"/>
      <c r="AM101" s="34"/>
      <c r="AN101" s="34"/>
    </row>
    <row r="103" spans="1:45" s="1" customFormat="1" ht="24.75" x14ac:dyDescent="0.3">
      <c r="A103" s="3" t="s">
        <v>97</v>
      </c>
      <c r="B103" s="29"/>
    </row>
    <row r="104" spans="1:45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1:45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1:45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1:45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S107" s="6"/>
    </row>
  </sheetData>
  <sheetProtection selectLockedCells="1"/>
  <mergeCells count="145">
    <mergeCell ref="AD49:AE49"/>
    <mergeCell ref="AD50:AE50"/>
    <mergeCell ref="Z48:AB48"/>
    <mergeCell ref="Z49:AB49"/>
    <mergeCell ref="Z50:AB50"/>
    <mergeCell ref="U48:X48"/>
    <mergeCell ref="U49:X49"/>
    <mergeCell ref="U50:X50"/>
    <mergeCell ref="I48:O48"/>
    <mergeCell ref="I49:O49"/>
    <mergeCell ref="I50:O50"/>
    <mergeCell ref="Q48:R48"/>
    <mergeCell ref="Q49:R49"/>
    <mergeCell ref="Q50:R50"/>
    <mergeCell ref="A4:AM5"/>
    <mergeCell ref="H12:T12"/>
    <mergeCell ref="AA16:AM16"/>
    <mergeCell ref="AA19:AM19"/>
    <mergeCell ref="S29:U29"/>
    <mergeCell ref="W33:Z33"/>
    <mergeCell ref="H13:T13"/>
    <mergeCell ref="AA18:AM18"/>
    <mergeCell ref="S31:U31"/>
    <mergeCell ref="S32:U32"/>
    <mergeCell ref="S33:U33"/>
    <mergeCell ref="S30:U30"/>
    <mergeCell ref="W29:Z29"/>
    <mergeCell ref="AG30:AM30"/>
    <mergeCell ref="AG31:AM31"/>
    <mergeCell ref="H15:T15"/>
    <mergeCell ref="N29:Q29"/>
    <mergeCell ref="N30:Q30"/>
    <mergeCell ref="AG33:AM33"/>
    <mergeCell ref="J25:T25"/>
    <mergeCell ref="W30:Z30"/>
    <mergeCell ref="AG32:AM32"/>
    <mergeCell ref="AG49:AM49"/>
    <mergeCell ref="AG50:AM50"/>
    <mergeCell ref="J54:O54"/>
    <mergeCell ref="W37:Z37"/>
    <mergeCell ref="X61:AH61"/>
    <mergeCell ref="N35:Q35"/>
    <mergeCell ref="W34:Z34"/>
    <mergeCell ref="N31:Q31"/>
    <mergeCell ref="N32:Q32"/>
    <mergeCell ref="N33:Q33"/>
    <mergeCell ref="N34:Q34"/>
    <mergeCell ref="S34:U34"/>
    <mergeCell ref="S35:U35"/>
    <mergeCell ref="S36:U36"/>
    <mergeCell ref="W35:Z35"/>
    <mergeCell ref="W36:Z36"/>
    <mergeCell ref="AG36:AM36"/>
    <mergeCell ref="B39:Z40"/>
    <mergeCell ref="AG37:AM37"/>
    <mergeCell ref="AG38:AM39"/>
    <mergeCell ref="B48:G48"/>
    <mergeCell ref="B49:G49"/>
    <mergeCell ref="B50:G50"/>
    <mergeCell ref="AD48:AE48"/>
    <mergeCell ref="N36:Q36"/>
    <mergeCell ref="N37:Q37"/>
    <mergeCell ref="N38:Q38"/>
    <mergeCell ref="AA7:AM7"/>
    <mergeCell ref="AA8:AM8"/>
    <mergeCell ref="AA17:AM17"/>
    <mergeCell ref="W31:Z31"/>
    <mergeCell ref="W32:Z32"/>
    <mergeCell ref="AG48:AM48"/>
    <mergeCell ref="H16:T16"/>
    <mergeCell ref="H17:T17"/>
    <mergeCell ref="H18:T18"/>
    <mergeCell ref="AD24:AM24"/>
    <mergeCell ref="AD25:AM25"/>
    <mergeCell ref="J24:T24"/>
    <mergeCell ref="I46:O47"/>
    <mergeCell ref="W38:Z38"/>
    <mergeCell ref="X101:AH101"/>
    <mergeCell ref="J66:M66"/>
    <mergeCell ref="P66:S66"/>
    <mergeCell ref="H7:T7"/>
    <mergeCell ref="H8:T8"/>
    <mergeCell ref="H19:T19"/>
    <mergeCell ref="B29:L29"/>
    <mergeCell ref="B30:L30"/>
    <mergeCell ref="B31:L31"/>
    <mergeCell ref="B32:L32"/>
    <mergeCell ref="B33:L33"/>
    <mergeCell ref="B34:L34"/>
    <mergeCell ref="B35:L35"/>
    <mergeCell ref="B36:L36"/>
    <mergeCell ref="B37:L37"/>
    <mergeCell ref="S37:U37"/>
    <mergeCell ref="R54:V54"/>
    <mergeCell ref="B38:L38"/>
    <mergeCell ref="S38:U38"/>
    <mergeCell ref="J55:O55"/>
    <mergeCell ref="J56:O56"/>
    <mergeCell ref="R55:V55"/>
    <mergeCell ref="R56:V56"/>
    <mergeCell ref="J59:P59"/>
    <mergeCell ref="K100:M100"/>
    <mergeCell ref="K87:M87"/>
    <mergeCell ref="K92:M92"/>
    <mergeCell ref="T70:U70"/>
    <mergeCell ref="J73:S73"/>
    <mergeCell ref="J68:M68"/>
    <mergeCell ref="X93:AH93"/>
    <mergeCell ref="J79:AH80"/>
    <mergeCell ref="B104:AL107"/>
    <mergeCell ref="N69:O69"/>
    <mergeCell ref="N68:O68"/>
    <mergeCell ref="J69:M69"/>
    <mergeCell ref="P69:S69"/>
    <mergeCell ref="K94:M94"/>
    <mergeCell ref="K95:M95"/>
    <mergeCell ref="K101:M101"/>
    <mergeCell ref="K99:M99"/>
    <mergeCell ref="K98:M98"/>
    <mergeCell ref="K86:M86"/>
    <mergeCell ref="K84:M84"/>
    <mergeCell ref="K91:M91"/>
    <mergeCell ref="N70:O70"/>
    <mergeCell ref="T69:U69"/>
    <mergeCell ref="C92:J93"/>
    <mergeCell ref="B54:F54"/>
    <mergeCell ref="B55:F55"/>
    <mergeCell ref="B56:F56"/>
    <mergeCell ref="P70:S70"/>
    <mergeCell ref="K82:U82"/>
    <mergeCell ref="AD85:AH85"/>
    <mergeCell ref="X86:AH86"/>
    <mergeCell ref="X88:AH88"/>
    <mergeCell ref="AD92:AH92"/>
    <mergeCell ref="P68:S68"/>
    <mergeCell ref="K88:M88"/>
    <mergeCell ref="N67:O67"/>
    <mergeCell ref="J67:M67"/>
    <mergeCell ref="P67:S67"/>
    <mergeCell ref="J77:S77"/>
    <mergeCell ref="J76:S76"/>
    <mergeCell ref="AD76:AH76"/>
    <mergeCell ref="AD77:AH77"/>
    <mergeCell ref="X59:AH59"/>
    <mergeCell ref="J61:P61"/>
  </mergeCells>
  <phoneticPr fontId="25" type="noConversion"/>
  <conditionalFormatting sqref="B48:B50 T48:U50 AC48:AC50">
    <cfRule type="cellIs" dxfId="25" priority="30" operator="notEqual">
      <formula>0</formula>
    </cfRule>
  </conditionalFormatting>
  <conditionalFormatting sqref="B29:L38">
    <cfRule type="cellIs" dxfId="24" priority="45" operator="notEqual">
      <formula>0</formula>
    </cfRule>
  </conditionalFormatting>
  <conditionalFormatting sqref="B104:AL107">
    <cfRule type="cellIs" dxfId="23" priority="28" operator="notEqual">
      <formula>0</formula>
    </cfRule>
  </conditionalFormatting>
  <conditionalFormatting sqref="H7:T8">
    <cfRule type="cellIs" dxfId="22" priority="51" stopIfTrue="1" operator="notEqual">
      <formula>0</formula>
    </cfRule>
  </conditionalFormatting>
  <conditionalFormatting sqref="H12:T12">
    <cfRule type="cellIs" dxfId="21" priority="49" operator="notEqual">
      <formula>0</formula>
    </cfRule>
  </conditionalFormatting>
  <conditionalFormatting sqref="H13:T13">
    <cfRule type="cellIs" dxfId="20" priority="21" operator="notEqual">
      <formula>0</formula>
    </cfRule>
  </conditionalFormatting>
  <conditionalFormatting sqref="H15:T19">
    <cfRule type="cellIs" dxfId="19" priority="48" operator="notEqual">
      <formula>0</formula>
    </cfRule>
  </conditionalFormatting>
  <conditionalFormatting sqref="I24:J24 AG36 AG38">
    <cfRule type="cellIs" dxfId="18" priority="63" operator="notEqual">
      <formula>0</formula>
    </cfRule>
  </conditionalFormatting>
  <conditionalFormatting sqref="I25:J25 AG33 Q48:Q50 B54:B56 J54:J56 R54:R56 Y54:AA56 AF54:AK56 J67:M67 P67:S67 J68 P68 P69:S69 J69:M72 P70 P71:S72 J75:J76 T86 K92 X93">
    <cfRule type="cellIs" dxfId="17" priority="40" operator="notEqual">
      <formula>0</formula>
    </cfRule>
  </conditionalFormatting>
  <conditionalFormatting sqref="J59:P59">
    <cfRule type="cellIs" dxfId="16" priority="4" operator="notEqual">
      <formula>0</formula>
    </cfRule>
  </conditionalFormatting>
  <conditionalFormatting sqref="J61:P61">
    <cfRule type="cellIs" dxfId="15" priority="3" operator="notEqual">
      <formula>0</formula>
    </cfRule>
  </conditionalFormatting>
  <conditionalFormatting sqref="K84:M86 K87 K91:M91 AD92">
    <cfRule type="cellIs" dxfId="14" priority="29" operator="equal">
      <formula>"No"</formula>
    </cfRule>
    <cfRule type="cellIs" dxfId="13" priority="31" operator="equal">
      <formula>"YES"</formula>
    </cfRule>
  </conditionalFormatting>
  <conditionalFormatting sqref="K87:M88 K94:M95 K98:M101 X101 AI101:AN101">
    <cfRule type="cellIs" dxfId="12" priority="7" operator="notEqual">
      <formula>0</formula>
    </cfRule>
  </conditionalFormatting>
  <conditionalFormatting sqref="K82:U82">
    <cfRule type="cellIs" dxfId="11" priority="1" operator="notEqual">
      <formula>0</formula>
    </cfRule>
  </conditionalFormatting>
  <conditionalFormatting sqref="N29:Q38">
    <cfRule type="cellIs" dxfId="10" priority="44" operator="notEqual">
      <formula>0</formula>
    </cfRule>
  </conditionalFormatting>
  <conditionalFormatting sqref="S29:U38">
    <cfRule type="cellIs" dxfId="9" priority="43" operator="notEqual">
      <formula>0</formula>
    </cfRule>
  </conditionalFormatting>
  <conditionalFormatting sqref="W29:Z38">
    <cfRule type="cellIs" dxfId="8" priority="42" operator="notEqual">
      <formula>0</formula>
    </cfRule>
  </conditionalFormatting>
  <conditionalFormatting sqref="X59:AH59">
    <cfRule type="cellIs" dxfId="7" priority="11" operator="notEqual">
      <formula>0</formula>
    </cfRule>
  </conditionalFormatting>
  <conditionalFormatting sqref="X61:AH61">
    <cfRule type="cellIs" dxfId="6" priority="2" operator="notEqual">
      <formula>0</formula>
    </cfRule>
  </conditionalFormatting>
  <conditionalFormatting sqref="AA7:AM8">
    <cfRule type="cellIs" dxfId="5" priority="50" stopIfTrue="1" operator="notEqual">
      <formula>0</formula>
    </cfRule>
  </conditionalFormatting>
  <conditionalFormatting sqref="AA16:AM19">
    <cfRule type="cellIs" dxfId="4" priority="47" operator="notEqual">
      <formula>0</formula>
    </cfRule>
  </conditionalFormatting>
  <conditionalFormatting sqref="AC45:AE45 AG48:AM50">
    <cfRule type="cellIs" dxfId="3" priority="6" operator="notEqual">
      <formula>0</formula>
    </cfRule>
  </conditionalFormatting>
  <conditionalFormatting sqref="AD85 X88 AI88:AL88 AD92">
    <cfRule type="cellIs" dxfId="2" priority="5" operator="notEqual">
      <formula>0</formula>
    </cfRule>
  </conditionalFormatting>
  <conditionalFormatting sqref="AD24:AM25">
    <cfRule type="cellIs" dxfId="1" priority="16" operator="notEqual">
      <formula>0</formula>
    </cfRule>
  </conditionalFormatting>
  <conditionalFormatting sqref="AG30:AG31">
    <cfRule type="cellIs" dxfId="0" priority="41" operator="notEqual">
      <formula>0</formula>
    </cfRule>
  </conditionalFormatting>
  <dataValidations count="55">
    <dataValidation allowBlank="1" showInputMessage="1" showErrorMessage="1" promptTitle="Please use the suggested format:" prompt="First Name, Last Name_x000a_e.g. Stephan Maier" sqref="H7:T7" xr:uid="{00000000-0002-0000-0000-000000000000}"/>
    <dataValidation allowBlank="1" showInputMessage="1" showErrorMessage="1" promptTitle="Please use the suggested format:" prompt="e.g. stephan.maier@sartorius.com" sqref="AA7:AM7" xr:uid="{00000000-0002-0000-0000-000001000000}"/>
    <dataValidation allowBlank="1" showInputMessage="1" showErrorMessage="1" promptTitle="Please use the suggested format:" prompt="e.g. Project Manager or Application Specialist" sqref="H8:T8" xr:uid="{00000000-0002-0000-0000-000002000000}"/>
    <dataValidation allowBlank="1" showInputMessage="1" showErrorMessage="1" promptTitle="Please use the suggested format:" prompt="+ CountryCode AreaCode Number_x000a_e.g. 0049 151 58000307" sqref="AA8:AM8" xr:uid="{00000000-0002-0000-0000-000003000000}"/>
    <dataValidation allowBlank="1" showInputMessage="1" showErrorMessage="1" promptTitle="Please use the suggested format:" prompt="YYYY-MM-DD_x000a_e.g. 2021-08-03" sqref="H12:T12" xr:uid="{00000000-0002-0000-0000-000004000000}"/>
    <dataValidation allowBlank="1" showInputMessage="1" showErrorMessage="1" promptTitle="Please use the suggested format:" prompt="e.g. Mueller Pharma" sqref="H15:T15" xr:uid="{00000000-0002-0000-0000-000005000000}"/>
    <dataValidation allowBlank="1" showInputMessage="1" showErrorMessage="1" promptTitle="Please use the suggested format:" prompt="Street_x000a_e.g. Mueller Strasse" sqref="H16:T16" xr:uid="{00000000-0002-0000-0000-000006000000}"/>
    <dataValidation allowBlank="1" showInputMessage="1" showErrorMessage="1" promptTitle="Please use the suggested format:" prompt="Postcode City_x000a_e.g. 12345 Berlin" sqref="H17:T17" xr:uid="{00000000-0002-0000-0000-000007000000}"/>
    <dataValidation allowBlank="1" showInputMessage="1" showErrorMessage="1" promptTitle="Please use the suggested format:" prompt="Country_x000a_e.g. Germany" sqref="H18:T18" xr:uid="{00000000-0002-0000-0000-000008000000}"/>
    <dataValidation allowBlank="1" showInputMessage="1" showErrorMessage="1" promptTitle="Please use the suggested format:" prompt="Continent_x000a_e.g. Europe" sqref="H19:T19" xr:uid="{00000000-0002-0000-0000-000009000000}"/>
    <dataValidation allowBlank="1" showInputMessage="1" showErrorMessage="1" promptTitle="Please use the suggested format:" prompt="First Name, Last Name_x000a_e.g. Micheal Schneider" sqref="AA16:AM16" xr:uid="{00000000-0002-0000-0000-00000A000000}"/>
    <dataValidation allowBlank="1" showInputMessage="1" showErrorMessage="1" promptTitle="Please use the suggested format:" prompt="e.g. Project Manager, Head of Downstream Process Development, Senior Material Scienist" sqref="AA17:AM17" xr:uid="{00000000-0002-0000-0000-00000B000000}"/>
    <dataValidation allowBlank="1" showInputMessage="1" showErrorMessage="1" promptTitle="Please use the suggested format:" prompt="CountryCode AreaCode Number_x000a_e.g. 0049 151 58000307" sqref="AA18:AM18" xr:uid="{00000000-0002-0000-0000-00000C000000}"/>
    <dataValidation allowBlank="1" showInputMessage="1" showErrorMessage="1" promptTitle="Please use the suggested format:" prompt="michael.schneider@muellerpharma.com" sqref="AA19:AM19" xr:uid="{00000000-0002-0000-0000-00000D000000}"/>
    <dataValidation allowBlank="1" showInputMessage="1" showErrorMessage="1" prompt="e.g. Ciprofloxacin" sqref="B29:L29" xr:uid="{00000000-0002-0000-0000-00000E000000}"/>
    <dataValidation allowBlank="1" showInputMessage="1" showErrorMessage="1" prompt="e.g. Sodium Hydroxide" sqref="B30:L30" xr:uid="{00000000-0002-0000-0000-00000F000000}"/>
    <dataValidation allowBlank="1" showInputMessage="1" showErrorMessage="1" prompt="e.g. Tris(hydroxymethyl)aminomethan" sqref="B31:L38" xr:uid="{00000000-0002-0000-0000-000010000000}"/>
    <dataValidation allowBlank="1" showInputMessage="1" showErrorMessage="1" prompt="e.g. 5 or 5.25 " sqref="N29:Q29" xr:uid="{00000000-0002-0000-0000-000011000000}"/>
    <dataValidation allowBlank="1" showInputMessage="1" showErrorMessage="1" prompt="e.g. 10" sqref="K69:M72 J67:J72 K67:M67" xr:uid="{00000000-0002-0000-0000-000012000000}"/>
    <dataValidation allowBlank="1" showInputMessage="1" showErrorMessage="1" prompt="e.g. 2.5" sqref="N31:Q38" xr:uid="{00000000-0002-0000-0000-000013000000}"/>
    <dataValidation allowBlank="1" showInputMessage="1" showErrorMessage="1" prompt="e.g. FMB123456" sqref="U48:U50" xr:uid="{00000000-0002-0000-0000-000014000000}"/>
    <dataValidation allowBlank="1" showInputMessage="1" showErrorMessage="1" prompt="e.g. 15" sqref="P67:P72 Q67:S67 Q69:S69 Q71:S72" xr:uid="{00000000-0002-0000-0000-000015000000}"/>
    <dataValidation allowBlank="1" showInputMessage="1" showErrorMessage="1" prompt="single number or range_x000a_e.g. 20 or 20-25" sqref="AG36" xr:uid="{00000000-0002-0000-0000-000016000000}"/>
    <dataValidation allowBlank="1" showInputMessage="1" showErrorMessage="1" prompt="e.g. 3" sqref="B54:B56 Y54:AA56 R54:R56 AF54:AK56 J54:J56" xr:uid="{00000000-0002-0000-0000-000017000000}"/>
    <dataValidation allowBlank="1" showInputMessage="1" showErrorMessage="1" prompt="Please enter here information, that might be important for us to understand your process better" sqref="B104:AL107" xr:uid="{00000000-0002-0000-0000-000018000000}"/>
    <dataValidation allowBlank="1" showInputMessage="1" showErrorMessage="1" prompt="Please state time and temperature/gamma dose" sqref="X59:AH59 X61:AH61" xr:uid="{00000000-0002-0000-0000-000019000000}"/>
    <dataValidation allowBlank="1" showInputMessage="1" showErrorMessage="1" prompt="e.g. Consultation required" sqref="X93 X86" xr:uid="{00000000-0002-0000-0000-00001A000000}"/>
    <dataValidation allowBlank="1" showInputMessage="1" showErrorMessage="1" prompt="e.g. 10 or 11.2345" sqref="N30:Q30" xr:uid="{00000000-0002-0000-0000-00001B000000}"/>
    <dataValidation allowBlank="1" showInputMessage="1" showErrorMessage="1" prompt="single number or range:_x000a_e.g. 0.001 or 0.004-0.006" sqref="AG31" xr:uid="{00000000-0002-0000-0000-00001C000000}"/>
    <dataValidation allowBlank="1" showInputMessage="1" showErrorMessage="1" prompt="value between 0 and 14 or range_x000a_e.g. 4 or 4.1-5.2" sqref="AG30" xr:uid="{00000000-0002-0000-0000-00001D000000}"/>
    <dataValidation allowBlank="1" showInputMessage="1" showErrorMessage="1" prompt="Please specify the date, when you would like to have the Validation Report Draft. Please enter the date in the following format: YYYY-MM-DD" sqref="H13:T13" xr:uid="{00000000-0002-0000-0000-00001E000000}"/>
    <dataValidation allowBlank="1" showErrorMessage="1" sqref="AD95:AL98" xr:uid="{00000000-0002-0000-0000-00001F000000}"/>
    <dataValidation allowBlank="1" showInputMessage="1" showErrorMessage="1" promptTitle="Please use the suggested format:" prompt="e.g. Aspirin" sqref="I24" xr:uid="{00000000-0002-0000-0000-000020000000}"/>
    <dataValidation allowBlank="1" showInputMessage="1" showErrorMessage="1" prompt="e.g. 2353-33-5" sqref="W29:Z38" xr:uid="{00000000-0002-0000-0000-000021000000}"/>
    <dataValidation allowBlank="1" showInputMessage="1" showErrorMessage="1" promptTitle="Please use the suggested format:" prompt="please be aware that the name of the product you enter here, will be the name in the protocol and report e.g. Aspirin" sqref="J24:T24" xr:uid="{00000000-0002-0000-0000-000022000000}"/>
    <dataValidation allowBlank="1" showInputMessage="1" showErrorMessage="1" promptTitle="Remarks on products" prompt="e.g. max 5 liter product available" sqref="AD25:AM25" xr:uid="{00000000-0002-0000-0000-000023000000}"/>
    <dataValidation allowBlank="1" showInputMessage="1" showErrorMessage="1" prompt="A remark regarding the product formulation. E.g. lightprotection or expiration of product e.g. 14 days at room temperature" sqref="AG38" xr:uid="{00000000-0002-0000-0000-000024000000}"/>
    <dataValidation allowBlank="1" showInputMessage="1" sqref="J57:P57" xr:uid="{00000000-0002-0000-0000-000025000000}"/>
    <dataValidation allowBlank="1" showInputMessage="1" showErrorMessage="1" prompt="e.g. Polyethylene" sqref="AG48:AM50" xr:uid="{00000000-0002-0000-0000-000026000000}"/>
    <dataValidation allowBlank="1" showInputMessage="1" showErrorMessage="1" prompt="e.g. rinse before sterilization" sqref="X63:AH63" xr:uid="{00000000-0002-0000-0000-000027000000}"/>
    <dataValidation allowBlank="1" showInputMessage="1" showErrorMessage="1" prompt="e.g. Hexane" sqref="X88" xr:uid="{00000000-0002-0000-0000-000028000000}"/>
    <dataValidation allowBlank="1" showInputMessage="1" showErrorMessage="1" prompt="e.g. BCT, Biowelder" sqref="X101" xr:uid="{00000000-0002-0000-0000-000029000000}"/>
    <dataValidation allowBlank="1" showInputMessage="1" showErrorMessage="1" prompt="Please select from drop-down" sqref="V69 K88:M88" xr:uid="{00000000-0002-0000-0000-00002A000000}"/>
    <dataValidation allowBlank="1" showInputMessage="1" prompt="Please select from drop-down" sqref="AD92:AH92" xr:uid="{00000000-0002-0000-0000-00002B000000}"/>
    <dataValidation allowBlank="1" showInputMessage="1" showErrorMessage="1" prompt="e.g. 1" sqref="AG32:AM32" xr:uid="{00000000-0002-0000-0000-00002C000000}"/>
    <dataValidation allowBlank="1" showInputMessage="1" showErrorMessage="1" promptTitle="Effective contact area" prompt="e.g. 15" sqref="Q48:Q50" xr:uid="{00000000-0002-0000-0000-00002D000000}"/>
    <dataValidation allowBlank="1" showInputMessage="1" showErrorMessage="1" prompt="e.g. Vials &amp; Stoppers, PFS, Syringes, bottles" sqref="I48:O50" xr:uid="{00000000-0002-0000-0000-00002E000000}"/>
    <dataValidation allowBlank="1" showInputMessage="1" showErrorMessage="1" prompt="e.g. 25" sqref="J76:S76" xr:uid="{00000000-0002-0000-0000-00002F000000}"/>
    <dataValidation allowBlank="1" showInputMessage="1" showErrorMessage="1" prompt="e.g. 1month and 3month" sqref="K77:S78 J77:J78" xr:uid="{00000000-0002-0000-0000-000030000000}"/>
    <dataValidation allowBlank="1" showInputMessage="1" showErrorMessage="1" prompt="e.g. 20" sqref="AD76:AH76" xr:uid="{00000000-0002-0000-0000-000031000000}"/>
    <dataValidation allowBlank="1" showInputMessage="1" showErrorMessage="1" prompt="e.g. 1 month, 1year" sqref="AD77:AH78" xr:uid="{00000000-0002-0000-0000-000032000000}"/>
    <dataValidation allowBlank="1" showInputMessage="1" showErrorMessage="1" prompt="e.g. 5" sqref="AD85:AH85" xr:uid="{00000000-0002-0000-0000-000033000000}"/>
    <dataValidation allowBlank="1" showInputMessage="1" showErrorMessage="1" prompt="e.g. frezzing at -70 °C, for 12 months. thawing at room temerature for 5 days" sqref="J79:AH80" xr:uid="{00000000-0002-0000-0000-000034000000}"/>
    <dataValidation allowBlank="1" showInputMessage="1" showErrorMessage="1" prompt="Name of Sartorius or other suppliers product e.g. Flexboy" sqref="Z48:AB50" xr:uid="{00000000-0002-0000-0000-000035000000}"/>
    <dataValidation allowBlank="1" showInputMessage="1" showErrorMessage="1" prompt="e.g. Sartorius or other suppliers" sqref="AD48:AE50" xr:uid="{00000000-0002-0000-0000-000036000000}"/>
  </dataValidations>
  <hyperlinks>
    <hyperlink ref="AA7" r:id="rId1" xr:uid="{671CFC15-FDDC-44EF-9D70-2258D7A7BA3D}"/>
    <hyperlink ref="AA19" r:id="rId2" xr:uid="{64B5AB24-1A6E-4E85-B2A2-CA6E57018DFC}"/>
  </hyperlinks>
  <pageMargins left="0.7" right="0.7" top="0.78740157499999996" bottom="0.78740157499999996" header="0.3" footer="0.3"/>
  <pageSetup paperSize="9" scale="44" fitToHeight="0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37000000}">
          <x14:formula1>
            <xm:f>'dropdown etc'!$A$2:$A$3</xm:f>
          </x14:formula1>
          <xm:sqref>I25 K101:M101</xm:sqref>
        </x14:dataValidation>
        <x14:dataValidation type="list" allowBlank="1" showInputMessage="1" prompt="Select from drop-down" xr:uid="{00000000-0002-0000-0000-000038000000}">
          <x14:formula1>
            <xm:f>'dropdown etc'!$I$2:$I$5</xm:f>
          </x14:formula1>
          <xm:sqref>J59:P59</xm:sqref>
        </x14:dataValidation>
        <x14:dataValidation type="list" allowBlank="1" showInputMessage="1" showErrorMessage="1" prompt="Please select from drop-down" xr:uid="{00000000-0002-0000-0000-000039000000}">
          <x14:formula1>
            <xm:f>'dropdown etc'!$G$2:$G$8</xm:f>
          </x14:formula1>
          <xm:sqref>S29:U38</xm:sqref>
        </x14:dataValidation>
        <x14:dataValidation type="list" allowBlank="1" showInputMessage="1" showErrorMessage="1" prompt="Please select from drop-down" xr:uid="{00000000-0002-0000-0000-00003A000000}">
          <x14:formula1>
            <xm:f>'dropdown etc'!$R$1:$R$3</xm:f>
          </x14:formula1>
          <xm:sqref>AD24:AM24</xm:sqref>
        </x14:dataValidation>
        <x14:dataValidation type="list" allowBlank="1" showInputMessage="1" showErrorMessage="1" prompt="select from drop-down menu" xr:uid="{00000000-0002-0000-0000-00003B000000}">
          <x14:formula1>
            <xm:f>'dropdown etc'!$A$2:$A$3</xm:f>
          </x14:formula1>
          <xm:sqref>K85:M85</xm:sqref>
        </x14:dataValidation>
        <x14:dataValidation type="list" allowBlank="1" showInputMessage="1" showErrorMessage="1" prompt="Select from drop-down" xr:uid="{00000000-0002-0000-0000-00003C000000}">
          <x14:formula1>
            <xm:f>'dropdown etc'!$A$2:$A$3</xm:f>
          </x14:formula1>
          <xm:sqref>K98:M98 K100:M100</xm:sqref>
        </x14:dataValidation>
        <x14:dataValidation type="list" allowBlank="1" showInputMessage="1" showErrorMessage="1" prompt="Please select from drop-down" xr:uid="{00000000-0002-0000-0000-00003D000000}">
          <x14:formula1>
            <xm:f>'dropdown etc'!$A$2:$A$3</xm:f>
          </x14:formula1>
          <xm:sqref>J25:T25 K84:M84 K99:M99 AG33</xm:sqref>
        </x14:dataValidation>
        <x14:dataValidation type="list" allowBlank="1" showInputMessage="1" showErrorMessage="1" prompt="Please select, if different sterilization types should be tested" xr:uid="{00000000-0002-0000-0000-00003E000000}">
          <x14:formula1>
            <xm:f>'dropdown etc'!$I$3:$I$5</xm:f>
          </x14:formula1>
          <xm:sqref>J61:P61</xm:sqref>
        </x14:dataValidation>
        <x14:dataValidation type="list" allowBlank="1" showInputMessage="1" showErrorMessage="1" prompt="Please select from drop-down" xr:uid="{00000000-0002-0000-0000-00003F000000}">
          <x14:formula1>
            <xm:f>'dropdown etc'!$W$1:$W$3</xm:f>
          </x14:formula1>
          <xm:sqref>T69</xm:sqref>
        </x14:dataValidation>
        <x14:dataValidation type="list" allowBlank="1" showInputMessage="1" showErrorMessage="1" xr:uid="{00000000-0002-0000-0000-000040000000}">
          <x14:formula1>
            <xm:f>'dropdown etc'!$W$1:$W$3</xm:f>
          </x14:formula1>
          <xm:sqref>T70:U72</xm:sqref>
        </x14:dataValidation>
        <x14:dataValidation type="list" allowBlank="1" showInputMessage="1" showErrorMessage="1" prompt="Please select from drop-down" xr:uid="{00000000-0002-0000-0000-000041000000}">
          <x14:formula1>
            <xm:f>'dropdown etc'!$E$2:$E$3</xm:f>
          </x14:formula1>
          <xm:sqref>K86:M87 K92:M92 K94:M95 K91:M91</xm:sqref>
        </x14:dataValidation>
        <x14:dataValidation type="list" allowBlank="1" showInputMessage="1" showErrorMessage="1" prompt="Please select from drop-down" xr:uid="{00000000-0002-0000-0000-000042000000}">
          <x14:formula1>
            <xm:f>'dropdown etc'!$X$1:$X$2</xm:f>
          </x14:formula1>
          <xm:sqref>K82:U82</xm:sqref>
        </x14:dataValidation>
        <x14:dataValidation type="list" allowBlank="1" showInputMessage="1" showErrorMessage="1" prompt="please select from drop-down" xr:uid="{00000000-0002-0000-0000-000043000000}">
          <x14:formula1>
            <xm:f>'dropdown etc'!$S$1:$S$6</xm:f>
          </x14:formula1>
          <xm:sqref>B48:G50</xm:sqref>
        </x14:dataValidation>
        <x14:dataValidation type="list" allowBlank="1" showInputMessage="1" showErrorMessage="1" prompt="please select from drop-down" xr:uid="{00000000-0002-0000-0000-000044000000}">
          <x14:formula1>
            <xm:f>'dropdown etc'!$Y$1:$Y$2</xm:f>
          </x14:formula1>
          <xm:sqref>J73:S73</xm:sqref>
        </x14:dataValidation>
        <x14:dataValidation type="list" allowBlank="1" showInputMessage="1" showErrorMessage="1" xr:uid="{00000000-0002-0000-0000-000045000000}">
          <x14:formula1>
            <xm:f>'dropdown etc'!$E$2:$E$3</xm:f>
          </x14:formula1>
          <xm:sqref>AG37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4E2D-98FD-4257-8406-DAAF29EC8A66}">
  <sheetPr>
    <pageSetUpPr fitToPage="1"/>
  </sheetPr>
  <dimension ref="A1:AY66"/>
  <sheetViews>
    <sheetView showGridLines="0" topLeftCell="A22" zoomScale="110" zoomScaleNormal="110" workbookViewId="0">
      <selection activeCell="D45" sqref="D45:G45"/>
    </sheetView>
  </sheetViews>
  <sheetFormatPr defaultColWidth="3.25" defaultRowHeight="14.25" x14ac:dyDescent="0.3"/>
  <cols>
    <col min="1" max="1" width="3.25" style="11"/>
    <col min="2" max="2" width="10.25" style="11" customWidth="1"/>
    <col min="3" max="5" width="3.25" style="11"/>
    <col min="6" max="6" width="9.875" style="11" customWidth="1"/>
    <col min="7" max="7" width="3.75" style="11" customWidth="1"/>
    <col min="8" max="14" width="3.25" style="11"/>
    <col min="15" max="15" width="4.875" style="11" bestFit="1" customWidth="1"/>
    <col min="16" max="16" width="3.25" style="11"/>
    <col min="17" max="17" width="4.875" style="11" bestFit="1" customWidth="1"/>
    <col min="18" max="22" width="3.25" style="11"/>
    <col min="23" max="23" width="3.25" style="11" customWidth="1"/>
    <col min="24" max="28" width="3.25" style="11"/>
    <col min="29" max="29" width="5.125" style="11" customWidth="1"/>
    <col min="30" max="30" width="3.25" style="11"/>
    <col min="31" max="31" width="15.25" style="11" customWidth="1"/>
    <col min="32" max="32" width="3.25" style="11" customWidth="1"/>
    <col min="33" max="33" width="8.25" style="11" customWidth="1"/>
    <col min="34" max="34" width="9.125" style="11" customWidth="1"/>
    <col min="35" max="35" width="3.25" style="11" customWidth="1"/>
    <col min="36" max="36" width="7.125" style="11" customWidth="1"/>
    <col min="37" max="37" width="8" style="11" customWidth="1"/>
    <col min="38" max="38" width="3.25" style="11" customWidth="1"/>
    <col min="39" max="39" width="7" style="11" customWidth="1"/>
    <col min="40" max="40" width="7.75" style="11" customWidth="1"/>
    <col min="41" max="41" width="3.25" style="11" customWidth="1"/>
    <col min="42" max="42" width="6.25" style="11" customWidth="1"/>
    <col min="43" max="43" width="7.875" style="11" customWidth="1"/>
    <col min="44" max="44" width="3.25" style="11" customWidth="1"/>
    <col min="45" max="45" width="13.125" style="11" customWidth="1"/>
    <col min="46" max="46" width="3.25" style="11" customWidth="1"/>
    <col min="47" max="47" width="6.875" style="11" hidden="1" customWidth="1"/>
    <col min="48" max="48" width="8.875" style="11" hidden="1" customWidth="1"/>
    <col min="49" max="51" width="6.875" style="11" hidden="1" customWidth="1"/>
    <col min="52" max="16384" width="3.25" style="11"/>
  </cols>
  <sheetData>
    <row r="1" spans="1:47" ht="24.75" x14ac:dyDescent="0.3">
      <c r="A1" s="3" t="s">
        <v>98</v>
      </c>
    </row>
    <row r="3" spans="1:47" x14ac:dyDescent="0.3">
      <c r="B3" s="11" t="s">
        <v>99</v>
      </c>
      <c r="H3" s="81" t="str">
        <f>'POP-Form'!SSB_contact</f>
        <v>Piers Kim</v>
      </c>
      <c r="I3" s="81"/>
      <c r="J3" s="81"/>
      <c r="K3" s="81"/>
      <c r="L3" s="81"/>
      <c r="M3" s="81"/>
      <c r="N3" s="81"/>
      <c r="O3" s="81"/>
      <c r="P3" s="81"/>
      <c r="Q3" s="1"/>
      <c r="R3" s="11" t="s">
        <v>100</v>
      </c>
      <c r="T3" s="84">
        <f ca="1">TODAY()</f>
        <v>45316</v>
      </c>
      <c r="U3" s="81"/>
      <c r="V3" s="81"/>
      <c r="W3" s="81"/>
      <c r="Y3" s="65" t="s">
        <v>101</v>
      </c>
      <c r="Z3" s="65"/>
      <c r="AA3" s="65"/>
      <c r="AB3" s="65"/>
      <c r="AC3" s="65"/>
      <c r="AD3" s="65"/>
      <c r="AE3" s="65"/>
    </row>
    <row r="4" spans="1:47" x14ac:dyDescent="0.3">
      <c r="Y4" s="65"/>
      <c r="Z4" s="65"/>
      <c r="AA4" s="65"/>
      <c r="AB4" s="65"/>
      <c r="AC4" s="65"/>
      <c r="AD4" s="65"/>
      <c r="AE4" s="65"/>
    </row>
    <row r="6" spans="1:47" x14ac:dyDescent="0.3">
      <c r="A6" s="12" t="s">
        <v>102</v>
      </c>
    </row>
    <row r="7" spans="1:47" x14ac:dyDescent="0.3"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C7" s="11" t="s">
        <v>103</v>
      </c>
      <c r="AD7" s="2"/>
      <c r="AE7" s="2"/>
    </row>
    <row r="8" spans="1:47" x14ac:dyDescent="0.3">
      <c r="B8" s="11" t="s">
        <v>104</v>
      </c>
      <c r="M8" s="81" t="str">
        <f>'POP-Form'!customername</f>
        <v>Celltrion</v>
      </c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C8" s="83"/>
      <c r="AD8" s="83"/>
      <c r="AE8" s="83"/>
    </row>
    <row r="9" spans="1:47" x14ac:dyDescent="0.3">
      <c r="B9" s="11" t="s">
        <v>105</v>
      </c>
      <c r="M9" s="81">
        <f>'POP-Form'!CustomerAddress_line3</f>
        <v>0</v>
      </c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C9" s="83"/>
      <c r="AD9" s="83"/>
      <c r="AE9" s="83"/>
    </row>
    <row r="10" spans="1:47" x14ac:dyDescent="0.3">
      <c r="B10" s="11" t="s">
        <v>106</v>
      </c>
      <c r="M10" s="81" t="str">
        <f>'POP-Form'!CustomerProduct1</f>
        <v>Formulation Buffer</v>
      </c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C10" s="83"/>
      <c r="AD10" s="83"/>
      <c r="AE10" s="83"/>
    </row>
    <row r="12" spans="1:47" ht="21.75" x14ac:dyDescent="0.3">
      <c r="A12" s="21" t="s">
        <v>107</v>
      </c>
    </row>
    <row r="13" spans="1:47" ht="21.75" x14ac:dyDescent="0.3">
      <c r="A13" s="21"/>
      <c r="B13" s="11" t="s">
        <v>108</v>
      </c>
      <c r="M13" s="11" t="s">
        <v>109</v>
      </c>
      <c r="AU13" s="11" t="b">
        <v>0</v>
      </c>
    </row>
    <row r="14" spans="1:47" x14ac:dyDescent="0.3">
      <c r="B14" s="11" t="s">
        <v>110</v>
      </c>
      <c r="I14" s="1"/>
      <c r="J14" s="1"/>
      <c r="M14" s="13" t="s">
        <v>111</v>
      </c>
      <c r="AU14" s="11" t="b">
        <v>0</v>
      </c>
    </row>
    <row r="15" spans="1:47" x14ac:dyDescent="0.3">
      <c r="B15" s="11" t="s">
        <v>112</v>
      </c>
      <c r="I15" s="1"/>
      <c r="J15" s="1"/>
      <c r="M15" s="13" t="s">
        <v>111</v>
      </c>
      <c r="AU15" s="11" t="b">
        <v>0</v>
      </c>
    </row>
    <row r="16" spans="1:47" ht="15" thickBot="1" x14ac:dyDescent="0.35">
      <c r="A16" s="14"/>
      <c r="B16" s="14" t="s">
        <v>113</v>
      </c>
      <c r="C16" s="14"/>
      <c r="D16" s="14"/>
      <c r="E16" s="14"/>
      <c r="F16" s="14"/>
      <c r="G16" s="14"/>
      <c r="H16" s="14"/>
      <c r="I16" s="15"/>
      <c r="J16" s="15"/>
      <c r="K16" s="14"/>
      <c r="L16" s="14"/>
      <c r="M16" s="16" t="s">
        <v>111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U16" s="11" t="b">
        <v>0</v>
      </c>
    </row>
    <row r="17" spans="1:51" ht="15.75" thickTop="1" thickBot="1" x14ac:dyDescent="0.35">
      <c r="A17" s="14"/>
      <c r="B17" s="14" t="s">
        <v>114</v>
      </c>
      <c r="C17" s="14"/>
      <c r="D17" s="14"/>
      <c r="E17" s="14"/>
      <c r="F17" s="14"/>
      <c r="G17" s="14"/>
      <c r="H17" s="14"/>
      <c r="I17" s="15"/>
      <c r="J17" s="15"/>
      <c r="K17" s="14"/>
      <c r="L17" s="14"/>
      <c r="M17" s="16" t="s">
        <v>115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U17" s="11" t="b">
        <v>0</v>
      </c>
    </row>
    <row r="18" spans="1:51" ht="15" thickTop="1" x14ac:dyDescent="0.3">
      <c r="B18" s="11" t="s">
        <v>116</v>
      </c>
      <c r="I18" s="1"/>
      <c r="J18" s="1"/>
      <c r="M18" s="13" t="s">
        <v>117</v>
      </c>
    </row>
    <row r="19" spans="1:51" x14ac:dyDescent="0.3">
      <c r="B19" s="11" t="s">
        <v>118</v>
      </c>
      <c r="I19" s="1"/>
      <c r="J19" s="1"/>
      <c r="M19" s="13" t="s">
        <v>119</v>
      </c>
    </row>
    <row r="20" spans="1:51" x14ac:dyDescent="0.3">
      <c r="B20" s="11" t="s">
        <v>120</v>
      </c>
      <c r="I20" s="1"/>
      <c r="J20" s="1"/>
      <c r="M20" s="13" t="s">
        <v>121</v>
      </c>
    </row>
    <row r="21" spans="1:51" x14ac:dyDescent="0.3">
      <c r="B21" s="11" t="s">
        <v>122</v>
      </c>
      <c r="I21" s="1"/>
      <c r="J21" s="1"/>
      <c r="M21" s="13" t="s">
        <v>123</v>
      </c>
    </row>
    <row r="22" spans="1:51" x14ac:dyDescent="0.3">
      <c r="B22" s="11" t="s">
        <v>124</v>
      </c>
      <c r="AG22" s="27"/>
      <c r="AH22" s="27"/>
      <c r="AP22" s="26"/>
    </row>
    <row r="23" spans="1:51" ht="21.75" x14ac:dyDescent="0.3">
      <c r="A23" s="21" t="s">
        <v>125</v>
      </c>
      <c r="AG23" s="92" t="s">
        <v>126</v>
      </c>
      <c r="AH23" s="92"/>
      <c r="AI23" s="2"/>
      <c r="AJ23" s="93" t="s">
        <v>127</v>
      </c>
      <c r="AK23" s="93"/>
      <c r="AL23" s="2"/>
      <c r="AM23" s="92" t="s">
        <v>128</v>
      </c>
      <c r="AN23" s="92"/>
      <c r="AO23" s="2"/>
      <c r="AP23" s="92" t="s">
        <v>129</v>
      </c>
      <c r="AQ23" s="92"/>
    </row>
    <row r="24" spans="1:51" ht="21.75" x14ac:dyDescent="0.3">
      <c r="A24" s="21"/>
      <c r="AG24" s="92"/>
      <c r="AH24" s="92"/>
      <c r="AI24" s="2"/>
      <c r="AJ24" s="93"/>
      <c r="AK24" s="93"/>
      <c r="AL24" s="2"/>
      <c r="AM24" s="92"/>
      <c r="AN24" s="92"/>
      <c r="AO24" s="2"/>
      <c r="AP24" s="92"/>
      <c r="AQ24" s="92"/>
    </row>
    <row r="25" spans="1:51" ht="15" customHeight="1" x14ac:dyDescent="0.3">
      <c r="AG25" s="92"/>
      <c r="AH25" s="92"/>
      <c r="AI25" s="2"/>
      <c r="AJ25" s="93"/>
      <c r="AK25" s="93"/>
      <c r="AL25" s="2"/>
      <c r="AM25" s="92"/>
      <c r="AN25" s="92"/>
      <c r="AO25" s="2"/>
      <c r="AP25" s="92"/>
      <c r="AQ25" s="92"/>
    </row>
    <row r="26" spans="1:51" ht="15" customHeight="1" x14ac:dyDescent="0.3">
      <c r="A26" s="12" t="s">
        <v>130</v>
      </c>
      <c r="AG26" s="91" t="s">
        <v>131</v>
      </c>
      <c r="AH26" s="91"/>
      <c r="AI26" s="12"/>
      <c r="AJ26" s="91" t="s">
        <v>132</v>
      </c>
      <c r="AK26" s="91"/>
      <c r="AL26" s="12"/>
      <c r="AM26" s="91" t="s">
        <v>133</v>
      </c>
      <c r="AN26" s="91"/>
      <c r="AO26" s="12"/>
      <c r="AP26" s="91" t="s">
        <v>134</v>
      </c>
      <c r="AQ26" s="91"/>
      <c r="AR26" s="12"/>
      <c r="AS26" s="31" t="s">
        <v>135</v>
      </c>
    </row>
    <row r="27" spans="1:51" ht="15" customHeight="1" x14ac:dyDescent="0.3">
      <c r="M27" s="80"/>
      <c r="N27" s="80"/>
      <c r="AA27" s="86"/>
      <c r="AB27" s="86"/>
      <c r="AC27" s="86"/>
      <c r="AS27" s="85"/>
    </row>
    <row r="28" spans="1:51" ht="15" customHeight="1" x14ac:dyDescent="0.3">
      <c r="A28" s="12" t="s">
        <v>136</v>
      </c>
      <c r="AG28" s="27"/>
      <c r="AH28" s="27"/>
      <c r="AS28" s="85"/>
    </row>
    <row r="29" spans="1:51" x14ac:dyDescent="0.3">
      <c r="A29" s="11" t="s">
        <v>137</v>
      </c>
      <c r="F29" s="11" t="s">
        <v>138</v>
      </c>
      <c r="H29" s="11" t="s">
        <v>139</v>
      </c>
      <c r="T29" s="1" t="s">
        <v>140</v>
      </c>
      <c r="Z29" s="11" t="s">
        <v>141</v>
      </c>
      <c r="AE29" s="11" t="s">
        <v>142</v>
      </c>
      <c r="AS29" s="85"/>
    </row>
    <row r="30" spans="1:51" ht="14.45" customHeight="1" x14ac:dyDescent="0.3">
      <c r="A30" s="81">
        <f>[0]!CAS_1</f>
        <v>0</v>
      </c>
      <c r="B30" s="81"/>
      <c r="C30" s="81"/>
      <c r="D30" s="81"/>
      <c r="E30" s="17"/>
      <c r="F30" s="18" t="str">
        <f t="array" ref="F30">IF(OR(Whitelist_HA!A2:A6=A30),"Yes","No")</f>
        <v>No</v>
      </c>
      <c r="H30" s="81">
        <f>'POP-Form'!Ingredient_1</f>
        <v>0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T30" s="81" t="str">
        <f>IF(unit_ingredient_1="%",Concentration_1,IF(unit_ingredient_1="mg/mL",Concentration_1/10,IF(unit_ingredient_1="g/L",Concentration_1/10,"please check")))</f>
        <v>please check</v>
      </c>
      <c r="U30" s="81"/>
      <c r="V30" s="81"/>
      <c r="W30" s="81"/>
      <c r="X30" s="81"/>
      <c r="Z30" s="87">
        <f>unit_ingredient_1</f>
        <v>0</v>
      </c>
      <c r="AA30" s="87"/>
      <c r="AB30" s="87"/>
      <c r="AC30" s="87"/>
      <c r="AE30" s="18" t="str">
        <f>IF(OR(F30="Yes",T30&lt;=0.1,AM30=315,AM30=317,AM30=319,AP30=318),"no check needed","")</f>
        <v/>
      </c>
      <c r="AG30" s="90"/>
      <c r="AH30" s="90"/>
      <c r="AI30" s="20"/>
      <c r="AJ30" s="90"/>
      <c r="AK30" s="90"/>
      <c r="AL30" s="20"/>
      <c r="AM30" s="90"/>
      <c r="AN30" s="90"/>
      <c r="AO30" s="20"/>
      <c r="AP30" s="90"/>
      <c r="AQ30" s="90"/>
      <c r="AS30" s="28"/>
      <c r="AU30" s="11" t="b">
        <f>IF(AG30&lt;&gt;0,TRUE,FALSE)</f>
        <v>0</v>
      </c>
      <c r="AV30" s="11" t="b">
        <f>IF(AJ30&lt;&gt;0,TRUE,FALSE)</f>
        <v>0</v>
      </c>
      <c r="AW30" s="11" t="b">
        <f>IF(AL30&lt;&gt;0,TRUE,FALSE)</f>
        <v>0</v>
      </c>
      <c r="AX30" s="11" t="b">
        <f>IF(AP30&lt;&gt;0,TRUE,FALSE)</f>
        <v>0</v>
      </c>
      <c r="AY30" s="11" t="b">
        <v>0</v>
      </c>
    </row>
    <row r="31" spans="1:51" x14ac:dyDescent="0.3">
      <c r="A31" s="81">
        <f>[0]!CAS_2</f>
        <v>0</v>
      </c>
      <c r="B31" s="81"/>
      <c r="C31" s="81"/>
      <c r="D31" s="81"/>
      <c r="E31" s="17"/>
      <c r="F31" s="18" t="str">
        <f t="array" ref="F31">IF(OR(Whitelist_HA!A3:A7=A31),"Yes","No")</f>
        <v>Yes</v>
      </c>
      <c r="H31" s="81">
        <f>'POP-Form'!Ingredient_2</f>
        <v>0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T31" s="81" t="str">
        <f>IF(unit_ingredient_2="%",Concentration_2,IF(unit_ingredient_2="mg/mL",Concentration_2/10,IF(unit_ingredient_2="g/L",Concentration_2/10,"please check")))</f>
        <v>please check</v>
      </c>
      <c r="U31" s="81"/>
      <c r="V31" s="81"/>
      <c r="W31" s="81"/>
      <c r="X31" s="81"/>
      <c r="Z31" s="87">
        <f>unit_ingredient_2</f>
        <v>0</v>
      </c>
      <c r="AA31" s="87"/>
      <c r="AB31" s="87"/>
      <c r="AC31" s="87"/>
      <c r="AE31" s="18" t="str">
        <f t="shared" ref="AE31:AE39" si="0">IF(OR(F31="Yes",T31&lt;=0.1,AM31=315,AM31=317,AM31=319,AP31=318),"no check needed","")</f>
        <v>no check needed</v>
      </c>
      <c r="AG31" s="90"/>
      <c r="AH31" s="90"/>
      <c r="AI31" s="20"/>
      <c r="AJ31" s="90"/>
      <c r="AK31" s="90"/>
      <c r="AL31" s="20"/>
      <c r="AM31" s="90"/>
      <c r="AN31" s="90"/>
      <c r="AO31" s="20"/>
      <c r="AP31" s="90"/>
      <c r="AQ31" s="90"/>
      <c r="AS31" s="28"/>
      <c r="AU31" s="11" t="b">
        <f t="shared" ref="AU31:AU39" si="1">IF(AG31&lt;&gt;0,TRUE,FALSE)</f>
        <v>0</v>
      </c>
      <c r="AV31" s="11" t="b">
        <f t="shared" ref="AV31:AV39" si="2">IF(AJ31&lt;&gt;0,TRUE,FALSE)</f>
        <v>0</v>
      </c>
      <c r="AW31" s="11" t="b">
        <f t="shared" ref="AW31:AW39" si="3">IF(AL31&lt;&gt;0,TRUE,FALSE)</f>
        <v>0</v>
      </c>
      <c r="AX31" s="11" t="b">
        <f t="shared" ref="AX31:AX39" si="4">IF(AP31&lt;&gt;0,TRUE,FALSE)</f>
        <v>0</v>
      </c>
      <c r="AY31" s="11" t="b">
        <v>0</v>
      </c>
    </row>
    <row r="32" spans="1:51" x14ac:dyDescent="0.3">
      <c r="A32" s="81">
        <f>[0]!CAS_3</f>
        <v>0</v>
      </c>
      <c r="B32" s="81"/>
      <c r="C32" s="81"/>
      <c r="D32" s="81"/>
      <c r="E32" s="17"/>
      <c r="F32" s="18" t="str">
        <f t="array" ref="F32">IF(OR(Whitelist_HA!A4:A8=A32),"Yes","No")</f>
        <v>Yes</v>
      </c>
      <c r="H32" s="81">
        <f>'POP-Form'!Ingredient_3</f>
        <v>0</v>
      </c>
      <c r="I32" s="81"/>
      <c r="J32" s="81"/>
      <c r="K32" s="81"/>
      <c r="L32" s="81"/>
      <c r="M32" s="81"/>
      <c r="N32" s="81"/>
      <c r="O32" s="81"/>
      <c r="P32" s="81"/>
      <c r="Q32" s="81"/>
      <c r="R32" s="81"/>
      <c r="T32" s="81" t="str">
        <f>IF(unit_ingredient_3="%",Concentration_3,IF(unit_ingredient_3="mg/mL",Concentration_3/10,IF(unit_ingredient_3="g/L",Concentration_3/10,"please check")))</f>
        <v>please check</v>
      </c>
      <c r="U32" s="81"/>
      <c r="V32" s="81"/>
      <c r="W32" s="81"/>
      <c r="X32" s="81"/>
      <c r="Z32" s="87">
        <f>unit_ingredient_3</f>
        <v>0</v>
      </c>
      <c r="AA32" s="87"/>
      <c r="AB32" s="87"/>
      <c r="AC32" s="87"/>
      <c r="AE32" s="18" t="str">
        <f t="shared" si="0"/>
        <v>no check needed</v>
      </c>
      <c r="AG32" s="90"/>
      <c r="AH32" s="90"/>
      <c r="AI32" s="20"/>
      <c r="AJ32" s="90"/>
      <c r="AK32" s="90"/>
      <c r="AL32" s="20"/>
      <c r="AM32" s="90"/>
      <c r="AN32" s="90"/>
      <c r="AO32" s="20"/>
      <c r="AP32" s="90"/>
      <c r="AQ32" s="90"/>
      <c r="AS32" s="28"/>
      <c r="AU32" s="11" t="b">
        <f t="shared" si="1"/>
        <v>0</v>
      </c>
      <c r="AV32" s="11" t="b">
        <f t="shared" si="2"/>
        <v>0</v>
      </c>
      <c r="AW32" s="11" t="b">
        <f t="shared" si="3"/>
        <v>0</v>
      </c>
      <c r="AX32" s="11" t="b">
        <f t="shared" si="4"/>
        <v>0</v>
      </c>
      <c r="AY32" s="11" t="b">
        <v>0</v>
      </c>
    </row>
    <row r="33" spans="1:51" x14ac:dyDescent="0.3">
      <c r="A33" s="81">
        <f>[0]!CAS_4</f>
        <v>0</v>
      </c>
      <c r="B33" s="81"/>
      <c r="C33" s="81"/>
      <c r="D33" s="81"/>
      <c r="E33" s="17"/>
      <c r="F33" s="18" t="str">
        <f t="array" ref="F33">IF(OR(Whitelist_HA!A5:A9=A33),"Yes","No")</f>
        <v>Yes</v>
      </c>
      <c r="H33" s="81">
        <f>'POP-Form'!Ingredient_4</f>
        <v>0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T33" s="81" t="str">
        <f>IF(unit_ingredient_4="%",Concentration_4,IF(unit_ingredient_4="mg/mL",Concentration_4/10,IF(unit_ingredient_4="g/L",Concentration_4/10,"please check")))</f>
        <v>please check</v>
      </c>
      <c r="U33" s="81"/>
      <c r="V33" s="81"/>
      <c r="W33" s="81"/>
      <c r="X33" s="81"/>
      <c r="Z33" s="87">
        <f>unit_ingredient_4</f>
        <v>0</v>
      </c>
      <c r="AA33" s="87"/>
      <c r="AB33" s="87"/>
      <c r="AC33" s="87"/>
      <c r="AE33" s="18" t="str">
        <f t="shared" si="0"/>
        <v>no check needed</v>
      </c>
      <c r="AG33" s="90"/>
      <c r="AH33" s="90"/>
      <c r="AI33" s="20"/>
      <c r="AJ33" s="90"/>
      <c r="AK33" s="90"/>
      <c r="AL33" s="20"/>
      <c r="AM33" s="90"/>
      <c r="AN33" s="90"/>
      <c r="AO33" s="20"/>
      <c r="AP33" s="90"/>
      <c r="AQ33" s="90"/>
      <c r="AS33" s="28"/>
      <c r="AU33" s="11" t="b">
        <f t="shared" si="1"/>
        <v>0</v>
      </c>
      <c r="AV33" s="11" t="b">
        <f t="shared" si="2"/>
        <v>0</v>
      </c>
      <c r="AW33" s="11" t="b">
        <f t="shared" si="3"/>
        <v>0</v>
      </c>
      <c r="AX33" s="11" t="b">
        <f t="shared" si="4"/>
        <v>0</v>
      </c>
      <c r="AY33" s="11" t="b">
        <v>0</v>
      </c>
    </row>
    <row r="34" spans="1:51" x14ac:dyDescent="0.3">
      <c r="A34" s="81">
        <f>[0]!CAS_5</f>
        <v>0</v>
      </c>
      <c r="B34" s="81"/>
      <c r="C34" s="81"/>
      <c r="D34" s="81"/>
      <c r="E34" s="17"/>
      <c r="F34" s="18" t="str">
        <f t="array" ref="F34">IF(OR(Whitelist_HA!A6:A10=A34),"Yes","No")</f>
        <v>Yes</v>
      </c>
      <c r="H34" s="81">
        <f>'POP-Form'!Ingredient_5</f>
        <v>0</v>
      </c>
      <c r="I34" s="81"/>
      <c r="J34" s="81"/>
      <c r="K34" s="81"/>
      <c r="L34" s="81"/>
      <c r="M34" s="81"/>
      <c r="N34" s="81"/>
      <c r="O34" s="81"/>
      <c r="P34" s="81"/>
      <c r="Q34" s="81"/>
      <c r="R34" s="81"/>
      <c r="T34" s="81" t="str">
        <f>IF(unit_ingredient_5="%",Concentration_5,IF(unit_ingredient_5="mg/mL",Concentration_5/10,IF(unit_ingredient_5="g/L",Concentration_5/10,"please check")))</f>
        <v>please check</v>
      </c>
      <c r="U34" s="81"/>
      <c r="V34" s="81"/>
      <c r="W34" s="81"/>
      <c r="X34" s="81"/>
      <c r="Z34" s="87">
        <f>unit_ingredient_5</f>
        <v>0</v>
      </c>
      <c r="AA34" s="87"/>
      <c r="AB34" s="87"/>
      <c r="AC34" s="87"/>
      <c r="AE34" s="18" t="str">
        <f t="shared" si="0"/>
        <v>no check needed</v>
      </c>
      <c r="AG34" s="90"/>
      <c r="AH34" s="90"/>
      <c r="AI34" s="20"/>
      <c r="AJ34" s="90"/>
      <c r="AK34" s="90"/>
      <c r="AL34" s="20"/>
      <c r="AM34" s="90"/>
      <c r="AN34" s="90"/>
      <c r="AO34" s="20"/>
      <c r="AP34" s="90"/>
      <c r="AQ34" s="90"/>
      <c r="AS34" s="28"/>
      <c r="AU34" s="11" t="b">
        <f t="shared" si="1"/>
        <v>0</v>
      </c>
      <c r="AV34" s="11" t="b">
        <f t="shared" si="2"/>
        <v>0</v>
      </c>
      <c r="AW34" s="11" t="b">
        <f t="shared" si="3"/>
        <v>0</v>
      </c>
      <c r="AX34" s="11" t="b">
        <f t="shared" si="4"/>
        <v>0</v>
      </c>
      <c r="AY34" s="11" t="b">
        <v>0</v>
      </c>
    </row>
    <row r="35" spans="1:51" x14ac:dyDescent="0.3">
      <c r="A35" s="81">
        <f>[0]!CAS_6</f>
        <v>0</v>
      </c>
      <c r="B35" s="81"/>
      <c r="C35" s="81"/>
      <c r="D35" s="81"/>
      <c r="E35" s="17"/>
      <c r="F35" s="18" t="str">
        <f t="array" ref="F35">IF(OR(Whitelist_HA!A7:A11=A35),"Yes","No")</f>
        <v>Yes</v>
      </c>
      <c r="H35" s="81">
        <f>'POP-Form'!Ingredient_6</f>
        <v>0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T35" s="81" t="str">
        <f>IF(unit_ingredient_6="%",Concentration_6,IF(unit_ingredient_6="mg/mL",Concentration_6/10,IF(unit_ingredient_6="g/L",Concentration_6/10,"please check")))</f>
        <v>please check</v>
      </c>
      <c r="U35" s="81"/>
      <c r="V35" s="81"/>
      <c r="W35" s="81"/>
      <c r="X35" s="81"/>
      <c r="Z35" s="87">
        <f>unit_ingredient_6</f>
        <v>0</v>
      </c>
      <c r="AA35" s="87"/>
      <c r="AB35" s="87"/>
      <c r="AC35" s="87"/>
      <c r="AE35" s="18" t="str">
        <f t="shared" si="0"/>
        <v>no check needed</v>
      </c>
      <c r="AG35" s="90"/>
      <c r="AH35" s="90"/>
      <c r="AI35" s="20"/>
      <c r="AJ35" s="90"/>
      <c r="AK35" s="90"/>
      <c r="AL35" s="20"/>
      <c r="AM35" s="90"/>
      <c r="AN35" s="90"/>
      <c r="AO35" s="20"/>
      <c r="AP35" s="90"/>
      <c r="AQ35" s="90"/>
      <c r="AS35" s="28"/>
      <c r="AU35" s="11" t="b">
        <f t="shared" si="1"/>
        <v>0</v>
      </c>
      <c r="AV35" s="11" t="b">
        <f t="shared" si="2"/>
        <v>0</v>
      </c>
      <c r="AW35" s="11" t="b">
        <f t="shared" si="3"/>
        <v>0</v>
      </c>
      <c r="AX35" s="11" t="b">
        <f t="shared" si="4"/>
        <v>0</v>
      </c>
      <c r="AY35" s="11" t="b">
        <v>0</v>
      </c>
    </row>
    <row r="36" spans="1:51" x14ac:dyDescent="0.3">
      <c r="A36" s="81">
        <f>[0]!CAS_7</f>
        <v>0</v>
      </c>
      <c r="B36" s="81"/>
      <c r="C36" s="81"/>
      <c r="D36" s="81"/>
      <c r="E36" s="17"/>
      <c r="F36" s="18" t="str">
        <f t="array" ref="F36">IF(OR(Whitelist_HA!A8:A12=A36),"Yes","No")</f>
        <v>Yes</v>
      </c>
      <c r="H36" s="81">
        <f>'POP-Form'!Ingredient_7</f>
        <v>0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T36" s="81" t="str">
        <f>IF(unit_ingredient_7="%",Concentration_7,IF(unit_ingredient_7="mg/mL",Concentration_7/10,IF(unit_ingredient_7="g/L",Concentration_7/10,"please check")))</f>
        <v>please check</v>
      </c>
      <c r="U36" s="81"/>
      <c r="V36" s="81"/>
      <c r="W36" s="81"/>
      <c r="X36" s="81"/>
      <c r="Z36" s="87">
        <f>unit_ingredient_7</f>
        <v>0</v>
      </c>
      <c r="AA36" s="87"/>
      <c r="AB36" s="87"/>
      <c r="AC36" s="87"/>
      <c r="AE36" s="18" t="str">
        <f>IF(OR(F36="Yes",T36&lt;=0.1,AM36=315,AM36=317,AM36=319,AP36=318),"no check needed","")</f>
        <v>no check needed</v>
      </c>
      <c r="AG36" s="90"/>
      <c r="AH36" s="90"/>
      <c r="AI36" s="20"/>
      <c r="AJ36" s="90"/>
      <c r="AK36" s="90"/>
      <c r="AL36" s="20"/>
      <c r="AM36" s="90"/>
      <c r="AN36" s="90"/>
      <c r="AO36" s="20"/>
      <c r="AP36" s="90"/>
      <c r="AQ36" s="90"/>
      <c r="AS36" s="28"/>
      <c r="AU36" s="11" t="b">
        <f t="shared" si="1"/>
        <v>0</v>
      </c>
      <c r="AV36" s="11" t="b">
        <f t="shared" si="2"/>
        <v>0</v>
      </c>
      <c r="AW36" s="11" t="b">
        <f t="shared" si="3"/>
        <v>0</v>
      </c>
      <c r="AX36" s="11" t="b">
        <f t="shared" si="4"/>
        <v>0</v>
      </c>
      <c r="AY36" s="11" t="b">
        <v>0</v>
      </c>
    </row>
    <row r="37" spans="1:51" x14ac:dyDescent="0.3">
      <c r="A37" s="81">
        <f>[0]!CAS_8</f>
        <v>0</v>
      </c>
      <c r="B37" s="81"/>
      <c r="C37" s="81"/>
      <c r="D37" s="81"/>
      <c r="E37" s="17"/>
      <c r="F37" s="18" t="str">
        <f t="array" ref="F37">IF(OR(Whitelist_HA!A9:A13=A37),"Yes","No")</f>
        <v>Yes</v>
      </c>
      <c r="H37" s="81">
        <f>'POP-Form'!Ingredient_8</f>
        <v>0</v>
      </c>
      <c r="I37" s="81"/>
      <c r="J37" s="81"/>
      <c r="K37" s="81"/>
      <c r="L37" s="81"/>
      <c r="M37" s="81"/>
      <c r="N37" s="81"/>
      <c r="O37" s="81"/>
      <c r="P37" s="81"/>
      <c r="Q37" s="81"/>
      <c r="R37" s="81"/>
      <c r="T37" s="81" t="str">
        <f>IF(unit_ingredient_8="%",Concentration_8,IF(unit_ingredient_8="mg/mL",Concentration_8/10,IF(unit_ingredient_8="g/L",Concentration_8/10,"please check")))</f>
        <v>please check</v>
      </c>
      <c r="U37" s="81"/>
      <c r="V37" s="81"/>
      <c r="W37" s="81"/>
      <c r="X37" s="81"/>
      <c r="Z37" s="87">
        <f>unit_ingredient_8</f>
        <v>0</v>
      </c>
      <c r="AA37" s="87"/>
      <c r="AB37" s="87"/>
      <c r="AC37" s="87"/>
      <c r="AE37" s="18" t="str">
        <f t="shared" si="0"/>
        <v>no check needed</v>
      </c>
      <c r="AG37" s="90"/>
      <c r="AH37" s="90"/>
      <c r="AI37" s="20"/>
      <c r="AJ37" s="90"/>
      <c r="AK37" s="90"/>
      <c r="AL37" s="20"/>
      <c r="AM37" s="90"/>
      <c r="AN37" s="90"/>
      <c r="AO37" s="20"/>
      <c r="AP37" s="90"/>
      <c r="AQ37" s="90"/>
      <c r="AS37" s="28"/>
      <c r="AU37" s="11" t="b">
        <f t="shared" si="1"/>
        <v>0</v>
      </c>
      <c r="AV37" s="11" t="b">
        <f t="shared" si="2"/>
        <v>0</v>
      </c>
      <c r="AW37" s="11" t="b">
        <f t="shared" si="3"/>
        <v>0</v>
      </c>
      <c r="AX37" s="11" t="b">
        <f t="shared" si="4"/>
        <v>0</v>
      </c>
      <c r="AY37" s="11" t="b">
        <v>0</v>
      </c>
    </row>
    <row r="38" spans="1:51" x14ac:dyDescent="0.3">
      <c r="A38" s="81">
        <f>[0]!CAS_9</f>
        <v>0</v>
      </c>
      <c r="B38" s="81"/>
      <c r="C38" s="81"/>
      <c r="D38" s="81"/>
      <c r="E38" s="17"/>
      <c r="F38" s="18" t="str">
        <f t="array" ref="F38">IF(OR(Whitelist_HA!A10:A14=A38),"Yes","No")</f>
        <v>Yes</v>
      </c>
      <c r="H38" s="81">
        <f>'POP-Form'!Ingredient_9</f>
        <v>0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T38" s="81" t="str">
        <f>IF(unit_ingredient_9="%",Concentration_9,IF(unit_ingredient_9="mg/mL",Concentration_9/10,IF(unit_ingredient_9="g/L",Concentration_9/10,"please check")))</f>
        <v>please check</v>
      </c>
      <c r="U38" s="81"/>
      <c r="V38" s="81"/>
      <c r="W38" s="81"/>
      <c r="X38" s="81"/>
      <c r="Z38" s="87">
        <f>unit_ingredient_9</f>
        <v>0</v>
      </c>
      <c r="AA38" s="87"/>
      <c r="AB38" s="87"/>
      <c r="AC38" s="87"/>
      <c r="AE38" s="18" t="str">
        <f t="shared" si="0"/>
        <v>no check needed</v>
      </c>
      <c r="AG38" s="90"/>
      <c r="AH38" s="90"/>
      <c r="AJ38" s="90"/>
      <c r="AK38" s="90"/>
      <c r="AM38" s="90"/>
      <c r="AN38" s="90"/>
      <c r="AP38" s="90"/>
      <c r="AQ38" s="90"/>
      <c r="AS38" s="28"/>
      <c r="AU38" s="11" t="b">
        <f t="shared" si="1"/>
        <v>0</v>
      </c>
      <c r="AV38" s="11" t="b">
        <f t="shared" si="2"/>
        <v>0</v>
      </c>
      <c r="AW38" s="11" t="b">
        <f t="shared" si="3"/>
        <v>0</v>
      </c>
      <c r="AX38" s="11" t="b">
        <f t="shared" si="4"/>
        <v>0</v>
      </c>
      <c r="AY38" s="11" t="b">
        <v>0</v>
      </c>
    </row>
    <row r="39" spans="1:51" x14ac:dyDescent="0.3">
      <c r="A39" s="81">
        <f>[0]!CAS_10</f>
        <v>0</v>
      </c>
      <c r="B39" s="81"/>
      <c r="C39" s="81"/>
      <c r="D39" s="81"/>
      <c r="E39" s="17"/>
      <c r="F39" s="18" t="str">
        <f t="array" ref="F39">IF(OR(Whitelist_HA!A11:A15=A39),"Yes","No")</f>
        <v>Yes</v>
      </c>
      <c r="H39" s="81">
        <f>'POP-Form'!Ingredient_10</f>
        <v>0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T39" s="81" t="str">
        <f>IF(unit_ingredient_10="%",Concentration_10,IF(unit_ingredient_10="mg/mL",Concentration_10/10,IF(unit_ingredient_10="g/L",Concentration_10/10,"please check")))</f>
        <v>please check</v>
      </c>
      <c r="U39" s="81"/>
      <c r="V39" s="81"/>
      <c r="W39" s="81"/>
      <c r="X39" s="81"/>
      <c r="Z39" s="87">
        <f>unit_ingredient_10</f>
        <v>0</v>
      </c>
      <c r="AA39" s="87"/>
      <c r="AB39" s="87"/>
      <c r="AC39" s="87"/>
      <c r="AE39" s="18" t="str">
        <f t="shared" si="0"/>
        <v>no check needed</v>
      </c>
      <c r="AG39" s="90"/>
      <c r="AH39" s="90"/>
      <c r="AJ39" s="90"/>
      <c r="AK39" s="90"/>
      <c r="AM39" s="90"/>
      <c r="AN39" s="90"/>
      <c r="AP39" s="90"/>
      <c r="AQ39" s="90"/>
      <c r="AS39" s="28"/>
      <c r="AU39" s="11" t="b">
        <f t="shared" si="1"/>
        <v>0</v>
      </c>
      <c r="AV39" s="11" t="b">
        <f t="shared" si="2"/>
        <v>0</v>
      </c>
      <c r="AW39" s="11" t="b">
        <f t="shared" si="3"/>
        <v>0</v>
      </c>
      <c r="AX39" s="11" t="b">
        <f t="shared" si="4"/>
        <v>0</v>
      </c>
      <c r="AY39" s="11" t="b">
        <v>0</v>
      </c>
    </row>
    <row r="40" spans="1:51" x14ac:dyDescent="0.3">
      <c r="A40" s="29"/>
      <c r="B40" s="29"/>
      <c r="C40" s="29"/>
      <c r="D40" s="29"/>
      <c r="E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T40" s="29"/>
      <c r="U40" s="29"/>
      <c r="V40" s="29"/>
      <c r="W40" s="29"/>
      <c r="X40" s="29"/>
      <c r="Z40" s="23"/>
      <c r="AA40" s="23"/>
      <c r="AB40" s="23"/>
      <c r="AC40" s="23"/>
      <c r="AG40" s="89">
        <f>SUMIF(AU30:AU39,"TRUE",T30:X39)</f>
        <v>0</v>
      </c>
      <c r="AH40" s="89"/>
      <c r="AJ40" s="89">
        <f>SUMIF(AV30:AV39,"TRUE",T30:X39)</f>
        <v>0</v>
      </c>
      <c r="AK40" s="89"/>
      <c r="AM40" s="89">
        <f>SUMIF(AW30:AW39,"TRUE",T30:X39)</f>
        <v>0</v>
      </c>
      <c r="AN40" s="89"/>
      <c r="AP40" s="89">
        <f>SUMIF(AX30:AX39,"TRUE",T30:X39)</f>
        <v>0</v>
      </c>
      <c r="AQ40" s="89"/>
      <c r="AS40" s="23">
        <f>SUMIF(AY30:AY39,"TRUE",T30:X39)</f>
        <v>0</v>
      </c>
    </row>
    <row r="41" spans="1:51" ht="14.1" customHeight="1" x14ac:dyDescent="0.3">
      <c r="A41" s="11" t="s">
        <v>143</v>
      </c>
      <c r="AG41" s="25" t="s">
        <v>144</v>
      </c>
      <c r="AH41" s="24"/>
      <c r="AJ41" s="24"/>
      <c r="AK41" s="24"/>
      <c r="AM41" s="24"/>
      <c r="AN41" s="24"/>
      <c r="AP41" s="24"/>
      <c r="AQ41" s="24"/>
    </row>
    <row r="42" spans="1:51" ht="53.1" customHeight="1" x14ac:dyDescent="0.3">
      <c r="AG42" s="92" t="s">
        <v>145</v>
      </c>
      <c r="AH42" s="92"/>
      <c r="AI42" s="1"/>
      <c r="AJ42" s="92" t="s">
        <v>146</v>
      </c>
      <c r="AK42" s="92"/>
      <c r="AL42" s="1"/>
      <c r="AM42" s="92" t="s">
        <v>147</v>
      </c>
      <c r="AN42" s="92"/>
      <c r="AO42" s="1"/>
      <c r="AP42" s="1" t="s">
        <v>148</v>
      </c>
      <c r="AQ42" s="1"/>
    </row>
    <row r="43" spans="1:51" ht="24.75" x14ac:dyDescent="0.3">
      <c r="A43" s="3" t="s">
        <v>149</v>
      </c>
    </row>
    <row r="45" spans="1:51" x14ac:dyDescent="0.3">
      <c r="B45" s="22">
        <v>1</v>
      </c>
      <c r="D45" s="79" t="str">
        <f>IF(AND(AG40&lt;0.05,AJ40&lt;0.05,AS40&lt;0.05,AM40&lt;19,AP40&lt;3),"X","")</f>
        <v>X</v>
      </c>
      <c r="E45" s="79"/>
      <c r="F45" s="79"/>
      <c r="G45" s="79"/>
      <c r="I45" s="11" t="s">
        <v>150</v>
      </c>
      <c r="L45" s="11" t="s">
        <v>151</v>
      </c>
      <c r="O45" s="11" t="s">
        <v>152</v>
      </c>
      <c r="AB45" s="2"/>
      <c r="AC45" s="2"/>
      <c r="AD45" s="2"/>
      <c r="AE45" s="2"/>
    </row>
    <row r="46" spans="1:51" x14ac:dyDescent="0.3">
      <c r="B46" s="22"/>
      <c r="D46" s="30"/>
      <c r="E46" s="30"/>
      <c r="F46" s="30"/>
      <c r="G46" s="30"/>
      <c r="O46" s="11" t="s">
        <v>153</v>
      </c>
      <c r="AB46" s="2"/>
      <c r="AC46" s="2"/>
      <c r="AD46" s="2"/>
      <c r="AE46" s="2"/>
    </row>
    <row r="47" spans="1:51" x14ac:dyDescent="0.3">
      <c r="B47" s="22"/>
      <c r="D47" s="30"/>
      <c r="E47" s="30"/>
      <c r="F47" s="30"/>
      <c r="G47" s="30"/>
      <c r="O47" s="11" t="s">
        <v>154</v>
      </c>
      <c r="AB47" s="2"/>
      <c r="AC47" s="2"/>
      <c r="AD47" s="2"/>
      <c r="AE47" s="2"/>
    </row>
    <row r="48" spans="1:51" x14ac:dyDescent="0.3">
      <c r="B48" s="22"/>
      <c r="AA48" s="2"/>
      <c r="AB48" s="2"/>
      <c r="AC48" s="2"/>
      <c r="AD48" s="2"/>
      <c r="AE48" s="2"/>
    </row>
    <row r="49" spans="2:31" x14ac:dyDescent="0.3">
      <c r="B49" s="22">
        <v>2</v>
      </c>
      <c r="D49" s="79" t="str">
        <f>IF(AND(AG40&lt;0.05,AJ40&lt;0.05,AS40&lt;0.05,AM40&gt;19,AP40&lt;3),"X","")</f>
        <v/>
      </c>
      <c r="E49" s="79"/>
      <c r="F49" s="79"/>
      <c r="G49" s="79"/>
      <c r="L49" s="11" t="s">
        <v>151</v>
      </c>
      <c r="O49" s="11" t="s">
        <v>155</v>
      </c>
      <c r="AA49" s="12" t="s">
        <v>156</v>
      </c>
      <c r="AB49" s="2"/>
      <c r="AC49" s="2"/>
      <c r="AD49" s="2"/>
      <c r="AE49" s="2"/>
    </row>
    <row r="50" spans="2:31" x14ac:dyDescent="0.3">
      <c r="B50" s="22"/>
      <c r="D50" s="30"/>
      <c r="E50" s="30"/>
      <c r="F50" s="30"/>
      <c r="G50" s="30"/>
      <c r="L50" s="12"/>
      <c r="AA50" s="2"/>
      <c r="AB50" s="2"/>
      <c r="AC50" s="2"/>
      <c r="AD50" s="2"/>
      <c r="AE50" s="2"/>
    </row>
    <row r="51" spans="2:31" x14ac:dyDescent="0.3">
      <c r="B51" s="22"/>
      <c r="AA51" s="2"/>
      <c r="AB51" s="2"/>
      <c r="AC51" s="2"/>
      <c r="AD51" s="2"/>
      <c r="AE51" s="2"/>
    </row>
    <row r="52" spans="2:31" x14ac:dyDescent="0.3">
      <c r="B52" s="22">
        <v>3</v>
      </c>
      <c r="D52" s="79" t="e">
        <f t="array" aca="1" ref="D52" ca="1">IF(AND(OR(AG30:AH39=300,AG30:AH39=310,AG30:AH39=330),AG40&gt;0.1),"X",D55WENN(AND(OR(AG30:AH39=301,AG30:AH39=311,AG30:A1AH39=331),AG40&gt;22.5),"X",IF(AND(AJ30:AK39=304,AJ40&gt;5),"X",IF(AND(AJ30:AK39=334,AJ40&gt;0.1),"X",IF(AND(OR(AJ30:AK39=370,AJ30:AK39=372),AJ40&gt;10),"X","")))))</f>
        <v>#NAME?</v>
      </c>
      <c r="E52" s="79"/>
      <c r="F52" s="79"/>
      <c r="G52" s="79"/>
      <c r="L52" s="11" t="s">
        <v>151</v>
      </c>
      <c r="O52" s="11" t="s">
        <v>157</v>
      </c>
      <c r="AA52" s="12" t="s">
        <v>156</v>
      </c>
      <c r="AB52" s="2"/>
      <c r="AC52" s="2"/>
      <c r="AD52" s="2"/>
      <c r="AE52" s="2"/>
    </row>
    <row r="53" spans="2:31" x14ac:dyDescent="0.3">
      <c r="B53" s="22"/>
      <c r="AA53" s="12" t="s">
        <v>158</v>
      </c>
      <c r="AB53" s="2"/>
      <c r="AC53" s="2"/>
      <c r="AD53" s="2"/>
      <c r="AE53" s="2"/>
    </row>
    <row r="54" spans="2:31" x14ac:dyDescent="0.3">
      <c r="B54" s="22"/>
      <c r="AB54" s="2"/>
      <c r="AC54" s="2"/>
      <c r="AD54" s="2"/>
      <c r="AE54" s="2"/>
    </row>
    <row r="55" spans="2:31" x14ac:dyDescent="0.3">
      <c r="B55" s="22">
        <v>4</v>
      </c>
      <c r="D55" s="79" t="str">
        <f t="array" ref="D55">IF(AND(OR(AJ30:AK39=340,AJ30:AK39=350),AJ40&gt;0.1),"X",IF(AND(AJ30:AK39=360,AJ40&gt;0.3),"X",IF(AND(AJ30:AK39=341,AJ30:AK39=351,AJ40&gt;1),"X",IF(AND(AJ30:AK39=361,AJ40&gt;3),"X",""))))</f>
        <v/>
      </c>
      <c r="E55" s="79"/>
      <c r="F55" s="79"/>
      <c r="G55" s="79"/>
      <c r="L55" s="11" t="s">
        <v>151</v>
      </c>
      <c r="AA55" s="12" t="s">
        <v>156</v>
      </c>
      <c r="AB55" s="2"/>
      <c r="AC55" s="2"/>
      <c r="AD55" s="2"/>
      <c r="AE55" s="2"/>
    </row>
    <row r="56" spans="2:31" x14ac:dyDescent="0.3">
      <c r="B56" s="22"/>
      <c r="AA56" s="12" t="s">
        <v>158</v>
      </c>
      <c r="AB56" s="2"/>
      <c r="AC56" s="2"/>
      <c r="AD56" s="2"/>
      <c r="AE56" s="2"/>
    </row>
    <row r="57" spans="2:31" x14ac:dyDescent="0.3">
      <c r="B57" s="22"/>
      <c r="AA57" s="12" t="s">
        <v>159</v>
      </c>
      <c r="AB57" s="2"/>
      <c r="AC57" s="2"/>
      <c r="AD57" s="2"/>
      <c r="AE57" s="2"/>
    </row>
    <row r="58" spans="2:31" x14ac:dyDescent="0.3">
      <c r="B58" s="22"/>
      <c r="AA58" s="12"/>
      <c r="AB58" s="2"/>
      <c r="AC58" s="2"/>
      <c r="AD58" s="2"/>
      <c r="AE58" s="2"/>
    </row>
    <row r="59" spans="2:31" x14ac:dyDescent="0.3">
      <c r="B59" s="22">
        <v>5</v>
      </c>
      <c r="D59" s="79" t="str">
        <f>IF(AU17=TRUE,"X","")</f>
        <v/>
      </c>
      <c r="E59" s="79"/>
      <c r="F59" s="79"/>
      <c r="G59" s="79"/>
      <c r="I59" s="88" t="s">
        <v>160</v>
      </c>
      <c r="J59" s="88"/>
      <c r="K59" s="88"/>
      <c r="AA59" s="12" t="s">
        <v>161</v>
      </c>
      <c r="AB59" s="2"/>
      <c r="AC59" s="2"/>
      <c r="AD59" s="2"/>
      <c r="AE59" s="2"/>
    </row>
    <row r="60" spans="2:31" x14ac:dyDescent="0.3">
      <c r="B60" s="22"/>
      <c r="AB60" s="2"/>
      <c r="AC60" s="2"/>
      <c r="AD60" s="2"/>
      <c r="AE60" s="2"/>
    </row>
    <row r="61" spans="2:31" x14ac:dyDescent="0.3">
      <c r="B61" s="22"/>
      <c r="AB61" s="2"/>
      <c r="AC61" s="2"/>
      <c r="AD61" s="2"/>
      <c r="AE61" s="2"/>
    </row>
    <row r="62" spans="2:31" x14ac:dyDescent="0.3">
      <c r="B62" s="22" t="s">
        <v>162</v>
      </c>
      <c r="D62" s="79" t="str">
        <f>IF(AS40&gt;0.05,"X","")</f>
        <v/>
      </c>
      <c r="E62" s="79"/>
      <c r="F62" s="79"/>
      <c r="G62" s="79"/>
      <c r="L62" s="11" t="s">
        <v>151</v>
      </c>
      <c r="O62" s="11" t="s">
        <v>163</v>
      </c>
      <c r="AA62" s="12" t="s">
        <v>164</v>
      </c>
      <c r="AB62" s="2"/>
      <c r="AC62" s="2"/>
      <c r="AD62" s="2"/>
      <c r="AE62" s="2"/>
    </row>
    <row r="63" spans="2:31" x14ac:dyDescent="0.3">
      <c r="AA63" s="12" t="s">
        <v>165</v>
      </c>
      <c r="AB63" s="2"/>
      <c r="AC63" s="2"/>
      <c r="AD63" s="2"/>
      <c r="AE63" s="2"/>
    </row>
    <row r="64" spans="2:31" x14ac:dyDescent="0.3">
      <c r="AA64" s="12" t="s">
        <v>166</v>
      </c>
      <c r="AB64" s="2"/>
      <c r="AC64" s="2"/>
      <c r="AD64" s="2"/>
      <c r="AE64" s="2"/>
    </row>
    <row r="65" spans="2:7" x14ac:dyDescent="0.3">
      <c r="B65" s="77" t="s">
        <v>167</v>
      </c>
      <c r="D65" s="78" t="str">
        <f>IF(OR(AU13=TRUE,AU14=TRUE,AU15=TRUE,AU16=TRUE),"X","")</f>
        <v/>
      </c>
      <c r="E65" s="78"/>
      <c r="F65" s="78"/>
      <c r="G65" s="78"/>
    </row>
    <row r="66" spans="2:7" x14ac:dyDescent="0.3">
      <c r="B66" s="77"/>
    </row>
  </sheetData>
  <mergeCells count="115">
    <mergeCell ref="AP40:AQ40"/>
    <mergeCell ref="AG26:AH26"/>
    <mergeCell ref="AJ26:AK26"/>
    <mergeCell ref="AM26:AN26"/>
    <mergeCell ref="AP26:AQ26"/>
    <mergeCell ref="AJ42:AK42"/>
    <mergeCell ref="AM42:AN42"/>
    <mergeCell ref="AJ23:AK25"/>
    <mergeCell ref="AG23:AH25"/>
    <mergeCell ref="AG42:AH42"/>
    <mergeCell ref="AM23:AN25"/>
    <mergeCell ref="AP23:AQ25"/>
    <mergeCell ref="AJ40:AK40"/>
    <mergeCell ref="AM38:AN38"/>
    <mergeCell ref="AP38:AQ38"/>
    <mergeCell ref="AM39:AN39"/>
    <mergeCell ref="AP39:AQ39"/>
    <mergeCell ref="AM34:AN34"/>
    <mergeCell ref="AP34:AQ34"/>
    <mergeCell ref="AM35:AN35"/>
    <mergeCell ref="AP35:AQ35"/>
    <mergeCell ref="AM36:AN36"/>
    <mergeCell ref="AP36:AQ36"/>
    <mergeCell ref="AM30:AN30"/>
    <mergeCell ref="AJ39:AK39"/>
    <mergeCell ref="AP30:AQ30"/>
    <mergeCell ref="AM31:AN31"/>
    <mergeCell ref="AP31:AQ31"/>
    <mergeCell ref="AM32:AN32"/>
    <mergeCell ref="AP32:AQ32"/>
    <mergeCell ref="AM33:AN33"/>
    <mergeCell ref="AP33:AQ33"/>
    <mergeCell ref="AM37:AN37"/>
    <mergeCell ref="AP37:AQ37"/>
    <mergeCell ref="AG30:AH30"/>
    <mergeCell ref="AG31:AH31"/>
    <mergeCell ref="AG32:AH32"/>
    <mergeCell ref="AG33:AH33"/>
    <mergeCell ref="AG34:AH34"/>
    <mergeCell ref="AG35:AH35"/>
    <mergeCell ref="AG36:AH36"/>
    <mergeCell ref="AG37:AH37"/>
    <mergeCell ref="AJ38:AK38"/>
    <mergeCell ref="AG40:AH40"/>
    <mergeCell ref="AM40:AN40"/>
    <mergeCell ref="A38:D38"/>
    <mergeCell ref="H38:R38"/>
    <mergeCell ref="T38:X38"/>
    <mergeCell ref="Z30:AC30"/>
    <mergeCell ref="Z31:AC31"/>
    <mergeCell ref="Z32:AC32"/>
    <mergeCell ref="Z33:AC33"/>
    <mergeCell ref="Z34:AC34"/>
    <mergeCell ref="Z35:AC35"/>
    <mergeCell ref="Z36:AC36"/>
    <mergeCell ref="Z37:AC37"/>
    <mergeCell ref="Z38:AC38"/>
    <mergeCell ref="AG38:AH38"/>
    <mergeCell ref="AG39:AH39"/>
    <mergeCell ref="AJ30:AK30"/>
    <mergeCell ref="AJ31:AK31"/>
    <mergeCell ref="AJ32:AK32"/>
    <mergeCell ref="AJ33:AK33"/>
    <mergeCell ref="AJ34:AK34"/>
    <mergeCell ref="AJ35:AK35"/>
    <mergeCell ref="AJ36:AK36"/>
    <mergeCell ref="AJ37:AK37"/>
    <mergeCell ref="T37:X37"/>
    <mergeCell ref="A36:D36"/>
    <mergeCell ref="H36:R36"/>
    <mergeCell ref="T36:X36"/>
    <mergeCell ref="A31:D31"/>
    <mergeCell ref="H31:R31"/>
    <mergeCell ref="T31:X31"/>
    <mergeCell ref="Z39:AC39"/>
    <mergeCell ref="I59:K59"/>
    <mergeCell ref="A39:D39"/>
    <mergeCell ref="H39:R39"/>
    <mergeCell ref="T39:X39"/>
    <mergeCell ref="T30:X30"/>
    <mergeCell ref="A35:D35"/>
    <mergeCell ref="H35:R35"/>
    <mergeCell ref="T35:X35"/>
    <mergeCell ref="A34:D34"/>
    <mergeCell ref="H34:R34"/>
    <mergeCell ref="T34:X34"/>
    <mergeCell ref="A33:D33"/>
    <mergeCell ref="H33:R33"/>
    <mergeCell ref="T33:X33"/>
    <mergeCell ref="T32:X32"/>
    <mergeCell ref="M7:Z7"/>
    <mergeCell ref="M8:Z8"/>
    <mergeCell ref="M9:Z9"/>
    <mergeCell ref="M10:Z10"/>
    <mergeCell ref="AC8:AE10"/>
    <mergeCell ref="H3:P3"/>
    <mergeCell ref="T3:W3"/>
    <mergeCell ref="Y3:AE4"/>
    <mergeCell ref="AS27:AS29"/>
    <mergeCell ref="AA27:AC27"/>
    <mergeCell ref="B65:B66"/>
    <mergeCell ref="D65:G65"/>
    <mergeCell ref="D45:G45"/>
    <mergeCell ref="D49:G49"/>
    <mergeCell ref="D52:G52"/>
    <mergeCell ref="D55:G55"/>
    <mergeCell ref="D59:G59"/>
    <mergeCell ref="D62:G62"/>
    <mergeCell ref="M27:N27"/>
    <mergeCell ref="A32:D32"/>
    <mergeCell ref="H32:R32"/>
    <mergeCell ref="A30:D30"/>
    <mergeCell ref="H30:R30"/>
    <mergeCell ref="A37:D37"/>
    <mergeCell ref="H37:R37"/>
  </mergeCells>
  <phoneticPr fontId="25" type="noConversion"/>
  <pageMargins left="0.7" right="0.7" top="0.78740157499999996" bottom="0.78740157499999996" header="0.3" footer="0.3"/>
  <pageSetup paperSize="9" scale="52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Check Box 8">
              <controlPr defaultSize="0" autoLine="0" autoPict="0">
                <anchor moveWithCells="1">
                  <from>
                    <xdr:col>10</xdr:col>
                    <xdr:colOff>9525</xdr:colOff>
                    <xdr:row>14</xdr:row>
                    <xdr:rowOff>180975</xdr:rowOff>
                  </from>
                  <to>
                    <xdr:col>11</xdr:col>
                    <xdr:colOff>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Check Box 9">
              <controlPr defaultSize="0" autoLine="0" autoPict="0">
                <anchor moveWithCells="1">
                  <from>
                    <xdr:col>10</xdr:col>
                    <xdr:colOff>9525</xdr:colOff>
                    <xdr:row>18</xdr:row>
                    <xdr:rowOff>0</xdr:rowOff>
                  </from>
                  <to>
                    <xdr:col>11</xdr:col>
                    <xdr:colOff>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eck Box 10">
              <controlPr defaultSize="0" autoLine="0" autoPict="0">
                <anchor moveWithCells="1">
                  <from>
                    <xdr:col>10</xdr:col>
                    <xdr:colOff>9525</xdr:colOff>
                    <xdr:row>19</xdr:row>
                    <xdr:rowOff>0</xdr:rowOff>
                  </from>
                  <to>
                    <xdr:col>11</xdr:col>
                    <xdr:colOff>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7" name="Check Box 13">
              <controlPr defaultSize="0" autoLine="0" autoPict="0">
                <anchor moveWithCells="1">
                  <from>
                    <xdr:col>10</xdr:col>
                    <xdr:colOff>9525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8" name="Check Box 14">
              <controlPr defaultSize="0" autoLine="0" autoPict="0">
                <anchor moveWithCells="1">
                  <from>
                    <xdr:col>10</xdr:col>
                    <xdr:colOff>9525</xdr:colOff>
                    <xdr:row>13</xdr:row>
                    <xdr:rowOff>0</xdr:rowOff>
                  </from>
                  <to>
                    <xdr:col>11</xdr:col>
                    <xdr:colOff>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9" name="Check Box 15">
              <controlPr defaultSize="0" autoLine="0" autoPict="0">
                <anchor moveWithCells="1">
                  <from>
                    <xdr:col>10</xdr:col>
                    <xdr:colOff>9525</xdr:colOff>
                    <xdr:row>12</xdr:row>
                    <xdr:rowOff>66675</xdr:rowOff>
                  </from>
                  <to>
                    <xdr:col>11</xdr:col>
                    <xdr:colOff>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0" name="Check Box 81">
              <controlPr defaultSize="0" autoLine="0" autoPict="0">
                <anchor moveWithCells="1">
                  <from>
                    <xdr:col>10</xdr:col>
                    <xdr:colOff>9525</xdr:colOff>
                    <xdr:row>16</xdr:row>
                    <xdr:rowOff>180975</xdr:rowOff>
                  </from>
                  <to>
                    <xdr:col>11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1" name="Check Box 82">
              <controlPr defaultSize="0" autoLine="0" autoPict="0">
                <anchor moveWithCells="1">
                  <from>
                    <xdr:col>10</xdr:col>
                    <xdr:colOff>9525</xdr:colOff>
                    <xdr:row>16</xdr:row>
                    <xdr:rowOff>180975</xdr:rowOff>
                  </from>
                  <to>
                    <xdr:col>11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2" name="Check Box 83">
              <controlPr defaultSize="0" autoLine="0" autoPict="0">
                <anchor moveWithCells="1">
                  <from>
                    <xdr:col>10</xdr:col>
                    <xdr:colOff>9525</xdr:colOff>
                    <xdr:row>16</xdr:row>
                    <xdr:rowOff>180975</xdr:rowOff>
                  </from>
                  <to>
                    <xdr:col>11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3" name="Check Box 85">
              <controlPr defaultSize="0" autoLine="0" autoPict="0">
                <anchor moveWithCells="1">
                  <from>
                    <xdr:col>10</xdr:col>
                    <xdr:colOff>9525</xdr:colOff>
                    <xdr:row>15</xdr:row>
                    <xdr:rowOff>180975</xdr:rowOff>
                  </from>
                  <to>
                    <xdr:col>10</xdr:col>
                    <xdr:colOff>219075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4" name="Check Box 88">
              <controlPr defaultSize="0" autoLine="0" autoPict="0">
                <anchor moveWithCells="1">
                  <from>
                    <xdr:col>10</xdr:col>
                    <xdr:colOff>9525</xdr:colOff>
                    <xdr:row>19</xdr:row>
                    <xdr:rowOff>180975</xdr:rowOff>
                  </from>
                  <to>
                    <xdr:col>10</xdr:col>
                    <xdr:colOff>219075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5" name="Check Box 146">
              <controlPr defaultSize="0" autoLine="0" autoPict="0">
                <anchor moveWithCells="1">
                  <from>
                    <xdr:col>44</xdr:col>
                    <xdr:colOff>342900</xdr:colOff>
                    <xdr:row>29</xdr:row>
                    <xdr:rowOff>28575</xdr:rowOff>
                  </from>
                  <to>
                    <xdr:col>44</xdr:col>
                    <xdr:colOff>561975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6" name="Check Box 147">
              <controlPr defaultSize="0" autoLine="0" autoPict="0">
                <anchor moveWithCells="1">
                  <from>
                    <xdr:col>44</xdr:col>
                    <xdr:colOff>342900</xdr:colOff>
                    <xdr:row>30</xdr:row>
                    <xdr:rowOff>9525</xdr:rowOff>
                  </from>
                  <to>
                    <xdr:col>44</xdr:col>
                    <xdr:colOff>561975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7" name="Check Box 148">
              <controlPr defaultSize="0" autoLine="0" autoPict="0">
                <anchor moveWithCells="1">
                  <from>
                    <xdr:col>44</xdr:col>
                    <xdr:colOff>342900</xdr:colOff>
                    <xdr:row>31</xdr:row>
                    <xdr:rowOff>28575</xdr:rowOff>
                  </from>
                  <to>
                    <xdr:col>44</xdr:col>
                    <xdr:colOff>561975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8" name="Check Box 149">
              <controlPr defaultSize="0" autoLine="0" autoPict="0">
                <anchor moveWithCells="1">
                  <from>
                    <xdr:col>44</xdr:col>
                    <xdr:colOff>342900</xdr:colOff>
                    <xdr:row>32</xdr:row>
                    <xdr:rowOff>28575</xdr:rowOff>
                  </from>
                  <to>
                    <xdr:col>44</xdr:col>
                    <xdr:colOff>561975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9" name="Check Box 150">
              <controlPr defaultSize="0" autoLine="0" autoPict="0">
                <anchor moveWithCells="1">
                  <from>
                    <xdr:col>44</xdr:col>
                    <xdr:colOff>342900</xdr:colOff>
                    <xdr:row>33</xdr:row>
                    <xdr:rowOff>28575</xdr:rowOff>
                  </from>
                  <to>
                    <xdr:col>44</xdr:col>
                    <xdr:colOff>561975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20" name="Check Box 151">
              <controlPr defaultSize="0" autoLine="0" autoPict="0">
                <anchor moveWithCells="1">
                  <from>
                    <xdr:col>44</xdr:col>
                    <xdr:colOff>342900</xdr:colOff>
                    <xdr:row>34</xdr:row>
                    <xdr:rowOff>28575</xdr:rowOff>
                  </from>
                  <to>
                    <xdr:col>44</xdr:col>
                    <xdr:colOff>561975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21" name="Check Box 152">
              <controlPr defaultSize="0" autoLine="0" autoPict="0">
                <anchor moveWithCells="1">
                  <from>
                    <xdr:col>44</xdr:col>
                    <xdr:colOff>342900</xdr:colOff>
                    <xdr:row>35</xdr:row>
                    <xdr:rowOff>28575</xdr:rowOff>
                  </from>
                  <to>
                    <xdr:col>44</xdr:col>
                    <xdr:colOff>561975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22" name="Check Box 153">
              <controlPr defaultSize="0" autoLine="0" autoPict="0">
                <anchor moveWithCells="1">
                  <from>
                    <xdr:col>44</xdr:col>
                    <xdr:colOff>342900</xdr:colOff>
                    <xdr:row>36</xdr:row>
                    <xdr:rowOff>28575</xdr:rowOff>
                  </from>
                  <to>
                    <xdr:col>44</xdr:col>
                    <xdr:colOff>561975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23" name="Check Box 154">
              <controlPr defaultSize="0" autoLine="0" autoPict="0">
                <anchor moveWithCells="1">
                  <from>
                    <xdr:col>44</xdr:col>
                    <xdr:colOff>342900</xdr:colOff>
                    <xdr:row>37</xdr:row>
                    <xdr:rowOff>28575</xdr:rowOff>
                  </from>
                  <to>
                    <xdr:col>44</xdr:col>
                    <xdr:colOff>561975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24" name="Check Box 155">
              <controlPr defaultSize="0" autoLine="0" autoPict="0">
                <anchor moveWithCells="1">
                  <from>
                    <xdr:col>44</xdr:col>
                    <xdr:colOff>342900</xdr:colOff>
                    <xdr:row>38</xdr:row>
                    <xdr:rowOff>28575</xdr:rowOff>
                  </from>
                  <to>
                    <xdr:col>44</xdr:col>
                    <xdr:colOff>561975</xdr:colOff>
                    <xdr:row>39</xdr:row>
                    <xdr:rowOff>47625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'dropdown etc'!$O$2:$O$13</xm:f>
          </x14:formula1>
          <xm:sqref>AJ30:AK39</xm:sqref>
        </x14:dataValidation>
        <x14:dataValidation type="list" allowBlank="1" showInputMessage="1" showErrorMessage="1" xr:uid="{00000000-0002-0000-0100-000001000000}">
          <x14:formula1>
            <xm:f>'dropdown etc'!$Q$2:$Q$3</xm:f>
          </x14:formula1>
          <xm:sqref>AP30:AQ39</xm:sqref>
        </x14:dataValidation>
        <x14:dataValidation type="list" allowBlank="1" showInputMessage="1" showErrorMessage="1" xr:uid="{00000000-0002-0000-0100-000002000000}">
          <x14:formula1>
            <xm:f>'dropdown etc'!$N$2:$N$7</xm:f>
          </x14:formula1>
          <xm:sqref>AG30:AH39</xm:sqref>
        </x14:dataValidation>
        <x14:dataValidation type="list" allowBlank="1" showInputMessage="1" showErrorMessage="1" xr:uid="{00000000-0002-0000-0100-000003000000}">
          <x14:formula1>
            <xm:f>'dropdown etc'!$P$2:$P$9</xm:f>
          </x14:formula1>
          <xm:sqref>AM30:AN39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B6A8-C200-448F-97F0-B77E1DA6AF2A}">
  <dimension ref="A1:B6"/>
  <sheetViews>
    <sheetView workbookViewId="0">
      <selection sqref="A1:B6"/>
    </sheetView>
  </sheetViews>
  <sheetFormatPr defaultColWidth="8.875" defaultRowHeight="16.5" x14ac:dyDescent="0.3"/>
  <sheetData>
    <row r="1" spans="1:2" x14ac:dyDescent="0.3">
      <c r="A1" s="19" t="s">
        <v>168</v>
      </c>
      <c r="B1" s="19" t="s">
        <v>13</v>
      </c>
    </row>
    <row r="2" spans="1:2" x14ac:dyDescent="0.3">
      <c r="A2" t="s">
        <v>169</v>
      </c>
      <c r="B2" t="s">
        <v>170</v>
      </c>
    </row>
    <row r="3" spans="1:2" x14ac:dyDescent="0.3">
      <c r="A3" t="s">
        <v>171</v>
      </c>
      <c r="B3" t="s">
        <v>172</v>
      </c>
    </row>
    <row r="4" spans="1:2" x14ac:dyDescent="0.3">
      <c r="A4" t="s">
        <v>173</v>
      </c>
      <c r="B4" t="s">
        <v>174</v>
      </c>
    </row>
    <row r="5" spans="1:2" x14ac:dyDescent="0.3">
      <c r="A5" t="s">
        <v>175</v>
      </c>
      <c r="B5" t="s">
        <v>176</v>
      </c>
    </row>
    <row r="6" spans="1:2" x14ac:dyDescent="0.3">
      <c r="A6" t="s">
        <v>177</v>
      </c>
      <c r="B6" t="s">
        <v>178</v>
      </c>
    </row>
  </sheetData>
  <phoneticPr fontId="25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D49A-B7C2-40A7-B175-B3D11A365CD3}">
  <dimension ref="A1:C6"/>
  <sheetViews>
    <sheetView workbookViewId="0">
      <selection activeCell="J57" sqref="J57:P57"/>
    </sheetView>
  </sheetViews>
  <sheetFormatPr defaultColWidth="8.875" defaultRowHeight="16.5" x14ac:dyDescent="0.3"/>
  <sheetData>
    <row r="1" spans="1:3" x14ac:dyDescent="0.3">
      <c r="A1" s="19" t="s">
        <v>168</v>
      </c>
      <c r="B1" s="19" t="s">
        <v>13</v>
      </c>
      <c r="C1" t="s">
        <v>24</v>
      </c>
    </row>
    <row r="2" spans="1:3" x14ac:dyDescent="0.3">
      <c r="A2" t="s">
        <v>169</v>
      </c>
      <c r="B2" t="s">
        <v>170</v>
      </c>
    </row>
    <row r="3" spans="1:3" x14ac:dyDescent="0.3">
      <c r="A3" t="s">
        <v>171</v>
      </c>
      <c r="B3" t="s">
        <v>172</v>
      </c>
    </row>
    <row r="4" spans="1:3" x14ac:dyDescent="0.3">
      <c r="A4" t="s">
        <v>173</v>
      </c>
      <c r="B4" t="s">
        <v>174</v>
      </c>
    </row>
    <row r="5" spans="1:3" x14ac:dyDescent="0.3">
      <c r="A5" t="s">
        <v>175</v>
      </c>
      <c r="B5" t="s">
        <v>176</v>
      </c>
    </row>
    <row r="6" spans="1:3" x14ac:dyDescent="0.3">
      <c r="A6" t="s">
        <v>177</v>
      </c>
      <c r="B6" t="s">
        <v>178</v>
      </c>
    </row>
  </sheetData>
  <phoneticPr fontId="25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105A-73AA-414C-AF58-4FB93406B1FE}">
  <sheetPr codeName="Tabelle11"/>
  <dimension ref="A1:Y13"/>
  <sheetViews>
    <sheetView zoomScale="70" zoomScaleNormal="70" workbookViewId="0">
      <selection activeCell="Y1" sqref="Y1:Y2"/>
    </sheetView>
  </sheetViews>
  <sheetFormatPr defaultColWidth="11.375" defaultRowHeight="16.5" x14ac:dyDescent="0.3"/>
  <cols>
    <col min="7" max="7" width="22" customWidth="1"/>
  </cols>
  <sheetData>
    <row r="1" spans="1:25" x14ac:dyDescent="0.3">
      <c r="A1" t="s">
        <v>179</v>
      </c>
      <c r="C1" t="s">
        <v>180</v>
      </c>
      <c r="E1" t="s">
        <v>181</v>
      </c>
      <c r="F1" t="s">
        <v>182</v>
      </c>
      <c r="G1" t="s">
        <v>25</v>
      </c>
      <c r="H1" t="s">
        <v>183</v>
      </c>
      <c r="I1" t="s">
        <v>53</v>
      </c>
      <c r="J1" t="s">
        <v>184</v>
      </c>
      <c r="K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U1">
        <v>1</v>
      </c>
      <c r="V1" t="s">
        <v>193</v>
      </c>
      <c r="W1" t="s">
        <v>194</v>
      </c>
      <c r="X1" t="s">
        <v>195</v>
      </c>
      <c r="Y1" s="53" t="s">
        <v>196</v>
      </c>
    </row>
    <row r="2" spans="1:25" x14ac:dyDescent="0.3">
      <c r="A2" s="7" t="s">
        <v>197</v>
      </c>
      <c r="B2" t="s">
        <v>198</v>
      </c>
      <c r="C2" t="s">
        <v>199</v>
      </c>
      <c r="E2" s="9" t="s">
        <v>197</v>
      </c>
      <c r="F2" t="s">
        <v>200</v>
      </c>
      <c r="G2" t="s">
        <v>201</v>
      </c>
      <c r="H2" t="s">
        <v>202</v>
      </c>
      <c r="I2" t="s">
        <v>150</v>
      </c>
      <c r="J2" t="s">
        <v>203</v>
      </c>
      <c r="K2" t="s">
        <v>204</v>
      </c>
      <c r="N2">
        <v>300</v>
      </c>
      <c r="O2">
        <v>304</v>
      </c>
      <c r="P2">
        <v>302</v>
      </c>
      <c r="Q2">
        <v>314</v>
      </c>
      <c r="R2" t="s">
        <v>205</v>
      </c>
      <c r="S2" t="s">
        <v>206</v>
      </c>
      <c r="U2">
        <v>3</v>
      </c>
      <c r="V2" t="s">
        <v>207</v>
      </c>
      <c r="W2" t="s">
        <v>65</v>
      </c>
      <c r="X2" t="s">
        <v>208</v>
      </c>
      <c r="Y2" t="s">
        <v>209</v>
      </c>
    </row>
    <row r="3" spans="1:25" x14ac:dyDescent="0.3">
      <c r="A3" s="8" t="s">
        <v>210</v>
      </c>
      <c r="C3" t="s">
        <v>211</v>
      </c>
      <c r="E3" s="8" t="s">
        <v>210</v>
      </c>
      <c r="F3" t="s">
        <v>212</v>
      </c>
      <c r="G3" t="s">
        <v>213</v>
      </c>
      <c r="H3" t="s">
        <v>214</v>
      </c>
      <c r="I3" s="10" t="s">
        <v>215</v>
      </c>
      <c r="N3">
        <v>301</v>
      </c>
      <c r="O3">
        <v>334</v>
      </c>
      <c r="P3">
        <v>312</v>
      </c>
      <c r="Q3">
        <v>318</v>
      </c>
      <c r="R3" t="s">
        <v>216</v>
      </c>
      <c r="S3" t="s">
        <v>217</v>
      </c>
      <c r="V3" t="s">
        <v>218</v>
      </c>
      <c r="W3" t="s">
        <v>219</v>
      </c>
    </row>
    <row r="4" spans="1:25" x14ac:dyDescent="0.3">
      <c r="C4" t="s">
        <v>220</v>
      </c>
      <c r="F4" t="s">
        <v>221</v>
      </c>
      <c r="G4" t="s">
        <v>222</v>
      </c>
      <c r="I4" s="10" t="s">
        <v>223</v>
      </c>
      <c r="N4">
        <v>310</v>
      </c>
      <c r="O4">
        <v>340</v>
      </c>
      <c r="P4">
        <v>315</v>
      </c>
      <c r="S4" t="s">
        <v>224</v>
      </c>
    </row>
    <row r="5" spans="1:25" x14ac:dyDescent="0.3">
      <c r="G5" t="s">
        <v>225</v>
      </c>
      <c r="I5" s="10" t="s">
        <v>226</v>
      </c>
      <c r="N5">
        <v>311</v>
      </c>
      <c r="O5">
        <v>341</v>
      </c>
      <c r="P5">
        <v>317</v>
      </c>
      <c r="S5" t="s">
        <v>227</v>
      </c>
    </row>
    <row r="6" spans="1:25" x14ac:dyDescent="0.3">
      <c r="G6" t="s">
        <v>228</v>
      </c>
      <c r="N6">
        <v>330</v>
      </c>
      <c r="O6">
        <v>350</v>
      </c>
      <c r="P6">
        <v>319</v>
      </c>
      <c r="S6" t="s">
        <v>96</v>
      </c>
    </row>
    <row r="7" spans="1:25" x14ac:dyDescent="0.3">
      <c r="G7" t="s">
        <v>229</v>
      </c>
      <c r="N7">
        <v>331</v>
      </c>
      <c r="O7">
        <v>351</v>
      </c>
      <c r="P7">
        <v>332</v>
      </c>
    </row>
    <row r="8" spans="1:25" x14ac:dyDescent="0.3">
      <c r="G8" t="s">
        <v>230</v>
      </c>
      <c r="O8">
        <v>360</v>
      </c>
      <c r="P8">
        <v>335</v>
      </c>
    </row>
    <row r="9" spans="1:25" x14ac:dyDescent="0.3">
      <c r="O9">
        <v>361</v>
      </c>
      <c r="P9">
        <v>336</v>
      </c>
    </row>
    <row r="10" spans="1:25" x14ac:dyDescent="0.3">
      <c r="O10">
        <v>370</v>
      </c>
    </row>
    <row r="11" spans="1:25" x14ac:dyDescent="0.3">
      <c r="O11">
        <v>371</v>
      </c>
    </row>
    <row r="12" spans="1:25" x14ac:dyDescent="0.3">
      <c r="O12">
        <v>372</v>
      </c>
    </row>
    <row r="13" spans="1:25" x14ac:dyDescent="0.3">
      <c r="O13">
        <v>373</v>
      </c>
    </row>
  </sheetData>
  <phoneticPr fontId="25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04C878ED157429B0D50C98B116539" ma:contentTypeVersion="12" ma:contentTypeDescription="Create a new document." ma:contentTypeScope="" ma:versionID="b9a6b829b7dd7c39fa956e8baebe5dd5">
  <xsd:schema xmlns:xsd="http://www.w3.org/2001/XMLSchema" xmlns:xs="http://www.w3.org/2001/XMLSchema" xmlns:p="http://schemas.microsoft.com/office/2006/metadata/properties" xmlns:ns2="5a610fdd-2843-41bf-97ae-c66c11b34a87" xmlns:ns3="52279de3-ec15-4ee3-8321-e740b6e80280" targetNamespace="http://schemas.microsoft.com/office/2006/metadata/properties" ma:root="true" ma:fieldsID="9476c37d4cee1b323384b6120e44e6f8" ns2:_="" ns3:_="">
    <xsd:import namespace="5a610fdd-2843-41bf-97ae-c66c11b34a87"/>
    <xsd:import namespace="52279de3-ec15-4ee3-8321-e740b6e80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10fdd-2843-41bf-97ae-c66c11b34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79de3-ec15-4ee3-8321-e740b6e80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2279de3-ec15-4ee3-8321-e740b6e80280">
      <UserInfo>
        <DisplayName>Soeldner, Robert</DisplayName>
        <AccountId>150</AccountId>
        <AccountType/>
      </UserInfo>
      <UserInfo>
        <DisplayName>Voelkel, Tobias</DisplayName>
        <AccountId>15</AccountId>
        <AccountType/>
      </UserInfo>
      <UserInfo>
        <DisplayName>Chen, Simin</DisplayName>
        <AccountId>91</AccountId>
        <AccountType/>
      </UserInfo>
      <UserInfo>
        <DisplayName>Pommerenk, Tobias</DisplayName>
        <AccountId>133</AccountId>
        <AccountType/>
      </UserInfo>
      <UserInfo>
        <DisplayName>Menzel, Kristin</DisplayName>
        <AccountId>44</AccountId>
        <AccountType/>
      </UserInfo>
      <UserInfo>
        <DisplayName>Linssen, Marita</DisplayName>
        <AccountId>38</AccountId>
        <AccountType/>
      </UserInfo>
      <UserInfo>
        <DisplayName>Pelaez, Diego</DisplayName>
        <AccountId>107</AccountId>
        <AccountType/>
      </UserInfo>
      <UserInfo>
        <DisplayName>Cruz, Damaris</DisplayName>
        <AccountId>42</AccountId>
        <AccountType/>
      </UserInfo>
      <UserInfo>
        <DisplayName>Demianets, Ivan</DisplayName>
        <AccountId>146</AccountId>
        <AccountType/>
      </UserInfo>
      <UserInfo>
        <DisplayName>Motzkau, Petra</DisplayName>
        <AccountId>13</AccountId>
        <AccountType/>
      </UserInfo>
      <UserInfo>
        <DisplayName>Uettwiller, Isabelle</DisplayName>
        <AccountId>17</AccountId>
        <AccountType/>
      </UserInfo>
      <UserInfo>
        <DisplayName>Cannuel, Marine</DisplayName>
        <AccountId>22</AccountId>
        <AccountType/>
      </UserInfo>
      <UserInfo>
        <DisplayName>Rafigh, Mehran</DisplayName>
        <AccountId>12</AccountId>
        <AccountType/>
      </UserInfo>
    </SharedWithUsers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CDEF8-FFA1-408E-877E-083855553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10fdd-2843-41bf-97ae-c66c11b34a87"/>
    <ds:schemaRef ds:uri="52279de3-ec15-4ee3-8321-e740b6e802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70268F-34A0-428D-8E9B-C22269217305}">
  <ds:schemaRefs>
    <ds:schemaRef ds:uri="http://schemas.microsoft.com/office/2006/metadata/properties"/>
    <ds:schemaRef ds:uri="http://schemas.microsoft.com/office/infopath/2007/PartnerControls"/>
    <ds:schemaRef ds:uri="52279de3-ec15-4ee3-8321-e740b6e80280"/>
  </ds:schemaRefs>
</ds:datastoreItem>
</file>

<file path=customXml/itemProps3.xml><?xml version="1.0" encoding="utf-8"?>
<ds:datastoreItem xmlns:ds="http://schemas.openxmlformats.org/officeDocument/2006/customXml" ds:itemID="{C8F8A090-41A4-4B61-AA31-FF722F76C6F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7CD8C20-F682-4FD9-9A4F-850162F1E8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103</vt:i4>
      </vt:variant>
    </vt:vector>
  </HeadingPairs>
  <TitlesOfParts>
    <vt:vector size="108" baseType="lpstr">
      <vt:lpstr>POP-Form</vt:lpstr>
      <vt:lpstr>HA</vt:lpstr>
      <vt:lpstr>Whitelist_HA</vt:lpstr>
      <vt:lpstr>Blacklist_HA</vt:lpstr>
      <vt:lpstr>dropdown etc</vt:lpstr>
      <vt:lpstr>BRF_Leachables_Testing</vt:lpstr>
      <vt:lpstr>BubblePoint</vt:lpstr>
      <vt:lpstr>CAS_1</vt:lpstr>
      <vt:lpstr>CAS_10</vt:lpstr>
      <vt:lpstr>CAS_2</vt:lpstr>
      <vt:lpstr>CAS_3</vt:lpstr>
      <vt:lpstr>CAS_4</vt:lpstr>
      <vt:lpstr>CAS_5</vt:lpstr>
      <vt:lpstr>CAS_6</vt:lpstr>
      <vt:lpstr>CAS_7</vt:lpstr>
      <vt:lpstr>CAS_8</vt:lpstr>
      <vt:lpstr>CAS_9</vt:lpstr>
      <vt:lpstr>CC_remark</vt:lpstr>
      <vt:lpstr>Concentration_1</vt:lpstr>
      <vt:lpstr>Concentration_10</vt:lpstr>
      <vt:lpstr>Concentration_2</vt:lpstr>
      <vt:lpstr>Concentration_3</vt:lpstr>
      <vt:lpstr>Concentration_4</vt:lpstr>
      <vt:lpstr>Concentration_5</vt:lpstr>
      <vt:lpstr>Concentration_6</vt:lpstr>
      <vt:lpstr>Concentration_7</vt:lpstr>
      <vt:lpstr>Concentration_8</vt:lpstr>
      <vt:lpstr>Concentration_9</vt:lpstr>
      <vt:lpstr>contact_time_max</vt:lpstr>
      <vt:lpstr>contact_time_min</vt:lpstr>
      <vt:lpstr>'POP-Form'!ContactJob</vt:lpstr>
      <vt:lpstr>ContactJob</vt:lpstr>
      <vt:lpstr>'POP-Form'!ContactMail</vt:lpstr>
      <vt:lpstr>ContactMail</vt:lpstr>
      <vt:lpstr>'POP-Form'!ContactName</vt:lpstr>
      <vt:lpstr>ContactName</vt:lpstr>
      <vt:lpstr>'POP-Form'!ContactPhone</vt:lpstr>
      <vt:lpstr>ContactPhone</vt:lpstr>
      <vt:lpstr>'POP-Form'!CustomerAddress_line1</vt:lpstr>
      <vt:lpstr>CustomerAddress_line1</vt:lpstr>
      <vt:lpstr>'POP-Form'!CustomerAddress_line2</vt:lpstr>
      <vt:lpstr>CustomerAddress_line2</vt:lpstr>
      <vt:lpstr>'POP-Form'!CustomerAddress_line3</vt:lpstr>
      <vt:lpstr>CustomerAddress_line3</vt:lpstr>
      <vt:lpstr>'POP-Form'!CustomerAddress_line4</vt:lpstr>
      <vt:lpstr>CustomerAddress_line4</vt:lpstr>
      <vt:lpstr>'POP-Form'!customername</vt:lpstr>
      <vt:lpstr>customername</vt:lpstr>
      <vt:lpstr>'POP-Form'!CustomerProduct1</vt:lpstr>
      <vt:lpstr>CustomerProduct1</vt:lpstr>
      <vt:lpstr>'POP-Form'!date_POP</vt:lpstr>
      <vt:lpstr>date_POP</vt:lpstr>
      <vt:lpstr>Diffusion</vt:lpstr>
      <vt:lpstr>DrugProductStorage_remarks</vt:lpstr>
      <vt:lpstr>DrugProductStorage_temperature</vt:lpstr>
      <vt:lpstr>filtration_time_max</vt:lpstr>
      <vt:lpstr>filtration_time_min</vt:lpstr>
      <vt:lpstr>'POP-Form'!Ingredient_1</vt:lpstr>
      <vt:lpstr>'POP-Form'!Ingredient_10</vt:lpstr>
      <vt:lpstr>'POP-Form'!Ingredient_2</vt:lpstr>
      <vt:lpstr>'POP-Form'!Ingredient_3</vt:lpstr>
      <vt:lpstr>'POP-Form'!Ingredient_4</vt:lpstr>
      <vt:lpstr>'POP-Form'!Ingredient_5</vt:lpstr>
      <vt:lpstr>'POP-Form'!Ingredient_6</vt:lpstr>
      <vt:lpstr>'POP-Form'!Ingredient_7</vt:lpstr>
      <vt:lpstr>'POP-Form'!Ingredient_8</vt:lpstr>
      <vt:lpstr>'POP-Form'!Ingredient_9</vt:lpstr>
      <vt:lpstr>Leachables_Testing</vt:lpstr>
      <vt:lpstr>PF1_article</vt:lpstr>
      <vt:lpstr>PF1_batch_max</vt:lpstr>
      <vt:lpstr>PF1_EFA</vt:lpstr>
      <vt:lpstr>PF1_name</vt:lpstr>
      <vt:lpstr>PF2_article</vt:lpstr>
      <vt:lpstr>PF2_batch_max</vt:lpstr>
      <vt:lpstr>PF2_EFA</vt:lpstr>
      <vt:lpstr>PF2_name</vt:lpstr>
      <vt:lpstr>PF3_article</vt:lpstr>
      <vt:lpstr>PF3_batch_max</vt:lpstr>
      <vt:lpstr>PF3_EFA</vt:lpstr>
      <vt:lpstr>PF3_name</vt:lpstr>
      <vt:lpstr>'POP-Form'!Print_Area</vt:lpstr>
      <vt:lpstr>product_pH_value</vt:lpstr>
      <vt:lpstr>product_viscosity</vt:lpstr>
      <vt:lpstr>product1_pH</vt:lpstr>
      <vt:lpstr>ProductSpecificIntegrityLimits</vt:lpstr>
      <vt:lpstr>PSIL_remark</vt:lpstr>
      <vt:lpstr>'POP-Form'!remarks_comments_questions</vt:lpstr>
      <vt:lpstr>remarks_comments_questions</vt:lpstr>
      <vt:lpstr>SSB</vt:lpstr>
      <vt:lpstr>'POP-Form'!SSB_contact</vt:lpstr>
      <vt:lpstr>'POP-Form'!SSB_contact_phone</vt:lpstr>
      <vt:lpstr>SSB_contact_phone</vt:lpstr>
      <vt:lpstr>'POP-Form'!SSB_jobtitle</vt:lpstr>
      <vt:lpstr>SSB_jobtitle</vt:lpstr>
      <vt:lpstr>'POP-Form'!SSB_mail</vt:lpstr>
      <vt:lpstr>SSB_mail</vt:lpstr>
      <vt:lpstr>sterilization_parameters</vt:lpstr>
      <vt:lpstr>Test</vt:lpstr>
      <vt:lpstr>unit_ingredient_1</vt:lpstr>
      <vt:lpstr>unit_ingredient_10</vt:lpstr>
      <vt:lpstr>unit_ingredient_2</vt:lpstr>
      <vt:lpstr>unit_ingredient_3</vt:lpstr>
      <vt:lpstr>unit_ingredient_4</vt:lpstr>
      <vt:lpstr>unit_ingredient_5</vt:lpstr>
      <vt:lpstr>unit_ingredient_6</vt:lpstr>
      <vt:lpstr>unit_ingredient_7</vt:lpstr>
      <vt:lpstr>unit_ingredient_8</vt:lpstr>
      <vt:lpstr>unit_ingredient_9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Voelkel, Tobias</dc:creator>
  <cp:keywords/>
  <dc:description/>
  <cp:lastModifiedBy>Choi Oliver</cp:lastModifiedBy>
  <dcterms:created xsi:type="dcterms:W3CDTF">2021-01-07T11:36:42Z</dcterms:created>
  <dcterms:modified xsi:type="dcterms:W3CDTF">2024-01-25T08:56:08Z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0x01010088F04C878ED157429B0D50C98B116539</vt:lpwstr>
  </property>
  <property fmtid="{D5CDD505-2E9C-101B-9397-08002B2CF9AE}" pid="3" name="Order">
    <vt:r8>71600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